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계약 및 공고(우식)\2026\2026. 8\[입찰] 양노리 도로확포장공사 전기공사(전체분 및 1차분)\일상감사\"/>
    </mc:Choice>
  </mc:AlternateContent>
  <xr:revisionPtr revIDLastSave="0" documentId="13_ncr:1_{87674210-A2DC-4A9D-8C42-2295226AB692}" xr6:coauthVersionLast="36" xr6:coauthVersionMax="36" xr10:uidLastSave="{00000000-0000-0000-0000-000000000000}"/>
  <bookViews>
    <workbookView xWindow="0" yWindow="0" windowWidth="28800" windowHeight="12060" tabRatio="926" firstSheet="2" activeTab="2" xr2:uid="{00000000-000D-0000-FFFF-FFFF00000000}"/>
  </bookViews>
  <sheets>
    <sheet name="설계서" sheetId="11" state="hidden" r:id="rId1"/>
    <sheet name="설계설명서" sheetId="13" state="hidden" r:id="rId2"/>
    <sheet name="내역서" sheetId="270" r:id="rId3"/>
    <sheet name="단가대비표" sheetId="266" state="hidden" r:id="rId4"/>
    <sheet name=" 공사설정 " sheetId="68" state="hidden" r:id="rId5"/>
    <sheet name="Sheet1" sheetId="69" state="hidden" r:id="rId6"/>
    <sheet name="견적서" sheetId="35" state="hidden" r:id="rId7"/>
    <sheet name="관급자재 집계표" sheetId="36" state="hidden" r:id="rId8"/>
    <sheet name="수량 산출서 간지" sheetId="17" state="hidden" r:id="rId9"/>
    <sheet name="1.간선 집계" sheetId="18" state="hidden" r:id="rId10"/>
    <sheet name="1.간선" sheetId="19" state="hidden" r:id="rId11"/>
    <sheet name="조명타워 제어반 기초" sheetId="23" state="hidden" r:id="rId12"/>
    <sheet name="주차장 보안등 기초" sheetId="38" state="hidden" r:id="rId13"/>
    <sheet name="공원등 기초" sheetId="37" state="hidden" r:id="rId14"/>
    <sheet name="제어반 기초" sheetId="22" state="hidden" r:id="rId15"/>
    <sheet name="볼라드 기초" sheetId="24" state="hidden" r:id="rId16"/>
    <sheet name="수목투사등 기초" sheetId="25" state="hidden" r:id="rId17"/>
    <sheet name="1.가로등 철거 집계" sheetId="107" state="hidden" r:id="rId18"/>
    <sheet name="1.가로등 철거" sheetId="108" state="hidden" r:id="rId19"/>
    <sheet name="(1)전력간선 집계" sheetId="123" state="hidden" r:id="rId20"/>
    <sheet name="(1)전력간선" sheetId="227" state="hidden" r:id="rId21"/>
    <sheet name="가)공원등 신설 집계" sheetId="109" state="hidden" r:id="rId22"/>
    <sheet name="가)공원등" sheetId="110" state="hidden" r:id="rId23"/>
    <sheet name="나) 기타 신설 집계" sheetId="111" state="hidden" r:id="rId24"/>
    <sheet name="나)기타" sheetId="112" state="hidden" r:id="rId25"/>
    <sheet name="2.스포츠조명 집계" sheetId="125" state="hidden" r:id="rId26"/>
    <sheet name="(2)스포츠조명" sheetId="126" state="hidden" r:id="rId27"/>
    <sheet name="보안등 기초" sheetId="113" state="hidden" r:id="rId28"/>
    <sheet name="터파기(0.6M)" sheetId="149" state="hidden" r:id="rId29"/>
    <sheet name="터파기(1.2M)" sheetId="150" state="hidden" r:id="rId30"/>
    <sheet name="7.조도계산서" sheetId="167" state="hidden" r:id="rId31"/>
    <sheet name="맨홀 기초(600)" sheetId="114" state="hidden" r:id="rId32"/>
    <sheet name="맨홀 기초(800)" sheetId="49" state="hidden" r:id="rId33"/>
    <sheet name="맨홀 기초(1000)" sheetId="128" state="hidden" r:id="rId34"/>
    <sheet name="맨홀 기초(1500)" sheetId="129" state="hidden" r:id="rId35"/>
    <sheet name="선로정수(바뀐것)" sheetId="32" state="hidden" r:id="rId36"/>
    <sheet name="CV케이블선정" sheetId="33" state="hidden" r:id="rId37"/>
    <sheet name="선로정수" sheetId="34" state="hidden" r:id="rId38"/>
  </sheets>
  <externalReferences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__123GRAPH_A" hidden="1">'[1]504전기실 동부하-L'!$S$51:$AV$51</definedName>
    <definedName name="__123Graph_AA" hidden="1">[2]Sheet16!$S$50:$AV$50</definedName>
    <definedName name="__123Graph_AB" hidden="1">[2]Sheet16!$S$51:$AV$51</definedName>
    <definedName name="__123Graph_AC" hidden="1">[2]Sheet16!$S$47:$AV$47</definedName>
    <definedName name="__123Graph_AD" hidden="1">[2]Sheet16!$O$64:$O$131</definedName>
    <definedName name="__123Graph_AE" hidden="1">[2]Sheet16!$O$131:$O$201</definedName>
    <definedName name="__123Graph_AF" hidden="1">[2]Sheet16!$O$202:$O$271</definedName>
    <definedName name="__123Graph_AG" hidden="1">[2]Sheet16!$O$272:$O$341</definedName>
    <definedName name="__123Graph_XA" hidden="1">[2]Sheet16!$S$48:$AV$48</definedName>
    <definedName name="__123Graph_XB" hidden="1">[2]Sheet16!$S$48:$AV$48</definedName>
    <definedName name="__123Graph_XC" hidden="1">[2]Sheet16!$S$48:$AV$48</definedName>
    <definedName name="__123Graph_XD" hidden="1">[2]Sheet16!$N$64:$N$131</definedName>
    <definedName name="__123Graph_XE" hidden="1">[2]Sheet16!$N$131:$N$201</definedName>
    <definedName name="__123Graph_XF" hidden="1">[2]Sheet16!$N$202:$N$271</definedName>
    <definedName name="__123Graph_XG" hidden="1">[2]Sheet16!$N$272:$N$341</definedName>
    <definedName name="__124GRAPH_XC" hidden="1">[1]Sheet15!$S$48:$AV$48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Fill" hidden="1">#REF!</definedName>
    <definedName name="_GEN2" hidden="1">[1]Sheet13!$S$50:$AV$50</definedName>
    <definedName name="_Order1" hidden="1">255</definedName>
    <definedName name="_Order2" hidden="1">255</definedName>
    <definedName name="_Regression_Out" hidden="1">#REF!</definedName>
    <definedName name="_Regression_X" hidden="1">#REF!</definedName>
    <definedName name="_Regression_Y" hidden="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AA" hidden="1">[2]APT!$Q$48:$AT$48</definedName>
    <definedName name="AAA" hidden="1">[1]Sheet15!$S$48:$AV$48</definedName>
    <definedName name="B">#REF!</definedName>
    <definedName name="B1B">#REF!</definedName>
    <definedName name="B2B">#REF!</definedName>
    <definedName name="B3B">#REF!</definedName>
    <definedName name="B4B">#REF!</definedName>
    <definedName name="B5B">[3]교각1!#REF!</definedName>
    <definedName name="B6B">[3]교각1!#REF!</definedName>
    <definedName name="B7B">[3]교각1!#REF!</definedName>
    <definedName name="BB" hidden="1">[4]부하!$S$48:$AV$48</definedName>
    <definedName name="bbb">#REF!</definedName>
    <definedName name="CC" hidden="1">[4]부하!$O$64:$O$131</definedName>
    <definedName name="CCC" hidden="1">[2]APT!$L$61:$L$130</definedName>
    <definedName name="CCCC" hidden="1">[4]부하!$O$131:$O$201</definedName>
    <definedName name="Cxc" hidden="1">[1]Sheet15!$S$51:$AV$51</definedName>
    <definedName name="D" hidden="1">{#N/A,#N/A,TRUE,"토적및재료집계";#N/A,#N/A,TRUE,"토적및재료집계";#N/A,#N/A,TRUE,"단위량"}</definedName>
    <definedName name="DASDF" hidden="1">[1]APT!$Q$45:$AT$45</definedName>
    <definedName name="_xlnm.Database">#REF!</definedName>
    <definedName name="DIA">[3]교각1!#REF!</definedName>
    <definedName name="E" hidden="1">[2]Sheet16!$O$272:$O$341</definedName>
    <definedName name="EWAFADS" hidden="1">[4]Sheet14!$M$61:$M$130</definedName>
    <definedName name="EWFDA" hidden="1">[4]Sheet14!$Q$45:$AT$45</definedName>
    <definedName name="EWR" hidden="1">[2]Sheet16!$S$48:$AV$48</definedName>
    <definedName name="F1F">[3]교각1!#REF!</definedName>
    <definedName name="F2F">[3]교각1!#REF!</definedName>
    <definedName name="F3F">[3]교각1!#REF!</definedName>
    <definedName name="fd">[5]TOTAL_BOQ!#REF!</definedName>
    <definedName name="FG" hidden="1">[2]Sheet16!$S$50:$AV$50</definedName>
    <definedName name="FH" hidden="1">[2]Sheet16!$S$47:$AV$47</definedName>
    <definedName name="FN">[3]교각1!#REF!</definedName>
    <definedName name="GDASGDA" hidden="1">[1]APT!$M$201:$M$270</definedName>
    <definedName name="GDSA" hidden="1">[1]APT!$M$61:$M$130</definedName>
    <definedName name="GFSD" hidden="1">[2]Sheet16!$Q$48:$AT$48</definedName>
    <definedName name="H">#REF!</definedName>
    <definedName name="H1H">#REF!</definedName>
    <definedName name="H2H">#REF!</definedName>
    <definedName name="H3H">#REF!</definedName>
    <definedName name="H4H">#REF!</definedName>
    <definedName name="HFDS" hidden="1">[1]Sheet15!$S$47:$AV$47</definedName>
    <definedName name="HH" hidden="1">[4]부하!$N$64:$N$131</definedName>
    <definedName name="HHHH" hidden="1">[4]부하!$N$131:$N$201</definedName>
    <definedName name="HR" hidden="1">[1]Sheet15!$N$131:$N$201</definedName>
    <definedName name="HS">[3]교각1!#REF!</definedName>
    <definedName name="IU" hidden="1">[2]Sheet16!$O$131:$O$201</definedName>
    <definedName name="JANG" hidden="1">[2]APT!$Q$45:$AT$45</definedName>
    <definedName name="JHD" hidden="1">[1]Sheet15!$O$64:$O$131</definedName>
    <definedName name="JJ" hidden="1">[4]부하!$N$272:$N$341</definedName>
    <definedName name="JK" hidden="1">[2]Sheet16!$Q$48:$AT$48</definedName>
    <definedName name="JTYD" hidden="1">[1]Sheet15!$S$48:$AV$48</definedName>
    <definedName name="KH" hidden="1">[1]Sheet15!$O$272:$O$341</definedName>
    <definedName name="KHF" hidden="1">[1]Sheet15!$S$48:$AV$48</definedName>
    <definedName name="KJHF" hidden="1">[1]Sheet15!$O$131:$O$201</definedName>
    <definedName name="KK">[6]TOTAL_BOQ!#REF!</definedName>
    <definedName name="KKK">[6]TOTAL_BOQ!#REF!</definedName>
    <definedName name="KKKK" hidden="1">[4]부하!$Q$48:$AT$48</definedName>
    <definedName name="L">[3]교각1!#REF!</definedName>
    <definedName name="L1L">#REF!</definedName>
    <definedName name="L2L">#REF!</definedName>
    <definedName name="L3L">#REF!</definedName>
    <definedName name="L4L">#REF!</definedName>
    <definedName name="LLLLL" hidden="1">[4]부하!$L$61:$L$130</definedName>
    <definedName name="M" hidden="1">[4]부하!$O$272:$O$341</definedName>
    <definedName name="MHDG" hidden="1">[1]Sheet15!$S$48:$AV$48</definedName>
    <definedName name="MHGD" hidden="1">[1]Sheet15!$N$64:$N$131</definedName>
    <definedName name="mm" hidden="1">{#N/A,#N/A,TRUE,"토적및재료집계";#N/A,#N/A,TRUE,"토적및재료집계";#N/A,#N/A,TRUE,"단위량"}</definedName>
    <definedName name="NGDFS" hidden="1">[1]Sheet15!$N$272:$N$341</definedName>
    <definedName name="NGDSF" hidden="1">[1]Sheet15!$N$202:$N$271</definedName>
    <definedName name="NGS" hidden="1">[1]APT!$Q$48:$AT$48</definedName>
    <definedName name="NGTS" hidden="1">[1]APT!$L$61:$L$130</definedName>
    <definedName name="OI" hidden="1">[2]Sheet16!$O$202:$O$271</definedName>
    <definedName name="OP">#REF!</definedName>
    <definedName name="PL">[3]교각1!#REF!</definedName>
    <definedName name="PN">[3]교각1!#REF!</definedName>
    <definedName name="_xlnm.Print_Area" localSheetId="20">'(1)전력간선'!$A$1:$L$31</definedName>
    <definedName name="_xlnm.Print_Area" localSheetId="19">'(1)전력간선 집계'!$A$1:$F$29</definedName>
    <definedName name="_xlnm.Print_Area" localSheetId="7">'관급자재 집계표'!$A$1:$G$74</definedName>
    <definedName name="_xlnm.Print_Area" localSheetId="2">내역서!$A$1:$WWZ$103</definedName>
    <definedName name="_xlnm.Print_Area" localSheetId="3">단가대비표!$A$1:$X$103</definedName>
    <definedName name="_xlnm.Print_Area">#REF!</definedName>
    <definedName name="_xlnm.Print_Titles" localSheetId="7">'관급자재 집계표'!$1:$2</definedName>
    <definedName name="_xlnm.Print_Titles" localSheetId="2">내역서!$1:$3</definedName>
    <definedName name="_xlnm.Print_Titles" localSheetId="3">단가대비표!$1:$4</definedName>
    <definedName name="PT">[3]교각1!#REF!</definedName>
    <definedName name="REG" hidden="1">[2]Sheet16!$S$51:$AV$51</definedName>
    <definedName name="S2L">#REF!</definedName>
    <definedName name="SHT">#REF!</definedName>
    <definedName name="SOIL">#REF!</definedName>
    <definedName name="SS" hidden="1">[2]APT!$M$201:$M$270</definedName>
    <definedName name="SSVSS" hidden="1">[4]Sheet14!$M$201:$M$270</definedName>
    <definedName name="T">[3]교각1!#REF!</definedName>
    <definedName name="TC" hidden="1">[2]APT!$M$61:$M$130</definedName>
    <definedName name="TELL" hidden="1">'[7]#REF'!$S$50:$AV$50</definedName>
    <definedName name="TUR" hidden="1">[2]Sheet16!$O$272:$O$341</definedName>
    <definedName name="UI" hidden="1">[2]Sheet16!$O$64:$O$131</definedName>
    <definedName name="UY" hidden="1">[2]Sheet16!$L$61:$L$130</definedName>
    <definedName name="WA">[3]교각1!#REF!</definedName>
    <definedName name="WL">[3]교각1!#REF!</definedName>
    <definedName name="WN">[3]교각1!#REF!</definedName>
    <definedName name="wrn.신용찬." hidden="1">{#N/A,#N/A,TRUE,"토적및재료집계";#N/A,#N/A,TRUE,"토적및재료집계";#N/A,#N/A,TRUE,"단위량"}</definedName>
    <definedName name="WW" hidden="1">[2]Sheet16!$O$131:$O$201</definedName>
    <definedName name="X" hidden="1">[2]Sheet16!$Q$45:$AT$45</definedName>
    <definedName name="XCZ" hidden="1">[1]Sheet15!$S$50:$AV$50</definedName>
    <definedName name="가로신설합계">EVALUATE(#REF!)</definedName>
    <definedName name="건축" hidden="1">{#N/A,#N/A,TRUE,"토적및재료집계";#N/A,#N/A,TRUE,"토적및재료집계";#N/A,#N/A,TRUE,"단위량"}</definedName>
    <definedName name="계">#REF!</definedName>
    <definedName name="공기변">[6]TOTAL_BOQ!#REF!</definedName>
    <definedName name="공기변2">[5]TOTAL_BOQ!#REF!</definedName>
    <definedName name="공기변실">[6]TOTAL_BOQ!#REF!</definedName>
    <definedName name="공사원가계산서" hidden="1">{#N/A,#N/A,TRUE,"토적및재료집계";#N/A,#N/A,TRUE,"토적및재료집계";#N/A,#N/A,TRUE,"단위량"}</definedName>
    <definedName name="관악IC교">[8]TOTAL_BOQ!#REF!</definedName>
    <definedName name="기타경비" hidden="1">{#N/A,#N/A,TRUE,"토적및재료집계";#N/A,#N/A,TRUE,"토적및재료집계";#N/A,#N/A,TRUE,"단위량"}</definedName>
    <definedName name="기타경비1" hidden="1">{#N/A,#N/A,TRUE,"토적및재료집계";#N/A,#N/A,TRUE,"토적및재료집계";#N/A,#N/A,TRUE,"단위량"}</definedName>
    <definedName name="ㄴㅁ" hidden="1">{#N/A,#N/A,TRUE,"토적및재료집계";#N/A,#N/A,TRUE,"토적및재료집계";#N/A,#N/A,TRUE,"단위량"}</definedName>
    <definedName name="ㄴㅇ">'[9]교대(A1)'!#REF!</definedName>
    <definedName name="ㄴㅇㅁㄴㅇ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ㄱ" hidden="1">[4]부하!$M$201:$M$270</definedName>
    <definedName name="ㄷㄳ" hidden="1">[4]부하!$M$61:$M$130</definedName>
    <definedName name="ㄷㅅㄷㅅㄷㅅ" hidden="1">[1]Sheet15!$S$48:$AV$48</definedName>
    <definedName name="ㄹ" hidden="1">{#N/A,#N/A,TRUE,"토적및재료집계";#N/A,#N/A,TRUE,"토적및재료집계";#N/A,#N/A,TRUE,"단위량"}</definedName>
    <definedName name="램프A">[8]TOTAL_BOQ!#REF!</definedName>
    <definedName name="램프B">[8]TOTAL_BOQ!#REF!</definedName>
    <definedName name="램프D">[8]TOTAL_BOQ!#REF!</definedName>
    <definedName name="램픙">[8]TOTAL_BOQ!#REF!</definedName>
    <definedName name="ㅀ" hidden="1">{#N/A,#N/A,TRUE,"토적및재료집계";#N/A,#N/A,TRUE,"토적및재료집계";#N/A,#N/A,TRUE,"단위량"}</definedName>
    <definedName name="ㅁ1">#REF!</definedName>
    <definedName name="ㅁㄴㅇㄴ" hidden="1">{#N/A,#N/A,TRUE,"토적및재료집계";#N/A,#N/A,TRUE,"토적및재료집계";#N/A,#N/A,TRUE,"단위량"}</definedName>
    <definedName name="ㅁㅁ" hidden="1">[1]Sheet15!$S$47:$AV$47</definedName>
    <definedName name="메1">'[10]교대(A1)'!#REF!</definedName>
    <definedName name="ㅂ" hidden="1">{#N/A,#N/A,TRUE,"토적및재료집계";#N/A,#N/A,TRUE,"토적및재료집계";#N/A,#N/A,TRUE,"단위량"}</definedName>
    <definedName name="바보" hidden="1">[4]Sheet13!$O$272:$O$341</definedName>
    <definedName name="번호">#REF!</definedName>
    <definedName name="ㅅ" hidden="1">{#N/A,#N/A,TRUE,"토적및재료집계";#N/A,#N/A,TRUE,"토적및재료집계";#N/A,#N/A,TRUE,"단위량"}</definedName>
    <definedName name="ㅅㅅ" hidden="1">{#N/A,#N/A,TRUE,"토적및재료집계";#N/A,#N/A,TRUE,"토적및재료집계";#N/A,#N/A,TRUE,"단위량"}</definedName>
    <definedName name="신호신설합계">EVALUATE(#REF!)</definedName>
    <definedName name="신호철거집계">EVALUATE(#REF!)</definedName>
    <definedName name="ㅇ" hidden="1">[1]Sheet15!$O$202:$O$271</definedName>
    <definedName name="ㅇㅇㅇㄹ" hidden="1">[1]APT!$L$61:$L$130</definedName>
    <definedName name="옹벽공">[8]TOTAL_BOQ!#REF!</definedName>
    <definedName name="일반전등" hidden="1">[1]Sheet15!$S$51:$AV$51</definedName>
    <definedName name="작">[8]TOTAL_BOQ!#REF!</definedName>
    <definedName name="장산교">#REF!</definedName>
    <definedName name="전력신설합계">EVALUATE('(1)전력간선'!XFD1)</definedName>
    <definedName name="조도" hidden="1">[1]Sheet15!$S$50:$AV$50</definedName>
    <definedName name="직매54P" hidden="1">{#N/A,#N/A,TRUE,"토적및재료집계";#N/A,#N/A,TRUE,"토적및재료집계";#N/A,#N/A,TRUE,"단위량"}</definedName>
    <definedName name="ㅋㅋ">[5]TOTAL_BOQ!#REF!</definedName>
    <definedName name="ㅋㅋㅋㅋ">[5]TOTAL_BOQ!#REF!</definedName>
    <definedName name="케이블간지" hidden="1">{#N/A,#N/A,TRUE,"토적및재료집계";#N/A,#N/A,TRUE,"토적및재료집계";#N/A,#N/A,TRUE,"단위량"}</definedName>
    <definedName name="ㅍ" hidden="1">[4]부하!$S$50:$AV$50</definedName>
    <definedName name="ㅍㅍ" hidden="1">{#N/A,#N/A,TRUE,"토적및재료집계";#N/A,#N/A,TRUE,"토적및재료집계";#N/A,#N/A,TRUE,"단위량"}</definedName>
    <definedName name="ㅍㅍㅍ" hidden="1">[4]부하!$S$47:$AV$47</definedName>
    <definedName name="ㅍㅍㅍㅍ" hidden="1">[4]부하!$O$64:$O$131</definedName>
    <definedName name="ㅍㅍㅍㅍㅍ" hidden="1">[4]부하!$O$131:$O$201</definedName>
    <definedName name="ㅍㅍㅍㅍㅍㅍ" hidden="1">[4]부하!$O$202:$O$271</definedName>
    <definedName name="ㅍㅍㅍㅍㅍㅍㅍ" hidden="1">[4]부하!$O$272:$O$341</definedName>
    <definedName name="ㅎ" hidden="1">[4]부하!$N$272:$N$341</definedName>
    <definedName name="ㅎㅎㅎㅎ" hidden="1">{#N/A,#N/A,TRUE,"토적및재료집계";#N/A,#N/A,TRUE,"토적및재료집계";#N/A,#N/A,TRUE,"단위량"}</definedName>
    <definedName name="호" hidden="1">{#N/A,#N/A,TRUE,"토적및재료집계";#N/A,#N/A,TRUE,"토적및재료집계";#N/A,#N/A,TRUE,"단위량"}</definedName>
    <definedName name="ㅏㅕ라ㅕ" hidden="1">[4]Sheet14!$Q$48:$AT$48</definedName>
    <definedName name="ㅓ" hidden="1">[4]부하!$Q$45:$AT$45</definedName>
    <definedName name="ㅓ102">#REF!</definedName>
    <definedName name="ㅔㅔㅔㅔㅔ" hidden="1">[4]부하!$Q$45:$AT$45</definedName>
    <definedName name="ㅕ" hidden="1">[4]부하!$Q$48:$AT$48</definedName>
    <definedName name="ㅕㅕㅕ" hidden="1">[4]부하!$L$61:$L$130</definedName>
    <definedName name="ㅗ" hidden="1">{#N/A,#N/A,TRUE,"토적및재료집계";#N/A,#N/A,TRUE,"토적및재료집계";#N/A,#N/A,TRUE,"단위량"}</definedName>
    <definedName name="ㅗㅅㄱ" hidden="1">{#N/A,#N/A,TRUE,"토적및재료집계";#N/A,#N/A,TRUE,"토적및재료집계";#N/A,#N/A,TRUE,"단위량"}</definedName>
    <definedName name="ㅗㅗㅗ" hidden="1">{#N/A,#N/A,TRUE,"토적및재료집계";#N/A,#N/A,TRUE,"토적및재료집계";#N/A,#N/A,TRUE,"단위량"}</definedName>
    <definedName name="ㅛ" hidden="1">{#N/A,#N/A,TRUE,"토적및재료집계";#N/A,#N/A,TRUE,"토적및재료집계";#N/A,#N/A,TRUE,"단위량"}</definedName>
    <definedName name="ㅜㅅㄴ" hidden="1">[1]APT!$M$61:$M$130</definedName>
    <definedName name="ㅜㅎㄹㄴ" hidden="1">[1]APT!$M$201:$M$270</definedName>
    <definedName name="ㅜㅠㅁㄹㅇ" hidden="1">[1]APT!$Q$45:$AT$45</definedName>
    <definedName name="ㅠ" hidden="1">[4]부하!$S$48:$AV$48</definedName>
    <definedName name="ㅠㄴㅀㅎ" hidden="1">[4]Sheet13!$N$131:$N$201</definedName>
    <definedName name="ㅠㅁㄹㅇㄹ" hidden="1">[4]Sheet13!$N$272:$N$341</definedName>
    <definedName name="ㅠㅇㅁㄹㅇㅁ" hidden="1">[4]Sheet13!$N$202:$N$271</definedName>
    <definedName name="ㅠㅠ" hidden="1">[4]부하!$S$48:$AV$48</definedName>
    <definedName name="ㅠㅠㅠ" hidden="1">[4]Sheet13!$S$48:$AV$48</definedName>
    <definedName name="ㅠㅠㅠㅠ" hidden="1">[4]부하!$N$64:$N$131</definedName>
    <definedName name="ㅠㅠㅠㅠㅠ" hidden="1">[4]부하!$N$131:$N$201</definedName>
    <definedName name="ㅠㅠㅠㅠㅠㅠ" hidden="1">[4]부하!$N$202:$N$271</definedName>
    <definedName name="ㅡ" hidden="1">[4]부하!$M$61:$M$130</definedName>
    <definedName name="ㅡㅡ" hidden="1">[4]부하!$M$201:$M$270</definedName>
    <definedName name="ㅣ">#REF!</definedName>
    <definedName name="ㅣㅏㅚㅗㅓ" hidden="1">[4]Sheet14!$L$61:$L$130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4" i="36" l="1"/>
  <c r="M71" i="36"/>
  <c r="M68" i="36"/>
  <c r="M65" i="36"/>
  <c r="M38" i="36"/>
  <c r="M35" i="36"/>
  <c r="M32" i="36"/>
  <c r="M29" i="36"/>
  <c r="M62" i="36" l="1"/>
  <c r="M59" i="36"/>
  <c r="M56" i="36"/>
  <c r="M53" i="36"/>
  <c r="M50" i="36"/>
  <c r="M47" i="36"/>
  <c r="M44" i="36"/>
  <c r="M41" i="36"/>
  <c r="M26" i="36"/>
  <c r="M23" i="36"/>
  <c r="M20" i="36"/>
  <c r="M17" i="36"/>
  <c r="M14" i="36"/>
  <c r="M11" i="36"/>
  <c r="M8" i="36"/>
  <c r="V95" i="266"/>
  <c r="V94" i="266"/>
  <c r="V93" i="266"/>
  <c r="O78" i="266"/>
  <c r="O77" i="266"/>
  <c r="O76" i="266"/>
  <c r="O75" i="266"/>
  <c r="O74" i="266"/>
  <c r="O73" i="266"/>
  <c r="O72" i="266"/>
  <c r="O71" i="266"/>
  <c r="O70" i="266"/>
  <c r="O69" i="266"/>
  <c r="O68" i="266"/>
  <c r="O67" i="266"/>
  <c r="O66" i="266"/>
  <c r="O65" i="266"/>
  <c r="O64" i="266"/>
  <c r="O63" i="266"/>
  <c r="O62" i="266"/>
  <c r="O61" i="266"/>
  <c r="O60" i="266"/>
  <c r="O59" i="266"/>
  <c r="O58" i="266"/>
  <c r="O57" i="266"/>
  <c r="V56" i="266"/>
  <c r="O55" i="266"/>
  <c r="O54" i="266"/>
  <c r="O53" i="266"/>
  <c r="O52" i="266"/>
  <c r="O51" i="266"/>
  <c r="O50" i="266"/>
  <c r="O49" i="266"/>
  <c r="O48" i="266"/>
  <c r="O47" i="266"/>
  <c r="O46" i="266"/>
  <c r="O45" i="266"/>
  <c r="O44" i="266"/>
  <c r="O43" i="266"/>
  <c r="O42" i="266"/>
  <c r="O41" i="266"/>
  <c r="O40" i="266"/>
  <c r="O39" i="266"/>
  <c r="O38" i="266"/>
  <c r="O37" i="266"/>
  <c r="O36" i="266"/>
  <c r="O35" i="266"/>
  <c r="O34" i="266"/>
  <c r="O33" i="266"/>
  <c r="O32" i="266"/>
  <c r="O31" i="266"/>
  <c r="O30" i="266"/>
  <c r="O29" i="266"/>
  <c r="O28" i="266"/>
  <c r="O27" i="266"/>
  <c r="O26" i="266"/>
  <c r="O25" i="266"/>
  <c r="O24" i="266"/>
  <c r="O23" i="266"/>
  <c r="O22" i="266"/>
  <c r="V21" i="266"/>
  <c r="V20" i="266"/>
  <c r="V19" i="266"/>
  <c r="V18" i="266"/>
  <c r="V17" i="266"/>
  <c r="V16" i="266"/>
  <c r="V15" i="266"/>
  <c r="V14" i="266"/>
  <c r="V13" i="266"/>
  <c r="V12" i="266"/>
  <c r="V11" i="266"/>
  <c r="V10" i="266"/>
  <c r="V9" i="266"/>
  <c r="V8" i="266"/>
  <c r="V7" i="266"/>
  <c r="V6" i="266"/>
  <c r="V5" i="266"/>
  <c r="H13" i="11" l="1"/>
  <c r="H12" i="11" l="1"/>
  <c r="H9" i="11" l="1"/>
  <c r="H10" i="11" l="1"/>
  <c r="A6" i="123"/>
  <c r="C19" i="123"/>
  <c r="B19" i="123"/>
  <c r="A19" i="123"/>
  <c r="N20" i="227"/>
  <c r="D20" i="227"/>
  <c r="F20" i="227" a="1"/>
  <c r="H19" i="123" l="1"/>
  <c r="F20" i="227"/>
  <c r="G20" i="227" s="1"/>
  <c r="L20" i="227" s="1"/>
  <c r="O20" i="227" s="1"/>
  <c r="C11" i="123" l="1"/>
  <c r="B11" i="123"/>
  <c r="A11" i="123"/>
  <c r="D13" i="227"/>
  <c r="N13" i="227"/>
  <c r="B12" i="123"/>
  <c r="N28" i="227"/>
  <c r="N27" i="227"/>
  <c r="N26" i="227"/>
  <c r="N25" i="227"/>
  <c r="N24" i="227"/>
  <c r="N23" i="227"/>
  <c r="N19" i="227"/>
  <c r="N18" i="227"/>
  <c r="N17" i="227"/>
  <c r="N16" i="227"/>
  <c r="N15" i="227"/>
  <c r="N14" i="227"/>
  <c r="N12" i="227"/>
  <c r="N11" i="227"/>
  <c r="N10" i="227"/>
  <c r="N9" i="227"/>
  <c r="N8" i="227"/>
  <c r="H21" i="123"/>
  <c r="C27" i="123"/>
  <c r="B27" i="123"/>
  <c r="A27" i="123"/>
  <c r="C26" i="123"/>
  <c r="B26" i="123"/>
  <c r="A26" i="123"/>
  <c r="C25" i="123"/>
  <c r="B25" i="123"/>
  <c r="A25" i="123"/>
  <c r="C24" i="123"/>
  <c r="B24" i="123"/>
  <c r="A24" i="123"/>
  <c r="C23" i="123"/>
  <c r="B23" i="123"/>
  <c r="A23" i="123"/>
  <c r="C22" i="123"/>
  <c r="B22" i="123"/>
  <c r="A22" i="123"/>
  <c r="C18" i="123"/>
  <c r="B18" i="123"/>
  <c r="A18" i="123"/>
  <c r="C17" i="123"/>
  <c r="B17" i="123"/>
  <c r="A17" i="123"/>
  <c r="C13" i="123"/>
  <c r="B13" i="123"/>
  <c r="A13" i="123"/>
  <c r="C16" i="123"/>
  <c r="B16" i="123"/>
  <c r="A16" i="123"/>
  <c r="C15" i="123"/>
  <c r="B15" i="123"/>
  <c r="A15" i="123"/>
  <c r="C14" i="123"/>
  <c r="B14" i="123"/>
  <c r="A14" i="123"/>
  <c r="C10" i="123"/>
  <c r="B10" i="123"/>
  <c r="A10" i="123"/>
  <c r="C9" i="123"/>
  <c r="B9" i="123"/>
  <c r="A9" i="123"/>
  <c r="C12" i="123"/>
  <c r="A12" i="123"/>
  <c r="C8" i="123"/>
  <c r="B8" i="123"/>
  <c r="A8" i="123"/>
  <c r="A7" i="123"/>
  <c r="D18" i="227"/>
  <c r="D28" i="227"/>
  <c r="D27" i="227"/>
  <c r="D26" i="227"/>
  <c r="D25" i="227"/>
  <c r="E24" i="227"/>
  <c r="D24" i="227"/>
  <c r="D23" i="227"/>
  <c r="F24" i="227" a="1"/>
  <c r="F18" i="227" a="1"/>
  <c r="F25" i="227" a="1"/>
  <c r="F13" i="227" a="1"/>
  <c r="F28" i="227" a="1"/>
  <c r="F26" i="227" a="1"/>
  <c r="F27" i="227" a="1"/>
  <c r="F23" i="227" a="1"/>
  <c r="H10" i="123" l="1"/>
  <c r="H13" i="123"/>
  <c r="H23" i="123"/>
  <c r="H11" i="123"/>
  <c r="I19" i="123"/>
  <c r="E19" i="123" s="1"/>
  <c r="H18" i="123"/>
  <c r="H25" i="123"/>
  <c r="H27" i="123"/>
  <c r="F13" i="227"/>
  <c r="G13" i="227" s="1"/>
  <c r="L13" i="227" s="1"/>
  <c r="O13" i="227" s="1"/>
  <c r="I11" i="123" s="1"/>
  <c r="E11" i="123" s="1"/>
  <c r="H24" i="123"/>
  <c r="H22" i="123"/>
  <c r="H26" i="123"/>
  <c r="H14" i="123"/>
  <c r="H17" i="123"/>
  <c r="H15" i="123"/>
  <c r="H9" i="123"/>
  <c r="H16" i="123"/>
  <c r="H12" i="123"/>
  <c r="F18" i="227"/>
  <c r="G18" i="227" s="1"/>
  <c r="L18" i="227" s="1"/>
  <c r="O18" i="227" s="1"/>
  <c r="F23" i="227"/>
  <c r="G23" i="227" s="1"/>
  <c r="L23" i="227" s="1"/>
  <c r="O23" i="227" s="1"/>
  <c r="F24" i="227"/>
  <c r="G24" i="227" s="1"/>
  <c r="L24" i="227" s="1"/>
  <c r="O24" i="227" s="1"/>
  <c r="F27" i="227"/>
  <c r="G27" i="227" s="1"/>
  <c r="L27" i="227" s="1"/>
  <c r="O27" i="227" s="1"/>
  <c r="F25" i="227"/>
  <c r="G25" i="227" s="1"/>
  <c r="L25" i="227" s="1"/>
  <c r="O25" i="227" s="1"/>
  <c r="F28" i="227"/>
  <c r="G28" i="227" s="1"/>
  <c r="L28" i="227" s="1"/>
  <c r="O28" i="227" s="1"/>
  <c r="F26" i="227"/>
  <c r="G26" i="227" s="1"/>
  <c r="L26" i="227" s="1"/>
  <c r="O26" i="227" s="1"/>
  <c r="D16" i="227"/>
  <c r="D15" i="227"/>
  <c r="F16" i="227" a="1"/>
  <c r="F11" i="227" a="1"/>
  <c r="F15" i="227" a="1"/>
  <c r="F12" i="227" a="1"/>
  <c r="I17" i="123" l="1"/>
  <c r="E17" i="123" s="1"/>
  <c r="I25" i="123"/>
  <c r="E25" i="123" s="1"/>
  <c r="I23" i="123"/>
  <c r="E23" i="123" s="1"/>
  <c r="I26" i="123"/>
  <c r="E26" i="123" s="1"/>
  <c r="I27" i="123"/>
  <c r="E27" i="123" s="1"/>
  <c r="I22" i="123"/>
  <c r="E22" i="123" s="1"/>
  <c r="I24" i="123"/>
  <c r="E24" i="123" s="1"/>
  <c r="F16" i="227"/>
  <c r="G16" i="227" s="1"/>
  <c r="L16" i="227" s="1"/>
  <c r="O16" i="227" s="1"/>
  <c r="I16" i="123" s="1"/>
  <c r="E16" i="123" s="1"/>
  <c r="F12" i="227"/>
  <c r="G12" i="227" s="1"/>
  <c r="L12" i="227" s="1"/>
  <c r="O12" i="227" s="1"/>
  <c r="I10" i="123" s="1"/>
  <c r="E10" i="123" s="1"/>
  <c r="F11" i="227"/>
  <c r="G11" i="227" s="1"/>
  <c r="L11" i="227" s="1"/>
  <c r="O11" i="227" s="1"/>
  <c r="F15" i="227"/>
  <c r="G15" i="227" s="1"/>
  <c r="L15" i="227" s="1"/>
  <c r="O15" i="227" s="1"/>
  <c r="I15" i="123" s="1"/>
  <c r="E15" i="123" s="1"/>
  <c r="F17" i="227" l="1" a="1"/>
  <c r="F9" i="227" a="1"/>
  <c r="F8" i="227" a="1"/>
  <c r="F10" i="227" a="1"/>
  <c r="F14" i="227" a="1"/>
  <c r="F19" i="227" a="1"/>
  <c r="F10" i="227" l="1"/>
  <c r="F17" i="227"/>
  <c r="F14" i="227"/>
  <c r="F9" i="227"/>
  <c r="F19" i="227"/>
  <c r="F8" i="227"/>
  <c r="M5" i="36" l="1"/>
  <c r="D19" i="227" l="1"/>
  <c r="D17" i="227"/>
  <c r="D14" i="227"/>
  <c r="C4" i="227"/>
  <c r="B4" i="227"/>
  <c r="A4" i="227"/>
  <c r="G19" i="227" l="1"/>
  <c r="L19" i="227" s="1"/>
  <c r="O19" i="227" s="1"/>
  <c r="I18" i="123" s="1"/>
  <c r="E18" i="123" s="1"/>
  <c r="G10" i="227"/>
  <c r="L10" i="227" s="1"/>
  <c r="O10" i="227" s="1"/>
  <c r="I9" i="123" s="1"/>
  <c r="E9" i="123" s="1"/>
  <c r="G17" i="227"/>
  <c r="L17" i="227" s="1"/>
  <c r="O17" i="227" s="1"/>
  <c r="I13" i="123" s="1"/>
  <c r="E13" i="123" s="1"/>
  <c r="G8" i="227"/>
  <c r="L8" i="227" s="1"/>
  <c r="O8" i="227" s="1"/>
  <c r="G14" i="227"/>
  <c r="L14" i="227" s="1"/>
  <c r="O14" i="227" s="1"/>
  <c r="I14" i="123" s="1"/>
  <c r="E14" i="123" s="1"/>
  <c r="G9" i="227"/>
  <c r="L9" i="227" s="1"/>
  <c r="O9" i="227" s="1"/>
  <c r="I12" i="123" s="1"/>
  <c r="E12" i="123" s="1"/>
  <c r="H18" i="109" l="1"/>
  <c r="H17" i="109"/>
  <c r="H16" i="109"/>
  <c r="H15" i="109"/>
  <c r="H11" i="109"/>
  <c r="H8" i="109"/>
  <c r="H10" i="109"/>
  <c r="H12" i="109"/>
  <c r="H7" i="109"/>
  <c r="H9" i="109"/>
  <c r="N26" i="110"/>
  <c r="D26" i="110"/>
  <c r="N25" i="110"/>
  <c r="D25" i="110"/>
  <c r="O24" i="110"/>
  <c r="N24" i="110"/>
  <c r="N14" i="110"/>
  <c r="N13" i="110"/>
  <c r="E13" i="110"/>
  <c r="N12" i="110"/>
  <c r="F8" i="110" a="1"/>
  <c r="F18" i="110" a="1"/>
  <c r="F12" i="110" a="1"/>
  <c r="F25" i="110" a="1"/>
  <c r="F19" i="110" a="1"/>
  <c r="F9" i="110" a="1"/>
  <c r="F26" i="110" a="1"/>
  <c r="F22" i="110" a="1"/>
  <c r="F13" i="110" a="1"/>
  <c r="F21" i="110" a="1"/>
  <c r="F20" i="110" a="1"/>
  <c r="F17" i="110" a="1"/>
  <c r="F26" i="110" l="1"/>
  <c r="G26" i="110" s="1"/>
  <c r="L26" i="110" s="1"/>
  <c r="O26" i="110" s="1"/>
  <c r="F25" i="110"/>
  <c r="G25" i="110" s="1"/>
  <c r="L25" i="110" s="1"/>
  <c r="O25" i="110" s="1"/>
  <c r="F13" i="110"/>
  <c r="G13" i="110" s="1"/>
  <c r="L13" i="110" s="1"/>
  <c r="O13" i="110" s="1"/>
  <c r="F12" i="110"/>
  <c r="G12" i="110" s="1"/>
  <c r="L12" i="110" s="1"/>
  <c r="O12" i="110" s="1"/>
  <c r="E14" i="110"/>
  <c r="F22" i="110"/>
  <c r="F20" i="110"/>
  <c r="F21" i="110"/>
  <c r="F19" i="110"/>
  <c r="F17" i="110"/>
  <c r="F18" i="110"/>
  <c r="F9" i="110"/>
  <c r="F8" i="110"/>
  <c r="H25" i="111"/>
  <c r="N26" i="112"/>
  <c r="D26" i="112"/>
  <c r="F26" i="112"/>
  <c r="F14" i="110" a="1"/>
  <c r="F14" i="110" l="1"/>
  <c r="G14" i="110" s="1"/>
  <c r="L14" i="110" s="1"/>
  <c r="O14" i="110" s="1"/>
  <c r="G26" i="112"/>
  <c r="L26" i="112" s="1"/>
  <c r="O26" i="112" s="1"/>
  <c r="H28" i="111" l="1"/>
  <c r="H27" i="111"/>
  <c r="H26" i="111"/>
  <c r="H24" i="111"/>
  <c r="H23" i="111"/>
  <c r="H22" i="111"/>
  <c r="H21" i="111"/>
  <c r="H20" i="111"/>
  <c r="H19" i="111"/>
  <c r="H18" i="111"/>
  <c r="H17" i="111"/>
  <c r="H16" i="111"/>
  <c r="H15" i="111"/>
  <c r="H14" i="111"/>
  <c r="H13" i="111"/>
  <c r="H12" i="111"/>
  <c r="H11" i="111"/>
  <c r="N29" i="112"/>
  <c r="N28" i="112"/>
  <c r="N27" i="112"/>
  <c r="N25" i="112"/>
  <c r="N24" i="112"/>
  <c r="N23" i="112"/>
  <c r="N22" i="112"/>
  <c r="N21" i="112"/>
  <c r="N20" i="112"/>
  <c r="N19" i="112"/>
  <c r="N18" i="112"/>
  <c r="N17" i="112"/>
  <c r="N16" i="112"/>
  <c r="N15" i="112"/>
  <c r="N14" i="112"/>
  <c r="N13" i="112"/>
  <c r="N12" i="112"/>
  <c r="D18" i="112"/>
  <c r="D17" i="112"/>
  <c r="D16" i="112"/>
  <c r="D15" i="112"/>
  <c r="D14" i="112"/>
  <c r="D13" i="112"/>
  <c r="D12" i="112"/>
  <c r="D29" i="112"/>
  <c r="D28" i="112"/>
  <c r="D27" i="112"/>
  <c r="D25" i="112"/>
  <c r="D24" i="112"/>
  <c r="D23" i="112"/>
  <c r="D22" i="112"/>
  <c r="D21" i="112"/>
  <c r="D20" i="112"/>
  <c r="D19" i="112"/>
  <c r="F15" i="112"/>
  <c r="F27" i="112"/>
  <c r="F12" i="112"/>
  <c r="F18" i="112"/>
  <c r="F17" i="112"/>
  <c r="F29" i="112"/>
  <c r="F25" i="112"/>
  <c r="F24" i="112"/>
  <c r="F28" i="112"/>
  <c r="F22" i="112"/>
  <c r="F14" i="112"/>
  <c r="F21" i="112"/>
  <c r="F19" i="112"/>
  <c r="F13" i="112"/>
  <c r="F20" i="112"/>
  <c r="F16" i="112"/>
  <c r="F23" i="112"/>
  <c r="G24" i="112" l="1"/>
  <c r="L24" i="112" s="1"/>
  <c r="O24" i="112" s="1"/>
  <c r="G23" i="112"/>
  <c r="L23" i="112" s="1"/>
  <c r="O23" i="112" s="1"/>
  <c r="G12" i="112"/>
  <c r="L12" i="112" s="1"/>
  <c r="O12" i="112" s="1"/>
  <c r="G13" i="112"/>
  <c r="L13" i="112" s="1"/>
  <c r="O13" i="112" s="1"/>
  <c r="G25" i="112"/>
  <c r="L25" i="112" s="1"/>
  <c r="O25" i="112" s="1"/>
  <c r="G14" i="112"/>
  <c r="L14" i="112" s="1"/>
  <c r="O14" i="112" s="1"/>
  <c r="G20" i="112"/>
  <c r="L20" i="112" s="1"/>
  <c r="O20" i="112" s="1"/>
  <c r="G27" i="112"/>
  <c r="L27" i="112" s="1"/>
  <c r="O27" i="112" s="1"/>
  <c r="G15" i="112"/>
  <c r="L15" i="112" s="1"/>
  <c r="O15" i="112" s="1"/>
  <c r="G21" i="112"/>
  <c r="L21" i="112" s="1"/>
  <c r="O21" i="112" s="1"/>
  <c r="G28" i="112"/>
  <c r="L28" i="112" s="1"/>
  <c r="O28" i="112" s="1"/>
  <c r="G17" i="112"/>
  <c r="L17" i="112" s="1"/>
  <c r="O17" i="112" s="1"/>
  <c r="G18" i="112"/>
  <c r="L18" i="112" s="1"/>
  <c r="O18" i="112" s="1"/>
  <c r="G19" i="112"/>
  <c r="L19" i="112" s="1"/>
  <c r="O19" i="112" s="1"/>
  <c r="G16" i="112"/>
  <c r="L16" i="112" s="1"/>
  <c r="O16" i="112" s="1"/>
  <c r="G22" i="112"/>
  <c r="L22" i="112" s="1"/>
  <c r="O22" i="112" s="1"/>
  <c r="G29" i="112"/>
  <c r="L29" i="112" s="1"/>
  <c r="O29" i="112" s="1"/>
  <c r="H22" i="109" l="1"/>
  <c r="H21" i="109"/>
  <c r="N22" i="110"/>
  <c r="D22" i="110"/>
  <c r="D21" i="110"/>
  <c r="N20" i="110"/>
  <c r="D20" i="110"/>
  <c r="N19" i="110"/>
  <c r="D19" i="110"/>
  <c r="N18" i="110"/>
  <c r="D18" i="110"/>
  <c r="N17" i="110"/>
  <c r="D17" i="110"/>
  <c r="N11" i="110"/>
  <c r="N10" i="110"/>
  <c r="N9" i="110"/>
  <c r="N8" i="110"/>
  <c r="D8" i="110"/>
  <c r="O7" i="110"/>
  <c r="N7" i="110"/>
  <c r="F10" i="110" a="1"/>
  <c r="F10" i="110" l="1"/>
  <c r="E11" i="110"/>
  <c r="I21" i="109"/>
  <c r="E21" i="109" s="1"/>
  <c r="G8" i="110"/>
  <c r="L8" i="110" s="1"/>
  <c r="O8" i="110" s="1"/>
  <c r="G22" i="110"/>
  <c r="L22" i="110" s="1"/>
  <c r="O22" i="110" s="1"/>
  <c r="G17" i="110"/>
  <c r="L17" i="110" s="1"/>
  <c r="O17" i="110" s="1"/>
  <c r="G9" i="110"/>
  <c r="L9" i="110" s="1"/>
  <c r="O9" i="110" s="1"/>
  <c r="G19" i="110"/>
  <c r="L19" i="110" s="1"/>
  <c r="O19" i="110" s="1"/>
  <c r="G18" i="110"/>
  <c r="L18" i="110" s="1"/>
  <c r="O18" i="110" s="1"/>
  <c r="G20" i="110"/>
  <c r="L20" i="110" s="1"/>
  <c r="O20" i="110" s="1"/>
  <c r="G21" i="110"/>
  <c r="L21" i="110" s="1"/>
  <c r="O21" i="110" s="1"/>
  <c r="N21" i="110"/>
  <c r="F11" i="110" a="1"/>
  <c r="I22" i="109" l="1"/>
  <c r="E22" i="109" s="1"/>
  <c r="I9" i="109"/>
  <c r="E9" i="109" s="1"/>
  <c r="I7" i="109"/>
  <c r="E7" i="109" s="1"/>
  <c r="I8" i="109"/>
  <c r="E8" i="109" s="1"/>
  <c r="I11" i="109"/>
  <c r="E11" i="109" s="1"/>
  <c r="I15" i="109"/>
  <c r="E15" i="109" s="1"/>
  <c r="I16" i="109"/>
  <c r="E16" i="109" s="1"/>
  <c r="I18" i="109"/>
  <c r="E18" i="109" s="1"/>
  <c r="I17" i="109"/>
  <c r="E17" i="109" s="1"/>
  <c r="F11" i="110"/>
  <c r="G11" i="110" s="1"/>
  <c r="L11" i="110" s="1"/>
  <c r="O11" i="110" s="1"/>
  <c r="I10" i="109" s="1"/>
  <c r="E10" i="109" s="1"/>
  <c r="G10" i="110"/>
  <c r="L10" i="110" s="1"/>
  <c r="O10" i="110" s="1"/>
  <c r="I12" i="109" s="1"/>
  <c r="E12" i="109" s="1"/>
  <c r="H25" i="150" l="1"/>
  <c r="J25" i="150" s="1"/>
  <c r="H24" i="150"/>
  <c r="F23" i="150"/>
  <c r="C23" i="150"/>
  <c r="F21" i="150"/>
  <c r="H23" i="150" s="1"/>
  <c r="C21" i="150"/>
  <c r="M1" i="150"/>
  <c r="F23" i="149"/>
  <c r="C23" i="149"/>
  <c r="F21" i="149"/>
  <c r="H23" i="149" s="1"/>
  <c r="C21" i="149"/>
  <c r="H21" i="149" l="1"/>
  <c r="H21" i="150"/>
  <c r="B6" i="11" l="1"/>
  <c r="L28" i="129"/>
  <c r="B28" i="129"/>
  <c r="L26" i="129"/>
  <c r="J26" i="129"/>
  <c r="B26" i="129"/>
  <c r="J22" i="129"/>
  <c r="L8" i="129"/>
  <c r="B22" i="129" s="1"/>
  <c r="L28" i="128"/>
  <c r="B28" i="128"/>
  <c r="L26" i="128"/>
  <c r="J26" i="128"/>
  <c r="B26" i="128"/>
  <c r="J22" i="128"/>
  <c r="L8" i="128"/>
  <c r="N18" i="126"/>
  <c r="D18" i="126"/>
  <c r="N15" i="126"/>
  <c r="D15" i="126"/>
  <c r="N14" i="126"/>
  <c r="D14" i="126"/>
  <c r="N13" i="126"/>
  <c r="D13" i="126"/>
  <c r="N10" i="126"/>
  <c r="D10" i="126"/>
  <c r="N9" i="126"/>
  <c r="D9" i="126"/>
  <c r="D17" i="126"/>
  <c r="D16" i="126"/>
  <c r="D12" i="126"/>
  <c r="D11" i="126"/>
  <c r="F13" i="126"/>
  <c r="F14" i="126"/>
  <c r="F15" i="126"/>
  <c r="F10" i="126"/>
  <c r="F18" i="126"/>
  <c r="F9" i="126"/>
  <c r="A2" i="36" l="1"/>
  <c r="L22" i="128"/>
  <c r="L24" i="128" s="1"/>
  <c r="L22" i="129"/>
  <c r="B24" i="129" s="1"/>
  <c r="B24" i="128"/>
  <c r="B22" i="128"/>
  <c r="G18" i="126"/>
  <c r="L18" i="126" s="1"/>
  <c r="O18" i="126" s="1"/>
  <c r="G15" i="126"/>
  <c r="L15" i="126" s="1"/>
  <c r="O15" i="126" s="1"/>
  <c r="G14" i="126"/>
  <c r="L14" i="126" s="1"/>
  <c r="O14" i="126" s="1"/>
  <c r="G13" i="126"/>
  <c r="L13" i="126" s="1"/>
  <c r="O13" i="126" s="1"/>
  <c r="G10" i="126"/>
  <c r="L10" i="126" s="1"/>
  <c r="O10" i="126" s="1"/>
  <c r="G9" i="126"/>
  <c r="L9" i="126" s="1"/>
  <c r="O9" i="126" s="1"/>
  <c r="F26" i="126"/>
  <c r="F12" i="126"/>
  <c r="F25" i="126"/>
  <c r="F22" i="126"/>
  <c r="F16" i="126"/>
  <c r="F8" i="126"/>
  <c r="F21" i="126"/>
  <c r="F11" i="126"/>
  <c r="F17" i="126"/>
  <c r="L24" i="129" l="1"/>
  <c r="N26" i="126"/>
  <c r="D26" i="126"/>
  <c r="N25" i="126"/>
  <c r="D25" i="126"/>
  <c r="N24" i="126"/>
  <c r="D24" i="126"/>
  <c r="N23" i="126"/>
  <c r="D23" i="126"/>
  <c r="N22" i="126"/>
  <c r="D22" i="126"/>
  <c r="N21" i="126"/>
  <c r="D21" i="126"/>
  <c r="O20" i="126"/>
  <c r="N20" i="126"/>
  <c r="N17" i="126"/>
  <c r="N16" i="126"/>
  <c r="N12" i="126"/>
  <c r="N11" i="126"/>
  <c r="N8" i="126"/>
  <c r="D8" i="126"/>
  <c r="O7" i="126"/>
  <c r="N7" i="126"/>
  <c r="C4" i="126"/>
  <c r="B4" i="126"/>
  <c r="A4" i="126"/>
  <c r="H28" i="125"/>
  <c r="H27" i="125"/>
  <c r="H26" i="125"/>
  <c r="H23" i="125"/>
  <c r="H22" i="125"/>
  <c r="H21" i="125"/>
  <c r="H20" i="125"/>
  <c r="H19" i="125"/>
  <c r="H18" i="125"/>
  <c r="H17" i="125"/>
  <c r="H16" i="125"/>
  <c r="H13" i="125"/>
  <c r="H12" i="125"/>
  <c r="H11" i="125"/>
  <c r="H10" i="125"/>
  <c r="H9" i="125"/>
  <c r="H8" i="125"/>
  <c r="H7" i="125"/>
  <c r="H8" i="123"/>
  <c r="I8" i="123" s="1"/>
  <c r="I26" i="125" l="1"/>
  <c r="E26" i="125" s="1"/>
  <c r="I22" i="125"/>
  <c r="E22" i="125" s="1"/>
  <c r="G12" i="126"/>
  <c r="L12" i="126" s="1"/>
  <c r="O12" i="126" s="1"/>
  <c r="I12" i="125" s="1"/>
  <c r="E12" i="125" s="1"/>
  <c r="I13" i="125"/>
  <c r="E13" i="125" s="1"/>
  <c r="G21" i="126"/>
  <c r="L21" i="126" s="1"/>
  <c r="O21" i="126" s="1"/>
  <c r="G26" i="126"/>
  <c r="L26" i="126" s="1"/>
  <c r="O26" i="126" s="1"/>
  <c r="I8" i="125"/>
  <c r="E8" i="125" s="1"/>
  <c r="I10" i="125"/>
  <c r="E10" i="125" s="1"/>
  <c r="G11" i="126"/>
  <c r="L11" i="126" s="1"/>
  <c r="G25" i="126"/>
  <c r="L25" i="126" s="1"/>
  <c r="O25" i="126" s="1"/>
  <c r="G8" i="126"/>
  <c r="L8" i="126" s="1"/>
  <c r="O8" i="126" s="1"/>
  <c r="G17" i="126"/>
  <c r="L17" i="126" s="1"/>
  <c r="O17" i="126" s="1"/>
  <c r="I11" i="125"/>
  <c r="E11" i="125" s="1"/>
  <c r="I21" i="125"/>
  <c r="E21" i="125" s="1"/>
  <c r="I16" i="125"/>
  <c r="E16" i="125" s="1"/>
  <c r="I27" i="125" l="1"/>
  <c r="E27" i="125" s="1"/>
  <c r="G22" i="126"/>
  <c r="L22" i="126" s="1"/>
  <c r="O22" i="126" s="1"/>
  <c r="I17" i="125" s="1"/>
  <c r="E17" i="125" s="1"/>
  <c r="I20" i="125"/>
  <c r="E20" i="125" s="1"/>
  <c r="G16" i="126"/>
  <c r="L16" i="126" s="1"/>
  <c r="O16" i="126" s="1"/>
  <c r="I9" i="125" s="1"/>
  <c r="E9" i="125" s="1"/>
  <c r="O11" i="126"/>
  <c r="I7" i="125" s="1"/>
  <c r="E7" i="125" s="1"/>
  <c r="I23" i="125"/>
  <c r="E23" i="125" s="1"/>
  <c r="F24" i="126"/>
  <c r="F23" i="126"/>
  <c r="I28" i="125" l="1"/>
  <c r="E28" i="125" s="1"/>
  <c r="E8" i="123"/>
  <c r="G23" i="126" l="1"/>
  <c r="L23" i="126" s="1"/>
  <c r="O23" i="126" s="1"/>
  <c r="I18" i="125" s="1"/>
  <c r="E18" i="125" s="1"/>
  <c r="G24" i="126"/>
  <c r="L24" i="126" s="1"/>
  <c r="O24" i="126" s="1"/>
  <c r="I19" i="125" s="1"/>
  <c r="E19" i="125" s="1"/>
  <c r="L28" i="114"/>
  <c r="B28" i="114"/>
  <c r="L26" i="114"/>
  <c r="J26" i="114"/>
  <c r="B26" i="114"/>
  <c r="J22" i="114"/>
  <c r="L8" i="114"/>
  <c r="J32" i="113"/>
  <c r="J30" i="113"/>
  <c r="J28" i="113"/>
  <c r="J24" i="113"/>
  <c r="J22" i="113"/>
  <c r="L17" i="113"/>
  <c r="L16" i="113"/>
  <c r="L3" i="113" s="1"/>
  <c r="L13" i="113"/>
  <c r="B32" i="113" s="1"/>
  <c r="L11" i="113"/>
  <c r="L9" i="113"/>
  <c r="L28" i="113" s="1"/>
  <c r="L7" i="113"/>
  <c r="L5" i="113"/>
  <c r="N9" i="112"/>
  <c r="N8" i="112"/>
  <c r="O7" i="112"/>
  <c r="N7" i="112"/>
  <c r="C4" i="112"/>
  <c r="B4" i="112"/>
  <c r="A4" i="112"/>
  <c r="H8" i="111"/>
  <c r="H7" i="111"/>
  <c r="C4" i="110"/>
  <c r="B4" i="110"/>
  <c r="A4" i="110"/>
  <c r="H25" i="109"/>
  <c r="N15" i="108"/>
  <c r="E15" i="108"/>
  <c r="D15" i="108"/>
  <c r="N14" i="108"/>
  <c r="D14" i="108"/>
  <c r="N13" i="108"/>
  <c r="D13" i="108"/>
  <c r="N12" i="108"/>
  <c r="D12" i="108"/>
  <c r="N11" i="108"/>
  <c r="E11" i="108"/>
  <c r="D11" i="108"/>
  <c r="N10" i="108"/>
  <c r="D10" i="108"/>
  <c r="N9" i="108"/>
  <c r="D9" i="108"/>
  <c r="N8" i="108"/>
  <c r="D8" i="108"/>
  <c r="O7" i="108"/>
  <c r="N7" i="108"/>
  <c r="C4" i="108"/>
  <c r="B4" i="108"/>
  <c r="A4" i="108"/>
  <c r="H14" i="107"/>
  <c r="H13" i="107"/>
  <c r="H12" i="107"/>
  <c r="H11" i="107"/>
  <c r="H10" i="107"/>
  <c r="H9" i="107"/>
  <c r="H8" i="107"/>
  <c r="H7" i="107"/>
  <c r="F9" i="112"/>
  <c r="F10" i="108"/>
  <c r="F9" i="108"/>
  <c r="F8" i="108"/>
  <c r="F15" i="108"/>
  <c r="F14" i="108"/>
  <c r="L22" i="114" l="1"/>
  <c r="L30" i="113"/>
  <c r="B24" i="113"/>
  <c r="L24" i="113"/>
  <c r="B28" i="113"/>
  <c r="B30" i="113"/>
  <c r="L24" i="114"/>
  <c r="B24" i="114"/>
  <c r="B22" i="114"/>
  <c r="L32" i="113"/>
  <c r="I25" i="111"/>
  <c r="E25" i="111" s="1"/>
  <c r="I22" i="111"/>
  <c r="E22" i="111" s="1"/>
  <c r="I11" i="111"/>
  <c r="E11" i="111" s="1"/>
  <c r="I23" i="111"/>
  <c r="E23" i="111" s="1"/>
  <c r="I14" i="111"/>
  <c r="E14" i="111" s="1"/>
  <c r="I28" i="111"/>
  <c r="E28" i="111" s="1"/>
  <c r="I19" i="111"/>
  <c r="E19" i="111" s="1"/>
  <c r="I20" i="111"/>
  <c r="E20" i="111" s="1"/>
  <c r="I13" i="111"/>
  <c r="E13" i="111" s="1"/>
  <c r="I24" i="111"/>
  <c r="E24" i="111" s="1"/>
  <c r="I16" i="111"/>
  <c r="E16" i="111" s="1"/>
  <c r="I21" i="111"/>
  <c r="E21" i="111" s="1"/>
  <c r="I12" i="111"/>
  <c r="E12" i="111" s="1"/>
  <c r="I26" i="111"/>
  <c r="E26" i="111" s="1"/>
  <c r="I15" i="111"/>
  <c r="E15" i="111" s="1"/>
  <c r="I18" i="111"/>
  <c r="E18" i="111" s="1"/>
  <c r="I17" i="111"/>
  <c r="E17" i="111" s="1"/>
  <c r="I27" i="111"/>
  <c r="E27" i="111" s="1"/>
  <c r="L22" i="113"/>
  <c r="L26" i="113" s="1"/>
  <c r="G10" i="108"/>
  <c r="L10" i="108" s="1"/>
  <c r="O10" i="108" s="1"/>
  <c r="I9" i="107" s="1"/>
  <c r="E9" i="107" s="1"/>
  <c r="G15" i="108"/>
  <c r="L15" i="108" s="1"/>
  <c r="O15" i="108" s="1"/>
  <c r="I14" i="107" s="1"/>
  <c r="E14" i="107" s="1"/>
  <c r="G9" i="108"/>
  <c r="L9" i="108" s="1"/>
  <c r="O9" i="108" s="1"/>
  <c r="G14" i="108"/>
  <c r="L14" i="108" s="1"/>
  <c r="O14" i="108" s="1"/>
  <c r="I13" i="107" s="1"/>
  <c r="E13" i="107" s="1"/>
  <c r="G9" i="112"/>
  <c r="L9" i="112" s="1"/>
  <c r="O9" i="112" s="1"/>
  <c r="G8" i="108"/>
  <c r="L8" i="108" s="1"/>
  <c r="O8" i="108" s="1"/>
  <c r="I7" i="107" s="1"/>
  <c r="E7" i="107" s="1"/>
  <c r="I8" i="107"/>
  <c r="E8" i="107" s="1"/>
  <c r="E12" i="108"/>
  <c r="B22" i="113"/>
  <c r="L8" i="113"/>
  <c r="D3" i="13"/>
  <c r="F8" i="112"/>
  <c r="F11" i="108"/>
  <c r="G8" i="112" l="1"/>
  <c r="L8" i="112" s="1"/>
  <c r="O8" i="112" s="1"/>
  <c r="I7" i="111" s="1"/>
  <c r="E7" i="111" s="1"/>
  <c r="B26" i="113"/>
  <c r="I25" i="109"/>
  <c r="E25" i="109" s="1"/>
  <c r="I8" i="111"/>
  <c r="E8" i="111" s="1"/>
  <c r="G11" i="108"/>
  <c r="L11" i="108" s="1"/>
  <c r="O11" i="108" s="1"/>
  <c r="I10" i="107" s="1"/>
  <c r="E10" i="107" s="1"/>
  <c r="E13" i="108"/>
  <c r="F12" i="108"/>
  <c r="F13" i="108"/>
  <c r="G12" i="108" l="1"/>
  <c r="L12" i="108" s="1"/>
  <c r="O12" i="108" s="1"/>
  <c r="I11" i="107" s="1"/>
  <c r="E11" i="107" s="1"/>
  <c r="G13" i="108"/>
  <c r="L13" i="108" s="1"/>
  <c r="O13" i="108" s="1"/>
  <c r="I12" i="107" s="1"/>
  <c r="E12" i="107" s="1"/>
  <c r="L28" i="49" l="1"/>
  <c r="B28" i="49"/>
  <c r="L26" i="49"/>
  <c r="J26" i="49"/>
  <c r="B26" i="49"/>
  <c r="J22" i="49"/>
  <c r="L8" i="49"/>
  <c r="B22" i="49" s="1"/>
  <c r="L22" i="49" l="1"/>
  <c r="L24" i="49" l="1"/>
  <c r="B24" i="49"/>
  <c r="J32" i="38" l="1"/>
  <c r="J30" i="38"/>
  <c r="J28" i="38"/>
  <c r="J24" i="38"/>
  <c r="J22" i="38"/>
  <c r="L17" i="38"/>
  <c r="L8" i="38" s="1"/>
  <c r="L16" i="38"/>
  <c r="L13" i="38"/>
  <c r="L11" i="38"/>
  <c r="L9" i="38"/>
  <c r="L28" i="38" s="1"/>
  <c r="L7" i="38"/>
  <c r="L5" i="38"/>
  <c r="J32" i="37"/>
  <c r="J30" i="37"/>
  <c r="J28" i="37"/>
  <c r="J24" i="37"/>
  <c r="J22" i="37"/>
  <c r="L17" i="37"/>
  <c r="L8" i="37" s="1"/>
  <c r="L16" i="37"/>
  <c r="L13" i="37"/>
  <c r="L11" i="37"/>
  <c r="L9" i="37"/>
  <c r="B28" i="37" s="1"/>
  <c r="L7" i="37"/>
  <c r="L5" i="37"/>
  <c r="B22" i="37" l="1"/>
  <c r="L32" i="37"/>
  <c r="B30" i="37"/>
  <c r="L32" i="38"/>
  <c r="B32" i="38"/>
  <c r="L22" i="37"/>
  <c r="B22" i="38"/>
  <c r="L22" i="38"/>
  <c r="L26" i="38" s="1"/>
  <c r="L3" i="38"/>
  <c r="B24" i="38"/>
  <c r="B28" i="38"/>
  <c r="B30" i="38"/>
  <c r="L24" i="38"/>
  <c r="L30" i="38"/>
  <c r="L3" i="37"/>
  <c r="L24" i="37"/>
  <c r="L28" i="37"/>
  <c r="L30" i="37"/>
  <c r="B24" i="37"/>
  <c r="B32" i="37"/>
  <c r="L7" i="33"/>
  <c r="Q7" i="33"/>
  <c r="L8" i="33"/>
  <c r="Q8" i="33"/>
  <c r="L9" i="33"/>
  <c r="Q9" i="33"/>
  <c r="L10" i="33"/>
  <c r="Q10" i="33"/>
  <c r="L11" i="33"/>
  <c r="Q11" i="33"/>
  <c r="L12" i="33"/>
  <c r="Q12" i="33"/>
  <c r="L13" i="33"/>
  <c r="Q13" i="33"/>
  <c r="L14" i="33"/>
  <c r="Q14" i="33"/>
  <c r="L15" i="33"/>
  <c r="Q15" i="33"/>
  <c r="L16" i="33"/>
  <c r="Q16" i="33"/>
  <c r="L17" i="33"/>
  <c r="Q17" i="33"/>
  <c r="L21" i="33"/>
  <c r="K26" i="33"/>
  <c r="Q26" i="33"/>
  <c r="K27" i="33"/>
  <c r="Q27" i="33"/>
  <c r="K28" i="33"/>
  <c r="Q28" i="33"/>
  <c r="K29" i="33"/>
  <c r="Q29" i="33"/>
  <c r="K30" i="33"/>
  <c r="Q30" i="33"/>
  <c r="K31" i="33"/>
  <c r="Q31" i="33"/>
  <c r="K32" i="33"/>
  <c r="Q32" i="33"/>
  <c r="K33" i="33"/>
  <c r="Q33" i="33"/>
  <c r="K34" i="33"/>
  <c r="Q34" i="33"/>
  <c r="K35" i="33"/>
  <c r="Q35" i="33"/>
  <c r="K36" i="33"/>
  <c r="Q36" i="33"/>
  <c r="E6" i="32"/>
  <c r="F6" i="32" s="1"/>
  <c r="R6" i="32"/>
  <c r="S6" i="32"/>
  <c r="E7" i="32"/>
  <c r="F7" i="32" s="1"/>
  <c r="R7" i="32"/>
  <c r="S7" i="32"/>
  <c r="E8" i="32"/>
  <c r="F8" i="32" s="1"/>
  <c r="R8" i="32"/>
  <c r="S8" i="32"/>
  <c r="E9" i="32"/>
  <c r="F9" i="32" s="1"/>
  <c r="R9" i="32"/>
  <c r="S9" i="32"/>
  <c r="E10" i="32"/>
  <c r="F10" i="32" s="1"/>
  <c r="R10" i="32"/>
  <c r="S10" i="32"/>
  <c r="E11" i="32"/>
  <c r="F11" i="32" s="1"/>
  <c r="R11" i="32"/>
  <c r="S11" i="32"/>
  <c r="E12" i="32"/>
  <c r="F12" i="32" s="1"/>
  <c r="R12" i="32"/>
  <c r="S12" i="32"/>
  <c r="E13" i="32"/>
  <c r="F13" i="32" s="1"/>
  <c r="R13" i="32"/>
  <c r="S13" i="32"/>
  <c r="E14" i="32"/>
  <c r="F14" i="32" s="1"/>
  <c r="R14" i="32"/>
  <c r="S14" i="32"/>
  <c r="E15" i="32"/>
  <c r="F15" i="32" s="1"/>
  <c r="R15" i="32"/>
  <c r="S15" i="32"/>
  <c r="E16" i="32"/>
  <c r="F16" i="32" s="1"/>
  <c r="R16" i="32"/>
  <c r="S16" i="32"/>
  <c r="E17" i="32"/>
  <c r="F17" i="32" s="1"/>
  <c r="R17" i="32"/>
  <c r="S17" i="32"/>
  <c r="E18" i="32"/>
  <c r="F18" i="32" s="1"/>
  <c r="R18" i="32"/>
  <c r="S18" i="32"/>
  <c r="E19" i="32"/>
  <c r="F19" i="32" s="1"/>
  <c r="R19" i="32"/>
  <c r="S19" i="32"/>
  <c r="E20" i="32"/>
  <c r="F20" i="32" s="1"/>
  <c r="R20" i="32"/>
  <c r="S20" i="32"/>
  <c r="E21" i="32"/>
  <c r="F21" i="32" s="1"/>
  <c r="R21" i="32"/>
  <c r="S21" i="32"/>
  <c r="N22" i="32"/>
  <c r="Q24" i="32"/>
  <c r="E29" i="32"/>
  <c r="F29" i="32" s="1"/>
  <c r="R29" i="32"/>
  <c r="T29" i="32" s="1"/>
  <c r="G29" i="32" s="1"/>
  <c r="H29" i="32" s="1"/>
  <c r="E30" i="32"/>
  <c r="F30" i="32" s="1"/>
  <c r="R30" i="32"/>
  <c r="T30" i="32" s="1"/>
  <c r="G30" i="32" s="1"/>
  <c r="H30" i="32" s="1"/>
  <c r="E31" i="32"/>
  <c r="F31" i="32" s="1"/>
  <c r="R31" i="32"/>
  <c r="T31" i="32" s="1"/>
  <c r="G31" i="32" s="1"/>
  <c r="H31" i="32" s="1"/>
  <c r="E32" i="32"/>
  <c r="F32" i="32" s="1"/>
  <c r="R32" i="32"/>
  <c r="T32" i="32" s="1"/>
  <c r="G32" i="32" s="1"/>
  <c r="H32" i="32" s="1"/>
  <c r="E33" i="32"/>
  <c r="F33" i="32" s="1"/>
  <c r="R33" i="32"/>
  <c r="T33" i="32" s="1"/>
  <c r="G33" i="32" s="1"/>
  <c r="H33" i="32" s="1"/>
  <c r="E34" i="32"/>
  <c r="F34" i="32" s="1"/>
  <c r="R34" i="32"/>
  <c r="T34" i="32" s="1"/>
  <c r="G34" i="32" s="1"/>
  <c r="H34" i="32" s="1"/>
  <c r="E35" i="32"/>
  <c r="F35" i="32" s="1"/>
  <c r="R35" i="32"/>
  <c r="T35" i="32" s="1"/>
  <c r="G35" i="32" s="1"/>
  <c r="H35" i="32" s="1"/>
  <c r="E36" i="32"/>
  <c r="F36" i="32" s="1"/>
  <c r="R36" i="32"/>
  <c r="T36" i="32" s="1"/>
  <c r="G36" i="32" s="1"/>
  <c r="H36" i="32" s="1"/>
  <c r="E37" i="32"/>
  <c r="F37" i="32" s="1"/>
  <c r="R37" i="32"/>
  <c r="T37" i="32" s="1"/>
  <c r="G37" i="32" s="1"/>
  <c r="H37" i="32" s="1"/>
  <c r="E38" i="32"/>
  <c r="F38" i="32" s="1"/>
  <c r="R38" i="32"/>
  <c r="T38" i="32" s="1"/>
  <c r="G38" i="32" s="1"/>
  <c r="H38" i="32" s="1"/>
  <c r="E39" i="32"/>
  <c r="F39" i="32" s="1"/>
  <c r="R39" i="32"/>
  <c r="T39" i="32" s="1"/>
  <c r="G39" i="32" s="1"/>
  <c r="H39" i="32" s="1"/>
  <c r="E40" i="32"/>
  <c r="F40" i="32" s="1"/>
  <c r="R40" i="32"/>
  <c r="T40" i="32" s="1"/>
  <c r="G40" i="32" s="1"/>
  <c r="H40" i="32" s="1"/>
  <c r="E41" i="32"/>
  <c r="F41" i="32" s="1"/>
  <c r="R41" i="32"/>
  <c r="T41" i="32" s="1"/>
  <c r="G41" i="32" s="1"/>
  <c r="H41" i="32" s="1"/>
  <c r="E42" i="32"/>
  <c r="F42" i="32" s="1"/>
  <c r="R42" i="32"/>
  <c r="T42" i="32" s="1"/>
  <c r="G42" i="32" s="1"/>
  <c r="H42" i="32" s="1"/>
  <c r="E43" i="32"/>
  <c r="F43" i="32" s="1"/>
  <c r="R43" i="32"/>
  <c r="T43" i="32" s="1"/>
  <c r="G43" i="32" s="1"/>
  <c r="H43" i="32" s="1"/>
  <c r="E44" i="32"/>
  <c r="F44" i="32" s="1"/>
  <c r="R44" i="32"/>
  <c r="T44" i="32" s="1"/>
  <c r="G44" i="32" s="1"/>
  <c r="H44" i="32" s="1"/>
  <c r="N45" i="32"/>
  <c r="Q47" i="32"/>
  <c r="E52" i="32"/>
  <c r="F52" i="32" s="1"/>
  <c r="R52" i="32"/>
  <c r="T52" i="32" s="1"/>
  <c r="G52" i="32" s="1"/>
  <c r="H52" i="32" s="1"/>
  <c r="E53" i="32"/>
  <c r="F53" i="32" s="1"/>
  <c r="R53" i="32"/>
  <c r="T53" i="32" s="1"/>
  <c r="G53" i="32" s="1"/>
  <c r="H53" i="32" s="1"/>
  <c r="E54" i="32"/>
  <c r="F54" i="32" s="1"/>
  <c r="R54" i="32"/>
  <c r="T54" i="32" s="1"/>
  <c r="G54" i="32" s="1"/>
  <c r="H54" i="32" s="1"/>
  <c r="E55" i="32"/>
  <c r="F55" i="32" s="1"/>
  <c r="R55" i="32"/>
  <c r="T55" i="32" s="1"/>
  <c r="G55" i="32" s="1"/>
  <c r="H55" i="32" s="1"/>
  <c r="E56" i="32"/>
  <c r="F56" i="32" s="1"/>
  <c r="R56" i="32"/>
  <c r="T56" i="32" s="1"/>
  <c r="G56" i="32" s="1"/>
  <c r="H56" i="32" s="1"/>
  <c r="E57" i="32"/>
  <c r="F57" i="32" s="1"/>
  <c r="R57" i="32"/>
  <c r="T57" i="32" s="1"/>
  <c r="G57" i="32" s="1"/>
  <c r="H57" i="32" s="1"/>
  <c r="E58" i="32"/>
  <c r="F58" i="32" s="1"/>
  <c r="R58" i="32"/>
  <c r="T58" i="32" s="1"/>
  <c r="G58" i="32" s="1"/>
  <c r="H58" i="32" s="1"/>
  <c r="E59" i="32"/>
  <c r="F59" i="32" s="1"/>
  <c r="R59" i="32"/>
  <c r="T59" i="32" s="1"/>
  <c r="G59" i="32" s="1"/>
  <c r="H59" i="32" s="1"/>
  <c r="E60" i="32"/>
  <c r="F60" i="32" s="1"/>
  <c r="R60" i="32"/>
  <c r="T60" i="32" s="1"/>
  <c r="G60" i="32" s="1"/>
  <c r="H60" i="32" s="1"/>
  <c r="E61" i="32"/>
  <c r="F61" i="32" s="1"/>
  <c r="R61" i="32"/>
  <c r="T61" i="32" s="1"/>
  <c r="G61" i="32" s="1"/>
  <c r="H61" i="32" s="1"/>
  <c r="E62" i="32"/>
  <c r="F62" i="32" s="1"/>
  <c r="R62" i="32"/>
  <c r="T62" i="32" s="1"/>
  <c r="G62" i="32" s="1"/>
  <c r="H62" i="32" s="1"/>
  <c r="E63" i="32"/>
  <c r="F63" i="32" s="1"/>
  <c r="R63" i="32"/>
  <c r="T63" i="32" s="1"/>
  <c r="G63" i="32" s="1"/>
  <c r="H63" i="32" s="1"/>
  <c r="E64" i="32"/>
  <c r="F64" i="32" s="1"/>
  <c r="R64" i="32"/>
  <c r="T64" i="32" s="1"/>
  <c r="G64" i="32" s="1"/>
  <c r="H64" i="32" s="1"/>
  <c r="E65" i="32"/>
  <c r="F65" i="32" s="1"/>
  <c r="R65" i="32"/>
  <c r="T65" i="32" s="1"/>
  <c r="G65" i="32" s="1"/>
  <c r="H65" i="32" s="1"/>
  <c r="E66" i="32"/>
  <c r="F66" i="32" s="1"/>
  <c r="R66" i="32"/>
  <c r="T66" i="32" s="1"/>
  <c r="G66" i="32" s="1"/>
  <c r="H66" i="32" s="1"/>
  <c r="E67" i="32"/>
  <c r="F67" i="32" s="1"/>
  <c r="R67" i="32"/>
  <c r="T67" i="32" s="1"/>
  <c r="G67" i="32" s="1"/>
  <c r="H67" i="32" s="1"/>
  <c r="N68" i="32"/>
  <c r="Q70" i="32"/>
  <c r="L8" i="25"/>
  <c r="B22" i="25" s="1"/>
  <c r="J22" i="25"/>
  <c r="B26" i="25"/>
  <c r="J26" i="25"/>
  <c r="L26" i="25"/>
  <c r="L8" i="24"/>
  <c r="B22" i="24" s="1"/>
  <c r="J22" i="24"/>
  <c r="B26" i="24"/>
  <c r="J26" i="24"/>
  <c r="L26" i="24"/>
  <c r="K8" i="23"/>
  <c r="K9" i="23" s="1"/>
  <c r="K10" i="23"/>
  <c r="K11" i="23"/>
  <c r="K13" i="23"/>
  <c r="J20" i="23"/>
  <c r="B22" i="23"/>
  <c r="J22" i="23"/>
  <c r="L22" i="23" s="1"/>
  <c r="J24" i="23"/>
  <c r="B28" i="23"/>
  <c r="J28" i="23"/>
  <c r="L28" i="23"/>
  <c r="L5" i="22"/>
  <c r="L7" i="22"/>
  <c r="L9" i="22"/>
  <c r="L28" i="22" s="1"/>
  <c r="L11" i="22"/>
  <c r="L13" i="22"/>
  <c r="B32" i="22" s="1"/>
  <c r="L16" i="22"/>
  <c r="L3" i="22" s="1"/>
  <c r="L17" i="22"/>
  <c r="L8" i="22" s="1"/>
  <c r="J22" i="22"/>
  <c r="J24" i="22"/>
  <c r="J28" i="22"/>
  <c r="J30" i="22"/>
  <c r="J32" i="22"/>
  <c r="F24" i="19"/>
  <c r="F27" i="19"/>
  <c r="F13" i="19"/>
  <c r="F8" i="19"/>
  <c r="F18" i="19"/>
  <c r="F23" i="19"/>
  <c r="F22" i="19"/>
  <c r="F16" i="19"/>
  <c r="F17" i="19"/>
  <c r="F21" i="19"/>
  <c r="F10" i="19"/>
  <c r="F19" i="19"/>
  <c r="F20" i="19"/>
  <c r="K12" i="23" l="1"/>
  <c r="L32" i="22"/>
  <c r="T13" i="32"/>
  <c r="G13" i="32" s="1"/>
  <c r="H13" i="32" s="1"/>
  <c r="T20" i="32"/>
  <c r="G20" i="32" s="1"/>
  <c r="H20" i="32" s="1"/>
  <c r="T14" i="32"/>
  <c r="G14" i="32" s="1"/>
  <c r="H14" i="32" s="1"/>
  <c r="T6" i="32"/>
  <c r="G6" i="32" s="1"/>
  <c r="H6" i="32" s="1"/>
  <c r="T11" i="32"/>
  <c r="G11" i="32" s="1"/>
  <c r="H11" i="32" s="1"/>
  <c r="T21" i="32"/>
  <c r="G21" i="32" s="1"/>
  <c r="H21" i="32" s="1"/>
  <c r="L22" i="25"/>
  <c r="B24" i="25" s="1"/>
  <c r="T15" i="32"/>
  <c r="G15" i="32" s="1"/>
  <c r="H15" i="32" s="1"/>
  <c r="T17" i="32"/>
  <c r="G17" i="32" s="1"/>
  <c r="H17" i="32" s="1"/>
  <c r="T19" i="32"/>
  <c r="G19" i="32" s="1"/>
  <c r="H19" i="32" s="1"/>
  <c r="B28" i="22"/>
  <c r="B30" i="22"/>
  <c r="T8" i="32"/>
  <c r="G8" i="32" s="1"/>
  <c r="H8" i="32" s="1"/>
  <c r="T18" i="32"/>
  <c r="G18" i="32" s="1"/>
  <c r="H18" i="32" s="1"/>
  <c r="T16" i="32"/>
  <c r="G16" i="32" s="1"/>
  <c r="H16" i="32" s="1"/>
  <c r="T12" i="32"/>
  <c r="G12" i="32" s="1"/>
  <c r="H12" i="32" s="1"/>
  <c r="T7" i="32"/>
  <c r="G7" i="32" s="1"/>
  <c r="H7" i="32" s="1"/>
  <c r="T10" i="32"/>
  <c r="G10" i="32" s="1"/>
  <c r="H10" i="32" s="1"/>
  <c r="L26" i="37"/>
  <c r="T9" i="32"/>
  <c r="G9" i="32" s="1"/>
  <c r="H9" i="32" s="1"/>
  <c r="L20" i="23"/>
  <c r="B24" i="23" s="1"/>
  <c r="B26" i="38"/>
  <c r="B26" i="37"/>
  <c r="B22" i="22"/>
  <c r="L22" i="24"/>
  <c r="B24" i="24" s="1"/>
  <c r="B20" i="23"/>
  <c r="L24" i="22"/>
  <c r="L22" i="22"/>
  <c r="L30" i="22"/>
  <c r="B24" i="22"/>
  <c r="L24" i="25" l="1"/>
  <c r="L24" i="24"/>
  <c r="L24" i="23"/>
  <c r="L26" i="23" s="1"/>
  <c r="L26" i="22"/>
  <c r="B26" i="22"/>
  <c r="B26" i="23" l="1"/>
  <c r="A4" i="19" l="1"/>
  <c r="B4" i="19"/>
  <c r="C4" i="19"/>
  <c r="N7" i="19"/>
  <c r="O7" i="19"/>
  <c r="N8" i="19"/>
  <c r="E9" i="19"/>
  <c r="N9" i="19"/>
  <c r="N10" i="19"/>
  <c r="E11" i="19"/>
  <c r="E12" i="19" s="1"/>
  <c r="N11" i="19"/>
  <c r="N12" i="19"/>
  <c r="N13" i="19"/>
  <c r="E14" i="19"/>
  <c r="N14" i="19"/>
  <c r="N15" i="19"/>
  <c r="O15" i="19"/>
  <c r="D16" i="19"/>
  <c r="N16" i="19"/>
  <c r="D17" i="19"/>
  <c r="N17" i="19"/>
  <c r="D18" i="19"/>
  <c r="N18" i="19"/>
  <c r="D19" i="19"/>
  <c r="N19" i="19"/>
  <c r="D20" i="19"/>
  <c r="N20" i="19"/>
  <c r="D21" i="19"/>
  <c r="N21" i="19"/>
  <c r="D22" i="19"/>
  <c r="N22" i="19"/>
  <c r="D23" i="19"/>
  <c r="N23" i="19"/>
  <c r="D24" i="19"/>
  <c r="N24" i="19"/>
  <c r="N25" i="19"/>
  <c r="O25" i="19"/>
  <c r="D26" i="19"/>
  <c r="N26" i="19"/>
  <c r="D27" i="19"/>
  <c r="N27" i="19"/>
  <c r="H7" i="18"/>
  <c r="H8" i="18"/>
  <c r="H9" i="18"/>
  <c r="H10" i="18"/>
  <c r="H11" i="18"/>
  <c r="H12" i="18"/>
  <c r="H14" i="18"/>
  <c r="H16" i="18"/>
  <c r="H17" i="18"/>
  <c r="H18" i="18"/>
  <c r="H19" i="18"/>
  <c r="H20" i="18"/>
  <c r="H21" i="18"/>
  <c r="H22" i="18"/>
  <c r="H23" i="18"/>
  <c r="H24" i="18"/>
  <c r="H27" i="18"/>
  <c r="H28" i="18"/>
  <c r="J2" i="11"/>
  <c r="L2" i="11" s="1"/>
  <c r="F12" i="19"/>
  <c r="F14" i="19"/>
  <c r="F9" i="19"/>
  <c r="G19" i="19" l="1"/>
  <c r="L19" i="19" s="1"/>
  <c r="O19" i="19" s="1"/>
  <c r="I19" i="18" s="1"/>
  <c r="E19" i="18" s="1"/>
  <c r="G9" i="19"/>
  <c r="L9" i="19" s="1"/>
  <c r="O9" i="19" s="1"/>
  <c r="I11" i="18" s="1"/>
  <c r="E11" i="18" s="1"/>
  <c r="G24" i="19"/>
  <c r="L24" i="19" s="1"/>
  <c r="O24" i="19" s="1"/>
  <c r="I24" i="18" s="1"/>
  <c r="E24" i="18" s="1"/>
  <c r="G21" i="19"/>
  <c r="L21" i="19" s="1"/>
  <c r="O21" i="19" s="1"/>
  <c r="I21" i="18" s="1"/>
  <c r="E21" i="18" s="1"/>
  <c r="G18" i="19"/>
  <c r="L18" i="19" s="1"/>
  <c r="O18" i="19" s="1"/>
  <c r="I18" i="18" s="1"/>
  <c r="E18" i="18" s="1"/>
  <c r="G8" i="19"/>
  <c r="L8" i="19" s="1"/>
  <c r="G27" i="19"/>
  <c r="L27" i="19" s="1"/>
  <c r="O27" i="19" s="1"/>
  <c r="I28" i="18" s="1"/>
  <c r="E28" i="18" s="1"/>
  <c r="G16" i="19"/>
  <c r="L16" i="19" s="1"/>
  <c r="O16" i="19" s="1"/>
  <c r="I16" i="18" s="1"/>
  <c r="E16" i="18" s="1"/>
  <c r="G14" i="19"/>
  <c r="L14" i="19" s="1"/>
  <c r="O14" i="19" s="1"/>
  <c r="I12" i="18" s="1"/>
  <c r="E12" i="18" s="1"/>
  <c r="G12" i="19"/>
  <c r="L12" i="19" s="1"/>
  <c r="O12" i="19" s="1"/>
  <c r="I10" i="18" s="1"/>
  <c r="E10" i="18" s="1"/>
  <c r="G23" i="19"/>
  <c r="L23" i="19" s="1"/>
  <c r="O23" i="19" s="1"/>
  <c r="I23" i="18" s="1"/>
  <c r="E23" i="18" s="1"/>
  <c r="G20" i="19"/>
  <c r="L20" i="19" s="1"/>
  <c r="O20" i="19" s="1"/>
  <c r="I20" i="18" s="1"/>
  <c r="E20" i="18" s="1"/>
  <c r="G17" i="19"/>
  <c r="L17" i="19" s="1"/>
  <c r="O17" i="19" s="1"/>
  <c r="I17" i="18" s="1"/>
  <c r="E17" i="18" s="1"/>
  <c r="G22" i="19"/>
  <c r="L22" i="19" s="1"/>
  <c r="O22" i="19" s="1"/>
  <c r="I22" i="18" s="1"/>
  <c r="E22" i="18" s="1"/>
  <c r="G10" i="19"/>
  <c r="L10" i="19" s="1"/>
  <c r="O10" i="19" s="1"/>
  <c r="I7" i="18" s="1"/>
  <c r="E7" i="18" s="1"/>
  <c r="G13" i="19"/>
  <c r="L13" i="19" s="1"/>
  <c r="O13" i="19" s="1"/>
  <c r="I9" i="18" s="1"/>
  <c r="E9" i="18" s="1"/>
  <c r="F11" i="19"/>
  <c r="G11" i="19" l="1"/>
  <c r="L11" i="19" s="1"/>
  <c r="O11" i="19" s="1"/>
  <c r="I14" i="18" s="1"/>
  <c r="E14" i="18" s="1"/>
  <c r="O8" i="19"/>
  <c r="I8" i="18" s="1"/>
  <c r="E8" i="18" s="1"/>
  <c r="E26" i="19"/>
  <c r="F26" i="19"/>
  <c r="G26" i="19" l="1"/>
  <c r="L26" i="19" s="1"/>
  <c r="O26" i="19" s="1"/>
  <c r="I27" i="18" s="1"/>
  <c r="E27" i="18" s="1"/>
  <c r="E13" i="11" l="1"/>
  <c r="E12" i="11" l="1"/>
  <c r="E9" i="11" l="1"/>
  <c r="E10" i="11"/>
  <c r="H11" i="11" l="1"/>
  <c r="E11" i="11" s="1"/>
  <c r="H8" i="11" l="1"/>
  <c r="E8" i="1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<sst xmlns="http://schemas.openxmlformats.org/spreadsheetml/2006/main" count="3542" uniqueCount="1223">
  <si>
    <t/>
  </si>
  <si>
    <t>M</t>
  </si>
  <si>
    <t>개</t>
  </si>
  <si>
    <t>본</t>
  </si>
  <si>
    <t>A</t>
  </si>
  <si>
    <t>5C4F864C77C205ADB7187A0F42A5BBFCF78E81</t>
  </si>
  <si>
    <t>5C4F864C77C205ADB7187A0F42A6424E370E62</t>
  </si>
  <si>
    <t>5C4F864C77C215B0CD185C8E9E2F2708F5C9EA</t>
  </si>
  <si>
    <t>5C4F864C77C215B1D6187BBAFF7708BC35B417</t>
  </si>
  <si>
    <t>코드</t>
  </si>
  <si>
    <t>C</t>
  </si>
  <si>
    <t>조달청가격</t>
  </si>
  <si>
    <t>거래가격</t>
  </si>
  <si>
    <t>유통물가</t>
  </si>
  <si>
    <t>조사가격1</t>
  </si>
  <si>
    <t>조사가격2</t>
  </si>
  <si>
    <t>A3</t>
  </si>
  <si>
    <t>DJ</t>
  </si>
  <si>
    <t>관 급 자 재 비</t>
  </si>
  <si>
    <t>DK</t>
  </si>
  <si>
    <t>한 전 수 탁 비</t>
  </si>
  <si>
    <t>이 Sheet는 수정하지 마십시요</t>
  </si>
  <si>
    <t>공사구분</t>
  </si>
  <si>
    <t>D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</si>
  <si>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</si>
  <si>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</si>
  <si>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</si>
  <si>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</si>
  <si>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</si>
  <si>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</si>
  <si>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</si>
  <si>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</si>
  <si>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</si>
  <si>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</si>
  <si>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</si>
  <si>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</si>
  <si>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</si>
  <si>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</si>
  <si>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</si>
  <si>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</si>
  <si>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</si>
  <si>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</si>
  <si>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</si>
  <si>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</si>
  <si>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</si>
  <si>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</si>
  <si>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</si>
  <si>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</si>
  <si>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</si>
  <si>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작 업 부 산 물</t>
  </si>
  <si>
    <t>운    반    비</t>
  </si>
  <si>
    <t>C1</t>
  </si>
  <si>
    <t>사 급 자 재 비</t>
  </si>
  <si>
    <t>D3</t>
  </si>
  <si>
    <t>...</t>
  </si>
  <si>
    <t>공사개요</t>
    <phoneticPr fontId="6" type="noConversion"/>
  </si>
  <si>
    <t>계</t>
    <phoneticPr fontId="6" type="noConversion"/>
  </si>
  <si>
    <t>부가가치세</t>
    <phoneticPr fontId="6" type="noConversion"/>
  </si>
  <si>
    <t>공 급 가 액</t>
    <phoneticPr fontId="6" type="noConversion"/>
  </si>
  <si>
    <t>도급액</t>
    <phoneticPr fontId="6" type="noConversion"/>
  </si>
  <si>
    <t>총공사비</t>
    <phoneticPr fontId="6" type="noConversion"/>
  </si>
  <si>
    <t>비   고</t>
    <phoneticPr fontId="6" type="noConversion"/>
  </si>
  <si>
    <t>금                      액</t>
    <phoneticPr fontId="6" type="noConversion"/>
  </si>
  <si>
    <t>구                  분</t>
    <phoneticPr fontId="6" type="noConversion"/>
  </si>
  <si>
    <t>설          계          서</t>
    <phoneticPr fontId="6" type="noConversion"/>
  </si>
  <si>
    <t>심  사</t>
    <phoneticPr fontId="6" type="noConversion"/>
  </si>
  <si>
    <t>결  재</t>
    <phoneticPr fontId="6" type="noConversion"/>
  </si>
  <si>
    <t>설  계</t>
    <phoneticPr fontId="6" type="noConversion"/>
  </si>
  <si>
    <t>설계자</t>
    <phoneticPr fontId="1" type="noConversion"/>
  </si>
  <si>
    <t>심사자</t>
    <phoneticPr fontId="1" type="noConversion"/>
  </si>
  <si>
    <t>과장</t>
    <phoneticPr fontId="1" type="noConversion"/>
  </si>
  <si>
    <t>관 급 자 재 비</t>
    <phoneticPr fontId="6" type="noConversion"/>
  </si>
  <si>
    <t>의무를 가진다.</t>
    <phoneticPr fontId="6" type="noConversion"/>
  </si>
  <si>
    <t>도난 등의 피해가 있거나, 공익에 손실을 끼친 경우에는 도급자가 일체 책임을 지고 변경 또는 보상</t>
    <phoneticPr fontId="6" type="noConversion"/>
  </si>
  <si>
    <t>본 공사시공중 도급자의 부주의로 인하여 인명 피해 및 사유재산의 손해 발생, 공공시설물의 파손 또는</t>
    <phoneticPr fontId="9" type="noConversion"/>
  </si>
  <si>
    <t xml:space="preserve">  6. 시 행 방 법 : 본 설계도서에 의거 도급으로 시행한다.</t>
    <phoneticPr fontId="6" type="noConversion"/>
  </si>
  <si>
    <t>      (4) 발주기관의 책임으로 착공이 지연되거나 시공이 중단되었을 경우</t>
    <phoneticPr fontId="6" type="noConversion"/>
  </si>
  <si>
    <t>      (3) 관급자재 등의 공급 지연으로 공사의 진행이 불가능하였을 경우</t>
    <phoneticPr fontId="6" type="noConversion"/>
  </si>
  <si>
    <t>      (2) 토목 및 건축공사의 계획변경으로 인한 변경사유가 발생시</t>
    <phoneticPr fontId="6" type="noConversion"/>
  </si>
  <si>
    <t>      (1) 천재지변 등 불가항력적인 사유가 발생할 때</t>
    <phoneticPr fontId="6" type="noConversion"/>
  </si>
  <si>
    <t xml:space="preserve">  4. 공 사 개 요 </t>
    <phoneticPr fontId="6" type="noConversion"/>
  </si>
  <si>
    <t xml:space="preserve">  2. 공사 위치  : </t>
    <phoneticPr fontId="6" type="noConversion"/>
  </si>
  <si>
    <t>설  계  설  명  서</t>
    <phoneticPr fontId="6" type="noConversion"/>
  </si>
  <si>
    <t>배관배선 공사</t>
    <phoneticPr fontId="6" type="noConversion"/>
  </si>
  <si>
    <t xml:space="preserve">&lt; 수 량 산 출 서 &gt;
</t>
    <phoneticPr fontId="1" type="noConversion"/>
  </si>
  <si>
    <t>M</t>
    <phoneticPr fontId="6" type="noConversion"/>
  </si>
  <si>
    <t>차도(0.8M)</t>
    <phoneticPr fontId="6" type="noConversion"/>
  </si>
  <si>
    <t>관로터파기 및 되메우기</t>
    <phoneticPr fontId="6" type="noConversion"/>
  </si>
  <si>
    <t>일반(0.6M)</t>
    <phoneticPr fontId="6" type="noConversion"/>
  </si>
  <si>
    <t>&lt;토공&gt;</t>
    <phoneticPr fontId="6" type="noConversion"/>
  </si>
  <si>
    <t>개</t>
    <phoneticPr fontId="6" type="noConversion"/>
  </si>
  <si>
    <t>80×2×2400mm</t>
    <phoneticPr fontId="6" type="noConversion"/>
  </si>
  <si>
    <t>반경철관</t>
    <phoneticPr fontId="6" type="noConversion"/>
  </si>
  <si>
    <t>개소</t>
    <phoneticPr fontId="6" type="noConversion"/>
  </si>
  <si>
    <t>600*600*600</t>
    <phoneticPr fontId="1" type="noConversion"/>
  </si>
  <si>
    <t>맨홀(뚜껑 포함)</t>
    <phoneticPr fontId="6" type="noConversion"/>
  </si>
  <si>
    <t>지중선로 표시기</t>
    <phoneticPr fontId="6" type="noConversion"/>
  </si>
  <si>
    <t>개소</t>
    <phoneticPr fontId="6" type="noConversion"/>
  </si>
  <si>
    <t>750*450*500</t>
    <phoneticPr fontId="6" type="noConversion"/>
  </si>
  <si>
    <t>SMPS 분전반 기초</t>
    <phoneticPr fontId="6" type="noConversion"/>
  </si>
  <si>
    <t>500*670*840*700</t>
    <phoneticPr fontId="1" type="noConversion"/>
  </si>
  <si>
    <t>제어반 및 POLE LIGHT 기초</t>
    <phoneticPr fontId="6" type="noConversion"/>
  </si>
  <si>
    <t>SMPS 분전반 설치</t>
    <phoneticPr fontId="6" type="noConversion"/>
  </si>
  <si>
    <t>8회로</t>
    <phoneticPr fontId="6" type="noConversion"/>
  </si>
  <si>
    <t>공원등 제어반 설치</t>
    <phoneticPr fontId="6" type="noConversion"/>
  </si>
  <si>
    <t>대</t>
    <phoneticPr fontId="6" type="noConversion"/>
  </si>
  <si>
    <t>LP-01, (SMPS 600W)</t>
    <phoneticPr fontId="6" type="noConversion"/>
  </si>
  <si>
    <t>SMPS 분전반</t>
    <phoneticPr fontId="6" type="noConversion"/>
  </si>
  <si>
    <t>LP-M, 8회로</t>
    <phoneticPr fontId="6" type="noConversion"/>
  </si>
  <si>
    <t>공원등 제어반</t>
    <phoneticPr fontId="6" type="noConversion"/>
  </si>
  <si>
    <t>&lt;분전반&gt;</t>
    <phoneticPr fontId="6" type="noConversion"/>
  </si>
  <si>
    <t>6㎟(옥외)</t>
    <phoneticPr fontId="6" type="noConversion"/>
  </si>
  <si>
    <t>접지용비닐절연전선(F-GV)</t>
    <phoneticPr fontId="6" type="noConversion"/>
  </si>
  <si>
    <t>0.6/1kv F-CV 16㎟x1C</t>
    <phoneticPr fontId="6" type="noConversion"/>
  </si>
  <si>
    <t>PE난연케이블-4열/POLE</t>
    <phoneticPr fontId="1" type="noConversion"/>
  </si>
  <si>
    <t>PE난연케이블-2열/POLE</t>
  </si>
  <si>
    <t>0.6/1kv F-CV 6㎟x1C</t>
    <phoneticPr fontId="6" type="noConversion"/>
  </si>
  <si>
    <t>PE 54㎜(POLE)</t>
    <phoneticPr fontId="1" type="noConversion"/>
  </si>
  <si>
    <t>폴리에틸렌 전선관(POLE)</t>
  </si>
  <si>
    <t>PE 42㎜(POLE)</t>
  </si>
  <si>
    <t>PE 36㎜(POLE)</t>
  </si>
  <si>
    <t>&lt;배관배선&gt;</t>
  </si>
  <si>
    <t>규격</t>
    <phoneticPr fontId="6" type="noConversion"/>
  </si>
  <si>
    <t>명 칭</t>
    <phoneticPr fontId="6" type="noConversion"/>
  </si>
  <si>
    <t>비  고</t>
    <phoneticPr fontId="6" type="noConversion"/>
  </si>
  <si>
    <t>수량</t>
    <phoneticPr fontId="6" type="noConversion"/>
  </si>
  <si>
    <t>산   출   요   소</t>
    <phoneticPr fontId="6" type="noConversion"/>
  </si>
  <si>
    <t>단 위</t>
    <phoneticPr fontId="6" type="noConversion"/>
  </si>
  <si>
    <t>산   출   목   록</t>
    <phoneticPr fontId="6" type="noConversion"/>
  </si>
  <si>
    <t>1.전력간선 설비공사 집계표</t>
    <phoneticPr fontId="6" type="noConversion"/>
  </si>
  <si>
    <t>&lt; &lt; 산  출  집  계  표 &gt; &gt;</t>
    <phoneticPr fontId="6" type="noConversion"/>
  </si>
  <si>
    <t>M</t>
    <phoneticPr fontId="6" type="noConversion"/>
  </si>
  <si>
    <t>차도(0.8M)</t>
    <phoneticPr fontId="6" type="noConversion"/>
  </si>
  <si>
    <t>관로터파기 및 되메우기</t>
    <phoneticPr fontId="6" type="noConversion"/>
  </si>
  <si>
    <t>일반(0.6M)</t>
    <phoneticPr fontId="6" type="noConversion"/>
  </si>
  <si>
    <t>관로터파기 및 되메우기</t>
    <phoneticPr fontId="6" type="noConversion"/>
  </si>
  <si>
    <t>토공</t>
    <phoneticPr fontId="6" type="noConversion"/>
  </si>
  <si>
    <t>개</t>
    <phoneticPr fontId="6" type="noConversion"/>
  </si>
  <si>
    <t>80×2×2400mm</t>
    <phoneticPr fontId="6" type="noConversion"/>
  </si>
  <si>
    <t>반경철관</t>
    <phoneticPr fontId="6" type="noConversion"/>
  </si>
  <si>
    <t>개소</t>
    <phoneticPr fontId="6" type="noConversion"/>
  </si>
  <si>
    <t>600*600*600</t>
    <phoneticPr fontId="1" type="noConversion"/>
  </si>
  <si>
    <t>맨홀(뚜껑 포함)</t>
    <phoneticPr fontId="6" type="noConversion"/>
  </si>
  <si>
    <t>750*450*500</t>
    <phoneticPr fontId="6" type="noConversion"/>
  </si>
  <si>
    <t>SMPS 분전반 기초</t>
    <phoneticPr fontId="6" type="noConversion"/>
  </si>
  <si>
    <t>500*670*840*700</t>
    <phoneticPr fontId="1" type="noConversion"/>
  </si>
  <si>
    <t>제어반 및 POLE LIGHT 기초</t>
    <phoneticPr fontId="6" type="noConversion"/>
  </si>
  <si>
    <t>SMPS 분전반 설치</t>
    <phoneticPr fontId="6" type="noConversion"/>
  </si>
  <si>
    <t>8회로</t>
    <phoneticPr fontId="6" type="noConversion"/>
  </si>
  <si>
    <t>공원등 제어반 설치</t>
    <phoneticPr fontId="6" type="noConversion"/>
  </si>
  <si>
    <t>대</t>
    <phoneticPr fontId="6" type="noConversion"/>
  </si>
  <si>
    <t>SMPS 분전반</t>
    <phoneticPr fontId="6" type="noConversion"/>
  </si>
  <si>
    <t>LP-M, 8회로</t>
    <phoneticPr fontId="6" type="noConversion"/>
  </si>
  <si>
    <t>공원등 제어반</t>
    <phoneticPr fontId="6" type="noConversion"/>
  </si>
  <si>
    <t>분전반</t>
    <phoneticPr fontId="6" type="noConversion"/>
  </si>
  <si>
    <t>전선관;PE 82㎜(전기),신명</t>
  </si>
  <si>
    <t>0.6/1kv F-CV 16㎟x1C</t>
    <phoneticPr fontId="6" type="noConversion"/>
  </si>
  <si>
    <t>PE난연케이블-4열/POLE</t>
  </si>
  <si>
    <t>PE 54㎜(POLE)</t>
  </si>
  <si>
    <t>F-CV 16㎟x1Cx4 (PE 54㎜)</t>
    <phoneticPr fontId="6" type="noConversion"/>
  </si>
  <si>
    <t>0.6/1kv F-CV 6㎟x1C</t>
    <phoneticPr fontId="6" type="noConversion"/>
  </si>
  <si>
    <t>6㎟(옥외)</t>
    <phoneticPr fontId="6" type="noConversion"/>
  </si>
  <si>
    <t>접지용비닐절연전선(F-GV)</t>
    <phoneticPr fontId="6" type="noConversion"/>
  </si>
  <si>
    <t>7+(2)</t>
    <phoneticPr fontId="6" type="noConversion"/>
  </si>
  <si>
    <t>F-CV 6㎟x1Cx2, F-GV 6㎟ (PE 36㎜)</t>
    <phoneticPr fontId="6" type="noConversion"/>
  </si>
  <si>
    <t>F-CV 16㎟x1Cx2 (PE 42㎜)</t>
    <phoneticPr fontId="6" type="noConversion"/>
  </si>
  <si>
    <t>배관배선</t>
    <phoneticPr fontId="6" type="noConversion"/>
  </si>
  <si>
    <t>&lt;LP-M&gt;</t>
    <phoneticPr fontId="6" type="noConversion"/>
  </si>
  <si>
    <t>계</t>
    <phoneticPr fontId="6" type="noConversion"/>
  </si>
  <si>
    <t>단위계</t>
    <phoneticPr fontId="6" type="noConversion"/>
  </si>
  <si>
    <t>단위</t>
    <phoneticPr fontId="6" type="noConversion"/>
  </si>
  <si>
    <t>규격</t>
    <phoneticPr fontId="6" type="noConversion"/>
  </si>
  <si>
    <t>명칭</t>
    <phoneticPr fontId="6" type="noConversion"/>
  </si>
  <si>
    <t>산출계</t>
    <phoneticPr fontId="6" type="noConversion"/>
  </si>
  <si>
    <t>수식계</t>
    <phoneticPr fontId="6" type="noConversion"/>
  </si>
  <si>
    <t>산 출 수 식</t>
    <phoneticPr fontId="6" type="noConversion"/>
  </si>
  <si>
    <t>산 출 목 록</t>
    <phoneticPr fontId="6" type="noConversion"/>
  </si>
  <si>
    <t>1.전력간선 설비공사</t>
    <phoneticPr fontId="6" type="noConversion"/>
  </si>
  <si>
    <t>(KG)</t>
  </si>
  <si>
    <t>=</t>
  </si>
  <si>
    <t xml:space="preserve">   6. 잡철물제작 및 설치</t>
    <phoneticPr fontId="17" type="noConversion"/>
  </si>
  <si>
    <t>(㎡)</t>
  </si>
  <si>
    <t>=</t>
    <phoneticPr fontId="17" type="noConversion"/>
  </si>
  <si>
    <t xml:space="preserve">   5. 합판거푸집</t>
  </si>
  <si>
    <t>(㎥)</t>
  </si>
  <si>
    <t>=</t>
    <phoneticPr fontId="17" type="noConversion"/>
  </si>
  <si>
    <t xml:space="preserve">   4. 잔토처리(인력)</t>
  </si>
  <si>
    <t xml:space="preserve">   3. 되메우기 및 다짐(기계)</t>
  </si>
  <si>
    <t>=</t>
    <phoneticPr fontId="17" type="noConversion"/>
  </si>
  <si>
    <t xml:space="preserve">   2. 레미콘타설</t>
    <phoneticPr fontId="17" type="noConversion"/>
  </si>
  <si>
    <t xml:space="preserve">   1. 터파기(기계)</t>
  </si>
  <si>
    <t>c :</t>
    <phoneticPr fontId="18" type="noConversion"/>
  </si>
  <si>
    <t>b :</t>
    <phoneticPr fontId="18" type="noConversion"/>
  </si>
  <si>
    <t xml:space="preserve">     L앵카(D25*450L)</t>
    <phoneticPr fontId="18" type="noConversion"/>
  </si>
  <si>
    <t>a :</t>
    <phoneticPr fontId="18" type="noConversion"/>
  </si>
  <si>
    <t xml:space="preserve">    잡철물(이형철근 D10)</t>
    <phoneticPr fontId="17" type="noConversion"/>
  </si>
  <si>
    <t>L :</t>
    <phoneticPr fontId="18" type="noConversion"/>
  </si>
  <si>
    <t>K :</t>
  </si>
  <si>
    <t>J :</t>
  </si>
  <si>
    <t>I :</t>
  </si>
  <si>
    <t>H :</t>
  </si>
  <si>
    <t>G :</t>
  </si>
  <si>
    <t>F :</t>
  </si>
  <si>
    <t>E :</t>
  </si>
  <si>
    <t>D :</t>
  </si>
  <si>
    <t>C :</t>
  </si>
  <si>
    <t>B :</t>
  </si>
  <si>
    <t>A :</t>
  </si>
  <si>
    <t>개소</t>
    <phoneticPr fontId="18" type="noConversion"/>
  </si>
  <si>
    <t>◎</t>
    <phoneticPr fontId="18" type="noConversion"/>
  </si>
  <si>
    <t>합판거푸집(6회)</t>
  </si>
  <si>
    <t>5.</t>
  </si>
  <si>
    <t>잔토처리(인력)</t>
  </si>
  <si>
    <t>4.</t>
  </si>
  <si>
    <t>되메우기 및 다짐(기계)</t>
  </si>
  <si>
    <t>3.</t>
  </si>
  <si>
    <t>레미콘타설</t>
  </si>
  <si>
    <t>2.</t>
  </si>
  <si>
    <t>터파기(기계)</t>
  </si>
  <si>
    <t>1.</t>
  </si>
  <si>
    <t>개소</t>
    <phoneticPr fontId="18" type="noConversion"/>
  </si>
  <si>
    <t xml:space="preserve">   3. 레미콘 및 잔토처리(인력)</t>
    <phoneticPr fontId="17" type="noConversion"/>
  </si>
  <si>
    <t>=</t>
    <phoneticPr fontId="17" type="noConversion"/>
  </si>
  <si>
    <t xml:space="preserve">   2. 되메우기 및 다짐(기계)</t>
    <phoneticPr fontId="17" type="noConversion"/>
  </si>
  <si>
    <t>=</t>
    <phoneticPr fontId="17" type="noConversion"/>
  </si>
  <si>
    <t>H :</t>
    <phoneticPr fontId="18" type="noConversion"/>
  </si>
  <si>
    <t>W1 :</t>
    <phoneticPr fontId="18" type="noConversion"/>
  </si>
  <si>
    <t>W :</t>
    <phoneticPr fontId="17" type="noConversion"/>
  </si>
  <si>
    <t>개소</t>
    <phoneticPr fontId="18" type="noConversion"/>
  </si>
  <si>
    <t>300*300*300</t>
    <phoneticPr fontId="17" type="noConversion"/>
  </si>
  <si>
    <t>볼라드</t>
    <phoneticPr fontId="17" type="noConversion"/>
  </si>
  <si>
    <t>=</t>
    <phoneticPr fontId="17" type="noConversion"/>
  </si>
  <si>
    <t xml:space="preserve">   3. 레미콘 및 잔토처리(인력)</t>
    <phoneticPr fontId="17" type="noConversion"/>
  </si>
  <si>
    <t>W1 :</t>
    <phoneticPr fontId="18" type="noConversion"/>
  </si>
  <si>
    <t>W :</t>
    <phoneticPr fontId="17" type="noConversion"/>
  </si>
  <si>
    <t>200*200*200</t>
    <phoneticPr fontId="17" type="noConversion"/>
  </si>
  <si>
    <t>볼라드</t>
    <phoneticPr fontId="17" type="noConversion"/>
  </si>
  <si>
    <t>◎</t>
    <phoneticPr fontId="18" type="noConversion"/>
  </si>
  <si>
    <t xml:space="preserve">   4. 잡석깔기</t>
    <phoneticPr fontId="17" type="noConversion"/>
  </si>
  <si>
    <t xml:space="preserve">   3. 잔토처리(인력)</t>
    <phoneticPr fontId="17" type="noConversion"/>
  </si>
  <si>
    <t>600*600*600</t>
    <phoneticPr fontId="17" type="noConversion"/>
  </si>
  <si>
    <t>맨홀</t>
    <phoneticPr fontId="17" type="noConversion"/>
  </si>
  <si>
    <t>---</t>
  </si>
  <si>
    <t>XLPE</t>
  </si>
  <si>
    <t>Cu</t>
  </si>
  <si>
    <t xml:space="preserve">Dc = </t>
    <phoneticPr fontId="26" type="noConversion"/>
  </si>
  <si>
    <t>t =</t>
    <phoneticPr fontId="26" type="noConversion"/>
  </si>
  <si>
    <t>r =</t>
    <phoneticPr fontId="26" type="noConversion"/>
  </si>
  <si>
    <t>Sqmm</t>
  </si>
  <si>
    <t>등가선간거리</t>
    <phoneticPr fontId="26" type="noConversion"/>
  </si>
  <si>
    <t>절연체두께</t>
    <phoneticPr fontId="26" type="noConversion"/>
  </si>
  <si>
    <r>
      <t>도체</t>
    </r>
    <r>
      <rPr>
        <sz val="12"/>
        <rFont val="Arial MT"/>
        <family val="2"/>
      </rPr>
      <t xml:space="preserve"> </t>
    </r>
    <r>
      <rPr>
        <sz val="12"/>
        <rFont val="돋움"/>
        <family val="3"/>
        <charset val="129"/>
      </rPr>
      <t>반지름</t>
    </r>
    <phoneticPr fontId="26" type="noConversion"/>
  </si>
  <si>
    <t>완성품 외경</t>
    <phoneticPr fontId="26" type="noConversion"/>
  </si>
  <si>
    <t>도체직경</t>
    <phoneticPr fontId="26" type="noConversion"/>
  </si>
  <si>
    <t>AL</t>
  </si>
  <si>
    <t>굵기</t>
    <phoneticPr fontId="26" type="noConversion"/>
  </si>
  <si>
    <t>oC</t>
  </si>
  <si>
    <t>uF/km</t>
  </si>
  <si>
    <r>
      <t>Ohm/</t>
    </r>
    <r>
      <rPr>
        <b/>
        <sz val="12"/>
        <rFont val="Arial MT"/>
        <family val="2"/>
      </rPr>
      <t>K</t>
    </r>
    <r>
      <rPr>
        <b/>
        <sz val="12"/>
        <rFont val="Arial MT"/>
        <family val="2"/>
      </rPr>
      <t>m</t>
    </r>
    <phoneticPr fontId="26" type="noConversion"/>
  </si>
  <si>
    <r>
      <t>m</t>
    </r>
    <r>
      <rPr>
        <b/>
        <sz val="12"/>
        <rFont val="Arial MT"/>
        <family val="2"/>
      </rPr>
      <t>H/Km</t>
    </r>
    <phoneticPr fontId="26" type="noConversion"/>
  </si>
  <si>
    <r>
      <t>Ohm/</t>
    </r>
    <r>
      <rPr>
        <b/>
        <sz val="12"/>
        <rFont val="Arial MT"/>
        <family val="2"/>
      </rPr>
      <t>K</t>
    </r>
    <r>
      <rPr>
        <b/>
        <sz val="12"/>
        <rFont val="Arial MT"/>
        <family val="2"/>
      </rPr>
      <t>m</t>
    </r>
    <phoneticPr fontId="26" type="noConversion"/>
  </si>
  <si>
    <t>CU</t>
    <phoneticPr fontId="26" type="noConversion"/>
  </si>
  <si>
    <t>Ohm / m</t>
  </si>
  <si>
    <t>Conductor
Temp.</t>
  </si>
  <si>
    <t>Capacitance</t>
  </si>
  <si>
    <t>jX</t>
  </si>
  <si>
    <t>jL</t>
  </si>
  <si>
    <t>R_ac, max</t>
  </si>
  <si>
    <t>R_ac, 20</t>
  </si>
  <si>
    <t>Desig
nation</t>
  </si>
  <si>
    <t>미완성</t>
    <phoneticPr fontId="26" type="noConversion"/>
  </si>
  <si>
    <t>인덕턴스 계산 (600V HFCO 단선)</t>
    <phoneticPr fontId="26" type="noConversion"/>
  </si>
  <si>
    <t>Conductor resistance, AC 20 oC</t>
  </si>
  <si>
    <r>
      <t>Low Voltage Cables(HFCO 3</t>
    </r>
    <r>
      <rPr>
        <b/>
        <sz val="18"/>
        <color indexed="10"/>
        <rFont val="돋움"/>
        <family val="3"/>
        <charset val="129"/>
      </rPr>
      <t>심</t>
    </r>
    <r>
      <rPr>
        <b/>
        <sz val="18"/>
        <color indexed="10"/>
        <rFont val="Arial MT"/>
        <family val="2"/>
      </rPr>
      <t>)</t>
    </r>
    <phoneticPr fontId="26" type="noConversion"/>
  </si>
  <si>
    <t xml:space="preserve">Dc = </t>
    <phoneticPr fontId="26" type="noConversion"/>
  </si>
  <si>
    <t>t =</t>
    <phoneticPr fontId="26" type="noConversion"/>
  </si>
  <si>
    <t>등가선간거리</t>
    <phoneticPr fontId="26" type="noConversion"/>
  </si>
  <si>
    <t>절연체두께</t>
    <phoneticPr fontId="26" type="noConversion"/>
  </si>
  <si>
    <r>
      <t>도체</t>
    </r>
    <r>
      <rPr>
        <sz val="12"/>
        <rFont val="Arial MT"/>
        <family val="2"/>
      </rPr>
      <t xml:space="preserve"> </t>
    </r>
    <r>
      <rPr>
        <sz val="12"/>
        <rFont val="돋움"/>
        <family val="3"/>
        <charset val="129"/>
      </rPr>
      <t>반지름</t>
    </r>
    <phoneticPr fontId="26" type="noConversion"/>
  </si>
  <si>
    <t>도체직경</t>
    <phoneticPr fontId="26" type="noConversion"/>
  </si>
  <si>
    <r>
      <t>m</t>
    </r>
    <r>
      <rPr>
        <b/>
        <sz val="12"/>
        <rFont val="Arial MT"/>
        <family val="2"/>
      </rPr>
      <t>H/Km</t>
    </r>
    <phoneticPr fontId="26" type="noConversion"/>
  </si>
  <si>
    <t>CU</t>
    <phoneticPr fontId="26" type="noConversion"/>
  </si>
  <si>
    <t>미완성</t>
    <phoneticPr fontId="26" type="noConversion"/>
  </si>
  <si>
    <r>
      <t>Low Voltage Cables(HFCO 2</t>
    </r>
    <r>
      <rPr>
        <b/>
        <sz val="18"/>
        <color indexed="10"/>
        <rFont val="돋움"/>
        <family val="3"/>
        <charset val="129"/>
      </rPr>
      <t>심</t>
    </r>
    <r>
      <rPr>
        <b/>
        <sz val="18"/>
        <color indexed="10"/>
        <rFont val="Arial MT"/>
        <family val="2"/>
      </rPr>
      <t>)</t>
    </r>
    <phoneticPr fontId="26" type="noConversion"/>
  </si>
  <si>
    <r>
      <t>Dc = (S=d</t>
    </r>
    <r>
      <rPr>
        <sz val="12"/>
        <rFont val="돋움"/>
        <family val="3"/>
        <charset val="129"/>
      </rPr>
      <t>배치</t>
    </r>
    <r>
      <rPr>
        <sz val="12"/>
        <rFont val="Arial MT"/>
        <family val="2"/>
      </rPr>
      <t>)</t>
    </r>
    <phoneticPr fontId="26" type="noConversion"/>
  </si>
  <si>
    <t>t =</t>
    <phoneticPr fontId="26" type="noConversion"/>
  </si>
  <si>
    <t>등가선간거리</t>
    <phoneticPr fontId="26" type="noConversion"/>
  </si>
  <si>
    <t>절연체두께</t>
    <phoneticPr fontId="26" type="noConversion"/>
  </si>
  <si>
    <t>도체직경</t>
    <phoneticPr fontId="26" type="noConversion"/>
  </si>
  <si>
    <r>
      <t xml:space="preserve">Low Voltage Cables(HFCO </t>
    </r>
    <r>
      <rPr>
        <b/>
        <sz val="18"/>
        <color indexed="10"/>
        <rFont val="돋움"/>
        <family val="3"/>
        <charset val="129"/>
      </rPr>
      <t>단심</t>
    </r>
    <r>
      <rPr>
        <b/>
        <sz val="18"/>
        <color indexed="10"/>
        <rFont val="Arial MT"/>
        <family val="2"/>
      </rPr>
      <t>)</t>
    </r>
    <phoneticPr fontId="26" type="noConversion"/>
  </si>
  <si>
    <t>ERR</t>
    <phoneticPr fontId="31" type="noConversion"/>
  </si>
  <si>
    <t>4심 4~20본</t>
    <phoneticPr fontId="31" type="noConversion"/>
  </si>
  <si>
    <t>4심 1본</t>
    <phoneticPr fontId="31" type="noConversion"/>
  </si>
  <si>
    <r>
      <t>3</t>
    </r>
    <r>
      <rPr>
        <sz val="10"/>
        <rFont val="굴림체"/>
        <family val="3"/>
        <charset val="129"/>
      </rPr>
      <t>심 4~20본</t>
    </r>
    <phoneticPr fontId="31" type="noConversion"/>
  </si>
  <si>
    <r>
      <t>3</t>
    </r>
    <r>
      <rPr>
        <sz val="10"/>
        <rFont val="굴림체"/>
        <family val="3"/>
        <charset val="129"/>
      </rPr>
      <t>심 1본</t>
    </r>
    <phoneticPr fontId="31" type="noConversion"/>
  </si>
  <si>
    <t>기중,암거배선(케이블트레이,닥트내,s=d, 1열배열기준)</t>
    <phoneticPr fontId="31" type="noConversion"/>
  </si>
  <si>
    <t>기중,암거배선(케이블트레이,닥트내,s=d,   1열배열기준)</t>
    <phoneticPr fontId="31" type="noConversion"/>
  </si>
  <si>
    <t>CV CABLE (4CORE)</t>
    <phoneticPr fontId="31" type="noConversion"/>
  </si>
  <si>
    <t>CV CABLE (3CORE)</t>
    <phoneticPr fontId="31" type="noConversion"/>
  </si>
  <si>
    <t>ERR</t>
    <phoneticPr fontId="31" type="noConversion"/>
  </si>
  <si>
    <t>주위온도(℃)</t>
    <phoneticPr fontId="31" type="noConversion"/>
  </si>
  <si>
    <t>1가닥포설</t>
    <phoneticPr fontId="31" type="noConversion"/>
  </si>
  <si>
    <t>S=d배열</t>
    <phoneticPr fontId="31" type="noConversion"/>
  </si>
  <si>
    <r>
      <t>2</t>
    </r>
    <r>
      <rPr>
        <sz val="10"/>
        <rFont val="굴림체"/>
        <family val="3"/>
        <charset val="129"/>
      </rPr>
      <t>심 4~20본</t>
    </r>
    <phoneticPr fontId="31" type="noConversion"/>
  </si>
  <si>
    <r>
      <t>2</t>
    </r>
    <r>
      <rPr>
        <sz val="10"/>
        <rFont val="굴림체"/>
        <family val="3"/>
        <charset val="129"/>
      </rPr>
      <t>심 1</t>
    </r>
    <r>
      <rPr>
        <sz val="10"/>
        <rFont val="굴림체"/>
        <family val="3"/>
        <charset val="129"/>
      </rPr>
      <t>본</t>
    </r>
    <phoneticPr fontId="31" type="noConversion"/>
  </si>
  <si>
    <t>단심 8~20본</t>
    <phoneticPr fontId="31" type="noConversion"/>
  </si>
  <si>
    <r>
      <t>3</t>
    </r>
    <r>
      <rPr>
        <sz val="10"/>
        <rFont val="굴림체"/>
        <family val="3"/>
        <charset val="129"/>
      </rPr>
      <t>본</t>
    </r>
    <phoneticPr fontId="31" type="noConversion"/>
  </si>
  <si>
    <t>3,4심</t>
    <phoneticPr fontId="31" type="noConversion"/>
  </si>
  <si>
    <t>2심</t>
    <phoneticPr fontId="31" type="noConversion"/>
  </si>
  <si>
    <t>단심</t>
    <phoneticPr fontId="31" type="noConversion"/>
  </si>
  <si>
    <t>2심</t>
    <phoneticPr fontId="31" type="noConversion"/>
  </si>
  <si>
    <t>단심</t>
    <phoneticPr fontId="31" type="noConversion"/>
  </si>
  <si>
    <t>케이블트레이,닥트내,s=d, 2열배열기준</t>
    <phoneticPr fontId="31" type="noConversion"/>
  </si>
  <si>
    <r>
      <t>관로배선</t>
    </r>
    <r>
      <rPr>
        <sz val="10"/>
        <rFont val="Arial"/>
        <family val="2"/>
      </rPr>
      <t>(</t>
    </r>
    <r>
      <rPr>
        <sz val="10"/>
        <rFont val="굴림체"/>
        <family val="3"/>
        <charset val="129"/>
      </rPr>
      <t>단심)</t>
    </r>
    <phoneticPr fontId="31" type="noConversion"/>
  </si>
  <si>
    <r>
      <t>기중</t>
    </r>
    <r>
      <rPr>
        <sz val="10"/>
        <rFont val="Arial"/>
        <family val="2"/>
      </rPr>
      <t xml:space="preserve">, </t>
    </r>
    <r>
      <rPr>
        <sz val="10"/>
        <rFont val="굴림체"/>
        <family val="3"/>
        <charset val="129"/>
      </rPr>
      <t>암거포설</t>
    </r>
    <r>
      <rPr>
        <sz val="10"/>
        <rFont val="Arial"/>
        <family val="2"/>
      </rPr>
      <t>(</t>
    </r>
    <r>
      <rPr>
        <sz val="10"/>
        <rFont val="굴림체"/>
        <family val="3"/>
        <charset val="129"/>
      </rPr>
      <t>주위온도</t>
    </r>
    <r>
      <rPr>
        <sz val="10"/>
        <rFont val="Arial"/>
        <family val="2"/>
      </rPr>
      <t xml:space="preserve"> 40</t>
    </r>
    <r>
      <rPr>
        <sz val="10"/>
        <rFont val="굴림체"/>
        <family val="3"/>
        <charset val="129"/>
      </rPr>
      <t>℃</t>
    </r>
    <r>
      <rPr>
        <sz val="10"/>
        <rFont val="Arial"/>
        <family val="2"/>
      </rPr>
      <t xml:space="preserve">, XLPE </t>
    </r>
    <r>
      <rPr>
        <sz val="10"/>
        <rFont val="굴림체"/>
        <family val="3"/>
        <charset val="129"/>
      </rPr>
      <t>기준</t>
    </r>
    <r>
      <rPr>
        <sz val="10"/>
        <rFont val="Arial"/>
        <family val="2"/>
      </rPr>
      <t>)</t>
    </r>
    <phoneticPr fontId="31" type="noConversion"/>
  </si>
  <si>
    <t>계산조건</t>
    <phoneticPr fontId="31" type="noConversion"/>
  </si>
  <si>
    <r>
      <t>기중</t>
    </r>
    <r>
      <rPr>
        <sz val="10"/>
        <rFont val="Arial"/>
        <family val="2"/>
      </rPr>
      <t xml:space="preserve">, </t>
    </r>
    <r>
      <rPr>
        <sz val="10"/>
        <rFont val="굴림체"/>
        <family val="3"/>
        <charset val="129"/>
      </rPr>
      <t>암거포설</t>
    </r>
    <r>
      <rPr>
        <sz val="10"/>
        <rFont val="Arial"/>
        <family val="2"/>
      </rPr>
      <t>(</t>
    </r>
    <r>
      <rPr>
        <sz val="10"/>
        <rFont val="굴림체"/>
        <family val="3"/>
        <charset val="129"/>
      </rPr>
      <t>주위온도</t>
    </r>
    <r>
      <rPr>
        <sz val="10"/>
        <rFont val="Arial"/>
        <family val="2"/>
      </rPr>
      <t xml:space="preserve"> 30</t>
    </r>
    <r>
      <rPr>
        <sz val="10"/>
        <rFont val="굴림체"/>
        <family val="3"/>
        <charset val="129"/>
      </rPr>
      <t>℃</t>
    </r>
    <r>
      <rPr>
        <sz val="10"/>
        <rFont val="굴림체"/>
        <family val="3"/>
        <charset val="129"/>
      </rPr>
      <t>기준</t>
    </r>
    <r>
      <rPr>
        <sz val="10"/>
        <rFont val="Arial"/>
        <family val="2"/>
      </rPr>
      <t>)</t>
    </r>
    <phoneticPr fontId="31" type="noConversion"/>
  </si>
  <si>
    <t>케이블 규격</t>
    <phoneticPr fontId="31" type="noConversion"/>
  </si>
  <si>
    <t>CV CABLE (2CORE)</t>
    <phoneticPr fontId="31" type="noConversion"/>
  </si>
  <si>
    <t>CV, F-CV, FR-8, HFCO, FR-3 CABLE (1CORE)</t>
    <phoneticPr fontId="31" type="noConversion"/>
  </si>
  <si>
    <t>X</t>
    <phoneticPr fontId="31" type="noConversion"/>
  </si>
  <si>
    <t>R</t>
    <phoneticPr fontId="31" type="noConversion"/>
  </si>
  <si>
    <t>(㎜,㎟)</t>
    <phoneticPr fontId="31" type="noConversion"/>
  </si>
  <si>
    <t>선로정수</t>
    <phoneticPr fontId="31" type="noConversion"/>
  </si>
  <si>
    <t>규 격</t>
  </si>
  <si>
    <t>CV CABLE (3CORE),S=d배열</t>
    <phoneticPr fontId="31" type="noConversion"/>
  </si>
  <si>
    <t>X</t>
    <phoneticPr fontId="31" type="noConversion"/>
  </si>
  <si>
    <t>R</t>
    <phoneticPr fontId="31" type="noConversion"/>
  </si>
  <si>
    <t>(㎜,㎟)</t>
    <phoneticPr fontId="31" type="noConversion"/>
  </si>
  <si>
    <t>선로정수</t>
    <phoneticPr fontId="31" type="noConversion"/>
  </si>
  <si>
    <t>CV CABLE (1CORE),S=d배열</t>
    <phoneticPr fontId="31" type="noConversion"/>
  </si>
  <si>
    <t>조달번호</t>
    <phoneticPr fontId="1" type="noConversion"/>
  </si>
  <si>
    <t>단위</t>
    <phoneticPr fontId="1" type="noConversion"/>
  </si>
  <si>
    <t>규 격</t>
    <phoneticPr fontId="1" type="noConversion"/>
  </si>
  <si>
    <t>품 명</t>
    <phoneticPr fontId="1" type="noConversion"/>
  </si>
  <si>
    <t>조달번호</t>
    <phoneticPr fontId="1" type="noConversion"/>
  </si>
  <si>
    <t>품 명</t>
    <phoneticPr fontId="1" type="noConversion"/>
  </si>
  <si>
    <t>관급자재 집계표</t>
    <phoneticPr fontId="1" type="noConversion"/>
  </si>
  <si>
    <t>가 격</t>
    <phoneticPr fontId="1" type="noConversion"/>
  </si>
  <si>
    <t>수량</t>
    <phoneticPr fontId="1" type="noConversion"/>
  </si>
  <si>
    <t>&lt; 세 부 산 출 서 &gt;</t>
    <phoneticPr fontId="1" type="noConversion"/>
  </si>
  <si>
    <t>조명 제어반 기초</t>
    <phoneticPr fontId="1" type="noConversion"/>
  </si>
  <si>
    <t>공원등 기초</t>
    <phoneticPr fontId="1" type="noConversion"/>
  </si>
  <si>
    <t>조명타워 제어반 기초</t>
    <phoneticPr fontId="17" type="noConversion"/>
  </si>
  <si>
    <t>800*800*800</t>
    <phoneticPr fontId="17" type="noConversion"/>
  </si>
  <si>
    <r>
      <t xml:space="preserve"> </t>
    </r>
    <r>
      <rPr>
        <sz val="12"/>
        <color indexed="8"/>
        <rFont val="맑은 고딕"/>
        <family val="3"/>
        <charset val="129"/>
        <scheme val="major"/>
      </rPr>
      <t xml:space="preserve"> </t>
    </r>
    <r>
      <rPr>
        <b/>
        <sz val="12"/>
        <color indexed="8"/>
        <rFont val="맑은 고딕"/>
        <family val="3"/>
        <charset val="129"/>
        <scheme val="major"/>
      </rPr>
      <t>1. 공  사  명  :</t>
    </r>
    <r>
      <rPr>
        <sz val="12"/>
        <color indexed="8"/>
        <rFont val="맑은 고딕"/>
        <family val="3"/>
        <charset val="129"/>
        <scheme val="major"/>
      </rPr>
      <t xml:space="preserve"> </t>
    </r>
    <phoneticPr fontId="6" type="noConversion"/>
  </si>
  <si>
    <r>
      <t xml:space="preserve">  3. 공 사 목 적  :</t>
    </r>
    <r>
      <rPr>
        <sz val="12"/>
        <color indexed="8"/>
        <rFont val="맑은 고딕"/>
        <family val="3"/>
        <charset val="129"/>
        <scheme val="major"/>
      </rPr>
      <t xml:space="preserve"> </t>
    </r>
    <phoneticPr fontId="6" type="noConversion"/>
  </si>
  <si>
    <r>
      <t xml:space="preserve">  7. 안 전 관 리  :</t>
    </r>
    <r>
      <rPr>
        <sz val="12"/>
        <color indexed="8"/>
        <rFont val="맑은 고딕"/>
        <family val="3"/>
        <charset val="129"/>
        <scheme val="major"/>
      </rPr>
      <t xml:space="preserve"> </t>
    </r>
    <phoneticPr fontId="6" type="noConversion"/>
  </si>
  <si>
    <t>면</t>
    <phoneticPr fontId="1" type="noConversion"/>
  </si>
  <si>
    <t>이 전 비</t>
    <phoneticPr fontId="1" type="noConversion"/>
  </si>
  <si>
    <t xml:space="preserve"> 원활한 사용자 이용 환경 기여하며, 사용자의 안전 확보 및 피해 감소에 치중하는데 있다.</t>
    <phoneticPr fontId="6" type="noConversion"/>
  </si>
  <si>
    <t>폐기물 상차</t>
  </si>
  <si>
    <t>보통, 유압식백호 0.2m3,</t>
  </si>
  <si>
    <t>1.기존 가로등 철거 집계표</t>
    <phoneticPr fontId="6" type="noConversion"/>
  </si>
  <si>
    <t>&lt;참살이길&gt;</t>
    <phoneticPr fontId="1" type="noConversion"/>
  </si>
  <si>
    <t>가로등 철거</t>
    <phoneticPr fontId="6" type="noConversion"/>
  </si>
  <si>
    <t>8m, 가로등</t>
    <phoneticPr fontId="6" type="noConversion"/>
  </si>
  <si>
    <t>본</t>
    <phoneticPr fontId="6" type="noConversion"/>
  </si>
  <si>
    <t>가로등 제어반 철거</t>
    <phoneticPr fontId="6" type="noConversion"/>
  </si>
  <si>
    <t>6회로</t>
    <phoneticPr fontId="6" type="noConversion"/>
  </si>
  <si>
    <t>고재 (철)</t>
    <phoneticPr fontId="6" type="noConversion"/>
  </si>
  <si>
    <t>KG</t>
    <phoneticPr fontId="6" type="noConversion"/>
  </si>
  <si>
    <t>가로등 기초 철거</t>
    <phoneticPr fontId="6" type="noConversion"/>
  </si>
  <si>
    <t>보도블럭 복구 포함</t>
    <phoneticPr fontId="1" type="noConversion"/>
  </si>
  <si>
    <t>콘크리트 폐기물</t>
    <phoneticPr fontId="6" type="noConversion"/>
  </si>
  <si>
    <t>㎥</t>
    <phoneticPr fontId="6" type="noConversion"/>
  </si>
  <si>
    <t>보행안전도우미</t>
    <phoneticPr fontId="6" type="noConversion"/>
  </si>
  <si>
    <t>주간</t>
    <phoneticPr fontId="6" type="noConversion"/>
  </si>
  <si>
    <t>인</t>
    <phoneticPr fontId="6" type="noConversion"/>
  </si>
  <si>
    <t>교통신호수</t>
    <phoneticPr fontId="6" type="noConversion"/>
  </si>
  <si>
    <t>1.기존 가로등 철거</t>
    <phoneticPr fontId="6" type="noConversion"/>
  </si>
  <si>
    <t>&lt;참살이길&gt;</t>
    <phoneticPr fontId="6" type="noConversion"/>
  </si>
  <si>
    <t>(20)*91.3+(1)*20</t>
    <phoneticPr fontId="6" type="noConversion"/>
  </si>
  <si>
    <t>PE 36㎜(POLE)</t>
    <phoneticPr fontId="1" type="noConversion"/>
  </si>
  <si>
    <t>PE 42㎜(POLE)</t>
    <phoneticPr fontId="6" type="noConversion"/>
  </si>
  <si>
    <t>PE난연케이블-2열(POLE)</t>
  </si>
  <si>
    <t>PE난연케이블-2열(POLE)</t>
    <phoneticPr fontId="6" type="noConversion"/>
  </si>
  <si>
    <t>0.6/1kv F-CV 10㎟x1C</t>
    <phoneticPr fontId="6" type="noConversion"/>
  </si>
  <si>
    <t>압착단자</t>
    <phoneticPr fontId="6" type="noConversion"/>
  </si>
  <si>
    <t>16㎟</t>
    <phoneticPr fontId="6" type="noConversion"/>
  </si>
  <si>
    <t>&lt;가로등&gt;</t>
    <phoneticPr fontId="1" type="noConversion"/>
  </si>
  <si>
    <t>콘크리트 기초 설치</t>
    <phoneticPr fontId="6" type="noConversion"/>
  </si>
  <si>
    <t>500×900×1230×800mm</t>
    <phoneticPr fontId="1" type="noConversion"/>
  </si>
  <si>
    <t>매트류 설치</t>
    <phoneticPr fontId="6" type="noConversion"/>
  </si>
  <si>
    <t>1.2M</t>
    <phoneticPr fontId="6" type="noConversion"/>
  </si>
  <si>
    <t>㎡</t>
    <phoneticPr fontId="6" type="noConversion"/>
  </si>
  <si>
    <t>가림막 펜스</t>
    <phoneticPr fontId="6" type="noConversion"/>
  </si>
  <si>
    <t>2.5*0.9M</t>
    <phoneticPr fontId="6" type="noConversion"/>
  </si>
  <si>
    <t>공사안내간판</t>
    <phoneticPr fontId="6" type="noConversion"/>
  </si>
  <si>
    <t>0.9*1.8M</t>
    <phoneticPr fontId="6" type="noConversion"/>
  </si>
  <si>
    <t>주내배선</t>
    <phoneticPr fontId="1" type="noConversion"/>
  </si>
  <si>
    <t>폴리에틸렌 전선관(POLE)-1열</t>
    <phoneticPr fontId="1" type="noConversion"/>
  </si>
  <si>
    <t>LAP외피광케이블 SM 9/125, 8C (PE 36㎜)</t>
  </si>
  <si>
    <t>1+1</t>
    <phoneticPr fontId="1" type="noConversion"/>
  </si>
  <si>
    <t>2+2+2+2+2+2+2+2+1</t>
    <phoneticPr fontId="1" type="noConversion"/>
  </si>
  <si>
    <t>&lt;오륜테니스장&gt;</t>
    <phoneticPr fontId="6" type="noConversion"/>
  </si>
  <si>
    <t>1. 전력간선 공사 집계표</t>
    <phoneticPr fontId="6" type="noConversion"/>
  </si>
  <si>
    <t>2. 스포츠 조명 교체 공사</t>
    <phoneticPr fontId="6" type="noConversion"/>
  </si>
  <si>
    <t>2. 스포츠 조명 교체 공사 집계표</t>
    <phoneticPr fontId="6" type="noConversion"/>
  </si>
  <si>
    <t>투광기 철거(6등 동시)</t>
    <phoneticPr fontId="1" type="noConversion"/>
  </si>
  <si>
    <t>1KW이하</t>
    <phoneticPr fontId="1" type="noConversion"/>
  </si>
  <si>
    <t>개소</t>
    <phoneticPr fontId="1" type="noConversion"/>
  </si>
  <si>
    <t>4+4</t>
    <phoneticPr fontId="1" type="noConversion"/>
  </si>
  <si>
    <t>투광등기구 고재처리</t>
    <phoneticPr fontId="1" type="noConversion"/>
  </si>
  <si>
    <t>투광등 안정기 고재처리</t>
    <phoneticPr fontId="1" type="noConversion"/>
  </si>
  <si>
    <t>개당</t>
    <phoneticPr fontId="1" type="noConversion"/>
  </si>
  <si>
    <t>6*4+6*4+8*2</t>
    <phoneticPr fontId="1" type="noConversion"/>
  </si>
  <si>
    <t>1+1+1+1+1+1+1+1</t>
    <phoneticPr fontId="1" type="noConversion"/>
  </si>
  <si>
    <t>면</t>
    <phoneticPr fontId="6" type="noConversion"/>
  </si>
  <si>
    <t>LP-M</t>
    <phoneticPr fontId="1" type="noConversion"/>
  </si>
  <si>
    <t>개별 분전반 설치</t>
    <phoneticPr fontId="1" type="noConversion"/>
  </si>
  <si>
    <t>기존 안정기함 철거</t>
    <phoneticPr fontId="1" type="noConversion"/>
  </si>
  <si>
    <t>2+2+2+2+2</t>
    <phoneticPr fontId="1" type="noConversion"/>
  </si>
  <si>
    <t>안전 사다리 설치</t>
    <phoneticPr fontId="1" type="noConversion"/>
  </si>
  <si>
    <t>기자재</t>
    <phoneticPr fontId="1" type="noConversion"/>
  </si>
  <si>
    <t>스포츠 조명기구</t>
    <phoneticPr fontId="6" type="noConversion"/>
  </si>
  <si>
    <t>스포츠 조명기구 브라켓</t>
    <phoneticPr fontId="6" type="noConversion"/>
  </si>
  <si>
    <t>제작사양</t>
    <phoneticPr fontId="1" type="noConversion"/>
  </si>
  <si>
    <t>EA</t>
    <phoneticPr fontId="6" type="noConversion"/>
  </si>
  <si>
    <t>SET</t>
    <phoneticPr fontId="6" type="noConversion"/>
  </si>
  <si>
    <t>사다리 안전망</t>
    <phoneticPr fontId="6" type="noConversion"/>
  </si>
  <si>
    <t>관리사무소 주분전반</t>
    <phoneticPr fontId="6" type="noConversion"/>
  </si>
  <si>
    <t>조명타워 개별 분전반</t>
    <phoneticPr fontId="6" type="noConversion"/>
  </si>
  <si>
    <t>2회로용</t>
    <phoneticPr fontId="6" type="noConversion"/>
  </si>
  <si>
    <t>4회로용</t>
    <phoneticPr fontId="6" type="noConversion"/>
  </si>
  <si>
    <t>1000*1000*1000</t>
    <phoneticPr fontId="17" type="noConversion"/>
  </si>
  <si>
    <t>1500*1500*1500</t>
    <phoneticPr fontId="17" type="noConversion"/>
  </si>
  <si>
    <t>개소</t>
  </si>
  <si>
    <t>EA</t>
  </si>
  <si>
    <t>식</t>
  </si>
  <si>
    <t>대</t>
  </si>
  <si>
    <t>MH 1.5KW</t>
    <phoneticPr fontId="1" type="noConversion"/>
  </si>
  <si>
    <t>2KW이하</t>
    <phoneticPr fontId="1" type="noConversion"/>
  </si>
  <si>
    <t>2+2+4+4+2+2+2+2+2+2</t>
    <phoneticPr fontId="6" type="noConversion"/>
  </si>
  <si>
    <t>투광기 설치(2등 동시)</t>
    <phoneticPr fontId="1" type="noConversion"/>
  </si>
  <si>
    <t>투광기 설치(8등 동시)</t>
    <phoneticPr fontId="1" type="noConversion"/>
  </si>
  <si>
    <t>투광기 철거(16등 동시)</t>
    <phoneticPr fontId="1" type="noConversion"/>
  </si>
  <si>
    <t>2등용</t>
    <phoneticPr fontId="1" type="noConversion"/>
  </si>
  <si>
    <t>4등용</t>
    <phoneticPr fontId="1" type="noConversion"/>
  </si>
  <si>
    <t>15*2*4+15*4*2+12*2*4</t>
    <phoneticPr fontId="1" type="noConversion"/>
  </si>
  <si>
    <t>4㎟X3C</t>
    <phoneticPr fontId="6" type="noConversion"/>
  </si>
  <si>
    <t>보안등 기초</t>
    <phoneticPr fontId="1" type="noConversion"/>
  </si>
  <si>
    <t>터파기(일반도로)</t>
    <phoneticPr fontId="17" type="noConversion"/>
  </si>
  <si>
    <t>(M)</t>
    <phoneticPr fontId="18" type="noConversion"/>
  </si>
  <si>
    <t>H : 0.6M</t>
    <phoneticPr fontId="11" type="noConversion"/>
  </si>
  <si>
    <t>보도포장층:</t>
    <phoneticPr fontId="11" type="noConversion"/>
  </si>
  <si>
    <t>(소형고압블럭+모래+쇄석층)</t>
    <phoneticPr fontId="11" type="noConversion"/>
  </si>
  <si>
    <t xml:space="preserve">    1. 터파기</t>
    <phoneticPr fontId="11" type="noConversion"/>
  </si>
  <si>
    <t xml:space="preserve">    2. 되메우기 및 다짐</t>
    <phoneticPr fontId="11" type="noConversion"/>
  </si>
  <si>
    <t>터파기(차로)</t>
    <phoneticPr fontId="17" type="noConversion"/>
  </si>
  <si>
    <t xml:space="preserve">    1. 터파기</t>
    <phoneticPr fontId="17" type="noConversion"/>
  </si>
  <si>
    <t xml:space="preserve">    2. 되메우기 및 다짐</t>
    <phoneticPr fontId="17" type="noConversion"/>
  </si>
  <si>
    <t xml:space="preserve">    3.단위 길이당 포장넓이</t>
    <phoneticPr fontId="17" type="noConversion"/>
  </si>
  <si>
    <t>(㎡)</t>
    <phoneticPr fontId="17" type="noConversion"/>
  </si>
  <si>
    <t xml:space="preserve">    4.단위 길이당 포장량</t>
    <phoneticPr fontId="17" type="noConversion"/>
  </si>
  <si>
    <t>(아스콘)</t>
    <phoneticPr fontId="17" type="noConversion"/>
  </si>
  <si>
    <t>W:1.2M*D:1M</t>
    <phoneticPr fontId="17" type="noConversion"/>
  </si>
  <si>
    <t>단위중량</t>
    <phoneticPr fontId="1" type="noConversion"/>
  </si>
  <si>
    <t>1.2㎡*0.3</t>
    <phoneticPr fontId="17" type="noConversion"/>
  </si>
  <si>
    <t>W : 1.2M</t>
    <phoneticPr fontId="11" type="noConversion"/>
  </si>
  <si>
    <t>(ton)</t>
    <phoneticPr fontId="17" type="noConversion"/>
  </si>
  <si>
    <t>&lt;옥외 주차장&gt;</t>
    <phoneticPr fontId="6" type="noConversion"/>
  </si>
  <si>
    <t>주내배선</t>
  </si>
  <si>
    <t>4㎟x3C 이하</t>
  </si>
  <si>
    <t>접지용비닐절연전선(F-GV)</t>
  </si>
  <si>
    <t>6㎟(옥외)</t>
  </si>
  <si>
    <t>1+1+1+1+1</t>
    <phoneticPr fontId="1" type="noConversion"/>
  </si>
  <si>
    <t>1등용</t>
    <phoneticPr fontId="1" type="noConversion"/>
  </si>
  <si>
    <t>POLE LIGHT 번호표 설치</t>
  </si>
  <si>
    <t>SUS</t>
  </si>
  <si>
    <t>LED등기구 설치</t>
  </si>
  <si>
    <t>100W이하</t>
  </si>
  <si>
    <t>기성 기초 설치</t>
    <phoneticPr fontId="1" type="noConversion"/>
  </si>
  <si>
    <t>방수형 접속함 설치</t>
  </si>
  <si>
    <t>500×500×675×850×700mm</t>
  </si>
  <si>
    <t>500×500×675×850×700mm</t>
    <phoneticPr fontId="1" type="noConversion"/>
  </si>
  <si>
    <t>기성 기초 설치</t>
  </si>
  <si>
    <t>관로터파기 및 되메우기</t>
  </si>
  <si>
    <t>일반(0.6M)</t>
  </si>
  <si>
    <t>차도(0.8M)</t>
  </si>
  <si>
    <t>&lt;관급자재&gt;</t>
    <phoneticPr fontId="6" type="noConversion"/>
  </si>
  <si>
    <t>1등용</t>
  </si>
  <si>
    <t>&lt;보안등&gt;</t>
    <phoneticPr fontId="1" type="noConversion"/>
  </si>
  <si>
    <t>2. 기타 설비 공사 집계표</t>
    <phoneticPr fontId="6" type="noConversion"/>
  </si>
  <si>
    <t>2. 기타 설비 공사</t>
    <phoneticPr fontId="6" type="noConversion"/>
  </si>
  <si>
    <t>PE 28㎜(POLE)</t>
  </si>
  <si>
    <t>PE 28㎜(POLE)</t>
    <phoneticPr fontId="1" type="noConversion"/>
  </si>
  <si>
    <t>UTP케이블</t>
  </si>
  <si>
    <t>UTP케이블</t>
    <phoneticPr fontId="1" type="noConversion"/>
  </si>
  <si>
    <t>UTP cat.6 0.5mm/4P</t>
  </si>
  <si>
    <t>UTP cat.6 0.5mm/4P</t>
    <phoneticPr fontId="1" type="noConversion"/>
  </si>
  <si>
    <t>22+22+9+9+(3*6)</t>
    <phoneticPr fontId="1" type="noConversion"/>
  </si>
  <si>
    <t>22*2+9*3+22*1+9*2+6+(7*6)</t>
    <phoneticPr fontId="1" type="noConversion"/>
  </si>
  <si>
    <t>영상감시장치</t>
  </si>
  <si>
    <t>조</t>
  </si>
  <si>
    <t>보안용카메라</t>
  </si>
  <si>
    <t>카메라받침대</t>
  </si>
  <si>
    <t>카메라덮개또는커버</t>
  </si>
  <si>
    <t>금속기둥</t>
  </si>
  <si>
    <t>누전차단기</t>
  </si>
  <si>
    <t>서지방지장치</t>
  </si>
  <si>
    <t>상자</t>
  </si>
  <si>
    <t>네트워크스위치</t>
  </si>
  <si>
    <t>디지털비디오레코더</t>
  </si>
  <si>
    <t>하드디스크드라이브</t>
  </si>
  <si>
    <t>LCD패널또는모니터</t>
  </si>
  <si>
    <t>전원공급장치</t>
  </si>
  <si>
    <t>네트워크시스템장비용랙</t>
  </si>
  <si>
    <t>PHS-MIN, 방범감시시스템</t>
  </si>
  <si>
    <t>PHS-MIN, 방범감시시스템</t>
    <phoneticPr fontId="1" type="noConversion"/>
  </si>
  <si>
    <t>폴리에틸렌 전선관(POLE)-1열</t>
  </si>
  <si>
    <t>&lt;관급자재&gt;</t>
    <phoneticPr fontId="1" type="noConversion"/>
  </si>
  <si>
    <t>1+1+1+1</t>
    <phoneticPr fontId="1" type="noConversion"/>
  </si>
  <si>
    <t>1+1+1+1+2</t>
    <phoneticPr fontId="1" type="noConversion"/>
  </si>
  <si>
    <t>1+1+1+1+1+1</t>
    <phoneticPr fontId="1" type="noConversion"/>
  </si>
  <si>
    <t>CCTV</t>
    <phoneticPr fontId="6" type="noConversion"/>
  </si>
  <si>
    <t>PCAM-B512C-TN, 13.37mmCMOS</t>
  </si>
  <si>
    <t>PCAM-B512C-TN, 13.37mmCMOS</t>
    <phoneticPr fontId="1" type="noConversion"/>
  </si>
  <si>
    <t>기둥용</t>
  </si>
  <si>
    <t>기둥용</t>
    <phoneticPr fontId="1" type="noConversion"/>
  </si>
  <si>
    <t>86×108×365mm, 카메라 브라켓</t>
  </si>
  <si>
    <t>86×108×365mm, 카메라 브라켓</t>
    <phoneticPr fontId="1" type="noConversion"/>
  </si>
  <si>
    <t>Φ100×4000mm, CCTV용</t>
  </si>
  <si>
    <t>Φ100×4000mm, CCTV용</t>
    <phoneticPr fontId="1" type="noConversion"/>
  </si>
  <si>
    <t>32GRhb, 2P30AF, 분전반형</t>
  </si>
  <si>
    <t>32GRhb, 2P30AF, 분전반형</t>
    <phoneticPr fontId="1" type="noConversion"/>
  </si>
  <si>
    <t>전원/이더넷일체형</t>
  </si>
  <si>
    <t>전원/이더넷일체형</t>
    <phoneticPr fontId="1" type="noConversion"/>
  </si>
  <si>
    <t>300×400×300mm</t>
  </si>
  <si>
    <t>300×400×300mm</t>
    <phoneticPr fontId="1" type="noConversion"/>
  </si>
  <si>
    <t>8port</t>
  </si>
  <si>
    <t>8port</t>
    <phoneticPr fontId="1" type="noConversion"/>
  </si>
  <si>
    <t>4TB</t>
  </si>
  <si>
    <t>4TB</t>
    <phoneticPr fontId="1" type="noConversion"/>
  </si>
  <si>
    <t>60.4cm</t>
  </si>
  <si>
    <t>60.4cm</t>
    <phoneticPr fontId="1" type="noConversion"/>
  </si>
  <si>
    <t>8ch</t>
  </si>
  <si>
    <t>8ch</t>
    <phoneticPr fontId="1" type="noConversion"/>
  </si>
  <si>
    <t>600×1200×750mm</t>
  </si>
  <si>
    <t>600×1200×750mm</t>
    <phoneticPr fontId="1" type="noConversion"/>
  </si>
  <si>
    <t>CCTV설치안내(대)</t>
  </si>
  <si>
    <t>CCTV설치안내(대)</t>
    <phoneticPr fontId="1" type="noConversion"/>
  </si>
  <si>
    <t>송수신제어신호및영상레벨조정</t>
  </si>
  <si>
    <t>송수신제어신호및영상레벨조정</t>
    <phoneticPr fontId="1" type="noConversion"/>
  </si>
  <si>
    <t>종합시험</t>
  </si>
  <si>
    <t>종합시험</t>
    <phoneticPr fontId="1" type="noConversion"/>
  </si>
  <si>
    <t>안내판</t>
    <phoneticPr fontId="1" type="noConversion"/>
  </si>
  <si>
    <t>정보통신공사</t>
    <phoneticPr fontId="1" type="noConversion"/>
  </si>
  <si>
    <t xml:space="preserve">7. 조 도 계 산 서
</t>
    <phoneticPr fontId="1" type="noConversion"/>
  </si>
  <si>
    <t>MSS-IN101, 옥내감시시스템</t>
    <phoneticPr fontId="1" type="noConversion"/>
  </si>
  <si>
    <t>1. 공원등 설비 공사 집계표</t>
  </si>
  <si>
    <t>1. 공원등 설비 공사</t>
    <phoneticPr fontId="6" type="noConversion"/>
  </si>
  <si>
    <t>&lt;공원&gt;</t>
    <phoneticPr fontId="6" type="noConversion"/>
  </si>
  <si>
    <t>PE 42㎜(POLE)</t>
    <phoneticPr fontId="1" type="noConversion"/>
  </si>
  <si>
    <t>0.6/1kv F-CV 6㎟x1C</t>
  </si>
  <si>
    <t>0.6/1kv F-CV 6㎟x1C</t>
    <phoneticPr fontId="1" type="noConversion"/>
  </si>
  <si>
    <t>PE난연케이블-2열(POLE)</t>
    <phoneticPr fontId="1" type="noConversion"/>
  </si>
  <si>
    <t>PE난연케이블-4열(POLE)</t>
  </si>
  <si>
    <t>PE난연케이블-4열(POLE)</t>
    <phoneticPr fontId="1" type="noConversion"/>
  </si>
  <si>
    <t>F-CV 6㎟x1Cx4, F-GV 6㎟ (PE 42㎜)</t>
    <phoneticPr fontId="6" type="noConversion"/>
  </si>
  <si>
    <t>공원등 공사</t>
    <phoneticPr fontId="1" type="noConversion"/>
  </si>
  <si>
    <t>공원등</t>
  </si>
  <si>
    <t>공원등</t>
    <phoneticPr fontId="1" type="noConversion"/>
  </si>
  <si>
    <t>4M, LED 60W</t>
  </si>
  <si>
    <t>4M, LED 60W</t>
    <phoneticPr fontId="1" type="noConversion"/>
  </si>
  <si>
    <t>POLE LIGHT 인력설치</t>
  </si>
  <si>
    <t>POLE LIGHT 인력설치</t>
    <phoneticPr fontId="1" type="noConversion"/>
  </si>
  <si>
    <t>5m 이하</t>
  </si>
  <si>
    <t>5m 이하</t>
    <phoneticPr fontId="1" type="noConversion"/>
  </si>
  <si>
    <t>4*4</t>
    <phoneticPr fontId="6" type="noConversion"/>
  </si>
  <si>
    <t>24+21+(3*2)</t>
    <phoneticPr fontId="1" type="noConversion"/>
  </si>
  <si>
    <t>25+25+(3*2)</t>
    <phoneticPr fontId="1" type="noConversion"/>
  </si>
  <si>
    <t>24+25+25+21</t>
    <phoneticPr fontId="1" type="noConversion"/>
  </si>
  <si>
    <t>압착단자</t>
  </si>
  <si>
    <t>접지공사 (F-GV 16㎟)</t>
  </si>
  <si>
    <t>제3종</t>
  </si>
  <si>
    <t>폴리에틸렌 전선관</t>
    <phoneticPr fontId="1" type="noConversion"/>
  </si>
  <si>
    <t>PE 54㎜</t>
    <phoneticPr fontId="1" type="noConversion"/>
  </si>
  <si>
    <t>0.6/1kv F-CV 25㎟x4C</t>
    <phoneticPr fontId="1" type="noConversion"/>
  </si>
  <si>
    <t>PE난연케이블-1열 (지중)</t>
    <phoneticPr fontId="1" type="noConversion"/>
  </si>
  <si>
    <t>1. 전력간선 및 경관조명 설비 공사</t>
    <phoneticPr fontId="6" type="noConversion"/>
  </si>
  <si>
    <t>&lt;성북천 분수마루&gt;</t>
    <phoneticPr fontId="6" type="noConversion"/>
  </si>
  <si>
    <t>54㎜</t>
    <phoneticPr fontId="1" type="noConversion"/>
  </si>
  <si>
    <t>품      명</t>
  </si>
  <si>
    <t>단위</t>
  </si>
  <si>
    <t>재  료  비</t>
  </si>
  <si>
    <t>비  고</t>
  </si>
  <si>
    <t>단  가</t>
  </si>
  <si>
    <t>금  액</t>
  </si>
  <si>
    <t>자재구분</t>
  </si>
  <si>
    <t>SET</t>
  </si>
  <si>
    <t>코  드</t>
  </si>
  <si>
    <t>재 료 비</t>
  </si>
  <si>
    <t>노 무 비</t>
  </si>
  <si>
    <t>경    비</t>
  </si>
  <si>
    <t>합    계</t>
  </si>
  <si>
    <t>번  호</t>
  </si>
  <si>
    <t>굴삭기(무한궤도)</t>
  </si>
  <si>
    <t>0.2㎥</t>
  </si>
  <si>
    <t>래머</t>
  </si>
  <si>
    <t>80kg</t>
  </si>
  <si>
    <t>천원</t>
  </si>
  <si>
    <t>경유</t>
  </si>
  <si>
    <t>L</t>
  </si>
  <si>
    <t>건설기계운전사</t>
  </si>
  <si>
    <t>일반공사 직종</t>
  </si>
  <si>
    <t>인</t>
  </si>
  <si>
    <t>일반기계운전사</t>
  </si>
  <si>
    <t>공업용휘발유</t>
  </si>
  <si>
    <t>화물차운전사</t>
  </si>
  <si>
    <t>M3</t>
  </si>
  <si>
    <t>폴리에틸렌전선관</t>
  </si>
  <si>
    <t>보통인부</t>
  </si>
  <si>
    <t>배전전공</t>
  </si>
  <si>
    <t>접지용비닐절연전선</t>
  </si>
  <si>
    <t>내선전공</t>
  </si>
  <si>
    <t>600V폴리에틸렌케이블</t>
  </si>
  <si>
    <t>저압케이블전공</t>
  </si>
  <si>
    <t>접지봉</t>
  </si>
  <si>
    <t>접지 저항 저감제</t>
  </si>
  <si>
    <t>아스론 10kg</t>
  </si>
  <si>
    <t>포</t>
  </si>
  <si>
    <t>규격</t>
  </si>
  <si>
    <t>단 가 대 비 표</t>
  </si>
  <si>
    <t>품목구분</t>
  </si>
  <si>
    <t>노임구분</t>
  </si>
  <si>
    <t>소수점처리</t>
  </si>
  <si>
    <t>PAGE</t>
  </si>
  <si>
    <t>적용단가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</si>
  <si>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</si>
  <si>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</si>
  <si>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</si>
  <si>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</si>
  <si>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</si>
  <si>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</si>
  <si>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</si>
  <si>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</si>
  <si>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</si>
  <si>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</si>
  <si>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</si>
  <si>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</si>
  <si>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1467</t>
  </si>
  <si>
    <t>1237</t>
  </si>
  <si>
    <t>자재 13</t>
  </si>
  <si>
    <t>자재 14</t>
  </si>
  <si>
    <t>자재 15</t>
  </si>
  <si>
    <t>994</t>
  </si>
  <si>
    <t>863</t>
  </si>
  <si>
    <t>자재 16</t>
  </si>
  <si>
    <t>993</t>
  </si>
  <si>
    <t>864</t>
  </si>
  <si>
    <t>자재 17</t>
  </si>
  <si>
    <t>자재 18</t>
  </si>
  <si>
    <t>자재 19</t>
  </si>
  <si>
    <t>1018</t>
  </si>
  <si>
    <t>887</t>
  </si>
  <si>
    <t>1074</t>
  </si>
  <si>
    <t>961</t>
  </si>
  <si>
    <t>890</t>
  </si>
  <si>
    <t>1026</t>
  </si>
  <si>
    <t>노임 1</t>
  </si>
  <si>
    <t>B</t>
  </si>
  <si>
    <t>특별인부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</si>
  <si>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</si>
  <si>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</si>
  <si>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</si>
  <si>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</si>
  <si>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</si>
  <si>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</si>
  <si>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</si>
  <si>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</si>
  <si>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조</t>
    <phoneticPr fontId="1" type="noConversion"/>
  </si>
  <si>
    <t>0.3*(19+6)+0.552*(7)</t>
    <phoneticPr fontId="1" type="noConversion"/>
  </si>
  <si>
    <t>터파기</t>
    <phoneticPr fontId="1" type="noConversion"/>
  </si>
  <si>
    <t>0-1m</t>
    <phoneticPr fontId="1" type="noConversion"/>
  </si>
  <si>
    <t>㎥</t>
    <phoneticPr fontId="1" type="noConversion"/>
  </si>
  <si>
    <t>되메우기</t>
    <phoneticPr fontId="1" type="noConversion"/>
  </si>
  <si>
    <t>0.6*(19+6)</t>
    <phoneticPr fontId="1" type="noConversion"/>
  </si>
  <si>
    <t>보도블럭 철거</t>
    <phoneticPr fontId="1" type="noConversion"/>
  </si>
  <si>
    <t>소형고압</t>
    <phoneticPr fontId="1" type="noConversion"/>
  </si>
  <si>
    <t>㎡</t>
    <phoneticPr fontId="1" type="noConversion"/>
  </si>
  <si>
    <t>0.168*(7)</t>
    <phoneticPr fontId="1" type="noConversion"/>
  </si>
  <si>
    <t>아스팔트 포장파괴</t>
    <phoneticPr fontId="1" type="noConversion"/>
  </si>
  <si>
    <t>폭 0.8m</t>
    <phoneticPr fontId="1" type="noConversion"/>
  </si>
  <si>
    <t>아스팔트 포장복구</t>
    <phoneticPr fontId="1" type="noConversion"/>
  </si>
  <si>
    <t>토공 (조경공사분)</t>
    <phoneticPr fontId="6" type="noConversion"/>
  </si>
  <si>
    <t>19+6+(2*2)</t>
    <phoneticPr fontId="1" type="noConversion"/>
  </si>
  <si>
    <t>19+6</t>
    <phoneticPr fontId="1" type="noConversion"/>
  </si>
  <si>
    <t>F-CV 35㎟x4Cx1 (PE 54㎜)</t>
    <phoneticPr fontId="6" type="noConversion"/>
  </si>
  <si>
    <t>F-CV 25㎟x4Cx1, F-GV 6㎟ (PE 54㎜)</t>
    <phoneticPr fontId="6" type="noConversion"/>
  </si>
  <si>
    <t>19+7+(2*1+14)</t>
    <phoneticPr fontId="1" type="noConversion"/>
  </si>
  <si>
    <t>19+7</t>
    <phoneticPr fontId="1" type="noConversion"/>
  </si>
  <si>
    <t>0.6/1kv F-CV 35㎟x4C</t>
    <phoneticPr fontId="1" type="noConversion"/>
  </si>
  <si>
    <t>보도블럭 복구</t>
    <phoneticPr fontId="1" type="noConversion"/>
  </si>
  <si>
    <t>소형고압, 경계부 포함</t>
    <phoneticPr fontId="1" type="noConversion"/>
  </si>
  <si>
    <t>난연 비닐절연접지용전선(F-GV)</t>
    <phoneticPr fontId="1" type="noConversion"/>
  </si>
  <si>
    <t>0.6/1kv, 6㎟</t>
    <phoneticPr fontId="1" type="noConversion"/>
  </si>
  <si>
    <t>PE난연케이블-1열 (지중 철거)</t>
    <phoneticPr fontId="1" type="noConversion"/>
  </si>
  <si>
    <t>7+6+(2*1+14)</t>
    <phoneticPr fontId="1" type="noConversion"/>
  </si>
  <si>
    <t>KG</t>
    <phoneticPr fontId="1" type="noConversion"/>
  </si>
  <si>
    <t>(7+6+(2*1+14))*0.025*8.96</t>
    <phoneticPr fontId="1" type="noConversion"/>
  </si>
  <si>
    <t>토공</t>
    <phoneticPr fontId="1" type="noConversion"/>
  </si>
  <si>
    <t>조경공사분</t>
    <phoneticPr fontId="1" type="noConversion"/>
  </si>
  <si>
    <t>맨홀 설치</t>
    <phoneticPr fontId="1" type="noConversion"/>
  </si>
  <si>
    <t>분기접속재 설치</t>
    <phoneticPr fontId="1" type="noConversion"/>
  </si>
  <si>
    <t>한전 인입전선관 설치</t>
    <phoneticPr fontId="1" type="noConversion"/>
  </si>
  <si>
    <t>압착단자 설치</t>
    <phoneticPr fontId="1" type="noConversion"/>
  </si>
  <si>
    <t>3상 4회로, 저압(600V이하)</t>
    <phoneticPr fontId="1" type="noConversion"/>
  </si>
  <si>
    <t>SET</t>
    <phoneticPr fontId="1" type="noConversion"/>
  </si>
  <si>
    <t>고철</t>
    <phoneticPr fontId="1" type="noConversion"/>
  </si>
  <si>
    <t>상동</t>
    <phoneticPr fontId="1" type="noConversion"/>
  </si>
  <si>
    <t>터미널, 25㎟, 3C</t>
    <phoneticPr fontId="1" type="noConversion"/>
  </si>
  <si>
    <t>터미널, 35㎟, 3C</t>
    <phoneticPr fontId="1" type="noConversion"/>
  </si>
  <si>
    <t>600*600*800</t>
  </si>
  <si>
    <t>트럭탑재형 크레인</t>
  </si>
  <si>
    <t>10ton</t>
  </si>
  <si>
    <t>맨홀, 뚜껑포함</t>
  </si>
  <si>
    <t>비계공</t>
  </si>
  <si>
    <t>작업반장</t>
  </si>
  <si>
    <t>줄눈공</t>
  </si>
  <si>
    <t>1020</t>
  </si>
  <si>
    <t>I-864</t>
  </si>
  <si>
    <t>노임 10</t>
  </si>
  <si>
    <t>노임 11</t>
  </si>
  <si>
    <t>교통신호제어기</t>
  </si>
  <si>
    <t>경찰청 표준형</t>
  </si>
  <si>
    <t>차량철주</t>
  </si>
  <si>
    <t>지주형</t>
  </si>
  <si>
    <t>FRP</t>
  </si>
  <si>
    <t>600*600*600</t>
  </si>
  <si>
    <t>250A, 1200*1200*1800</t>
  </si>
  <si>
    <t>200A, 1000*1000*1500</t>
  </si>
  <si>
    <t>1면 3,4색</t>
  </si>
  <si>
    <t>2색등</t>
  </si>
  <si>
    <t>800*800*800</t>
  </si>
  <si>
    <t>[ 양노리 도로 확·포장 전기공사 ]</t>
  </si>
  <si>
    <t>터미널, 16㎟, 2C</t>
  </si>
  <si>
    <t>8m~9m</t>
  </si>
  <si>
    <t>10m~12m</t>
  </si>
  <si>
    <t>지자체 규격</t>
  </si>
  <si>
    <t>6회로</t>
  </si>
  <si>
    <t>높이 12m이하</t>
  </si>
  <si>
    <t>차단기 내장형</t>
  </si>
  <si>
    <t>저압용</t>
  </si>
  <si>
    <t>시각장애인용</t>
  </si>
  <si>
    <t>분체도장</t>
  </si>
  <si>
    <t>가로등</t>
  </si>
  <si>
    <t>8M</t>
  </si>
  <si>
    <t>59BC6504AB65E099943DE434B69D15D5FECF3F</t>
  </si>
  <si>
    <t>10M</t>
  </si>
  <si>
    <t>59BC6504AB65E099943DE434B69D15D5FECF3E</t>
  </si>
  <si>
    <t>가로등기구</t>
  </si>
  <si>
    <t>LED 100W</t>
  </si>
  <si>
    <t>59BC6504AB65E099943DE434B69D15D5FECF3D</t>
  </si>
  <si>
    <t>LED 120W</t>
  </si>
  <si>
    <t>59BC6504AB65E099943DE434B69D15D5FECF3C</t>
  </si>
  <si>
    <t>가로등 분전반</t>
  </si>
  <si>
    <t>59BC6504AB65E099943DE434B69D15D5FECF3B</t>
  </si>
  <si>
    <t>콘크리트 기초</t>
  </si>
  <si>
    <t>400×400×680×680×700mm</t>
  </si>
  <si>
    <t>59BC6504AB65E099943DE434B69D15D5FECF3A</t>
  </si>
  <si>
    <t>500×500×1000×700×1000mm</t>
  </si>
  <si>
    <t>59BC6504AB65E099943DE434B69D15D5FECF39</t>
  </si>
  <si>
    <t>방수형 접속함</t>
  </si>
  <si>
    <t>누전차단기 내장</t>
  </si>
  <si>
    <t>59BC6504AB65E099943DE434B69D15D5FECF38</t>
  </si>
  <si>
    <t>59BC6504AB65E099943DE434B69D15D5FECE18</t>
  </si>
  <si>
    <t>Φ300*8M</t>
  </si>
  <si>
    <t>59BC6504AB65E099943DE434B69D15D5FECE19</t>
  </si>
  <si>
    <t>Φ250*8M</t>
  </si>
  <si>
    <t>59BC6504AB65E099943DE434B69D15D5FECE1A</t>
  </si>
  <si>
    <t>Φ200*8M</t>
  </si>
  <si>
    <t>59BC6504AB65E099943DE434B69D15D5FECE1B</t>
  </si>
  <si>
    <t>부착대</t>
  </si>
  <si>
    <t>13M</t>
  </si>
  <si>
    <t>59BC6504AB65E099943DE434B69D15D5FECE1D</t>
  </si>
  <si>
    <t>11M</t>
  </si>
  <si>
    <t>59BC6504AB65E099943DE434B69D15D5FECE1E</t>
  </si>
  <si>
    <t>9M</t>
  </si>
  <si>
    <t>59BC6504AB65E099943DE434B69D15D5FECE1F</t>
  </si>
  <si>
    <t>7M</t>
  </si>
  <si>
    <t>59BC6504AB65E099943DE434B69D15D5FECE10</t>
  </si>
  <si>
    <t>5M</t>
  </si>
  <si>
    <t>59BC6504AB65E099943DE434B69D15D5FECE11</t>
  </si>
  <si>
    <t>보행신호등 (LED)</t>
  </si>
  <si>
    <t>1면 2색</t>
  </si>
  <si>
    <t>59BC6504AB65E099943DE434B69D15D5FECD70</t>
  </si>
  <si>
    <t>보조신호등 (LED)</t>
  </si>
  <si>
    <t>1면 3색</t>
  </si>
  <si>
    <t>59BC6504AB65E099943DE434B69D15D5FECD75</t>
  </si>
  <si>
    <t>차량신호등 (LED)</t>
  </si>
  <si>
    <t>59BC6504AB65E099943DE434B69D15D5FECD74</t>
  </si>
  <si>
    <t>1면 4색</t>
  </si>
  <si>
    <t>59BC6504AB65E099943DE434B69D15D5FECD77</t>
  </si>
  <si>
    <t>잔여시간표시기</t>
  </si>
  <si>
    <t>숫자형</t>
  </si>
  <si>
    <t>59BC6504AB65E099943DE434B69D15D5FECD76</t>
  </si>
  <si>
    <t>한전 표준시설부담금</t>
  </si>
  <si>
    <t>저압,가공,기본료</t>
  </si>
  <si>
    <t>586F35FF806C747F9F4A188F66547035FE697B</t>
  </si>
  <si>
    <t>안전진단수수료</t>
  </si>
  <si>
    <t>기본료 (가로등,신호등)</t>
  </si>
  <si>
    <t>586F35FF806C747F9F4A188F66547035FF706B</t>
  </si>
  <si>
    <t>추가료 (가로등,신호등)</t>
  </si>
  <si>
    <t>본당</t>
  </si>
  <si>
    <t>586F35FF806C747F9F4A188F66547035FF7172</t>
  </si>
  <si>
    <t>0.4㎥</t>
  </si>
  <si>
    <t>0.6㎥</t>
  </si>
  <si>
    <t>굴삭기(타이어)</t>
  </si>
  <si>
    <t>대형 브레이커</t>
  </si>
  <si>
    <t>0.4㎥용</t>
  </si>
  <si>
    <t>로더(타이어)</t>
  </si>
  <si>
    <t>0.57㎥</t>
  </si>
  <si>
    <t>진동롤러(핸드가이드식)</t>
  </si>
  <si>
    <t>0.7ton</t>
  </si>
  <si>
    <t>플레이트 콤팩터</t>
  </si>
  <si>
    <t>1.5ton</t>
  </si>
  <si>
    <t>아스팔트 스프레이어</t>
  </si>
  <si>
    <t>400L</t>
  </si>
  <si>
    <t>커터(콘크리트 및 아스팔트용)</t>
  </si>
  <si>
    <t>320∼400mm</t>
  </si>
  <si>
    <t>물탱크(살수차)</t>
  </si>
  <si>
    <t>5500L</t>
  </si>
  <si>
    <t>동력분무기</t>
  </si>
  <si>
    <t>4.85kw</t>
  </si>
  <si>
    <t>5EE5E5B658632AE79266D7AC66D9B365AB2D02</t>
  </si>
  <si>
    <t>경유, 저유황</t>
  </si>
  <si>
    <t>5EF605273C6DDB119BC7B44616F413D5EA4A94</t>
  </si>
  <si>
    <t>592B1540A465F85491D6FB4706E13B25BFE968</t>
  </si>
  <si>
    <t>5EE5E5B658632AE79266D7AC66BEE6155404C6</t>
  </si>
  <si>
    <t>5EE5E5B658632AE79266D7AC669202E5D074CD</t>
  </si>
  <si>
    <t>5EE5E5B658632AE7930CBA2B661CC7851338CE</t>
  </si>
  <si>
    <t>0.2 ㎥용</t>
  </si>
  <si>
    <t>5EE5E5B658632AE79140D43556EA22E591881A</t>
  </si>
  <si>
    <t>0.4 ㎥용</t>
  </si>
  <si>
    <t>5EE5E5B658632AE79140D43556EA4DB525E9C2</t>
  </si>
  <si>
    <t>대형 브레이커용 치즐</t>
  </si>
  <si>
    <t>5EE5E5B658632AE79141FBDE568CD3351FB79C</t>
  </si>
  <si>
    <t>5EE5E5B658632AF199D3BC52D6AB3065FFBB3E</t>
  </si>
  <si>
    <t>5EE5E5B658633B0E92E61CA7D64594E55A94CC</t>
  </si>
  <si>
    <t>592B1540A465F85491D6FB4706E13B25BFE859</t>
  </si>
  <si>
    <t>5EE5E5B658633B5697F2AF33C625D2656F5199</t>
  </si>
  <si>
    <t>공업용휘발유, 무연</t>
  </si>
  <si>
    <t>5EF605273C6DDB119BC4E0E796E885D56E8694</t>
  </si>
  <si>
    <t>5EE5E5B658633B459ED3E35956BB5825AF22B8</t>
  </si>
  <si>
    <t>5ton</t>
  </si>
  <si>
    <t>5EE5E5B658630FEE996CB34F66BB1BE5799870</t>
  </si>
  <si>
    <t>592B1540A465F85491D6FB4706E13B25BFE969</t>
  </si>
  <si>
    <t>5EE5E5B658630FEE996CB34F66AAD005C9A139</t>
  </si>
  <si>
    <t>5EE5E5B65863181C9314352B766A8DF5A2E947</t>
  </si>
  <si>
    <t>5EE5E5B658636031986C1C3BA6BE32056B83C9</t>
  </si>
  <si>
    <t>5EE5E5B6586356239971BFBDE6C155B5F79110</t>
  </si>
  <si>
    <t>5EE5E5B658635623986E2812163DFD85CDEBC5</t>
  </si>
  <si>
    <t>아스콘</t>
  </si>
  <si>
    <t>아스팔트콘크리트, WC-2, t13mm, 가열, 3등급, 표층용(인천)</t>
  </si>
  <si>
    <t>TON</t>
  </si>
  <si>
    <t>현장도착도</t>
  </si>
  <si>
    <t>5EDB75CD8F6F24769469D14506ABBEF51863B0</t>
  </si>
  <si>
    <t>유화아스팔트 택 코트용</t>
  </si>
  <si>
    <t>RSC-4</t>
  </si>
  <si>
    <t>5EDB75CD8F6F24769469D26B06D17815A9A55A</t>
  </si>
  <si>
    <t>592B1540A465F85491D6FB4706E13B25BFEDD9</t>
  </si>
  <si>
    <t>콘크리트공</t>
  </si>
  <si>
    <t>592B1540A465F85491D6FB4706E13B25BFEC37</t>
  </si>
  <si>
    <t>폴리에틸렌전선관, 36mm</t>
  </si>
  <si>
    <t>5EDBE57A0C68F8639EBD2CF80604B7D5431AD4</t>
  </si>
  <si>
    <t>592B1540A465F85491D6FB4706E13B25BFE584</t>
  </si>
  <si>
    <t>폴리에틸렌전선관, 42mm</t>
  </si>
  <si>
    <t>5EDBE57A0C68F8639EBD2CF80604B7D5431AD7</t>
  </si>
  <si>
    <t>폴리에틸렌전선관, 100mm</t>
  </si>
  <si>
    <t>5EDBE57A0C68F8639EBD2CF80604B7D5431BF8</t>
  </si>
  <si>
    <t>접지용비닐절연전선, F-GV, 6㎟</t>
  </si>
  <si>
    <t>5EC9654AA16154C69343C92556C221D51220FF</t>
  </si>
  <si>
    <t>592B1540A465F85491D6FB4706E13B25BFEA02</t>
  </si>
  <si>
    <t>접지용비닐절연전선, F-GV, 16㎟</t>
  </si>
  <si>
    <t>5EC9654AA16154C69343C92556C221D51220F1</t>
  </si>
  <si>
    <t>600V폴리에틸렌케이블, 0.6/1kv, F-CV, 1C*6㎟</t>
  </si>
  <si>
    <t>5EC9654AA16154F3972FA15A76632365C8DF8C</t>
  </si>
  <si>
    <t>592B1540A465F85491D6FB4706E13B25BFEA0F</t>
  </si>
  <si>
    <t>600V폴리에틸렌케이블, 0.6/1kv, F-CV, 1C*16㎟</t>
  </si>
  <si>
    <t>5EC9654AA16154F3972FA15A76632365C8DF8E</t>
  </si>
  <si>
    <t>600V폴리에틸렌케이블, 0.6/1kv, F-CV, 2C*6㎟</t>
  </si>
  <si>
    <t>5EC9654AA16154F3972FA15A76632365C9FE58</t>
  </si>
  <si>
    <t>600V폴리에틸렌케이블, 0.6/1kv, F-CV, 3C*4㎟</t>
  </si>
  <si>
    <t>5EC9654AA16154F3972FA15A76632365C9FCAC</t>
  </si>
  <si>
    <t>제어케이블</t>
  </si>
  <si>
    <t>제어케이블, 0.6/1kv, TFR-CVV, 5C*2.5㎟</t>
  </si>
  <si>
    <t>5EC9654AA16154F3957A9A3E5606189562ED71</t>
  </si>
  <si>
    <t>접지봉, 14∮*1000mm</t>
  </si>
  <si>
    <t>5EDBE57A0D695EAF9565CE70D6A42FC5920674</t>
  </si>
  <si>
    <t>접지봉, 18∮*2400mm</t>
  </si>
  <si>
    <t>5EDBE57A0D695EAF9565CE70D6A42FC5920677</t>
  </si>
  <si>
    <t>5EDBE57A0D695EAF9DBBA5F466B0A9F550CD8D</t>
  </si>
  <si>
    <t>5EDB75CD8C63EDBC9D108F1A5658F075E8DFA5</t>
  </si>
  <si>
    <t>592B1540A465F85491D6FB4706E13B25BFEDD8</t>
  </si>
  <si>
    <t>592B1540A465F85491D6FB4706E13B25BFEDDD</t>
  </si>
  <si>
    <t>592B1540A465F85491D6FB4706E13B25BFEDDA</t>
  </si>
  <si>
    <t>592B1540A465F85491D6FB4706E13B25BFEEE5</t>
  </si>
  <si>
    <t>5EDB75CD8C63EDBC9D108F1A5658F075E8DFA4</t>
  </si>
  <si>
    <t>지중선용가선철물</t>
  </si>
  <si>
    <t>지중선용가선철물, 케이블표지시트, 0.23*400mm</t>
  </si>
  <si>
    <t>5EDBE57A0D696F2894A112BC86236F85C22C10</t>
  </si>
  <si>
    <t>POLE LIGHT 번호표찰</t>
  </si>
  <si>
    <t>5EDBE57A0E6BACDF9018990C564005B563AE3E</t>
  </si>
  <si>
    <t>지중선용가선철물, 지중선로표시기, 전규격</t>
  </si>
  <si>
    <t>5EDBE57A0D696F2894A112BC86236F85C22FEC</t>
  </si>
  <si>
    <t>압착단자, 터미널, 16㎟</t>
  </si>
  <si>
    <t>5EDBE57A0D695E8C9495CD4966278F3592045A</t>
  </si>
  <si>
    <t>신호제어기 좌대</t>
  </si>
  <si>
    <t>5EAE059BF461D70F926AFC9D160B5465B6AB70</t>
  </si>
  <si>
    <t>신호제어기 차광막</t>
  </si>
  <si>
    <t>신형, FRP</t>
  </si>
  <si>
    <t>5EAE059BF461D70F926AFC9D160B5465B6A8BD</t>
  </si>
  <si>
    <t>통신설비공</t>
  </si>
  <si>
    <t>592B1540A465F85491D6FB4706E13B25BFE582</t>
  </si>
  <si>
    <t>음향신호기</t>
  </si>
  <si>
    <t>5EAE551A7A67B3149FADF6D14632D9A543F9B0</t>
  </si>
  <si>
    <t>차량등 보호금구</t>
  </si>
  <si>
    <t>5EDBE57A0D696F289ACC434C76F5EB059800D5</t>
  </si>
  <si>
    <t>보행등 보호금구</t>
  </si>
  <si>
    <t>5EDBE57A0D696F289ACC434C76F5EB059800D4</t>
  </si>
  <si>
    <t>레미콘</t>
  </si>
  <si>
    <t>레미콘, 경기(오산, 용인, 화성), 25-21-120</t>
  </si>
  <si>
    <t>5EDB75CD8F6F24769D4F7B661614761546ED6F</t>
  </si>
  <si>
    <t>신호제어기 좌대 앙카</t>
  </si>
  <si>
    <t>340×300mm</t>
  </si>
  <si>
    <t>5EAE059BF461D70F926AFC9D160B5465B6AB72</t>
  </si>
  <si>
    <t>차량철주 앙카</t>
  </si>
  <si>
    <t>Φ200*1.5M*6T</t>
  </si>
  <si>
    <t>5EAE551A7A67B3149FADF6D14632D9A542DAE4</t>
  </si>
  <si>
    <t>Φ250*1.8M*6T</t>
  </si>
  <si>
    <t>5EAE551A7A67B3149FADF6D14632D9A542DAE5</t>
  </si>
  <si>
    <t>Φ300*1.8M*6T</t>
  </si>
  <si>
    <t>5EAE551A7A67B3149FADF6D14632D9A542DAE2</t>
  </si>
  <si>
    <t xml:space="preserve">  </t>
  </si>
  <si>
    <t>5EC90522C76D7D8497A884C8665F47C576208F</t>
  </si>
  <si>
    <t>블래이드(도로절단용)</t>
  </si>
  <si>
    <t>D=14인치*5.0mm</t>
  </si>
  <si>
    <t>1354</t>
  </si>
  <si>
    <t>자재 20</t>
  </si>
  <si>
    <t>대리점상차도</t>
  </si>
  <si>
    <t>자재 21</t>
  </si>
  <si>
    <t>자재 22</t>
  </si>
  <si>
    <t>995</t>
  </si>
  <si>
    <t>자재 23</t>
  </si>
  <si>
    <t>자재 24</t>
  </si>
  <si>
    <t>자재 25</t>
  </si>
  <si>
    <t>자재 26</t>
  </si>
  <si>
    <t>자재 27</t>
  </si>
  <si>
    <t>자재 28</t>
  </si>
  <si>
    <t>177</t>
  </si>
  <si>
    <t>181</t>
  </si>
  <si>
    <t>자재 29</t>
  </si>
  <si>
    <t>182</t>
  </si>
  <si>
    <t>자재 30</t>
  </si>
  <si>
    <t>자재 31</t>
  </si>
  <si>
    <t>199</t>
  </si>
  <si>
    <t>자재 32</t>
  </si>
  <si>
    <t>1005</t>
  </si>
  <si>
    <t>1103</t>
  </si>
  <si>
    <t>자재 33</t>
  </si>
  <si>
    <t>자재 34</t>
  </si>
  <si>
    <t>자재 35</t>
  </si>
  <si>
    <t>자재 36</t>
  </si>
  <si>
    <t>자재 37</t>
  </si>
  <si>
    <t>1016</t>
  </si>
  <si>
    <t>자재 38</t>
  </si>
  <si>
    <t>자재 39</t>
  </si>
  <si>
    <t>1082</t>
  </si>
  <si>
    <t>1013</t>
  </si>
  <si>
    <t>자재 40</t>
  </si>
  <si>
    <t>자재 41</t>
  </si>
  <si>
    <t>자재 42</t>
  </si>
  <si>
    <t>자재 43</t>
  </si>
  <si>
    <t>자재 44</t>
  </si>
  <si>
    <t>자재 45</t>
  </si>
  <si>
    <t>1109</t>
  </si>
  <si>
    <t>1017</t>
  </si>
  <si>
    <t>자재 46</t>
  </si>
  <si>
    <t>자재 47</t>
  </si>
  <si>
    <t>자재 48</t>
  </si>
  <si>
    <t>1110</t>
  </si>
  <si>
    <t>자재 49</t>
  </si>
  <si>
    <t>자재 50</t>
  </si>
  <si>
    <t>자재 51</t>
  </si>
  <si>
    <t>59BAE5A2F864C96F924CEBF7F6391C0564775C</t>
  </si>
  <si>
    <t>물(상수+하수포함)</t>
  </si>
  <si>
    <t>물(용수), 일반영업용 41∼50m3이하</t>
  </si>
  <si>
    <t>자재 52</t>
  </si>
  <si>
    <t>서울시수도</t>
  </si>
  <si>
    <t>23767205</t>
  </si>
  <si>
    <t>자재 53</t>
  </si>
  <si>
    <t>23767207</t>
  </si>
  <si>
    <t>자재 54</t>
  </si>
  <si>
    <t>23656768</t>
  </si>
  <si>
    <t>자재 55</t>
  </si>
  <si>
    <t>23656769</t>
  </si>
  <si>
    <t>자재 56</t>
  </si>
  <si>
    <t>23112974</t>
  </si>
  <si>
    <t>자재 57</t>
  </si>
  <si>
    <t>22664812</t>
  </si>
  <si>
    <t>자재 58</t>
  </si>
  <si>
    <t>23041167</t>
  </si>
  <si>
    <t>자재 59</t>
  </si>
  <si>
    <t>22511434</t>
  </si>
  <si>
    <t>자재 60</t>
  </si>
  <si>
    <t>21926930</t>
  </si>
  <si>
    <t>자재 61</t>
  </si>
  <si>
    <t>23024229</t>
  </si>
  <si>
    <t>자재 62</t>
  </si>
  <si>
    <t>22585064</t>
  </si>
  <si>
    <t>23024228</t>
  </si>
  <si>
    <t>자재 63</t>
  </si>
  <si>
    <t>23024227</t>
  </si>
  <si>
    <t>자재 64</t>
  </si>
  <si>
    <t>23308088</t>
  </si>
  <si>
    <t>자재 65</t>
  </si>
  <si>
    <t>23024235</t>
  </si>
  <si>
    <t>자재 66</t>
  </si>
  <si>
    <t>23024237</t>
  </si>
  <si>
    <t>자재 67</t>
  </si>
  <si>
    <t>23024238</t>
  </si>
  <si>
    <t>자재 68</t>
  </si>
  <si>
    <t>23024241</t>
  </si>
  <si>
    <t>자재 69</t>
  </si>
  <si>
    <t>23584330</t>
  </si>
  <si>
    <t>자재 70</t>
  </si>
  <si>
    <t>23584338</t>
  </si>
  <si>
    <t>자재 71</t>
  </si>
  <si>
    <t>자재 72</t>
  </si>
  <si>
    <t>23584339</t>
  </si>
  <si>
    <t>자재 73</t>
  </si>
  <si>
    <t>23584326</t>
  </si>
  <si>
    <t>자재 74</t>
  </si>
  <si>
    <t>592B1540A465F85491D6FB4706E13B25BFEC3D</t>
  </si>
  <si>
    <t>포장공</t>
  </si>
  <si>
    <t>노임 12</t>
  </si>
  <si>
    <t>노임 13</t>
  </si>
  <si>
    <t>노임 14</t>
  </si>
  <si>
    <t>자재 75</t>
  </si>
  <si>
    <t>자재 76</t>
  </si>
  <si>
    <t>자재 77</t>
  </si>
  <si>
    <t>○ 가로등 및 교통신호등 설비 전기공사 1식</t>
    <phoneticPr fontId="1" type="noConversion"/>
  </si>
  <si>
    <t xml:space="preserve"> 경기도 화성시 비봉면 양노리 750-1 일원</t>
    <phoneticPr fontId="1" type="noConversion"/>
  </si>
  <si>
    <t xml:space="preserve"> 양노리 도로 확·포장에 따른 전기공사로서, 보다 효과적이고</t>
    <phoneticPr fontId="9" type="noConversion"/>
  </si>
  <si>
    <t>      (3) 기타 설비 공사 : 1식</t>
    <phoneticPr fontId="6" type="noConversion"/>
  </si>
  <si>
    <t>      (1) 가로등 설비 공사 : 1식</t>
    <phoneticPr fontId="1" type="noConversion"/>
  </si>
  <si>
    <t>      (2) 교통신호등 설비 공사 : 1식</t>
    <phoneticPr fontId="6" type="noConversion"/>
  </si>
  <si>
    <t xml:space="preserve">  5. 공 사 기 간 : 착공일로부터 3개월로 한다.  단, 다음의 경우에 한하여 발주기관에 변경 요청 할 수 있다.</t>
    <phoneticPr fontId="6" type="noConversion"/>
  </si>
  <si>
    <t>2026년  07 월    일</t>
    <phoneticPr fontId="6" type="noConversion"/>
  </si>
  <si>
    <t>공사명 : 양노리 도로 확·포장공사(전기)</t>
  </si>
  <si>
    <t>공    종</t>
  </si>
  <si>
    <t xml:space="preserve">  1. 가 로 등 신 설</t>
  </si>
  <si>
    <t xml:space="preserve">  2. 교 통 신 호 등 신 설</t>
  </si>
  <si>
    <t xml:space="preserve">  3. 기 존 교 통 신 호 등 철 거</t>
  </si>
  <si>
    <t>규  격</t>
  </si>
  <si>
    <t>수 량</t>
  </si>
  <si>
    <t>*. 순 공 사 비</t>
  </si>
  <si>
    <t xml:space="preserve">    폴리에틸렌 전선관(POLE 1열)</t>
  </si>
  <si>
    <t>폴리에틸렌전선관 36mm</t>
  </si>
  <si>
    <t>B-폴리36</t>
  </si>
  <si>
    <t>폴리에틸렌전선관 42mm</t>
  </si>
  <si>
    <t>B-폴리42</t>
  </si>
  <si>
    <t xml:space="preserve">    난연 전력 케이블(F-CV)</t>
  </si>
  <si>
    <t>0.6/1kv, 1C 6㎟, POLE 2열</t>
  </si>
  <si>
    <t>B-난연전력6 2</t>
  </si>
  <si>
    <t>0.6/1kv, 1C 6㎟, POLE 4열</t>
  </si>
  <si>
    <t>B-난연전력6 4</t>
  </si>
  <si>
    <t>0.6/1kv, 1C 16㎟, POLE 2열</t>
  </si>
  <si>
    <t>B-난연전력16 2</t>
  </si>
  <si>
    <t xml:space="preserve">    등주내 배선 케이블 설치</t>
  </si>
  <si>
    <t>B-등주내 배선 케이블 3C</t>
  </si>
  <si>
    <t xml:space="preserve">    난연 비닐절연접지용전선(F-GV)</t>
  </si>
  <si>
    <t>관내 0.6/1Kv, 6㎟</t>
  </si>
  <si>
    <t>B-난연6</t>
  </si>
  <si>
    <t xml:space="preserve">    압착단자</t>
  </si>
  <si>
    <t>B-압착단자16</t>
  </si>
  <si>
    <t xml:space="preserve">    POLE LIGHT 기계설치</t>
  </si>
  <si>
    <t>B-POLE기계설치89</t>
  </si>
  <si>
    <t>B-POLE기계설치1012</t>
  </si>
  <si>
    <t xml:space="preserve">    POLE LIGHT LED등기구 설치</t>
  </si>
  <si>
    <t>B-등기구100</t>
  </si>
  <si>
    <t>150W이하</t>
  </si>
  <si>
    <t>B-등기구150</t>
  </si>
  <si>
    <t xml:space="preserve">    POLE LIGHT 번호표 신설</t>
  </si>
  <si>
    <t>B-POLE번</t>
  </si>
  <si>
    <t xml:space="preserve">    가로등 분전반 설치</t>
  </si>
  <si>
    <t>B-가로등분전반</t>
  </si>
  <si>
    <t xml:space="preserve">    가로등 기초(기성품) 설치</t>
  </si>
  <si>
    <t>B-가로등 기12</t>
  </si>
  <si>
    <t xml:space="preserve">    방수형 접속함 설치</t>
  </si>
  <si>
    <t>B-방수형 접속함</t>
  </si>
  <si>
    <t xml:space="preserve">    지중선로표시기</t>
  </si>
  <si>
    <t>B-지중선로표시기</t>
  </si>
  <si>
    <t xml:space="preserve">    관로터파기 및 되메우기</t>
  </si>
  <si>
    <t>보도(600*400*650)</t>
  </si>
  <si>
    <t>B-터되보</t>
  </si>
  <si>
    <t>아스콘(800*600*1250)</t>
  </si>
  <si>
    <t>B-터되아</t>
  </si>
  <si>
    <t>B-폴리100</t>
  </si>
  <si>
    <t>B-폴리100 2열</t>
  </si>
  <si>
    <t xml:space="preserve">    제어용케이블(F-CVV)신설(신호등)</t>
  </si>
  <si>
    <t>0.6/1kv, 5C 2.5㎟, 1선</t>
  </si>
  <si>
    <t>B-신호등5C 2.5 1</t>
  </si>
  <si>
    <t>B-신호등5C 2.5 3</t>
  </si>
  <si>
    <t>B-신호등5C 2.5 4</t>
  </si>
  <si>
    <t>0.6/1kv, 5C 2.5㎟, 5선</t>
  </si>
  <si>
    <t>B-신호등5C 2.5 5</t>
  </si>
  <si>
    <t>B-신호등5C 2.5 6</t>
  </si>
  <si>
    <t>B-신호등5C 2.5 7</t>
  </si>
  <si>
    <t>B-신호등5C 2.5 8</t>
  </si>
  <si>
    <t>0.6/1kv, 2C 6㎟, POLE 1열</t>
  </si>
  <si>
    <t>B-난연전력16 2C</t>
  </si>
  <si>
    <t xml:space="preserve">    교통신호제어기 설치</t>
  </si>
  <si>
    <t>B-교통신호제어기</t>
  </si>
  <si>
    <t xml:space="preserve">    교통신호제어기 종합시험</t>
  </si>
  <si>
    <t>B-교통신호제어기시험</t>
  </si>
  <si>
    <t xml:space="preserve">    교통신호제어기 좌대 설치</t>
  </si>
  <si>
    <t>B-교통신호제어기좌대</t>
  </si>
  <si>
    <t xml:space="preserve">    교통신호제어기 차광막 신설</t>
  </si>
  <si>
    <t>B-교통신호차광막</t>
  </si>
  <si>
    <t xml:space="preserve">    교통신호제어기 기초 설치</t>
  </si>
  <si>
    <t>B-교통신호제어기기초</t>
  </si>
  <si>
    <t>θ250*8m</t>
  </si>
  <si>
    <t>B-차량철주설치250</t>
  </si>
  <si>
    <t xml:space="preserve">    차량철주 부착대 설치(기계화)</t>
  </si>
  <si>
    <t>9M이상</t>
  </si>
  <si>
    <t>B-차량철주부착대09</t>
  </si>
  <si>
    <t xml:space="preserve">    차량철주 부착대 철거(기계화)</t>
  </si>
  <si>
    <t>7M이하</t>
  </si>
  <si>
    <t>B-차량철주부착대철</t>
  </si>
  <si>
    <t xml:space="preserve">    차량철주 기초 설치</t>
  </si>
  <si>
    <t>B-차량철주기초250</t>
  </si>
  <si>
    <t xml:space="preserve">    차량신호등 설치</t>
  </si>
  <si>
    <t>B-차량신호등</t>
  </si>
  <si>
    <t xml:space="preserve">    보행신호등 설치</t>
  </si>
  <si>
    <t>B-보행신호등</t>
  </si>
  <si>
    <t xml:space="preserve">    잔여시간표시기 설치</t>
  </si>
  <si>
    <t>도향형</t>
  </si>
  <si>
    <t>B-잔여시간</t>
  </si>
  <si>
    <t xml:space="preserve">    음향신호기 설치</t>
  </si>
  <si>
    <t>B-음향신호기</t>
  </si>
  <si>
    <t xml:space="preserve">    차량신호등 보호금구 설치</t>
  </si>
  <si>
    <t>B-차량신호등보호금구</t>
  </si>
  <si>
    <t xml:space="preserve">    보행신호등 보호금구 설치</t>
  </si>
  <si>
    <t>B-보행신호등보호금구</t>
  </si>
  <si>
    <t xml:space="preserve">    보조신호등 보호금구 설치</t>
  </si>
  <si>
    <t>B-보조신호등</t>
  </si>
  <si>
    <t xml:space="preserve">    맨홀설치</t>
  </si>
  <si>
    <t>B-맨홀설치800</t>
  </si>
  <si>
    <t>B-맨홀설치600</t>
  </si>
  <si>
    <t xml:space="preserve">    차량철주 철거(기계화)</t>
  </si>
  <si>
    <t>B-차량철주철거250</t>
  </si>
  <si>
    <t xml:space="preserve">    차량철주 기초 철거</t>
  </si>
  <si>
    <t>B-차량철주기초철</t>
  </si>
  <si>
    <t xml:space="preserve">    차량신호등 철거</t>
  </si>
  <si>
    <t>B-차량신호등철</t>
  </si>
  <si>
    <t xml:space="preserve">    보행신호등 철거</t>
  </si>
  <si>
    <t>B-보행신호등철</t>
  </si>
  <si>
    <t>::</t>
  </si>
  <si>
    <t>*. 관 급 자 재 대</t>
  </si>
  <si>
    <t>M-241330681엘티</t>
  </si>
  <si>
    <t>M-24130685엘티</t>
  </si>
  <si>
    <t>M-25869082엘티</t>
  </si>
  <si>
    <t>M-25869064엘티</t>
  </si>
  <si>
    <t>M-23814707유인</t>
  </si>
  <si>
    <t>M-24769268미성산업</t>
  </si>
  <si>
    <t>M-23945963진우전자</t>
  </si>
  <si>
    <t xml:space="preserve">  차량철주</t>
  </si>
  <si>
    <t>M-24180981세영아트폴</t>
  </si>
  <si>
    <t xml:space="preserve">  부착대</t>
  </si>
  <si>
    <t>9m</t>
  </si>
  <si>
    <t>M-24680275세영아트폴</t>
  </si>
  <si>
    <t>7m</t>
  </si>
  <si>
    <t>M-24680277세영아트폴</t>
  </si>
  <si>
    <t>5m</t>
  </si>
  <si>
    <t>M-24680278세영아트폴</t>
  </si>
  <si>
    <t>M-24624909명신전자</t>
  </si>
  <si>
    <t xml:space="preserve">  차량신호등(LED)</t>
  </si>
  <si>
    <t>M-24623646명신전자</t>
  </si>
  <si>
    <t>M-24623645명신전자</t>
  </si>
  <si>
    <t xml:space="preserve">  조달수수료</t>
  </si>
  <si>
    <t>재료비의</t>
  </si>
  <si>
    <t>%</t>
  </si>
  <si>
    <t>%RAN*ME</t>
  </si>
  <si>
    <t>70..90</t>
  </si>
  <si>
    <t xml:space="preserve">  한전 표준시설부담금</t>
  </si>
  <si>
    <t>저압, 가공, 기본료</t>
  </si>
  <si>
    <t>M-한전표준시설부담금</t>
  </si>
  <si>
    <t xml:space="preserve">  철제가로등주</t>
    <phoneticPr fontId="1" type="noConversion"/>
  </si>
  <si>
    <t xml:space="preserve">  가로등기구</t>
    <phoneticPr fontId="1" type="noConversion"/>
  </si>
  <si>
    <t xml:space="preserve">  가로등 분전반</t>
    <phoneticPr fontId="1" type="noConversion"/>
  </si>
  <si>
    <t xml:space="preserve">  방수형 접속함</t>
    <phoneticPr fontId="1" type="noConversion"/>
  </si>
  <si>
    <t xml:space="preserve">  교통신호제어기</t>
    <phoneticPr fontId="1" type="noConversion"/>
  </si>
  <si>
    <t xml:space="preserve">  차량신호등(LED)</t>
    <phoneticPr fontId="1" type="noConversion"/>
  </si>
  <si>
    <t>8m</t>
    <phoneticPr fontId="1" type="noConversion"/>
  </si>
  <si>
    <t>10m</t>
    <phoneticPr fontId="1" type="noConversion"/>
  </si>
  <si>
    <t>LED 100W</t>
    <phoneticPr fontId="1" type="noConversion"/>
  </si>
  <si>
    <t>LED 120W</t>
    <phoneticPr fontId="1" type="noConversion"/>
  </si>
  <si>
    <t>6회로</t>
    <phoneticPr fontId="1" type="noConversion"/>
  </si>
  <si>
    <t>누전차단기 내장</t>
    <phoneticPr fontId="1" type="noConversion"/>
  </si>
  <si>
    <t>경찰청 표준형</t>
    <phoneticPr fontId="1" type="noConversion"/>
  </si>
  <si>
    <t>φ267.4*8m</t>
    <phoneticPr fontId="1" type="noConversion"/>
  </si>
  <si>
    <t xml:space="preserve">  보행신호등(LED),잔여시간표시기</t>
    <phoneticPr fontId="1" type="noConversion"/>
  </si>
  <si>
    <t>1면 3색</t>
    <phoneticPr fontId="1" type="noConversion"/>
  </si>
  <si>
    <t xml:space="preserve">    파상형경질 전선관</t>
    <phoneticPr fontId="1" type="noConversion"/>
  </si>
  <si>
    <t>ELP 100mm</t>
    <phoneticPr fontId="1" type="noConversion"/>
  </si>
  <si>
    <t>ELP 50mm</t>
    <phoneticPr fontId="1" type="noConversion"/>
  </si>
  <si>
    <t xml:space="preserve">  소    계</t>
    <phoneticPr fontId="1" type="noConversion"/>
  </si>
  <si>
    <t>*. 수 전 비</t>
    <phoneticPr fontId="1" type="noConversion"/>
  </si>
  <si>
    <t xml:space="preserve">    차량철주 설치(기계화,부착방지도료)</t>
    <phoneticPr fontId="1" type="noConversion"/>
  </si>
  <si>
    <t xml:space="preserve">    횡단보도 투광기</t>
    <phoneticPr fontId="1" type="noConversion"/>
  </si>
  <si>
    <t>LED 120W</t>
    <phoneticPr fontId="1" type="noConversion"/>
  </si>
  <si>
    <t>2C 4㎟, POLE 1열</t>
    <phoneticPr fontId="1" type="noConversion"/>
  </si>
  <si>
    <t>0.6/1kv, 5C 2.5㎟, 2선</t>
    <phoneticPr fontId="1" type="noConversion"/>
  </si>
  <si>
    <t>0.6/1kv, 5C 2.5㎟, 3선</t>
    <phoneticPr fontId="1" type="noConversion"/>
  </si>
  <si>
    <t>0.6/1kv, 5C 2.5㎟, 8선</t>
    <phoneticPr fontId="1" type="noConversion"/>
  </si>
  <si>
    <t>0.6/1kv, 5C 2.5㎟, 10선</t>
    <phoneticPr fontId="1" type="noConversion"/>
  </si>
  <si>
    <t>0.6/1kv, 5C 2.5㎟, 17선</t>
    <phoneticPr fontId="1" type="noConversion"/>
  </si>
  <si>
    <t>0.6/1kv, 2C 4㎟, POLE 1열</t>
    <phoneticPr fontId="1" type="noConversion"/>
  </si>
  <si>
    <t>120W</t>
    <phoneticPr fontId="1" type="noConversion"/>
  </si>
  <si>
    <t>개</t>
    <phoneticPr fontId="1" type="noConversion"/>
  </si>
  <si>
    <t xml:space="preserve">  횡단보도 투광기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</si>
</sst>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1" formatCode="_-* #,##0_-;\-* #,##0_-;_-* &quot;-&quot;_-;_-@_-"/>
    <numFmt numFmtId="177" formatCode="#,##0;\-#,##0;#"/>
    <numFmt numFmtId="178" formatCode="#,##0.00#;\-#,##0.00#;#"/>
    <numFmt numFmtId="179" formatCode="[DBNum4]&quot;일금&quot;[$-412]General&quot;원정&quot;"/>
    <numFmt numFmtId="180" formatCode="0.0_ "/>
    <numFmt numFmtId="181" formatCode="#,##0.0_ "/>
    <numFmt numFmtId="182" formatCode="0_ "/>
    <numFmt numFmtId="184" formatCode="_-* #,##0.0_-;\-* #,##0.0_-;_-* &quot;-&quot;_-;_-@_-"/>
    <numFmt numFmtId="185" formatCode="_-* #,##0.00_-;\-* #,##0.00_-;_-* &quot;-&quot;_-;_-@_-"/>
    <numFmt numFmtId="186" formatCode="#,##0_ "/>
    <numFmt numFmtId="187" formatCode="0_);[Red]\(0\)"/>
    <numFmt numFmtId="188" formatCode="#,##0_);[Red]\(#,##0\)"/>
    <numFmt numFmtId="189" formatCode="0.0"/>
    <numFmt numFmtId="190" formatCode="0.00&quot;+(&quot;"/>
    <numFmt numFmtId="191" formatCode="0.00&quot;)x&quot;"/>
    <numFmt numFmtId="192" formatCode="&quot;+(&quot;0.0&quot;+&quot;"/>
    <numFmt numFmtId="193" formatCode="&quot;2x&quot;0.0&quot;+&quot;"/>
    <numFmt numFmtId="194" formatCode="&quot;+&quot;0.0&quot;)x&quot;"/>
    <numFmt numFmtId="195" formatCode="&quot;((2x&quot;0.00"/>
    <numFmt numFmtId="196" formatCode="&quot;1/6x&quot;0.0&quot;x&quot;"/>
    <numFmt numFmtId="197" formatCode="#,##0.0000;[Red]\-#,##0.0000"/>
    <numFmt numFmtId="198" formatCode="0.000"/>
    <numFmt numFmtId="199" formatCode="0.00_ "/>
    <numFmt numFmtId="200" formatCode="0.000_ "/>
    <numFmt numFmtId="204" formatCode="0.00E+00_)"/>
    <numFmt numFmtId="205" formatCode="#,##0.0000_ "/>
    <numFmt numFmtId="206" formatCode="#,##0.000_ "/>
    <numFmt numFmtId="207" formatCode="#,##0.00;\-#,##0.00;#"/>
    <numFmt numFmtId="212" formatCode="_-* #,##0.0000_-;\-* #,##0.0000_-;_-* &quot;-&quot;_-;_-@_-"/>
    <numFmt numFmtId="216" formatCode="###"/>
    <numFmt numFmtId="217" formatCode="#,##0.0########"/>
  </numFmts>
  <fonts count="7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2"/>
      <name val="굴림"/>
      <family val="3"/>
      <charset val="129"/>
    </font>
    <font>
      <sz val="8"/>
      <name val="굴림"/>
      <family val="3"/>
      <charset val="129"/>
    </font>
    <font>
      <b/>
      <sz val="14"/>
      <name val="돋움"/>
      <family val="3"/>
      <charset val="129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sz val="10"/>
      <color indexed="12"/>
      <name val="돋움체"/>
      <family val="3"/>
      <charset val="129"/>
    </font>
    <font>
      <sz val="10"/>
      <color indexed="10"/>
      <name val="돋움체"/>
      <family val="3"/>
      <charset val="129"/>
    </font>
    <font>
      <sz val="12"/>
      <name val="바탕체"/>
      <family val="1"/>
      <charset val="129"/>
    </font>
    <font>
      <sz val="10"/>
      <color rgb="FFFF0000"/>
      <name val="돋움체"/>
      <family val="3"/>
      <charset val="129"/>
    </font>
    <font>
      <sz val="8"/>
      <name val="돋움체"/>
      <family val="3"/>
      <charset val="129"/>
    </font>
    <font>
      <sz val="12"/>
      <color indexed="12"/>
      <name val="돋움체"/>
      <family val="3"/>
      <charset val="129"/>
    </font>
    <font>
      <sz val="10"/>
      <name val="굴림체"/>
      <family val="3"/>
      <charset val="129"/>
    </font>
    <font>
      <sz val="10"/>
      <color indexed="10"/>
      <name val="굴림체"/>
      <family val="3"/>
      <charset val="129"/>
    </font>
    <font>
      <sz val="12"/>
      <name val="Arial MT"/>
      <family val="2"/>
    </font>
    <font>
      <sz val="12"/>
      <color indexed="10"/>
      <name val="Arial MT"/>
      <family val="2"/>
    </font>
    <font>
      <b/>
      <sz val="12"/>
      <name val="Arial MT"/>
      <family val="2"/>
    </font>
    <font>
      <sz val="11"/>
      <name val="Arial MT"/>
      <family val="2"/>
    </font>
    <font>
      <sz val="11"/>
      <color indexed="9"/>
      <name val="Arial MT"/>
      <family val="2"/>
    </font>
    <font>
      <sz val="8"/>
      <name val="Arial MT"/>
      <family val="2"/>
    </font>
    <font>
      <b/>
      <sz val="18"/>
      <color indexed="10"/>
      <name val="Arial MT"/>
      <family val="2"/>
    </font>
    <font>
      <b/>
      <sz val="18"/>
      <color indexed="10"/>
      <name val="돋움"/>
      <family val="3"/>
      <charset val="129"/>
    </font>
    <font>
      <b/>
      <sz val="14"/>
      <name val="Arial MT"/>
      <family val="2"/>
    </font>
    <font>
      <sz val="10"/>
      <name val="Arial"/>
      <family val="2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b/>
      <sz val="12"/>
      <name val="굴림체"/>
      <family val="3"/>
      <charset val="129"/>
    </font>
    <font>
      <b/>
      <sz val="28"/>
      <name val="맑은 고딕"/>
      <family val="3"/>
      <charset val="129"/>
      <scheme val="major"/>
    </font>
    <font>
      <sz val="2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3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indexed="12"/>
      <name val="맑은 고딕"/>
      <family val="3"/>
      <charset val="129"/>
      <scheme val="major"/>
    </font>
    <font>
      <sz val="10"/>
      <color indexed="12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6"/>
      <color indexed="8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4"/>
      <color indexed="12"/>
      <name val="맑은 고딕"/>
      <family val="3"/>
      <charset val="129"/>
      <scheme val="major"/>
    </font>
    <font>
      <sz val="30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u/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b/>
      <sz val="14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Arial"/>
      <family val="2"/>
    </font>
    <font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0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</borders>
  <cellStyleXfs count="25"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38" fontId="11" fillId="0" borderId="0">
      <alignment vertical="center"/>
    </xf>
    <xf numFmtId="0" fontId="15" fillId="0" borderId="0"/>
    <xf numFmtId="38" fontId="11" fillId="0" borderId="0">
      <alignment vertical="center"/>
    </xf>
    <xf numFmtId="0" fontId="3" fillId="0" borderId="0"/>
    <xf numFmtId="0" fontId="21" fillId="0" borderId="0"/>
    <xf numFmtId="0" fontId="15" fillId="0" borderId="0"/>
    <xf numFmtId="41" fontId="11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30" fillId="0" borderId="0"/>
    <xf numFmtId="0" fontId="63" fillId="0" borderId="0">
      <alignment vertical="center"/>
    </xf>
    <xf numFmtId="0" fontId="61" fillId="0" borderId="0">
      <alignment vertical="center"/>
    </xf>
  </cellStyleXfs>
  <cellXfs count="67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8" fontId="0" fillId="0" borderId="0" xfId="0" applyNumberFormat="1" applyAlignment="1">
      <alignment vertical="center" shrinkToFit="1"/>
    </xf>
    <xf numFmtId="0" fontId="3" fillId="3" borderId="0" xfId="6" applyFill="1" applyAlignment="1">
      <alignment horizontal="left" vertical="center"/>
    </xf>
    <xf numFmtId="184" fontId="3" fillId="3" borderId="0" xfId="4" applyNumberFormat="1" applyFont="1" applyFill="1" applyAlignment="1">
      <alignment horizontal="left" vertical="center"/>
    </xf>
    <xf numFmtId="0" fontId="3" fillId="3" borderId="0" xfId="6" applyFill="1" applyAlignment="1">
      <alignment horizontal="center" vertical="center"/>
    </xf>
    <xf numFmtId="185" fontId="3" fillId="3" borderId="0" xfId="6" applyNumberFormat="1" applyFill="1" applyAlignment="1">
      <alignment horizontal="left" vertical="center"/>
    </xf>
    <xf numFmtId="9" fontId="3" fillId="3" borderId="32" xfId="10" applyFont="1" applyFill="1" applyBorder="1" applyAlignment="1">
      <alignment horizontal="center" vertical="center"/>
    </xf>
    <xf numFmtId="184" fontId="3" fillId="3" borderId="32" xfId="4" applyNumberFormat="1" applyFont="1" applyFill="1" applyBorder="1" applyAlignment="1">
      <alignment horizontal="left" vertical="center"/>
    </xf>
    <xf numFmtId="0" fontId="3" fillId="3" borderId="32" xfId="6" applyFill="1" applyBorder="1" applyAlignment="1">
      <alignment horizontal="left" vertical="center"/>
    </xf>
    <xf numFmtId="49" fontId="3" fillId="0" borderId="32" xfId="11" applyNumberFormat="1" applyBorder="1" applyAlignment="1">
      <alignment horizontal="center" vertical="center"/>
    </xf>
    <xf numFmtId="49" fontId="3" fillId="0" borderId="32" xfId="11" applyNumberFormat="1" applyBorder="1" applyAlignment="1">
      <alignment horizontal="left" vertical="center"/>
    </xf>
    <xf numFmtId="0" fontId="7" fillId="3" borderId="32" xfId="12" applyFont="1" applyFill="1" applyBorder="1" applyAlignment="1">
      <alignment horizontal="left" vertical="center"/>
    </xf>
    <xf numFmtId="0" fontId="3" fillId="3" borderId="32" xfId="6" applyFill="1" applyBorder="1" applyAlignment="1">
      <alignment horizontal="center" vertical="center"/>
    </xf>
    <xf numFmtId="184" fontId="3" fillId="3" borderId="32" xfId="4" applyNumberFormat="1" applyFont="1" applyFill="1" applyBorder="1" applyAlignment="1">
      <alignment horizontal="center" vertical="center"/>
    </xf>
    <xf numFmtId="0" fontId="5" fillId="3" borderId="0" xfId="6" applyFont="1" applyFill="1" applyAlignment="1">
      <alignment horizontal="left" vertical="center"/>
    </xf>
    <xf numFmtId="184" fontId="3" fillId="3" borderId="0" xfId="4" applyNumberFormat="1" applyFont="1" applyFill="1" applyBorder="1" applyAlignment="1">
      <alignment horizontal="left" vertical="center"/>
    </xf>
    <xf numFmtId="0" fontId="3" fillId="0" borderId="0" xfId="11" applyAlignment="1">
      <alignment vertical="center"/>
    </xf>
    <xf numFmtId="186" fontId="3" fillId="0" borderId="0" xfId="11" applyNumberFormat="1" applyAlignment="1">
      <alignment horizontal="center" vertical="center"/>
    </xf>
    <xf numFmtId="187" fontId="3" fillId="0" borderId="0" xfId="11" applyNumberFormat="1" applyAlignment="1">
      <alignment horizontal="center" vertical="center"/>
    </xf>
    <xf numFmtId="0" fontId="3" fillId="0" borderId="0" xfId="11" applyAlignment="1">
      <alignment horizontal="center" vertical="center"/>
    </xf>
    <xf numFmtId="188" fontId="3" fillId="0" borderId="0" xfId="11" applyNumberFormat="1" applyAlignment="1">
      <alignment horizontal="center" vertical="center"/>
    </xf>
    <xf numFmtId="187" fontId="3" fillId="0" borderId="0" xfId="11" applyNumberFormat="1" applyAlignment="1">
      <alignment vertical="center" shrinkToFit="1"/>
    </xf>
    <xf numFmtId="49" fontId="3" fillId="0" borderId="0" xfId="11" applyNumberFormat="1" applyAlignment="1">
      <alignment vertical="center"/>
    </xf>
    <xf numFmtId="186" fontId="3" fillId="0" borderId="0" xfId="11" applyNumberFormat="1" applyAlignment="1">
      <alignment vertical="center"/>
    </xf>
    <xf numFmtId="186" fontId="3" fillId="0" borderId="32" xfId="11" applyNumberFormat="1" applyBorder="1" applyAlignment="1">
      <alignment horizontal="center" vertical="center"/>
    </xf>
    <xf numFmtId="187" fontId="3" fillId="0" borderId="32" xfId="11" applyNumberFormat="1" applyBorder="1" applyAlignment="1">
      <alignment horizontal="center" vertical="center"/>
    </xf>
    <xf numFmtId="188" fontId="3" fillId="0" borderId="32" xfId="11" applyNumberFormat="1" applyBorder="1" applyAlignment="1">
      <alignment horizontal="center" vertical="center"/>
    </xf>
    <xf numFmtId="188" fontId="3" fillId="0" borderId="32" xfId="11" applyNumberFormat="1" applyBorder="1" applyAlignment="1">
      <alignment horizontal="left" vertical="center" shrinkToFit="1"/>
    </xf>
    <xf numFmtId="0" fontId="3" fillId="0" borderId="32" xfId="11" applyBorder="1" applyAlignment="1">
      <alignment horizontal="left" vertical="center" shrinkToFit="1"/>
    </xf>
    <xf numFmtId="186" fontId="3" fillId="0" borderId="32" xfId="11" applyNumberFormat="1" applyBorder="1" applyAlignment="1">
      <alignment horizontal="left" vertical="center" shrinkToFit="1"/>
    </xf>
    <xf numFmtId="49" fontId="7" fillId="0" borderId="32" xfId="11" applyNumberFormat="1" applyFont="1" applyBorder="1" applyAlignment="1">
      <alignment horizontal="left" vertical="center" shrinkToFit="1"/>
    </xf>
    <xf numFmtId="49" fontId="3" fillId="0" borderId="32" xfId="11" applyNumberFormat="1" applyBorder="1" applyAlignment="1">
      <alignment horizontal="left" vertical="center" shrinkToFit="1"/>
    </xf>
    <xf numFmtId="0" fontId="5" fillId="0" borderId="0" xfId="11" applyFont="1" applyAlignment="1">
      <alignment vertical="center"/>
    </xf>
    <xf numFmtId="186" fontId="5" fillId="0" borderId="0" xfId="11" applyNumberFormat="1" applyFont="1" applyAlignment="1">
      <alignment horizontal="center" vertical="center"/>
    </xf>
    <xf numFmtId="187" fontId="5" fillId="0" borderId="0" xfId="11" applyNumberFormat="1" applyFont="1" applyAlignment="1">
      <alignment horizontal="center" vertical="center"/>
    </xf>
    <xf numFmtId="49" fontId="5" fillId="0" borderId="0" xfId="11" applyNumberFormat="1" applyFont="1" applyAlignment="1">
      <alignment vertical="center"/>
    </xf>
    <xf numFmtId="38" fontId="12" fillId="0" borderId="0" xfId="13" applyFont="1">
      <alignment vertical="center"/>
    </xf>
    <xf numFmtId="38" fontId="12" fillId="0" borderId="0" xfId="13" quotePrefix="1" applyFont="1" applyAlignment="1">
      <alignment horizontal="left"/>
    </xf>
    <xf numFmtId="38" fontId="12" fillId="0" borderId="6" xfId="13" applyFont="1" applyBorder="1">
      <alignment vertical="center"/>
    </xf>
    <xf numFmtId="38" fontId="12" fillId="0" borderId="7" xfId="13" applyFont="1" applyBorder="1">
      <alignment vertical="center"/>
    </xf>
    <xf numFmtId="38" fontId="13" fillId="0" borderId="7" xfId="13" applyFont="1" applyBorder="1">
      <alignment vertical="center"/>
    </xf>
    <xf numFmtId="189" fontId="14" fillId="0" borderId="7" xfId="13" applyNumberFormat="1" applyFont="1" applyBorder="1">
      <alignment vertical="center"/>
    </xf>
    <xf numFmtId="38" fontId="12" fillId="0" borderId="8" xfId="13" applyFont="1" applyBorder="1" applyAlignment="1">
      <alignment horizontal="right"/>
    </xf>
    <xf numFmtId="38" fontId="12" fillId="0" borderId="9" xfId="13" applyFont="1" applyBorder="1">
      <alignment vertical="center"/>
    </xf>
    <xf numFmtId="0" fontId="12" fillId="0" borderId="0" xfId="14" applyFont="1"/>
    <xf numFmtId="40" fontId="12" fillId="0" borderId="0" xfId="14" applyNumberFormat="1" applyFont="1"/>
    <xf numFmtId="0" fontId="12" fillId="0" borderId="0" xfId="14" quotePrefix="1" applyFont="1" applyAlignment="1">
      <alignment horizontal="center"/>
    </xf>
    <xf numFmtId="38" fontId="13" fillId="0" borderId="0" xfId="14" applyNumberFormat="1" applyFont="1"/>
    <xf numFmtId="0" fontId="13" fillId="0" borderId="0" xfId="14" applyFont="1"/>
    <xf numFmtId="0" fontId="16" fillId="0" borderId="0" xfId="14" applyFont="1"/>
    <xf numFmtId="0" fontId="12" fillId="0" borderId="10" xfId="14" applyFont="1" applyBorder="1"/>
    <xf numFmtId="38" fontId="12" fillId="0" borderId="0" xfId="15" applyFont="1">
      <alignment vertical="center"/>
    </xf>
    <xf numFmtId="40" fontId="12" fillId="0" borderId="0" xfId="15" applyNumberFormat="1" applyFont="1">
      <alignment vertical="center"/>
    </xf>
    <xf numFmtId="38" fontId="13" fillId="0" borderId="0" xfId="15" applyFont="1">
      <alignment vertical="center"/>
    </xf>
    <xf numFmtId="38" fontId="12" fillId="0" borderId="10" xfId="15" applyFont="1" applyBorder="1">
      <alignment vertical="center"/>
    </xf>
    <xf numFmtId="2" fontId="12" fillId="0" borderId="0" xfId="13" applyNumberFormat="1" applyFont="1">
      <alignment vertical="center"/>
    </xf>
    <xf numFmtId="38" fontId="12" fillId="0" borderId="0" xfId="13" applyFont="1" applyAlignment="1">
      <alignment horizontal="center" vertical="center"/>
    </xf>
    <xf numFmtId="38" fontId="13" fillId="0" borderId="0" xfId="13" applyFont="1">
      <alignment vertical="center"/>
    </xf>
    <xf numFmtId="1" fontId="13" fillId="0" borderId="0" xfId="13" applyNumberFormat="1" applyFont="1">
      <alignment vertical="center"/>
    </xf>
    <xf numFmtId="190" fontId="12" fillId="0" borderId="0" xfId="13" applyNumberFormat="1" applyFont="1" applyAlignment="1">
      <alignment horizontal="right" vertical="center"/>
    </xf>
    <xf numFmtId="191" fontId="12" fillId="0" borderId="0" xfId="13" applyNumberFormat="1" applyFont="1">
      <alignment vertical="center"/>
    </xf>
    <xf numFmtId="192" fontId="12" fillId="0" borderId="0" xfId="13" applyNumberFormat="1" applyFont="1">
      <alignment vertical="center"/>
    </xf>
    <xf numFmtId="189" fontId="14" fillId="0" borderId="0" xfId="13" applyNumberFormat="1" applyFont="1">
      <alignment vertical="center"/>
    </xf>
    <xf numFmtId="38" fontId="12" fillId="0" borderId="10" xfId="13" applyFont="1" applyBorder="1">
      <alignment vertical="center"/>
    </xf>
    <xf numFmtId="38" fontId="12" fillId="0" borderId="10" xfId="13" quotePrefix="1" applyFont="1" applyBorder="1" applyAlignment="1">
      <alignment horizontal="left"/>
    </xf>
    <xf numFmtId="193" fontId="12" fillId="0" borderId="0" xfId="13" applyNumberFormat="1" applyFont="1">
      <alignment vertical="center"/>
    </xf>
    <xf numFmtId="190" fontId="12" fillId="0" borderId="0" xfId="13" applyNumberFormat="1" applyFont="1">
      <alignment vertical="center"/>
    </xf>
    <xf numFmtId="194" fontId="12" fillId="0" borderId="0" xfId="13" applyNumberFormat="1" applyFont="1">
      <alignment vertical="center"/>
    </xf>
    <xf numFmtId="195" fontId="12" fillId="0" borderId="0" xfId="13" applyNumberFormat="1" applyFont="1">
      <alignment vertical="center"/>
    </xf>
    <xf numFmtId="196" fontId="14" fillId="0" borderId="0" xfId="13" applyNumberFormat="1" applyFont="1">
      <alignment vertical="center"/>
    </xf>
    <xf numFmtId="197" fontId="12" fillId="0" borderId="0" xfId="13" applyNumberFormat="1" applyFont="1">
      <alignment vertical="center"/>
    </xf>
    <xf numFmtId="198" fontId="12" fillId="0" borderId="0" xfId="13" applyNumberFormat="1" applyFont="1">
      <alignment vertical="center"/>
    </xf>
    <xf numFmtId="40" fontId="14" fillId="0" borderId="0" xfId="13" applyNumberFormat="1" applyFont="1">
      <alignment vertical="center"/>
    </xf>
    <xf numFmtId="38" fontId="12" fillId="0" borderId="0" xfId="13" applyFont="1" applyAlignment="1">
      <alignment horizontal="center"/>
    </xf>
    <xf numFmtId="2" fontId="14" fillId="0" borderId="0" xfId="13" applyNumberFormat="1" applyFont="1">
      <alignment vertical="center"/>
    </xf>
    <xf numFmtId="38" fontId="12" fillId="0" borderId="0" xfId="13" quotePrefix="1" applyFont="1" applyAlignment="1">
      <alignment horizontal="center"/>
    </xf>
    <xf numFmtId="38" fontId="12" fillId="0" borderId="0" xfId="13" applyFont="1" applyAlignment="1">
      <alignment horizontal="left" vertical="center"/>
    </xf>
    <xf numFmtId="38" fontId="12" fillId="0" borderId="0" xfId="13" applyFont="1" applyAlignment="1"/>
    <xf numFmtId="38" fontId="12" fillId="0" borderId="0" xfId="13" applyFont="1" applyAlignment="1">
      <alignment horizontal="left"/>
    </xf>
    <xf numFmtId="38" fontId="12" fillId="0" borderId="10" xfId="13" applyFont="1" applyBorder="1" applyAlignment="1">
      <alignment horizontal="right"/>
    </xf>
    <xf numFmtId="38" fontId="11" fillId="0" borderId="0" xfId="13">
      <alignment vertical="center"/>
    </xf>
    <xf numFmtId="38" fontId="11" fillId="0" borderId="0" xfId="13" quotePrefix="1" applyAlignment="1">
      <alignment horizontal="left" vertical="center"/>
    </xf>
    <xf numFmtId="38" fontId="11" fillId="0" borderId="9" xfId="13" applyBorder="1">
      <alignment vertical="center"/>
    </xf>
    <xf numFmtId="38" fontId="18" fillId="0" borderId="0" xfId="13" applyFont="1">
      <alignment vertical="center"/>
    </xf>
    <xf numFmtId="38" fontId="11" fillId="0" borderId="0" xfId="13" applyAlignment="1">
      <alignment horizontal="left" vertical="center"/>
    </xf>
    <xf numFmtId="38" fontId="11" fillId="0" borderId="10" xfId="13" applyBorder="1" applyAlignment="1">
      <alignment horizontal="right" vertical="center"/>
    </xf>
    <xf numFmtId="38" fontId="12" fillId="0" borderId="30" xfId="13" applyFont="1" applyBorder="1">
      <alignment vertical="center"/>
    </xf>
    <xf numFmtId="38" fontId="12" fillId="0" borderId="33" xfId="13" applyFont="1" applyBorder="1">
      <alignment vertical="center"/>
    </xf>
    <xf numFmtId="38" fontId="12" fillId="0" borderId="31" xfId="13" applyFont="1" applyBorder="1">
      <alignment vertical="center"/>
    </xf>
    <xf numFmtId="38" fontId="0" fillId="0" borderId="0" xfId="13" applyFont="1" applyAlignment="1">
      <alignment horizontal="left" vertical="center"/>
    </xf>
    <xf numFmtId="38" fontId="0" fillId="0" borderId="0" xfId="13" applyFont="1">
      <alignment vertical="center"/>
    </xf>
    <xf numFmtId="0" fontId="21" fillId="0" borderId="0" xfId="17"/>
    <xf numFmtId="0" fontId="21" fillId="0" borderId="0" xfId="17" applyAlignment="1">
      <alignment horizontal="center"/>
    </xf>
    <xf numFmtId="0" fontId="21" fillId="5" borderId="55" xfId="17" applyFill="1" applyBorder="1" applyAlignment="1">
      <alignment horizontal="center"/>
    </xf>
    <xf numFmtId="204" fontId="21" fillId="5" borderId="55" xfId="17" applyNumberFormat="1" applyFill="1" applyBorder="1" applyAlignment="1">
      <alignment horizontal="center"/>
    </xf>
    <xf numFmtId="204" fontId="22" fillId="5" borderId="55" xfId="17" applyNumberFormat="1" applyFont="1" applyFill="1" applyBorder="1"/>
    <xf numFmtId="11" fontId="21" fillId="5" borderId="55" xfId="17" applyNumberFormat="1" applyFill="1" applyBorder="1"/>
    <xf numFmtId="11" fontId="21" fillId="5" borderId="56" xfId="17" applyNumberFormat="1" applyFill="1" applyBorder="1"/>
    <xf numFmtId="0" fontId="21" fillId="5" borderId="57" xfId="17" applyFill="1" applyBorder="1" applyAlignment="1">
      <alignment horizontal="center"/>
    </xf>
    <xf numFmtId="1" fontId="21" fillId="5" borderId="57" xfId="17" applyNumberFormat="1" applyFill="1" applyBorder="1" applyAlignment="1">
      <alignment horizontal="center"/>
    </xf>
    <xf numFmtId="189" fontId="21" fillId="5" borderId="57" xfId="17" applyNumberFormat="1" applyFill="1" applyBorder="1" applyAlignment="1">
      <alignment horizontal="center"/>
    </xf>
    <xf numFmtId="0" fontId="23" fillId="5" borderId="0" xfId="17" applyFont="1" applyFill="1" applyAlignment="1">
      <alignment horizontal="left"/>
    </xf>
    <xf numFmtId="11" fontId="24" fillId="0" borderId="0" xfId="17" applyNumberFormat="1" applyFont="1"/>
    <xf numFmtId="0" fontId="24" fillId="0" borderId="0" xfId="17" applyFont="1"/>
    <xf numFmtId="0" fontId="23" fillId="6" borderId="0" xfId="17" applyFont="1" applyFill="1"/>
    <xf numFmtId="11" fontId="25" fillId="4" borderId="0" xfId="17" applyNumberFormat="1" applyFont="1" applyFill="1"/>
    <xf numFmtId="205" fontId="24" fillId="0" borderId="0" xfId="17" applyNumberFormat="1" applyFont="1"/>
    <xf numFmtId="205" fontId="22" fillId="5" borderId="55" xfId="17" applyNumberFormat="1" applyFont="1" applyFill="1" applyBorder="1"/>
    <xf numFmtId="205" fontId="21" fillId="5" borderId="55" xfId="17" applyNumberFormat="1" applyFill="1" applyBorder="1"/>
    <xf numFmtId="206" fontId="24" fillId="0" borderId="0" xfId="17" applyNumberFormat="1" applyFont="1"/>
    <xf numFmtId="206" fontId="24" fillId="0" borderId="0" xfId="17" quotePrefix="1" applyNumberFormat="1" applyFont="1"/>
    <xf numFmtId="204" fontId="21" fillId="5" borderId="55" xfId="17" quotePrefix="1" applyNumberFormat="1" applyFill="1" applyBorder="1" applyAlignment="1">
      <alignment horizontal="center"/>
    </xf>
    <xf numFmtId="0" fontId="21" fillId="0" borderId="58" xfId="17" applyBorder="1" applyAlignment="1">
      <alignment horizontal="center"/>
    </xf>
    <xf numFmtId="0" fontId="21" fillId="0" borderId="58" xfId="17" quotePrefix="1" applyBorder="1" applyAlignment="1">
      <alignment horizontal="center"/>
    </xf>
    <xf numFmtId="0" fontId="21" fillId="0" borderId="58" xfId="17" applyBorder="1"/>
    <xf numFmtId="1" fontId="21" fillId="0" borderId="58" xfId="17" applyNumberFormat="1" applyBorder="1"/>
    <xf numFmtId="49" fontId="21" fillId="0" borderId="58" xfId="17" applyNumberFormat="1" applyBorder="1" applyAlignment="1">
      <alignment horizontal="center"/>
    </xf>
    <xf numFmtId="0" fontId="5" fillId="0" borderId="0" xfId="17" applyFont="1"/>
    <xf numFmtId="0" fontId="23" fillId="0" borderId="59" xfId="17" applyFont="1" applyBorder="1" applyAlignment="1">
      <alignment horizontal="center" vertical="top"/>
    </xf>
    <xf numFmtId="0" fontId="23" fillId="0" borderId="60" xfId="17" quotePrefix="1" applyFont="1" applyBorder="1" applyAlignment="1">
      <alignment horizontal="center" vertical="top"/>
    </xf>
    <xf numFmtId="0" fontId="23" fillId="0" borderId="60" xfId="17" applyFont="1" applyBorder="1" applyAlignment="1">
      <alignment horizontal="center" vertical="top"/>
    </xf>
    <xf numFmtId="0" fontId="23" fillId="0" borderId="61" xfId="17" applyFont="1" applyBorder="1" applyAlignment="1">
      <alignment horizontal="center" vertical="top"/>
    </xf>
    <xf numFmtId="0" fontId="23" fillId="0" borderId="62" xfId="17" applyFont="1" applyBorder="1" applyAlignment="1">
      <alignment horizontal="center" vertical="top" wrapText="1"/>
    </xf>
    <xf numFmtId="0" fontId="23" fillId="0" borderId="62" xfId="17" applyFont="1" applyBorder="1" applyAlignment="1">
      <alignment vertical="top"/>
    </xf>
    <xf numFmtId="0" fontId="23" fillId="0" borderId="62" xfId="17" applyFont="1" applyBorder="1" applyAlignment="1">
      <alignment horizontal="center" vertical="top"/>
    </xf>
    <xf numFmtId="0" fontId="23" fillId="0" borderId="63" xfId="17" quotePrefix="1" applyFont="1" applyBorder="1" applyAlignment="1">
      <alignment horizontal="center" vertical="top" wrapText="1"/>
    </xf>
    <xf numFmtId="0" fontId="23" fillId="0" borderId="64" xfId="17" applyFont="1" applyBorder="1" applyAlignment="1">
      <alignment horizontal="center" vertical="top"/>
    </xf>
    <xf numFmtId="0" fontId="23" fillId="0" borderId="65" xfId="17" applyFont="1" applyBorder="1" applyAlignment="1">
      <alignment horizontal="center" vertical="top"/>
    </xf>
    <xf numFmtId="0" fontId="23" fillId="0" borderId="66" xfId="17" applyFont="1" applyBorder="1" applyAlignment="1">
      <alignment horizontal="center" vertical="top" wrapText="1"/>
    </xf>
    <xf numFmtId="0" fontId="23" fillId="0" borderId="66" xfId="17" applyFont="1" applyBorder="1" applyAlignment="1">
      <alignment vertical="top"/>
    </xf>
    <xf numFmtId="0" fontId="23" fillId="0" borderId="66" xfId="17" applyFont="1" applyBorder="1" applyAlignment="1">
      <alignment horizontal="center" vertical="top"/>
    </xf>
    <xf numFmtId="0" fontId="21" fillId="0" borderId="67" xfId="17" applyBorder="1" applyAlignment="1">
      <alignment horizontal="center"/>
    </xf>
    <xf numFmtId="0" fontId="21" fillId="0" borderId="68" xfId="17" applyBorder="1"/>
    <xf numFmtId="0" fontId="27" fillId="0" borderId="68" xfId="17" applyFont="1" applyBorder="1"/>
    <xf numFmtId="0" fontId="27" fillId="0" borderId="69" xfId="17" quotePrefix="1" applyFont="1" applyBorder="1" applyAlignment="1">
      <alignment horizontal="left"/>
    </xf>
    <xf numFmtId="0" fontId="29" fillId="0" borderId="0" xfId="17" applyFont="1"/>
    <xf numFmtId="0" fontId="15" fillId="0" borderId="0" xfId="18"/>
    <xf numFmtId="0" fontId="19" fillId="0" borderId="0" xfId="18" applyFont="1" applyAlignment="1">
      <alignment vertical="center"/>
    </xf>
    <xf numFmtId="0" fontId="19" fillId="0" borderId="0" xfId="18" applyFont="1" applyAlignment="1">
      <alignment horizontal="center" vertical="center"/>
    </xf>
    <xf numFmtId="0" fontId="30" fillId="0" borderId="34" xfId="18" applyFont="1" applyBorder="1" applyAlignment="1">
      <alignment horizontal="center" vertical="center"/>
    </xf>
    <xf numFmtId="0" fontId="19" fillId="5" borderId="35" xfId="18" applyFont="1" applyFill="1" applyBorder="1" applyAlignment="1">
      <alignment horizontal="center" vertical="center"/>
    </xf>
    <xf numFmtId="0" fontId="30" fillId="0" borderId="35" xfId="18" applyFont="1" applyBorder="1" applyAlignment="1">
      <alignment horizontal="center" vertical="center"/>
    </xf>
    <xf numFmtId="0" fontId="19" fillId="5" borderId="36" xfId="18" applyFont="1" applyFill="1" applyBorder="1" applyAlignment="1">
      <alignment horizontal="center" vertical="center"/>
    </xf>
    <xf numFmtId="0" fontId="19" fillId="5" borderId="70" xfId="18" applyFont="1" applyFill="1" applyBorder="1" applyAlignment="1">
      <alignment horizontal="center" vertical="center"/>
    </xf>
    <xf numFmtId="0" fontId="30" fillId="0" borderId="37" xfId="18" applyFont="1" applyBorder="1" applyAlignment="1">
      <alignment horizontal="center" vertical="center"/>
    </xf>
    <xf numFmtId="0" fontId="19" fillId="5" borderId="32" xfId="18" applyFont="1" applyFill="1" applyBorder="1" applyAlignment="1">
      <alignment horizontal="center" vertical="center"/>
    </xf>
    <xf numFmtId="0" fontId="30" fillId="0" borderId="32" xfId="18" applyFont="1" applyBorder="1" applyAlignment="1">
      <alignment horizontal="center" vertical="center"/>
    </xf>
    <xf numFmtId="0" fontId="19" fillId="5" borderId="39" xfId="18" applyFont="1" applyFill="1" applyBorder="1" applyAlignment="1">
      <alignment horizontal="center" vertical="center"/>
    </xf>
    <xf numFmtId="0" fontId="19" fillId="5" borderId="48" xfId="18" applyFont="1" applyFill="1" applyBorder="1" applyAlignment="1">
      <alignment horizontal="center" vertical="center"/>
    </xf>
    <xf numFmtId="0" fontId="19" fillId="0" borderId="37" xfId="18" applyFont="1" applyBorder="1" applyAlignment="1">
      <alignment horizontal="center" vertical="center"/>
    </xf>
    <xf numFmtId="0" fontId="19" fillId="0" borderId="32" xfId="18" applyFont="1" applyBorder="1" applyAlignment="1">
      <alignment horizontal="center" vertical="center"/>
    </xf>
    <xf numFmtId="0" fontId="30" fillId="0" borderId="71" xfId="18" applyFont="1" applyBorder="1" applyAlignment="1">
      <alignment horizontal="center" vertical="center"/>
    </xf>
    <xf numFmtId="0" fontId="32" fillId="5" borderId="43" xfId="18" applyFont="1" applyFill="1" applyBorder="1" applyAlignment="1">
      <alignment horizontal="center" vertical="center"/>
    </xf>
    <xf numFmtId="0" fontId="30" fillId="0" borderId="38" xfId="18" applyFont="1" applyBorder="1" applyAlignment="1">
      <alignment horizontal="center" vertical="center"/>
    </xf>
    <xf numFmtId="0" fontId="32" fillId="5" borderId="44" xfId="18" applyFont="1" applyFill="1" applyBorder="1" applyAlignment="1">
      <alignment horizontal="center" vertical="center"/>
    </xf>
    <xf numFmtId="0" fontId="30" fillId="0" borderId="45" xfId="18" applyFont="1" applyBorder="1" applyAlignment="1">
      <alignment horizontal="center" vertical="center"/>
    </xf>
    <xf numFmtId="0" fontId="30" fillId="0" borderId="43" xfId="18" applyFont="1" applyBorder="1" applyAlignment="1">
      <alignment horizontal="center" vertical="center"/>
    </xf>
    <xf numFmtId="0" fontId="30" fillId="5" borderId="72" xfId="18" quotePrefix="1" applyFont="1" applyFill="1" applyBorder="1" applyAlignment="1">
      <alignment horizontal="center" vertical="center"/>
    </xf>
    <xf numFmtId="0" fontId="30" fillId="5" borderId="44" xfId="18" quotePrefix="1" applyFont="1" applyFill="1" applyBorder="1" applyAlignment="1">
      <alignment horizontal="center" vertical="center"/>
    </xf>
    <xf numFmtId="0" fontId="19" fillId="0" borderId="40" xfId="18" applyFont="1" applyBorder="1" applyAlignment="1">
      <alignment horizontal="centerContinuous" vertical="center"/>
    </xf>
    <xf numFmtId="0" fontId="19" fillId="0" borderId="41" xfId="18" applyFont="1" applyBorder="1" applyAlignment="1">
      <alignment horizontal="centerContinuous" vertical="center"/>
    </xf>
    <xf numFmtId="0" fontId="19" fillId="0" borderId="42" xfId="18" applyFont="1" applyBorder="1" applyAlignment="1">
      <alignment horizontal="centerContinuous" vertical="center"/>
    </xf>
    <xf numFmtId="0" fontId="30" fillId="0" borderId="41" xfId="18" applyFont="1" applyBorder="1" applyAlignment="1">
      <alignment horizontal="centerContinuous" vertical="center"/>
    </xf>
    <xf numFmtId="0" fontId="30" fillId="0" borderId="73" xfId="18" applyFont="1" applyBorder="1" applyAlignment="1">
      <alignment horizontal="centerContinuous" vertical="center"/>
    </xf>
    <xf numFmtId="0" fontId="30" fillId="0" borderId="42" xfId="18" applyFont="1" applyBorder="1" applyAlignment="1">
      <alignment horizontal="centerContinuous" vertical="center"/>
    </xf>
    <xf numFmtId="0" fontId="20" fillId="0" borderId="0" xfId="18" applyFont="1" applyAlignment="1">
      <alignment horizontal="center" vertical="center"/>
    </xf>
    <xf numFmtId="0" fontId="33" fillId="0" borderId="0" xfId="18" applyFont="1" applyAlignment="1">
      <alignment horizontal="left" vertical="center"/>
    </xf>
    <xf numFmtId="0" fontId="19" fillId="5" borderId="78" xfId="18" applyFont="1" applyFill="1" applyBorder="1" applyAlignment="1">
      <alignment horizontal="center" vertical="center"/>
    </xf>
    <xf numFmtId="0" fontId="19" fillId="5" borderId="79" xfId="18" applyFont="1" applyFill="1" applyBorder="1" applyAlignment="1">
      <alignment horizontal="center" vertical="center"/>
    </xf>
    <xf numFmtId="0" fontId="30" fillId="0" borderId="0" xfId="18" applyFont="1" applyAlignment="1">
      <alignment horizontal="center" vertical="center"/>
    </xf>
    <xf numFmtId="0" fontId="19" fillId="5" borderId="0" xfId="18" applyFont="1" applyFill="1" applyAlignment="1">
      <alignment horizontal="center" vertical="center"/>
    </xf>
    <xf numFmtId="0" fontId="19" fillId="0" borderId="80" xfId="18" applyFont="1" applyBorder="1" applyAlignment="1">
      <alignment horizontal="center" vertical="center"/>
    </xf>
    <xf numFmtId="0" fontId="19" fillId="5" borderId="50" xfId="18" applyFont="1" applyFill="1" applyBorder="1" applyAlignment="1">
      <alignment horizontal="center" vertical="center"/>
    </xf>
    <xf numFmtId="0" fontId="19" fillId="5" borderId="81" xfId="18" applyFont="1" applyFill="1" applyBorder="1" applyAlignment="1">
      <alignment horizontal="center" vertical="center"/>
    </xf>
    <xf numFmtId="0" fontId="19" fillId="5" borderId="54" xfId="18" applyFont="1" applyFill="1" applyBorder="1" applyAlignment="1">
      <alignment horizontal="center" vertical="center"/>
    </xf>
    <xf numFmtId="0" fontId="19" fillId="5" borderId="53" xfId="18" applyFont="1" applyFill="1" applyBorder="1" applyAlignment="1">
      <alignment horizontal="center" vertical="center"/>
    </xf>
    <xf numFmtId="0" fontId="19" fillId="5" borderId="82" xfId="18" applyFont="1" applyFill="1" applyBorder="1" applyAlignment="1">
      <alignment horizontal="center" vertical="center"/>
    </xf>
    <xf numFmtId="0" fontId="19" fillId="5" borderId="49" xfId="18" applyFont="1" applyFill="1" applyBorder="1" applyAlignment="1">
      <alignment horizontal="center" vertical="center"/>
    </xf>
    <xf numFmtId="0" fontId="19" fillId="5" borderId="83" xfId="18" applyFont="1" applyFill="1" applyBorder="1" applyAlignment="1">
      <alignment horizontal="center" vertical="center"/>
    </xf>
    <xf numFmtId="189" fontId="22" fillId="5" borderId="57" xfId="17" applyNumberFormat="1" applyFont="1" applyFill="1" applyBorder="1" applyAlignment="1">
      <alignment horizontal="center"/>
    </xf>
    <xf numFmtId="0" fontId="32" fillId="5" borderId="38" xfId="18" applyFont="1" applyFill="1" applyBorder="1" applyAlignment="1">
      <alignment horizontal="center" vertical="center"/>
    </xf>
    <xf numFmtId="189" fontId="22" fillId="5" borderId="84" xfId="17" applyNumberFormat="1" applyFont="1" applyFill="1" applyBorder="1" applyAlignment="1">
      <alignment horizontal="center"/>
    </xf>
    <xf numFmtId="0" fontId="30" fillId="5" borderId="85" xfId="18" quotePrefix="1" applyFont="1" applyFill="1" applyBorder="1" applyAlignment="1">
      <alignment horizontal="center" vertical="center"/>
    </xf>
    <xf numFmtId="0" fontId="30" fillId="5" borderId="86" xfId="18" quotePrefix="1" applyFont="1" applyFill="1" applyBorder="1" applyAlignment="1">
      <alignment horizontal="center" vertical="center"/>
    </xf>
    <xf numFmtId="0" fontId="4" fillId="5" borderId="87" xfId="18" applyFont="1" applyFill="1" applyBorder="1" applyAlignment="1">
      <alignment horizontal="center" vertical="center"/>
    </xf>
    <xf numFmtId="0" fontId="19" fillId="0" borderId="88" xfId="18" applyFont="1" applyBorder="1" applyAlignment="1">
      <alignment horizontal="centerContinuous" vertical="center"/>
    </xf>
    <xf numFmtId="0" fontId="30" fillId="0" borderId="89" xfId="18" applyFont="1" applyBorder="1" applyAlignment="1">
      <alignment horizontal="centerContinuous" vertical="center"/>
    </xf>
    <xf numFmtId="0" fontId="30" fillId="0" borderId="90" xfId="18" applyFont="1" applyBorder="1" applyAlignment="1">
      <alignment horizontal="centerContinuous" vertical="center"/>
    </xf>
    <xf numFmtId="0" fontId="19" fillId="0" borderId="91" xfId="18" applyFont="1" applyBorder="1" applyAlignment="1">
      <alignment horizontal="centerContinuous" vertical="center"/>
    </xf>
    <xf numFmtId="0" fontId="19" fillId="0" borderId="92" xfId="18" applyFont="1" applyBorder="1" applyAlignment="1">
      <alignment horizontal="centerContinuous" vertical="center"/>
    </xf>
    <xf numFmtId="0" fontId="32" fillId="0" borderId="0" xfId="18" applyFont="1" applyAlignment="1">
      <alignment horizontal="center" vertical="center"/>
    </xf>
    <xf numFmtId="0" fontId="32" fillId="0" borderId="51" xfId="18" applyFont="1" applyBorder="1" applyAlignment="1">
      <alignment horizontal="center" vertical="center"/>
    </xf>
    <xf numFmtId="0" fontId="32" fillId="0" borderId="93" xfId="18" applyFont="1" applyBorder="1" applyAlignment="1">
      <alignment horizontal="center" vertical="center"/>
    </xf>
    <xf numFmtId="0" fontId="32" fillId="0" borderId="90" xfId="18" applyFont="1" applyBorder="1" applyAlignment="1">
      <alignment horizontal="center" vertical="center"/>
    </xf>
    <xf numFmtId="0" fontId="32" fillId="0" borderId="94" xfId="18" applyFont="1" applyBorder="1" applyAlignment="1">
      <alignment horizontal="center" vertical="center"/>
    </xf>
    <xf numFmtId="0" fontId="32" fillId="0" borderId="73" xfId="18" applyFont="1" applyBorder="1" applyAlignment="1">
      <alignment horizontal="center" vertical="center"/>
    </xf>
    <xf numFmtId="0" fontId="32" fillId="0" borderId="95" xfId="18" applyFont="1" applyBorder="1" applyAlignment="1">
      <alignment horizontal="center" vertical="center"/>
    </xf>
    <xf numFmtId="0" fontId="32" fillId="0" borderId="42" xfId="18" applyFont="1" applyBorder="1" applyAlignment="1">
      <alignment horizontal="center" vertical="center"/>
    </xf>
    <xf numFmtId="0" fontId="19" fillId="5" borderId="75" xfId="18" applyFont="1" applyFill="1" applyBorder="1" applyAlignment="1">
      <alignment horizontal="centerContinuous" vertical="center"/>
    </xf>
    <xf numFmtId="0" fontId="19" fillId="5" borderId="76" xfId="18" applyFont="1" applyFill="1" applyBorder="1" applyAlignment="1">
      <alignment horizontal="centerContinuous" vertical="center"/>
    </xf>
    <xf numFmtId="0" fontId="19" fillId="5" borderId="99" xfId="18" applyFont="1" applyFill="1" applyBorder="1" applyAlignment="1">
      <alignment horizontal="center" vertical="center" wrapText="1"/>
    </xf>
    <xf numFmtId="0" fontId="4" fillId="5" borderId="76" xfId="18" applyFont="1" applyFill="1" applyBorder="1" applyAlignment="1">
      <alignment horizontal="centerContinuous" vertical="center"/>
    </xf>
    <xf numFmtId="0" fontId="20" fillId="0" borderId="0" xfId="18" applyFont="1" applyAlignment="1">
      <alignment vertical="center"/>
    </xf>
    <xf numFmtId="0" fontId="19" fillId="5" borderId="34" xfId="18" applyFont="1" applyFill="1" applyBorder="1" applyAlignment="1">
      <alignment horizontal="center" vertical="center"/>
    </xf>
    <xf numFmtId="0" fontId="19" fillId="0" borderId="36" xfId="18" applyFont="1" applyBorder="1" applyAlignment="1">
      <alignment horizontal="center" vertical="center"/>
    </xf>
    <xf numFmtId="0" fontId="30" fillId="0" borderId="79" xfId="18" applyFont="1" applyBorder="1" applyAlignment="1">
      <alignment horizontal="center" vertical="center"/>
    </xf>
    <xf numFmtId="0" fontId="19" fillId="5" borderId="37" xfId="18" applyFont="1" applyFill="1" applyBorder="1" applyAlignment="1">
      <alignment horizontal="center" vertical="center"/>
    </xf>
    <xf numFmtId="0" fontId="19" fillId="0" borderId="39" xfId="18" applyFont="1" applyBorder="1" applyAlignment="1">
      <alignment horizontal="center" vertical="center"/>
    </xf>
    <xf numFmtId="0" fontId="19" fillId="0" borderId="83" xfId="18" applyFont="1" applyBorder="1" applyAlignment="1">
      <alignment horizontal="center" vertical="center"/>
    </xf>
    <xf numFmtId="0" fontId="30" fillId="0" borderId="83" xfId="18" applyFont="1" applyBorder="1" applyAlignment="1">
      <alignment horizontal="center" vertical="center"/>
    </xf>
    <xf numFmtId="0" fontId="19" fillId="5" borderId="74" xfId="18" applyFont="1" applyFill="1" applyBorder="1" applyAlignment="1">
      <alignment horizontal="center" vertical="center"/>
    </xf>
    <xf numFmtId="0" fontId="19" fillId="0" borderId="76" xfId="18" applyFont="1" applyBorder="1" applyAlignment="1">
      <alignment horizontal="center" vertical="center"/>
    </xf>
    <xf numFmtId="0" fontId="19" fillId="0" borderId="99" xfId="18" applyFont="1" applyBorder="1" applyAlignment="1">
      <alignment horizontal="center" vertical="center"/>
    </xf>
    <xf numFmtId="0" fontId="30" fillId="5" borderId="34" xfId="18" applyFont="1" applyFill="1" applyBorder="1" applyAlignment="1">
      <alignment horizontal="center" vertical="center"/>
    </xf>
    <xf numFmtId="0" fontId="30" fillId="0" borderId="70" xfId="18" applyFont="1" applyBorder="1" applyAlignment="1">
      <alignment horizontal="center" vertical="center"/>
    </xf>
    <xf numFmtId="0" fontId="19" fillId="0" borderId="100" xfId="18" applyFont="1" applyBorder="1" applyAlignment="1">
      <alignment horizontal="center" vertical="center"/>
    </xf>
    <xf numFmtId="0" fontId="19" fillId="0" borderId="101" xfId="18" applyFont="1" applyBorder="1" applyAlignment="1">
      <alignment horizontal="center" vertical="center"/>
    </xf>
    <xf numFmtId="0" fontId="19" fillId="0" borderId="70" xfId="18" applyFont="1" applyBorder="1" applyAlignment="1">
      <alignment horizontal="center" vertical="center"/>
    </xf>
    <xf numFmtId="0" fontId="19" fillId="0" borderId="79" xfId="18" applyFont="1" applyBorder="1" applyAlignment="1">
      <alignment horizontal="center" vertical="center"/>
    </xf>
    <xf numFmtId="0" fontId="19" fillId="0" borderId="48" xfId="18" applyFont="1" applyBorder="1" applyAlignment="1">
      <alignment horizontal="center" vertical="center"/>
    </xf>
    <xf numFmtId="0" fontId="19" fillId="0" borderId="77" xfId="18" applyFont="1" applyBorder="1" applyAlignment="1">
      <alignment horizontal="center" vertical="center"/>
    </xf>
    <xf numFmtId="0" fontId="0" fillId="0" borderId="0" xfId="0" quotePrefix="1" applyAlignment="1">
      <alignment vertical="center" shrinkToFit="1"/>
    </xf>
    <xf numFmtId="0" fontId="5" fillId="3" borderId="7" xfId="6" applyFont="1" applyFill="1" applyBorder="1" applyAlignment="1">
      <alignment horizontal="left" vertical="center"/>
    </xf>
    <xf numFmtId="0" fontId="5" fillId="3" borderId="7" xfId="6" applyFont="1" applyFill="1" applyBorder="1" applyAlignment="1">
      <alignment horizontal="center" vertical="center"/>
    </xf>
    <xf numFmtId="184" fontId="5" fillId="3" borderId="7" xfId="4" applyNumberFormat="1" applyFont="1" applyFill="1" applyBorder="1" applyAlignment="1">
      <alignment horizontal="left" vertical="center"/>
    </xf>
    <xf numFmtId="38" fontId="12" fillId="0" borderId="9" xfId="13" quotePrefix="1" applyFont="1" applyBorder="1" applyAlignment="1">
      <alignment horizontal="left"/>
    </xf>
    <xf numFmtId="38" fontId="12" fillId="0" borderId="9" xfId="13" applyFont="1" applyBorder="1" applyAlignment="1"/>
    <xf numFmtId="38" fontId="12" fillId="0" borderId="8" xfId="13" applyFont="1" applyBorder="1">
      <alignment vertical="center"/>
    </xf>
    <xf numFmtId="196" fontId="14" fillId="0" borderId="7" xfId="13" applyNumberFormat="1" applyFont="1" applyBorder="1">
      <alignment vertical="center"/>
    </xf>
    <xf numFmtId="195" fontId="12" fillId="0" borderId="7" xfId="13" applyNumberFormat="1" applyFont="1" applyBorder="1">
      <alignment vertical="center"/>
    </xf>
    <xf numFmtId="194" fontId="12" fillId="0" borderId="7" xfId="13" applyNumberFormat="1" applyFont="1" applyBorder="1">
      <alignment vertical="center"/>
    </xf>
    <xf numFmtId="190" fontId="12" fillId="0" borderId="7" xfId="13" applyNumberFormat="1" applyFont="1" applyBorder="1">
      <alignment vertical="center"/>
    </xf>
    <xf numFmtId="193" fontId="12" fillId="0" borderId="7" xfId="13" applyNumberFormat="1" applyFont="1" applyBorder="1">
      <alignment vertical="center"/>
    </xf>
    <xf numFmtId="191" fontId="12" fillId="0" borderId="7" xfId="13" applyNumberFormat="1" applyFont="1" applyBorder="1">
      <alignment vertical="center"/>
    </xf>
    <xf numFmtId="1" fontId="13" fillId="0" borderId="7" xfId="13" applyNumberFormat="1" applyFont="1" applyBorder="1">
      <alignment vertical="center"/>
    </xf>
    <xf numFmtId="38" fontId="12" fillId="0" borderId="7" xfId="13" applyFont="1" applyBorder="1" applyAlignment="1">
      <alignment horizontal="center" vertical="center"/>
    </xf>
    <xf numFmtId="2" fontId="12" fillId="0" borderId="7" xfId="13" applyNumberFormat="1" applyFont="1" applyBorder="1">
      <alignment vertical="center"/>
    </xf>
    <xf numFmtId="197" fontId="12" fillId="0" borderId="7" xfId="13" applyNumberFormat="1" applyFont="1" applyBorder="1">
      <alignment vertical="center"/>
    </xf>
    <xf numFmtId="38" fontId="35" fillId="0" borderId="10" xfId="13" applyFont="1" applyBorder="1">
      <alignment vertical="center"/>
    </xf>
    <xf numFmtId="0" fontId="35" fillId="0" borderId="10" xfId="16" applyFont="1" applyBorder="1"/>
    <xf numFmtId="0" fontId="34" fillId="0" borderId="4" xfId="0" quotePrefix="1" applyFont="1" applyBorder="1" applyAlignment="1">
      <alignment horizontal="center" vertical="center" shrinkToFit="1"/>
    </xf>
    <xf numFmtId="0" fontId="35" fillId="0" borderId="0" xfId="0" applyFont="1" applyAlignment="1">
      <alignment vertical="center" shrinkToFit="1"/>
    </xf>
    <xf numFmtId="0" fontId="35" fillId="0" borderId="0" xfId="0" quotePrefix="1" applyFont="1" applyAlignment="1">
      <alignment vertical="center" shrinkToFit="1"/>
    </xf>
    <xf numFmtId="0" fontId="35" fillId="0" borderId="10" xfId="1" applyFont="1" applyBorder="1">
      <alignment vertical="center"/>
    </xf>
    <xf numFmtId="0" fontId="35" fillId="0" borderId="0" xfId="7" applyFont="1">
      <alignment vertical="center"/>
    </xf>
    <xf numFmtId="0" fontId="38" fillId="0" borderId="0" xfId="0" applyFont="1">
      <alignment vertical="center"/>
    </xf>
    <xf numFmtId="38" fontId="40" fillId="0" borderId="31" xfId="13" applyFont="1" applyBorder="1">
      <alignment vertical="center"/>
    </xf>
    <xf numFmtId="38" fontId="40" fillId="0" borderId="33" xfId="13" applyFont="1" applyBorder="1">
      <alignment vertical="center"/>
    </xf>
    <xf numFmtId="38" fontId="40" fillId="0" borderId="30" xfId="13" applyFont="1" applyBorder="1">
      <alignment vertical="center"/>
    </xf>
    <xf numFmtId="38" fontId="40" fillId="0" borderId="0" xfId="13" applyFont="1">
      <alignment vertical="center"/>
    </xf>
    <xf numFmtId="38" fontId="42" fillId="0" borderId="10" xfId="13" applyFont="1" applyBorder="1" applyAlignment="1">
      <alignment horizontal="right" vertical="center"/>
    </xf>
    <xf numFmtId="38" fontId="38" fillId="0" borderId="0" xfId="13" applyFont="1" applyAlignment="1">
      <alignment horizontal="left" vertical="center"/>
    </xf>
    <xf numFmtId="38" fontId="38" fillId="0" borderId="0" xfId="13" applyFont="1">
      <alignment vertical="center"/>
    </xf>
    <xf numFmtId="38" fontId="42" fillId="0" borderId="0" xfId="13" applyFont="1">
      <alignment vertical="center"/>
    </xf>
    <xf numFmtId="38" fontId="43" fillId="0" borderId="0" xfId="13" applyFont="1">
      <alignment vertical="center"/>
    </xf>
    <xf numFmtId="38" fontId="42" fillId="0" borderId="9" xfId="13" applyFont="1" applyBorder="1">
      <alignment vertical="center"/>
    </xf>
    <xf numFmtId="38" fontId="42" fillId="0" borderId="0" xfId="13" quotePrefix="1" applyFont="1" applyAlignment="1">
      <alignment horizontal="left" vertical="center"/>
    </xf>
    <xf numFmtId="38" fontId="40" fillId="0" borderId="10" xfId="13" applyFont="1" applyBorder="1" applyAlignment="1">
      <alignment horizontal="right"/>
    </xf>
    <xf numFmtId="38" fontId="40" fillId="0" borderId="0" xfId="13" quotePrefix="1" applyFont="1" applyAlignment="1">
      <alignment horizontal="left"/>
    </xf>
    <xf numFmtId="38" fontId="44" fillId="0" borderId="0" xfId="13" applyFont="1">
      <alignment vertical="center"/>
    </xf>
    <xf numFmtId="38" fontId="40" fillId="0" borderId="0" xfId="13" quotePrefix="1" applyFont="1" applyAlignment="1">
      <alignment horizontal="center"/>
    </xf>
    <xf numFmtId="2" fontId="45" fillId="0" borderId="0" xfId="13" applyNumberFormat="1" applyFont="1">
      <alignment vertical="center"/>
    </xf>
    <xf numFmtId="38" fontId="40" fillId="0" borderId="9" xfId="13" quotePrefix="1" applyFont="1" applyBorder="1" applyAlignment="1">
      <alignment horizontal="left"/>
    </xf>
    <xf numFmtId="38" fontId="40" fillId="0" borderId="10" xfId="13" applyFont="1" applyBorder="1">
      <alignment vertical="center"/>
    </xf>
    <xf numFmtId="38" fontId="40" fillId="0" borderId="9" xfId="13" applyFont="1" applyBorder="1">
      <alignment vertical="center"/>
    </xf>
    <xf numFmtId="38" fontId="40" fillId="0" borderId="0" xfId="13" applyFont="1" applyAlignment="1">
      <alignment horizontal="center"/>
    </xf>
    <xf numFmtId="40" fontId="45" fillId="0" borderId="0" xfId="13" applyNumberFormat="1" applyFont="1">
      <alignment vertical="center"/>
    </xf>
    <xf numFmtId="38" fontId="40" fillId="0" borderId="0" xfId="13" applyFont="1" applyAlignment="1">
      <alignment horizontal="left"/>
    </xf>
    <xf numFmtId="38" fontId="40" fillId="0" borderId="0" xfId="13" applyFont="1" applyAlignment="1"/>
    <xf numFmtId="38" fontId="40" fillId="0" borderId="9" xfId="13" applyFont="1" applyBorder="1" applyAlignment="1"/>
    <xf numFmtId="38" fontId="40" fillId="0" borderId="0" xfId="13" applyFont="1" applyAlignment="1">
      <alignment horizontal="left" vertical="center"/>
    </xf>
    <xf numFmtId="38" fontId="40" fillId="0" borderId="10" xfId="13" quotePrefix="1" applyFont="1" applyBorder="1" applyAlignment="1">
      <alignment horizontal="left"/>
    </xf>
    <xf numFmtId="198" fontId="40" fillId="0" borderId="0" xfId="13" applyNumberFormat="1" applyFont="1">
      <alignment vertical="center"/>
    </xf>
    <xf numFmtId="196" fontId="45" fillId="0" borderId="0" xfId="13" applyNumberFormat="1" applyFont="1">
      <alignment vertical="center"/>
    </xf>
    <xf numFmtId="195" fontId="40" fillId="0" borderId="0" xfId="13" applyNumberFormat="1" applyFont="1">
      <alignment vertical="center"/>
    </xf>
    <xf numFmtId="194" fontId="40" fillId="0" borderId="0" xfId="13" applyNumberFormat="1" applyFont="1">
      <alignment vertical="center"/>
    </xf>
    <xf numFmtId="190" fontId="40" fillId="0" borderId="0" xfId="13" applyNumberFormat="1" applyFont="1">
      <alignment vertical="center"/>
    </xf>
    <xf numFmtId="193" fontId="40" fillId="0" borderId="0" xfId="13" applyNumberFormat="1" applyFont="1">
      <alignment vertical="center"/>
    </xf>
    <xf numFmtId="191" fontId="40" fillId="0" borderId="0" xfId="13" applyNumberFormat="1" applyFont="1">
      <alignment vertical="center"/>
    </xf>
    <xf numFmtId="1" fontId="44" fillId="0" borderId="0" xfId="13" applyNumberFormat="1" applyFont="1">
      <alignment vertical="center"/>
    </xf>
    <xf numFmtId="38" fontId="40" fillId="0" borderId="0" xfId="13" applyFont="1" applyAlignment="1">
      <alignment horizontal="center" vertical="center"/>
    </xf>
    <xf numFmtId="2" fontId="40" fillId="0" borderId="0" xfId="13" applyNumberFormat="1" applyFont="1">
      <alignment vertical="center"/>
    </xf>
    <xf numFmtId="189" fontId="45" fillId="0" borderId="0" xfId="13" applyNumberFormat="1" applyFont="1">
      <alignment vertical="center"/>
    </xf>
    <xf numFmtId="38" fontId="40" fillId="0" borderId="8" xfId="13" applyFont="1" applyBorder="1">
      <alignment vertical="center"/>
    </xf>
    <xf numFmtId="196" fontId="45" fillId="0" borderId="7" xfId="13" applyNumberFormat="1" applyFont="1" applyBorder="1">
      <alignment vertical="center"/>
    </xf>
    <xf numFmtId="195" fontId="40" fillId="0" borderId="7" xfId="13" applyNumberFormat="1" applyFont="1" applyBorder="1">
      <alignment vertical="center"/>
    </xf>
    <xf numFmtId="194" fontId="40" fillId="0" borderId="7" xfId="13" applyNumberFormat="1" applyFont="1" applyBorder="1">
      <alignment vertical="center"/>
    </xf>
    <xf numFmtId="190" fontId="40" fillId="0" borderId="7" xfId="13" applyNumberFormat="1" applyFont="1" applyBorder="1">
      <alignment vertical="center"/>
    </xf>
    <xf numFmtId="193" fontId="40" fillId="0" borderId="7" xfId="13" applyNumberFormat="1" applyFont="1" applyBorder="1">
      <alignment vertical="center"/>
    </xf>
    <xf numFmtId="191" fontId="40" fillId="0" borderId="7" xfId="13" applyNumberFormat="1" applyFont="1" applyBorder="1">
      <alignment vertical="center"/>
    </xf>
    <xf numFmtId="1" fontId="44" fillId="0" borderId="7" xfId="13" applyNumberFormat="1" applyFont="1" applyBorder="1">
      <alignment vertical="center"/>
    </xf>
    <xf numFmtId="38" fontId="44" fillId="0" borderId="7" xfId="13" applyFont="1" applyBorder="1">
      <alignment vertical="center"/>
    </xf>
    <xf numFmtId="38" fontId="40" fillId="0" borderId="7" xfId="13" applyFont="1" applyBorder="1" applyAlignment="1">
      <alignment horizontal="center" vertical="center"/>
    </xf>
    <xf numFmtId="2" fontId="40" fillId="0" borderId="7" xfId="13" applyNumberFormat="1" applyFont="1" applyBorder="1">
      <alignment vertical="center"/>
    </xf>
    <xf numFmtId="38" fontId="40" fillId="0" borderId="7" xfId="13" applyFont="1" applyBorder="1">
      <alignment vertical="center"/>
    </xf>
    <xf numFmtId="197" fontId="40" fillId="0" borderId="7" xfId="13" applyNumberFormat="1" applyFont="1" applyBorder="1">
      <alignment vertical="center"/>
    </xf>
    <xf numFmtId="38" fontId="40" fillId="0" borderId="6" xfId="13" applyFont="1" applyBorder="1">
      <alignment vertical="center"/>
    </xf>
    <xf numFmtId="0" fontId="40" fillId="0" borderId="31" xfId="16" applyFont="1" applyBorder="1"/>
    <xf numFmtId="0" fontId="40" fillId="0" borderId="33" xfId="16" applyFont="1" applyBorder="1"/>
    <xf numFmtId="0" fontId="40" fillId="0" borderId="30" xfId="16" applyFont="1" applyBorder="1"/>
    <xf numFmtId="0" fontId="40" fillId="0" borderId="0" xfId="16" applyFont="1"/>
    <xf numFmtId="0" fontId="40" fillId="0" borderId="10" xfId="16" applyFont="1" applyBorder="1"/>
    <xf numFmtId="0" fontId="40" fillId="0" borderId="9" xfId="16" applyFont="1" applyBorder="1"/>
    <xf numFmtId="0" fontId="40" fillId="0" borderId="0" xfId="16" quotePrefix="1" applyFont="1" applyAlignment="1">
      <alignment horizontal="center"/>
    </xf>
    <xf numFmtId="40" fontId="40" fillId="0" borderId="0" xfId="16" applyNumberFormat="1" applyFont="1"/>
    <xf numFmtId="0" fontId="40" fillId="0" borderId="9" xfId="16" applyFont="1" applyBorder="1" applyAlignment="1">
      <alignment horizontal="left"/>
    </xf>
    <xf numFmtId="0" fontId="40" fillId="0" borderId="10" xfId="16" quotePrefix="1" applyFont="1" applyBorder="1" applyAlignment="1">
      <alignment horizontal="right"/>
    </xf>
    <xf numFmtId="0" fontId="40" fillId="0" borderId="0" xfId="16" applyFont="1" applyAlignment="1">
      <alignment horizontal="left"/>
    </xf>
    <xf numFmtId="198" fontId="40" fillId="0" borderId="0" xfId="16" applyNumberFormat="1" applyFont="1"/>
    <xf numFmtId="0" fontId="40" fillId="0" borderId="10" xfId="16" applyFont="1" applyBorder="1" applyAlignment="1">
      <alignment horizontal="right" vertical="center"/>
    </xf>
    <xf numFmtId="38" fontId="40" fillId="0" borderId="0" xfId="16" applyNumberFormat="1" applyFont="1"/>
    <xf numFmtId="2" fontId="40" fillId="0" borderId="0" xfId="16" applyNumberFormat="1" applyFont="1"/>
    <xf numFmtId="199" fontId="40" fillId="0" borderId="0" xfId="16" applyNumberFormat="1" applyFont="1"/>
    <xf numFmtId="200" fontId="40" fillId="0" borderId="0" xfId="16" applyNumberFormat="1" applyFont="1"/>
    <xf numFmtId="2" fontId="40" fillId="0" borderId="0" xfId="16" quotePrefix="1" applyNumberFormat="1" applyFont="1" applyAlignment="1">
      <alignment horizontal="center"/>
    </xf>
    <xf numFmtId="0" fontId="40" fillId="0" borderId="10" xfId="16" applyFont="1" applyBorder="1" applyAlignment="1">
      <alignment horizontal="center" vertical="center"/>
    </xf>
    <xf numFmtId="0" fontId="40" fillId="0" borderId="9" xfId="16" quotePrefix="1" applyFont="1" applyBorder="1" applyAlignment="1">
      <alignment horizontal="left"/>
    </xf>
    <xf numFmtId="0" fontId="40" fillId="0" borderId="8" xfId="16" quotePrefix="1" applyFont="1" applyBorder="1" applyAlignment="1">
      <alignment horizontal="center" vertical="center"/>
    </xf>
    <xf numFmtId="0" fontId="40" fillId="0" borderId="7" xfId="16" applyFont="1" applyBorder="1"/>
    <xf numFmtId="2" fontId="40" fillId="0" borderId="7" xfId="16" applyNumberFormat="1" applyFont="1" applyBorder="1"/>
    <xf numFmtId="0" fontId="40" fillId="0" borderId="6" xfId="16" applyFont="1" applyBorder="1"/>
    <xf numFmtId="0" fontId="38" fillId="0" borderId="0" xfId="0" applyFont="1" applyAlignment="1">
      <alignment vertical="center" shrinkToFit="1"/>
    </xf>
    <xf numFmtId="0" fontId="48" fillId="0" borderId="4" xfId="0" quotePrefix="1" applyFont="1" applyBorder="1" applyAlignment="1">
      <alignment horizontal="center" vertical="center" shrinkToFit="1"/>
    </xf>
    <xf numFmtId="0" fontId="38" fillId="0" borderId="0" xfId="0" quotePrefix="1" applyFont="1" applyAlignment="1">
      <alignment vertical="center" shrinkToFit="1"/>
    </xf>
    <xf numFmtId="207" fontId="48" fillId="0" borderId="47" xfId="0" quotePrefix="1" applyNumberFormat="1" applyFont="1" applyBorder="1" applyAlignment="1">
      <alignment horizontal="center" vertical="center" shrinkToFit="1"/>
    </xf>
    <xf numFmtId="207" fontId="48" fillId="0" borderId="1" xfId="0" quotePrefix="1" applyNumberFormat="1" applyFont="1" applyBorder="1" applyAlignment="1">
      <alignment horizontal="center" vertical="center" shrinkToFit="1"/>
    </xf>
    <xf numFmtId="0" fontId="48" fillId="0" borderId="1" xfId="0" quotePrefix="1" applyFont="1" applyBorder="1" applyAlignment="1">
      <alignment horizontal="center" vertical="center" shrinkToFit="1"/>
    </xf>
    <xf numFmtId="207" fontId="48" fillId="0" borderId="46" xfId="0" quotePrefix="1" applyNumberFormat="1" applyFont="1" applyBorder="1" applyAlignment="1">
      <alignment horizontal="center" vertical="center" shrinkToFit="1"/>
    </xf>
    <xf numFmtId="0" fontId="38" fillId="0" borderId="4" xfId="0" quotePrefix="1" applyFont="1" applyBorder="1" applyAlignment="1">
      <alignment vertical="center" shrinkToFit="1"/>
    </xf>
    <xf numFmtId="207" fontId="38" fillId="0" borderId="104" xfId="0" quotePrefix="1" applyNumberFormat="1" applyFont="1" applyBorder="1" applyAlignment="1">
      <alignment horizontal="center" vertical="center" shrinkToFit="1"/>
    </xf>
    <xf numFmtId="207" fontId="38" fillId="0" borderId="103" xfId="0" quotePrefix="1" applyNumberFormat="1" applyFont="1" applyBorder="1" applyAlignment="1">
      <alignment horizontal="center" vertical="center" shrinkToFit="1"/>
    </xf>
    <xf numFmtId="177" fontId="38" fillId="0" borderId="103" xfId="0" applyNumberFormat="1" applyFont="1" applyBorder="1" applyAlignment="1">
      <alignment horizontal="center" vertical="center" shrinkToFit="1"/>
    </xf>
    <xf numFmtId="177" fontId="38" fillId="0" borderId="103" xfId="0" quotePrefix="1" applyNumberFormat="1" applyFont="1" applyBorder="1" applyAlignment="1">
      <alignment horizontal="center" vertical="center" shrinkToFit="1"/>
    </xf>
    <xf numFmtId="178" fontId="38" fillId="0" borderId="0" xfId="0" applyNumberFormat="1" applyFont="1" applyAlignment="1">
      <alignment vertical="center" shrinkToFit="1"/>
    </xf>
    <xf numFmtId="0" fontId="38" fillId="0" borderId="0" xfId="0" applyFont="1" applyAlignment="1">
      <alignment horizontal="center" vertical="center" shrinkToFit="1"/>
    </xf>
    <xf numFmtId="0" fontId="46" fillId="0" borderId="1" xfId="1" applyFont="1" applyBorder="1" applyAlignment="1">
      <alignment horizontal="center" vertical="center"/>
    </xf>
    <xf numFmtId="0" fontId="42" fillId="0" borderId="0" xfId="1" applyFont="1" applyAlignment="1">
      <alignment horizontal="center" vertical="center"/>
    </xf>
    <xf numFmtId="0" fontId="40" fillId="0" borderId="10" xfId="1" applyFont="1" applyBorder="1">
      <alignment vertical="center"/>
    </xf>
    <xf numFmtId="0" fontId="40" fillId="0" borderId="0" xfId="1" applyFont="1">
      <alignment vertical="center"/>
    </xf>
    <xf numFmtId="0" fontId="40" fillId="0" borderId="9" xfId="1" applyFont="1" applyBorder="1">
      <alignment vertical="center"/>
    </xf>
    <xf numFmtId="0" fontId="42" fillId="0" borderId="10" xfId="1" applyFont="1" applyBorder="1">
      <alignment vertical="center"/>
    </xf>
    <xf numFmtId="0" fontId="50" fillId="0" borderId="0" xfId="5" applyFont="1" applyAlignment="1" applyProtection="1">
      <alignment horizontal="left" vertical="center"/>
      <protection locked="0"/>
    </xf>
    <xf numFmtId="0" fontId="42" fillId="0" borderId="0" xfId="1" applyFont="1" applyAlignment="1">
      <alignment horizontal="left" vertical="center"/>
    </xf>
    <xf numFmtId="0" fontId="42" fillId="0" borderId="9" xfId="1" applyFont="1" applyBorder="1">
      <alignment vertical="center"/>
    </xf>
    <xf numFmtId="0" fontId="42" fillId="0" borderId="0" xfId="1" applyFont="1">
      <alignment vertical="center"/>
    </xf>
    <xf numFmtId="41" fontId="42" fillId="0" borderId="9" xfId="1" applyNumberFormat="1" applyFont="1" applyBorder="1" applyAlignment="1">
      <alignment horizontal="left" vertical="center"/>
    </xf>
    <xf numFmtId="41" fontId="42" fillId="0" borderId="9" xfId="3" applyFont="1" applyBorder="1" applyAlignment="1">
      <alignment vertical="center"/>
    </xf>
    <xf numFmtId="0" fontId="46" fillId="0" borderId="10" xfId="1" applyFont="1" applyBorder="1">
      <alignment vertical="center"/>
    </xf>
    <xf numFmtId="0" fontId="46" fillId="0" borderId="0" xfId="1" applyFont="1">
      <alignment vertical="center"/>
    </xf>
    <xf numFmtId="0" fontId="46" fillId="0" borderId="9" xfId="1" applyFont="1" applyBorder="1">
      <alignment vertical="center"/>
    </xf>
    <xf numFmtId="0" fontId="46" fillId="0" borderId="0" xfId="7" applyFont="1">
      <alignment vertical="center"/>
    </xf>
    <xf numFmtId="0" fontId="46" fillId="0" borderId="0" xfId="6" applyFont="1">
      <alignment vertical="center"/>
    </xf>
    <xf numFmtId="0" fontId="52" fillId="0" borderId="0" xfId="7" applyFont="1" applyAlignment="1">
      <alignment horizontal="center" vertical="center"/>
    </xf>
    <xf numFmtId="0" fontId="36" fillId="0" borderId="0" xfId="7" applyFont="1">
      <alignment vertical="center"/>
    </xf>
    <xf numFmtId="0" fontId="54" fillId="0" borderId="0" xfId="7" applyFont="1" applyAlignment="1">
      <alignment horizontal="left" vertical="center"/>
    </xf>
    <xf numFmtId="0" fontId="55" fillId="0" borderId="0" xfId="7" applyFont="1">
      <alignment vertical="center"/>
    </xf>
    <xf numFmtId="0" fontId="42" fillId="0" borderId="0" xfId="7" applyFont="1" applyAlignment="1">
      <alignment horizontal="left" vertical="center"/>
    </xf>
    <xf numFmtId="0" fontId="53" fillId="0" borderId="0" xfId="7" applyFont="1">
      <alignment vertical="center"/>
    </xf>
    <xf numFmtId="0" fontId="54" fillId="0" borderId="0" xfId="7" applyFont="1">
      <alignment vertical="center"/>
    </xf>
    <xf numFmtId="0" fontId="42" fillId="0" borderId="0" xfId="7" applyFont="1">
      <alignment vertical="center"/>
    </xf>
    <xf numFmtId="0" fontId="50" fillId="0" borderId="0" xfId="7" applyFont="1" applyAlignment="1">
      <alignment horizontal="right" vertical="center"/>
    </xf>
    <xf numFmtId="181" fontId="53" fillId="0" borderId="0" xfId="7" applyNumberFormat="1" applyFont="1">
      <alignment vertical="center"/>
    </xf>
    <xf numFmtId="0" fontId="50" fillId="0" borderId="0" xfId="7" applyFont="1">
      <alignment vertical="center"/>
    </xf>
    <xf numFmtId="182" fontId="53" fillId="0" borderId="0" xfId="7" applyNumberFormat="1" applyFont="1" applyAlignment="1">
      <alignment horizontal="right" vertical="center"/>
    </xf>
    <xf numFmtId="180" fontId="53" fillId="0" borderId="0" xfId="7" applyNumberFormat="1" applyFont="1" applyAlignment="1">
      <alignment horizontal="left" vertical="center"/>
    </xf>
    <xf numFmtId="41" fontId="53" fillId="0" borderId="0" xfId="8" applyFont="1" applyBorder="1" applyAlignment="1">
      <alignment horizontal="right" vertical="center"/>
    </xf>
    <xf numFmtId="0" fontId="42" fillId="0" borderId="0" xfId="7" applyFont="1" applyAlignment="1">
      <alignment horizontal="right" vertical="center"/>
    </xf>
    <xf numFmtId="0" fontId="42" fillId="0" borderId="0" xfId="7" applyFont="1" applyAlignment="1">
      <alignment horizontal="center" vertical="center"/>
    </xf>
    <xf numFmtId="0" fontId="46" fillId="0" borderId="8" xfId="1" applyFont="1" applyBorder="1">
      <alignment vertical="center"/>
    </xf>
    <xf numFmtId="0" fontId="46" fillId="0" borderId="7" xfId="2" quotePrefix="1" applyFont="1" applyBorder="1" applyAlignment="1">
      <alignment vertical="center"/>
    </xf>
    <xf numFmtId="0" fontId="46" fillId="0" borderId="7" xfId="2" applyFont="1" applyBorder="1" applyAlignment="1">
      <alignment vertical="center"/>
    </xf>
    <xf numFmtId="0" fontId="46" fillId="0" borderId="7" xfId="1" applyFont="1" applyBorder="1">
      <alignment vertical="center"/>
    </xf>
    <xf numFmtId="0" fontId="46" fillId="0" borderId="7" xfId="1" quotePrefix="1" applyFont="1" applyBorder="1">
      <alignment vertical="center"/>
    </xf>
    <xf numFmtId="0" fontId="46" fillId="0" borderId="7" xfId="1" applyFont="1" applyBorder="1" applyAlignment="1">
      <alignment horizontal="left" vertical="center"/>
    </xf>
    <xf numFmtId="0" fontId="46" fillId="0" borderId="6" xfId="1" applyFont="1" applyBorder="1">
      <alignment vertical="center"/>
    </xf>
    <xf numFmtId="0" fontId="5" fillId="3" borderId="52" xfId="6" applyFont="1" applyFill="1" applyBorder="1" applyAlignment="1">
      <alignment horizontal="left" vertical="center"/>
    </xf>
    <xf numFmtId="0" fontId="5" fillId="3" borderId="52" xfId="6" applyFont="1" applyFill="1" applyBorder="1" applyAlignment="1">
      <alignment horizontal="center" vertical="center"/>
    </xf>
    <xf numFmtId="184" fontId="5" fillId="3" borderId="52" xfId="4" applyNumberFormat="1" applyFont="1" applyFill="1" applyBorder="1" applyAlignment="1">
      <alignment horizontal="left" vertical="center"/>
    </xf>
    <xf numFmtId="0" fontId="3" fillId="7" borderId="0" xfId="11" applyFill="1" applyAlignment="1">
      <alignment vertical="center"/>
    </xf>
    <xf numFmtId="49" fontId="3" fillId="7" borderId="0" xfId="11" applyNumberFormat="1" applyFill="1" applyAlignment="1">
      <alignment vertical="center"/>
    </xf>
    <xf numFmtId="49" fontId="7" fillId="7" borderId="32" xfId="11" applyNumberFormat="1" applyFont="1" applyFill="1" applyBorder="1" applyAlignment="1">
      <alignment horizontal="left" vertical="center" shrinkToFit="1"/>
    </xf>
    <xf numFmtId="0" fontId="3" fillId="7" borderId="32" xfId="11" applyFill="1" applyBorder="1" applyAlignment="1">
      <alignment horizontal="left" vertical="center" shrinkToFit="1"/>
    </xf>
    <xf numFmtId="188" fontId="3" fillId="7" borderId="32" xfId="11" applyNumberFormat="1" applyFill="1" applyBorder="1" applyAlignment="1">
      <alignment horizontal="center" vertical="center"/>
    </xf>
    <xf numFmtId="49" fontId="3" fillId="7" borderId="32" xfId="11" applyNumberFormat="1" applyFill="1" applyBorder="1" applyAlignment="1">
      <alignment horizontal="left" vertical="center"/>
    </xf>
    <xf numFmtId="49" fontId="3" fillId="7" borderId="32" xfId="11" applyNumberFormat="1" applyFill="1" applyBorder="1" applyAlignment="1">
      <alignment horizontal="center" vertical="center"/>
    </xf>
    <xf numFmtId="187" fontId="3" fillId="7" borderId="32" xfId="11" applyNumberFormat="1" applyFill="1" applyBorder="1" applyAlignment="1">
      <alignment horizontal="center" vertical="center"/>
    </xf>
    <xf numFmtId="186" fontId="3" fillId="7" borderId="32" xfId="11" applyNumberFormat="1" applyFill="1" applyBorder="1" applyAlignment="1">
      <alignment horizontal="center" vertical="center"/>
    </xf>
    <xf numFmtId="186" fontId="3" fillId="7" borderId="0" xfId="11" applyNumberFormat="1" applyFill="1" applyAlignment="1">
      <alignment vertical="center"/>
    </xf>
    <xf numFmtId="49" fontId="3" fillId="0" borderId="32" xfId="11" applyNumberFormat="1" applyBorder="1" applyAlignment="1">
      <alignment horizontal="center" vertical="center" shrinkToFit="1"/>
    </xf>
    <xf numFmtId="0" fontId="2" fillId="0" borderId="0" xfId="0" quotePrefix="1" applyFont="1" applyAlignment="1">
      <alignment vertical="center" shrinkToFit="1"/>
    </xf>
    <xf numFmtId="38" fontId="42" fillId="0" borderId="0" xfId="13" applyFont="1" applyAlignment="1">
      <alignment horizontal="left" vertical="center"/>
    </xf>
    <xf numFmtId="197" fontId="40" fillId="0" borderId="0" xfId="13" applyNumberFormat="1" applyFont="1">
      <alignment vertical="center"/>
    </xf>
    <xf numFmtId="192" fontId="40" fillId="0" borderId="0" xfId="13" applyNumberFormat="1" applyFont="1">
      <alignment vertical="center"/>
    </xf>
    <xf numFmtId="190" fontId="40" fillId="0" borderId="0" xfId="13" applyNumberFormat="1" applyFont="1" applyAlignment="1">
      <alignment horizontal="right" vertical="center"/>
    </xf>
    <xf numFmtId="38" fontId="40" fillId="0" borderId="10" xfId="15" applyFont="1" applyBorder="1">
      <alignment vertical="center"/>
    </xf>
    <xf numFmtId="38" fontId="40" fillId="0" borderId="0" xfId="15" applyFont="1">
      <alignment vertical="center"/>
    </xf>
    <xf numFmtId="38" fontId="44" fillId="0" borderId="0" xfId="15" applyFont="1">
      <alignment vertical="center"/>
    </xf>
    <xf numFmtId="40" fontId="40" fillId="0" borderId="0" xfId="15" applyNumberFormat="1" applyFont="1">
      <alignment vertical="center"/>
    </xf>
    <xf numFmtId="0" fontId="40" fillId="0" borderId="10" xfId="14" applyFont="1" applyBorder="1"/>
    <xf numFmtId="0" fontId="58" fillId="0" borderId="0" xfId="14" applyFont="1"/>
    <xf numFmtId="0" fontId="40" fillId="0" borderId="0" xfId="14" applyFont="1"/>
    <xf numFmtId="0" fontId="44" fillId="0" borderId="0" xfId="14" applyFont="1"/>
    <xf numFmtId="38" fontId="44" fillId="0" borderId="0" xfId="14" applyNumberFormat="1" applyFont="1"/>
    <xf numFmtId="0" fontId="40" fillId="0" borderId="0" xfId="14" quotePrefix="1" applyFont="1" applyAlignment="1">
      <alignment horizontal="center"/>
    </xf>
    <xf numFmtId="40" fontId="40" fillId="0" borderId="0" xfId="14" applyNumberFormat="1" applyFont="1"/>
    <xf numFmtId="38" fontId="40" fillId="0" borderId="8" xfId="13" applyFont="1" applyBorder="1" applyAlignment="1">
      <alignment horizontal="right"/>
    </xf>
    <xf numFmtId="189" fontId="45" fillId="0" borderId="7" xfId="13" applyNumberFormat="1" applyFont="1" applyBorder="1">
      <alignment vertical="center"/>
    </xf>
    <xf numFmtId="38" fontId="40" fillId="0" borderId="33" xfId="13" quotePrefix="1" applyFont="1" applyBorder="1" applyAlignment="1">
      <alignment horizontal="center"/>
    </xf>
    <xf numFmtId="38" fontId="40" fillId="0" borderId="0" xfId="13" applyFont="1" applyAlignment="1">
      <alignment horizontal="right"/>
    </xf>
    <xf numFmtId="38" fontId="40" fillId="0" borderId="0" xfId="13" quotePrefix="1" applyFont="1">
      <alignment vertical="center"/>
    </xf>
    <xf numFmtId="38" fontId="40" fillId="0" borderId="0" xfId="13" quotePrefix="1" applyFont="1" applyAlignment="1">
      <alignment horizontal="right"/>
    </xf>
    <xf numFmtId="40" fontId="40" fillId="0" borderId="0" xfId="13" applyNumberFormat="1" applyFont="1">
      <alignment vertical="center"/>
    </xf>
    <xf numFmtId="40" fontId="40" fillId="0" borderId="0" xfId="13" applyNumberFormat="1" applyFont="1" applyAlignment="1">
      <alignment vertical="center" shrinkToFit="1"/>
    </xf>
    <xf numFmtId="40" fontId="40" fillId="0" borderId="0" xfId="13" applyNumberFormat="1" applyFont="1" applyAlignment="1">
      <alignment horizontal="left" vertical="center"/>
    </xf>
    <xf numFmtId="185" fontId="40" fillId="0" borderId="0" xfId="19" applyNumberFormat="1" applyFont="1">
      <alignment vertical="center"/>
    </xf>
    <xf numFmtId="185" fontId="42" fillId="0" borderId="0" xfId="19" applyNumberFormat="1" applyFont="1">
      <alignment vertical="center"/>
    </xf>
    <xf numFmtId="185" fontId="42" fillId="0" borderId="9" xfId="19" applyNumberFormat="1" applyFont="1" applyBorder="1">
      <alignment vertical="center"/>
    </xf>
    <xf numFmtId="212" fontId="40" fillId="0" borderId="0" xfId="19" applyNumberFormat="1" applyFont="1">
      <alignment vertical="center"/>
    </xf>
    <xf numFmtId="38" fontId="40" fillId="0" borderId="0" xfId="13" applyFont="1" applyAlignment="1">
      <alignment horizontal="right" vertical="center"/>
    </xf>
    <xf numFmtId="40" fontId="40" fillId="0" borderId="0" xfId="13" applyNumberFormat="1" applyFont="1" applyAlignment="1">
      <alignment horizontal="right" vertical="center"/>
    </xf>
    <xf numFmtId="38" fontId="40" fillId="0" borderId="7" xfId="13" quotePrefix="1" applyFont="1" applyBorder="1" applyAlignment="1">
      <alignment horizontal="center"/>
    </xf>
    <xf numFmtId="40" fontId="40" fillId="0" borderId="7" xfId="13" applyNumberFormat="1" applyFont="1" applyBorder="1">
      <alignment vertical="center"/>
    </xf>
    <xf numFmtId="0" fontId="46" fillId="0" borderId="0" xfId="11" applyFont="1" applyAlignment="1">
      <alignment vertical="center"/>
    </xf>
    <xf numFmtId="49" fontId="46" fillId="0" borderId="0" xfId="11" applyNumberFormat="1" applyFont="1" applyAlignment="1">
      <alignment vertical="center"/>
    </xf>
    <xf numFmtId="49" fontId="39" fillId="0" borderId="32" xfId="11" applyNumberFormat="1" applyFont="1" applyBorder="1" applyAlignment="1">
      <alignment horizontal="left" vertical="center" shrinkToFit="1"/>
    </xf>
    <xf numFmtId="0" fontId="46" fillId="0" borderId="32" xfId="11" applyFont="1" applyBorder="1" applyAlignment="1">
      <alignment horizontal="left" vertical="center" shrinkToFit="1"/>
    </xf>
    <xf numFmtId="188" fontId="46" fillId="0" borderId="32" xfId="11" applyNumberFormat="1" applyFont="1" applyBorder="1" applyAlignment="1">
      <alignment horizontal="center" vertical="center"/>
    </xf>
    <xf numFmtId="49" fontId="46" fillId="0" borderId="32" xfId="11" applyNumberFormat="1" applyFont="1" applyBorder="1" applyAlignment="1">
      <alignment horizontal="left" vertical="center"/>
    </xf>
    <xf numFmtId="0" fontId="46" fillId="0" borderId="32" xfId="11" applyFont="1" applyBorder="1" applyAlignment="1">
      <alignment horizontal="left" vertical="center"/>
    </xf>
    <xf numFmtId="49" fontId="46" fillId="0" borderId="32" xfId="11" applyNumberFormat="1" applyFont="1" applyBorder="1" applyAlignment="1">
      <alignment horizontal="center" vertical="center"/>
    </xf>
    <xf numFmtId="187" fontId="46" fillId="0" borderId="32" xfId="11" applyNumberFormat="1" applyFont="1" applyBorder="1" applyAlignment="1">
      <alignment horizontal="center" vertical="center"/>
    </xf>
    <xf numFmtId="186" fontId="46" fillId="0" borderId="32" xfId="11" applyNumberFormat="1" applyFont="1" applyBorder="1" applyAlignment="1">
      <alignment horizontal="center" vertical="center"/>
    </xf>
    <xf numFmtId="186" fontId="46" fillId="0" borderId="0" xfId="11" applyNumberFormat="1" applyFont="1" applyAlignment="1">
      <alignment vertical="center"/>
    </xf>
    <xf numFmtId="186" fontId="46" fillId="0" borderId="32" xfId="11" applyNumberFormat="1" applyFont="1" applyBorder="1" applyAlignment="1">
      <alignment horizontal="left" vertical="center" shrinkToFit="1"/>
    </xf>
    <xf numFmtId="49" fontId="46" fillId="0" borderId="32" xfId="11" applyNumberFormat="1" applyFont="1" applyBorder="1" applyAlignment="1">
      <alignment horizontal="left" vertical="center" shrinkToFit="1"/>
    </xf>
    <xf numFmtId="188" fontId="46" fillId="0" borderId="32" xfId="11" applyNumberFormat="1" applyFont="1" applyBorder="1" applyAlignment="1">
      <alignment horizontal="left" vertical="center" shrinkToFit="1"/>
    </xf>
    <xf numFmtId="182" fontId="38" fillId="0" borderId="102" xfId="0" quotePrefix="1" applyNumberFormat="1" applyFont="1" applyBorder="1" applyAlignment="1">
      <alignment horizontal="center" vertical="center" shrinkToFit="1"/>
    </xf>
    <xf numFmtId="0" fontId="49" fillId="0" borderId="10" xfId="1" applyFont="1" applyBorder="1" applyAlignment="1">
      <alignment horizontal="center" vertical="center"/>
    </xf>
    <xf numFmtId="0" fontId="49" fillId="0" borderId="0" xfId="1" applyFont="1" applyAlignment="1">
      <alignment horizontal="center" vertical="center"/>
    </xf>
    <xf numFmtId="0" fontId="49" fillId="0" borderId="9" xfId="1" applyFont="1" applyBorder="1" applyAlignment="1">
      <alignment horizontal="center" vertical="center"/>
    </xf>
    <xf numFmtId="0" fontId="53" fillId="0" borderId="0" xfId="7" applyFont="1" applyAlignment="1">
      <alignment horizontal="left" vertical="center"/>
    </xf>
    <xf numFmtId="0" fontId="42" fillId="0" borderId="0" xfId="11" applyFont="1" applyAlignment="1">
      <alignment vertical="center"/>
    </xf>
    <xf numFmtId="49" fontId="42" fillId="0" borderId="0" xfId="11" applyNumberFormat="1" applyFont="1" applyAlignment="1">
      <alignment vertical="center"/>
    </xf>
    <xf numFmtId="187" fontId="42" fillId="0" borderId="0" xfId="11" applyNumberFormat="1" applyFont="1" applyAlignment="1">
      <alignment horizontal="center" vertical="center"/>
    </xf>
    <xf numFmtId="186" fontId="42" fillId="0" borderId="0" xfId="11" applyNumberFormat="1" applyFont="1" applyAlignment="1">
      <alignment horizontal="center" vertical="center"/>
    </xf>
    <xf numFmtId="0" fontId="46" fillId="7" borderId="0" xfId="11" applyFont="1" applyFill="1" applyAlignment="1">
      <alignment vertical="center"/>
    </xf>
    <xf numFmtId="49" fontId="46" fillId="7" borderId="0" xfId="11" applyNumberFormat="1" applyFont="1" applyFill="1" applyAlignment="1">
      <alignment vertical="center"/>
    </xf>
    <xf numFmtId="49" fontId="39" fillId="7" borderId="32" xfId="11" applyNumberFormat="1" applyFont="1" applyFill="1" applyBorder="1" applyAlignment="1">
      <alignment horizontal="left" vertical="center" shrinkToFit="1"/>
    </xf>
    <xf numFmtId="0" fontId="46" fillId="7" borderId="32" xfId="11" applyFont="1" applyFill="1" applyBorder="1" applyAlignment="1">
      <alignment horizontal="left" vertical="center" shrinkToFit="1"/>
    </xf>
    <xf numFmtId="188" fontId="46" fillId="7" borderId="32" xfId="11" applyNumberFormat="1" applyFont="1" applyFill="1" applyBorder="1" applyAlignment="1">
      <alignment horizontal="center" vertical="center"/>
    </xf>
    <xf numFmtId="49" fontId="46" fillId="7" borderId="32" xfId="11" applyNumberFormat="1" applyFont="1" applyFill="1" applyBorder="1" applyAlignment="1">
      <alignment horizontal="left" vertical="center"/>
    </xf>
    <xf numFmtId="49" fontId="46" fillId="7" borderId="32" xfId="11" applyNumberFormat="1" applyFont="1" applyFill="1" applyBorder="1" applyAlignment="1">
      <alignment horizontal="center" vertical="center"/>
    </xf>
    <xf numFmtId="187" fontId="46" fillId="7" borderId="32" xfId="11" applyNumberFormat="1" applyFont="1" applyFill="1" applyBorder="1" applyAlignment="1">
      <alignment horizontal="center" vertical="center"/>
    </xf>
    <xf numFmtId="186" fontId="46" fillId="7" borderId="32" xfId="11" applyNumberFormat="1" applyFont="1" applyFill="1" applyBorder="1" applyAlignment="1">
      <alignment horizontal="center" vertical="center"/>
    </xf>
    <xf numFmtId="186" fontId="46" fillId="7" borderId="0" xfId="11" applyNumberFormat="1" applyFont="1" applyFill="1" applyAlignment="1">
      <alignment vertical="center"/>
    </xf>
    <xf numFmtId="186" fontId="46" fillId="0" borderId="32" xfId="11" applyNumberFormat="1" applyFont="1" applyBorder="1" applyAlignment="1">
      <alignment horizontal="left" vertical="center" wrapText="1"/>
    </xf>
    <xf numFmtId="187" fontId="46" fillId="0" borderId="0" xfId="11" applyNumberFormat="1" applyFont="1" applyAlignment="1">
      <alignment vertical="center" shrinkToFit="1"/>
    </xf>
    <xf numFmtId="188" fontId="46" fillId="0" borderId="0" xfId="11" applyNumberFormat="1" applyFont="1" applyAlignment="1">
      <alignment horizontal="center" vertical="center"/>
    </xf>
    <xf numFmtId="0" fontId="46" fillId="0" borderId="0" xfId="11" applyFont="1" applyAlignment="1">
      <alignment horizontal="center" vertical="center"/>
    </xf>
    <xf numFmtId="187" fontId="46" fillId="0" borderId="0" xfId="11" applyNumberFormat="1" applyFont="1" applyAlignment="1">
      <alignment horizontal="center" vertical="center"/>
    </xf>
    <xf numFmtId="186" fontId="46" fillId="0" borderId="0" xfId="11" applyNumberFormat="1" applyFont="1" applyAlignment="1">
      <alignment horizontal="center" vertical="center"/>
    </xf>
    <xf numFmtId="41" fontId="38" fillId="0" borderId="0" xfId="21" applyFont="1" applyAlignment="1">
      <alignment vertical="center" shrinkToFit="1"/>
    </xf>
    <xf numFmtId="41" fontId="38" fillId="0" borderId="0" xfId="0" applyNumberFormat="1" applyFont="1" applyAlignment="1">
      <alignment vertical="center" shrinkToFit="1"/>
    </xf>
    <xf numFmtId="181" fontId="46" fillId="0" borderId="32" xfId="11" applyNumberFormat="1" applyFont="1" applyBorder="1" applyAlignment="1">
      <alignment horizontal="center" vertical="center"/>
    </xf>
    <xf numFmtId="49" fontId="7" fillId="3" borderId="32" xfId="12" applyNumberFormat="1" applyFont="1" applyFill="1" applyBorder="1" applyAlignment="1">
      <alignment horizontal="left" vertical="center"/>
    </xf>
    <xf numFmtId="0" fontId="3" fillId="0" borderId="32" xfId="11" applyBorder="1" applyAlignment="1">
      <alignment horizontal="left" vertical="center"/>
    </xf>
    <xf numFmtId="0" fontId="3" fillId="0" borderId="32" xfId="11" applyBorder="1" applyAlignment="1">
      <alignment horizontal="center" vertical="center"/>
    </xf>
    <xf numFmtId="0" fontId="7" fillId="0" borderId="32" xfId="11" applyFont="1" applyBorder="1" applyAlignment="1">
      <alignment horizontal="left" vertical="center"/>
    </xf>
    <xf numFmtId="49" fontId="7" fillId="8" borderId="32" xfId="6" applyNumberFormat="1" applyFont="1" applyFill="1" applyBorder="1" applyAlignment="1">
      <alignment horizontal="left" vertical="center"/>
    </xf>
    <xf numFmtId="0" fontId="3" fillId="8" borderId="32" xfId="6" applyFill="1" applyBorder="1" applyAlignment="1">
      <alignment horizontal="center" vertical="center"/>
    </xf>
    <xf numFmtId="184" fontId="3" fillId="8" borderId="32" xfId="4" applyNumberFormat="1" applyFont="1" applyFill="1" applyBorder="1" applyAlignment="1">
      <alignment horizontal="center" vertical="center"/>
    </xf>
    <xf numFmtId="0" fontId="61" fillId="0" borderId="0" xfId="0" applyFont="1" applyAlignment="1">
      <alignment vertical="center" shrinkToFit="1"/>
    </xf>
    <xf numFmtId="0" fontId="61" fillId="0" borderId="0" xfId="0" quotePrefix="1" applyFont="1" applyAlignment="1">
      <alignment vertical="center" shrinkToFit="1"/>
    </xf>
    <xf numFmtId="0" fontId="61" fillId="0" borderId="1" xfId="0" quotePrefix="1" applyFont="1" applyBorder="1" applyAlignment="1">
      <alignment vertical="center" shrinkToFit="1"/>
    </xf>
    <xf numFmtId="0" fontId="62" fillId="0" borderId="1" xfId="0" quotePrefix="1" applyFont="1" applyBorder="1" applyAlignment="1">
      <alignment horizontal="center" vertical="center" shrinkToFit="1"/>
    </xf>
    <xf numFmtId="178" fontId="61" fillId="0" borderId="1" xfId="0" quotePrefix="1" applyNumberFormat="1" applyFont="1" applyBorder="1" applyAlignment="1">
      <alignment vertical="center" shrinkToFit="1"/>
    </xf>
    <xf numFmtId="178" fontId="61" fillId="0" borderId="1" xfId="0" applyNumberFormat="1" applyFont="1" applyBorder="1" applyAlignment="1">
      <alignment vertical="center" shrinkToFit="1"/>
    </xf>
    <xf numFmtId="178" fontId="61" fillId="0" borderId="0" xfId="0" applyNumberFormat="1" applyFont="1" applyAlignment="1">
      <alignment vertical="center" shrinkToFit="1"/>
    </xf>
    <xf numFmtId="0" fontId="63" fillId="0" borderId="0" xfId="22" applyFont="1" applyAlignment="1">
      <alignment vertical="center"/>
    </xf>
    <xf numFmtId="0" fontId="30" fillId="0" borderId="0" xfId="22"/>
    <xf numFmtId="0" fontId="63" fillId="0" borderId="0" xfId="22" applyFont="1" applyAlignment="1">
      <alignment horizontal="center" vertical="center"/>
    </xf>
    <xf numFmtId="0" fontId="63" fillId="0" borderId="0" xfId="22" applyFont="1" applyFill="1" applyAlignment="1">
      <alignment vertical="center"/>
    </xf>
    <xf numFmtId="0" fontId="30" fillId="0" borderId="0" xfId="22" applyFill="1"/>
    <xf numFmtId="0" fontId="63" fillId="0" borderId="39" xfId="22" applyFont="1" applyBorder="1" applyAlignment="1">
      <alignment vertical="center"/>
    </xf>
    <xf numFmtId="0" fontId="63" fillId="0" borderId="32" xfId="22" applyFont="1" applyBorder="1" applyAlignment="1">
      <alignment horizontal="center" vertical="center"/>
    </xf>
    <xf numFmtId="3" fontId="63" fillId="0" borderId="32" xfId="22" applyNumberFormat="1" applyFont="1" applyBorder="1" applyAlignment="1">
      <alignment vertical="center"/>
    </xf>
    <xf numFmtId="185" fontId="63" fillId="0" borderId="32" xfId="22" applyNumberFormat="1" applyFont="1" applyBorder="1" applyAlignment="1">
      <alignment horizontal="right" vertical="center"/>
    </xf>
    <xf numFmtId="41" fontId="63" fillId="0" borderId="32" xfId="22" applyNumberFormat="1" applyFont="1" applyBorder="1" applyAlignment="1">
      <alignment horizontal="right" vertical="center"/>
    </xf>
    <xf numFmtId="216" fontId="63" fillId="0" borderId="32" xfId="22" applyNumberFormat="1" applyFont="1" applyBorder="1" applyAlignment="1">
      <alignment vertical="center"/>
    </xf>
    <xf numFmtId="0" fontId="63" fillId="0" borderId="37" xfId="22" applyFont="1" applyBorder="1" applyAlignment="1">
      <alignment vertical="center"/>
    </xf>
    <xf numFmtId="0" fontId="68" fillId="7" borderId="39" xfId="22" applyFont="1" applyFill="1" applyBorder="1" applyAlignment="1">
      <alignment vertical="center"/>
    </xf>
    <xf numFmtId="0" fontId="67" fillId="7" borderId="32" xfId="22" applyFont="1" applyFill="1" applyBorder="1" applyAlignment="1">
      <alignment horizontal="center" vertical="center"/>
    </xf>
    <xf numFmtId="216" fontId="67" fillId="7" borderId="32" xfId="22" applyNumberFormat="1" applyFont="1" applyFill="1" applyBorder="1" applyAlignment="1">
      <alignment vertical="center"/>
    </xf>
    <xf numFmtId="185" fontId="67" fillId="7" borderId="32" xfId="22" applyNumberFormat="1" applyFont="1" applyFill="1" applyBorder="1" applyAlignment="1">
      <alignment horizontal="right" vertical="center"/>
    </xf>
    <xf numFmtId="41" fontId="66" fillId="7" borderId="32" xfId="22" applyNumberFormat="1" applyFont="1" applyFill="1" applyBorder="1" applyAlignment="1">
      <alignment horizontal="right" vertical="center"/>
    </xf>
    <xf numFmtId="185" fontId="63" fillId="7" borderId="32" xfId="22" applyNumberFormat="1" applyFont="1" applyFill="1" applyBorder="1" applyAlignment="1">
      <alignment horizontal="right" vertical="center"/>
    </xf>
    <xf numFmtId="41" fontId="63" fillId="7" borderId="32" xfId="22" applyNumberFormat="1" applyFont="1" applyFill="1" applyBorder="1" applyAlignment="1">
      <alignment horizontal="right" vertical="center"/>
    </xf>
    <xf numFmtId="41" fontId="63" fillId="7" borderId="32" xfId="22" applyNumberFormat="1" applyFont="1" applyFill="1" applyBorder="1" applyAlignment="1">
      <alignment horizontal="center" vertical="center"/>
    </xf>
    <xf numFmtId="185" fontId="63" fillId="7" borderId="32" xfId="22" applyNumberFormat="1" applyFont="1" applyFill="1" applyBorder="1" applyAlignment="1">
      <alignment horizontal="center" vertical="center"/>
    </xf>
    <xf numFmtId="41" fontId="66" fillId="7" borderId="37" xfId="22" applyNumberFormat="1" applyFont="1" applyFill="1" applyBorder="1" applyAlignment="1">
      <alignment horizontal="center" vertical="center"/>
    </xf>
    <xf numFmtId="0" fontId="63" fillId="0" borderId="36" xfId="22" applyFont="1" applyBorder="1" applyAlignment="1">
      <alignment vertical="center"/>
    </xf>
    <xf numFmtId="0" fontId="63" fillId="0" borderId="35" xfId="22" applyFont="1" applyBorder="1" applyAlignment="1">
      <alignment horizontal="center" vertical="center"/>
    </xf>
    <xf numFmtId="3" fontId="63" fillId="0" borderId="35" xfId="22" applyNumberFormat="1" applyFont="1" applyBorder="1" applyAlignment="1">
      <alignment vertical="center"/>
    </xf>
    <xf numFmtId="185" fontId="63" fillId="0" borderId="35" xfId="22" applyNumberFormat="1" applyFont="1" applyBorder="1" applyAlignment="1">
      <alignment horizontal="right" vertical="center"/>
    </xf>
    <xf numFmtId="41" fontId="63" fillId="0" borderId="35" xfId="22" applyNumberFormat="1" applyFont="1" applyBorder="1" applyAlignment="1">
      <alignment horizontal="right" vertical="center"/>
    </xf>
    <xf numFmtId="0" fontId="63" fillId="0" borderId="34" xfId="22" applyFont="1" applyBorder="1" applyAlignment="1">
      <alignment vertical="center"/>
    </xf>
    <xf numFmtId="0" fontId="68" fillId="7" borderId="106" xfId="22" applyFont="1" applyFill="1" applyBorder="1" applyAlignment="1">
      <alignment vertical="center"/>
    </xf>
    <xf numFmtId="0" fontId="67" fillId="7" borderId="38" xfId="22" applyFont="1" applyFill="1" applyBorder="1" applyAlignment="1">
      <alignment horizontal="center" vertical="center"/>
    </xf>
    <xf numFmtId="216" fontId="67" fillId="7" borderId="38" xfId="22" applyNumberFormat="1" applyFont="1" applyFill="1" applyBorder="1" applyAlignment="1">
      <alignment vertical="center"/>
    </xf>
    <xf numFmtId="185" fontId="67" fillId="7" borderId="38" xfId="22" applyNumberFormat="1" applyFont="1" applyFill="1" applyBorder="1" applyAlignment="1">
      <alignment horizontal="right" vertical="center"/>
    </xf>
    <xf numFmtId="41" fontId="66" fillId="7" borderId="38" xfId="22" applyNumberFormat="1" applyFont="1" applyFill="1" applyBorder="1" applyAlignment="1">
      <alignment horizontal="right" vertical="center"/>
    </xf>
    <xf numFmtId="185" fontId="63" fillId="7" borderId="38" xfId="22" applyNumberFormat="1" applyFont="1" applyFill="1" applyBorder="1" applyAlignment="1">
      <alignment horizontal="right" vertical="center"/>
    </xf>
    <xf numFmtId="41" fontId="63" fillId="7" borderId="38" xfId="22" applyNumberFormat="1" applyFont="1" applyFill="1" applyBorder="1" applyAlignment="1">
      <alignment horizontal="right" vertical="center"/>
    </xf>
    <xf numFmtId="41" fontId="63" fillId="7" borderId="38" xfId="22" applyNumberFormat="1" applyFont="1" applyFill="1" applyBorder="1" applyAlignment="1">
      <alignment horizontal="center" vertical="center"/>
    </xf>
    <xf numFmtId="185" fontId="63" fillId="7" borderId="38" xfId="22" applyNumberFormat="1" applyFont="1" applyFill="1" applyBorder="1" applyAlignment="1">
      <alignment horizontal="center" vertical="center"/>
    </xf>
    <xf numFmtId="41" fontId="66" fillId="7" borderId="71" xfId="22" applyNumberFormat="1" applyFont="1" applyFill="1" applyBorder="1" applyAlignment="1">
      <alignment horizontal="center" vertical="center"/>
    </xf>
    <xf numFmtId="0" fontId="63" fillId="0" borderId="37" xfId="22" applyFont="1" applyBorder="1" applyAlignment="1">
      <alignment horizontal="center" vertical="center"/>
    </xf>
    <xf numFmtId="0" fontId="63" fillId="0" borderId="34" xfId="22" applyFont="1" applyBorder="1" applyAlignment="1">
      <alignment horizontal="center" vertical="center"/>
    </xf>
    <xf numFmtId="0" fontId="65" fillId="0" borderId="41" xfId="22" applyFont="1" applyBorder="1" applyAlignment="1">
      <alignment horizontal="center" vertical="center"/>
    </xf>
    <xf numFmtId="0" fontId="63" fillId="0" borderId="81" xfId="22" applyFont="1" applyBorder="1" applyAlignment="1">
      <alignment vertical="center"/>
    </xf>
    <xf numFmtId="0" fontId="63" fillId="0" borderId="50" xfId="22" applyFont="1" applyBorder="1" applyAlignment="1">
      <alignment horizontal="center" vertical="center"/>
    </xf>
    <xf numFmtId="41" fontId="63" fillId="0" borderId="50" xfId="22" applyNumberFormat="1" applyFont="1" applyBorder="1" applyAlignment="1">
      <alignment horizontal="right" vertical="center"/>
    </xf>
    <xf numFmtId="0" fontId="66" fillId="0" borderId="0" xfId="22" applyFont="1" applyFill="1" applyAlignment="1">
      <alignment vertical="center"/>
    </xf>
    <xf numFmtId="0" fontId="69" fillId="0" borderId="0" xfId="22" applyFont="1" applyFill="1"/>
    <xf numFmtId="0" fontId="69" fillId="0" borderId="0" xfId="22" applyFont="1"/>
    <xf numFmtId="0" fontId="66" fillId="0" borderId="39" xfId="22" applyFont="1" applyBorder="1" applyAlignment="1">
      <alignment vertical="center"/>
    </xf>
    <xf numFmtId="0" fontId="66" fillId="0" borderId="32" xfId="22" applyFont="1" applyBorder="1" applyAlignment="1">
      <alignment horizontal="center" vertical="center"/>
    </xf>
    <xf numFmtId="216" fontId="66" fillId="0" borderId="32" xfId="22" applyNumberFormat="1" applyFont="1" applyBorder="1" applyAlignment="1">
      <alignment vertical="center"/>
    </xf>
    <xf numFmtId="185" fontId="66" fillId="0" borderId="32" xfId="22" applyNumberFormat="1" applyFont="1" applyBorder="1" applyAlignment="1">
      <alignment horizontal="right" vertical="center"/>
    </xf>
    <xf numFmtId="41" fontId="66" fillId="0" borderId="32" xfId="22" applyNumberFormat="1" applyFont="1" applyBorder="1" applyAlignment="1">
      <alignment horizontal="right" vertical="center"/>
    </xf>
    <xf numFmtId="0" fontId="66" fillId="0" borderId="37" xfId="22" applyFont="1" applyBorder="1" applyAlignment="1">
      <alignment vertical="center"/>
    </xf>
    <xf numFmtId="0" fontId="66" fillId="0" borderId="37" xfId="22" applyFont="1" applyBorder="1" applyAlignment="1">
      <alignment horizontal="center" vertical="center"/>
    </xf>
    <xf numFmtId="0" fontId="66" fillId="7" borderId="106" xfId="22" applyFont="1" applyFill="1" applyBorder="1" applyAlignment="1">
      <alignment vertical="center"/>
    </xf>
    <xf numFmtId="0" fontId="66" fillId="7" borderId="38" xfId="22" applyFont="1" applyFill="1" applyBorder="1" applyAlignment="1">
      <alignment horizontal="center" vertical="center"/>
    </xf>
    <xf numFmtId="216" fontId="66" fillId="7" borderId="38" xfId="22" applyNumberFormat="1" applyFont="1" applyFill="1" applyBorder="1" applyAlignment="1">
      <alignment vertical="center"/>
    </xf>
    <xf numFmtId="185" fontId="66" fillId="7" borderId="38" xfId="22" applyNumberFormat="1" applyFont="1" applyFill="1" applyBorder="1" applyAlignment="1">
      <alignment horizontal="right" vertical="center"/>
    </xf>
    <xf numFmtId="0" fontId="66" fillId="7" borderId="71" xfId="22" applyFont="1" applyFill="1" applyBorder="1" applyAlignment="1">
      <alignment vertical="center"/>
    </xf>
    <xf numFmtId="0" fontId="70" fillId="0" borderId="0" xfId="22" applyFont="1" applyFill="1"/>
    <xf numFmtId="0" fontId="70" fillId="0" borderId="0" xfId="22" applyFont="1"/>
    <xf numFmtId="3" fontId="63" fillId="0" borderId="50" xfId="22" applyNumberFormat="1" applyFont="1" applyBorder="1" applyAlignment="1">
      <alignment vertical="center"/>
    </xf>
    <xf numFmtId="185" fontId="63" fillId="0" borderId="50" xfId="22" applyNumberFormat="1" applyFont="1" applyBorder="1" applyAlignment="1">
      <alignment horizontal="right" vertical="center"/>
    </xf>
    <xf numFmtId="0" fontId="63" fillId="0" borderId="80" xfId="22" applyFont="1" applyBorder="1" applyAlignment="1">
      <alignment horizontal="center" vertical="center"/>
    </xf>
    <xf numFmtId="0" fontId="63" fillId="0" borderId="39" xfId="22" applyFont="1" applyFill="1" applyBorder="1" applyAlignment="1">
      <alignment vertical="center"/>
    </xf>
    <xf numFmtId="0" fontId="63" fillId="0" borderId="32" xfId="22" applyFont="1" applyFill="1" applyBorder="1" applyAlignment="1">
      <alignment horizontal="center" vertical="center"/>
    </xf>
    <xf numFmtId="3" fontId="63" fillId="0" borderId="32" xfId="22" applyNumberFormat="1" applyFont="1" applyFill="1" applyBorder="1" applyAlignment="1">
      <alignment vertical="center"/>
    </xf>
    <xf numFmtId="185" fontId="63" fillId="0" borderId="32" xfId="22" applyNumberFormat="1" applyFont="1" applyFill="1" applyBorder="1" applyAlignment="1">
      <alignment horizontal="right" vertical="center"/>
    </xf>
    <xf numFmtId="41" fontId="63" fillId="0" borderId="32" xfId="22" applyNumberFormat="1" applyFont="1" applyFill="1" applyBorder="1" applyAlignment="1">
      <alignment horizontal="right" vertical="center"/>
    </xf>
    <xf numFmtId="0" fontId="63" fillId="0" borderId="32" xfId="21" applyNumberFormat="1" applyFont="1" applyFill="1" applyBorder="1" applyAlignment="1">
      <alignment horizontal="right" vertical="center"/>
    </xf>
    <xf numFmtId="0" fontId="66" fillId="0" borderId="37" xfId="21" applyNumberFormat="1" applyFont="1" applyFill="1" applyBorder="1" applyAlignment="1">
      <alignment horizontal="center" vertical="center"/>
    </xf>
    <xf numFmtId="0" fontId="63" fillId="0" borderId="32" xfId="21" applyNumberFormat="1" applyFont="1" applyFill="1" applyBorder="1" applyAlignment="1">
      <alignment horizontal="right" vertical="center" wrapText="1"/>
    </xf>
    <xf numFmtId="0" fontId="66" fillId="0" borderId="37" xfId="21" applyNumberFormat="1" applyFont="1" applyFill="1" applyBorder="1" applyAlignment="1">
      <alignment horizontal="center" vertical="center" wrapText="1"/>
    </xf>
    <xf numFmtId="0" fontId="63" fillId="0" borderId="39" xfId="22" applyFont="1" applyFill="1" applyBorder="1" applyAlignment="1">
      <alignment horizontal="left" vertical="center"/>
    </xf>
    <xf numFmtId="217" fontId="63" fillId="0" borderId="32" xfId="22" applyNumberFormat="1" applyFont="1" applyFill="1" applyBorder="1" applyAlignment="1">
      <alignment vertical="center"/>
    </xf>
    <xf numFmtId="185" fontId="66" fillId="0" borderId="37" xfId="22" applyNumberFormat="1" applyFont="1" applyFill="1" applyBorder="1" applyAlignment="1">
      <alignment horizontal="right" vertical="center"/>
    </xf>
    <xf numFmtId="0" fontId="63" fillId="9" borderId="39" xfId="22" applyFont="1" applyFill="1" applyBorder="1" applyAlignment="1">
      <alignment vertical="center"/>
    </xf>
    <xf numFmtId="0" fontId="63" fillId="9" borderId="32" xfId="22" applyFont="1" applyFill="1" applyBorder="1" applyAlignment="1">
      <alignment horizontal="center" vertical="center"/>
    </xf>
    <xf numFmtId="3" fontId="63" fillId="9" borderId="32" xfId="22" applyNumberFormat="1" applyFont="1" applyFill="1" applyBorder="1" applyAlignment="1">
      <alignment vertical="center"/>
    </xf>
    <xf numFmtId="185" fontId="63" fillId="9" borderId="32" xfId="22" applyNumberFormat="1" applyFont="1" applyFill="1" applyBorder="1" applyAlignment="1">
      <alignment horizontal="right" vertical="center"/>
    </xf>
    <xf numFmtId="41" fontId="63" fillId="9" borderId="32" xfId="22" applyNumberFormat="1" applyFont="1" applyFill="1" applyBorder="1" applyAlignment="1">
      <alignment horizontal="right" vertical="center"/>
    </xf>
    <xf numFmtId="0" fontId="63" fillId="9" borderId="32" xfId="21" applyNumberFormat="1" applyFont="1" applyFill="1" applyBorder="1" applyAlignment="1">
      <alignment horizontal="right" vertical="center"/>
    </xf>
    <xf numFmtId="0" fontId="66" fillId="9" borderId="37" xfId="21" applyNumberFormat="1" applyFont="1" applyFill="1" applyBorder="1" applyAlignment="1">
      <alignment horizontal="center" vertical="center"/>
    </xf>
    <xf numFmtId="0" fontId="63" fillId="9" borderId="0" xfId="22" applyFont="1" applyFill="1" applyAlignment="1">
      <alignment vertical="center"/>
    </xf>
    <xf numFmtId="0" fontId="30" fillId="9" borderId="0" xfId="22" applyFill="1"/>
    <xf numFmtId="41" fontId="63" fillId="9" borderId="32" xfId="21" applyFont="1" applyFill="1" applyBorder="1" applyAlignment="1">
      <alignment horizontal="right" vertical="center"/>
    </xf>
    <xf numFmtId="0" fontId="42" fillId="0" borderId="31" xfId="1" applyFont="1" applyBorder="1" applyAlignment="1">
      <alignment horizontal="left" vertical="center"/>
    </xf>
    <xf numFmtId="0" fontId="42" fillId="0" borderId="30" xfId="1" applyFont="1" applyBorder="1" applyAlignment="1">
      <alignment horizontal="left" vertical="center"/>
    </xf>
    <xf numFmtId="0" fontId="42" fillId="0" borderId="8" xfId="1" applyFont="1" applyBorder="1" applyAlignment="1">
      <alignment horizontal="left" vertical="center"/>
    </xf>
    <xf numFmtId="0" fontId="42" fillId="0" borderId="6" xfId="1" applyFont="1" applyBorder="1" applyAlignment="1">
      <alignment horizontal="left" vertical="center"/>
    </xf>
    <xf numFmtId="0" fontId="46" fillId="0" borderId="4" xfId="1" applyFont="1" applyBorder="1" applyAlignment="1">
      <alignment horizontal="center" vertical="center"/>
    </xf>
    <xf numFmtId="0" fontId="46" fillId="0" borderId="5" xfId="1" applyFont="1" applyBorder="1" applyAlignment="1">
      <alignment horizontal="center" vertical="center"/>
    </xf>
    <xf numFmtId="0" fontId="39" fillId="0" borderId="16" xfId="1" applyFont="1" applyBorder="1" applyAlignment="1">
      <alignment horizontal="distributed" vertical="center" indent="3"/>
    </xf>
    <xf numFmtId="0" fontId="39" fillId="0" borderId="12" xfId="1" applyFont="1" applyBorder="1" applyAlignment="1">
      <alignment horizontal="distributed" vertical="center" indent="3"/>
    </xf>
    <xf numFmtId="0" fontId="39" fillId="0" borderId="14" xfId="1" applyFont="1" applyBorder="1" applyAlignment="1">
      <alignment horizontal="distributed" vertical="center" indent="3"/>
    </xf>
    <xf numFmtId="179" fontId="39" fillId="0" borderId="13" xfId="3" applyNumberFormat="1" applyFont="1" applyFill="1" applyBorder="1" applyAlignment="1" applyProtection="1">
      <alignment horizontal="right" vertical="center"/>
    </xf>
    <xf numFmtId="179" fontId="39" fillId="0" borderId="12" xfId="3" applyNumberFormat="1" applyFont="1" applyFill="1" applyBorder="1" applyAlignment="1" applyProtection="1">
      <alignment horizontal="right" vertical="center"/>
    </xf>
    <xf numFmtId="179" fontId="39" fillId="0" borderId="15" xfId="3" applyNumberFormat="1" applyFont="1" applyFill="1" applyBorder="1" applyAlignment="1" applyProtection="1">
      <alignment horizontal="right" vertical="center"/>
    </xf>
    <xf numFmtId="41" fontId="39" fillId="0" borderId="12" xfId="4" applyFont="1" applyFill="1" applyBorder="1" applyAlignment="1" applyProtection="1">
      <alignment horizontal="center" vertical="center"/>
    </xf>
    <xf numFmtId="41" fontId="39" fillId="0" borderId="14" xfId="4" applyFont="1" applyFill="1" applyBorder="1" applyAlignment="1" applyProtection="1">
      <alignment horizontal="center" vertical="center"/>
    </xf>
    <xf numFmtId="0" fontId="46" fillId="0" borderId="13" xfId="1" applyFont="1" applyBorder="1" applyAlignment="1">
      <alignment horizontal="center" vertical="center"/>
    </xf>
    <xf numFmtId="0" fontId="46" fillId="0" borderId="12" xfId="1" applyFont="1" applyBorder="1" applyAlignment="1">
      <alignment horizontal="center" vertical="center"/>
    </xf>
    <xf numFmtId="0" fontId="46" fillId="0" borderId="11" xfId="1" applyFont="1" applyBorder="1" applyAlignment="1">
      <alignment horizontal="center" vertical="center"/>
    </xf>
    <xf numFmtId="0" fontId="39" fillId="0" borderId="23" xfId="1" applyFont="1" applyBorder="1" applyAlignment="1">
      <alignment horizontal="center" vertical="center" textRotation="255" readingOrder="1"/>
    </xf>
    <xf numFmtId="0" fontId="39" fillId="0" borderId="22" xfId="1" applyFont="1" applyBorder="1" applyAlignment="1">
      <alignment horizontal="center" vertical="center" textRotation="255" readingOrder="1"/>
    </xf>
    <xf numFmtId="0" fontId="39" fillId="0" borderId="21" xfId="1" applyFont="1" applyBorder="1" applyAlignment="1">
      <alignment horizontal="center" vertical="center" textRotation="255" readingOrder="1"/>
    </xf>
    <xf numFmtId="0" fontId="39" fillId="0" borderId="1" xfId="1" applyFont="1" applyBorder="1" applyAlignment="1">
      <alignment horizontal="center" vertical="center"/>
    </xf>
    <xf numFmtId="179" fontId="39" fillId="0" borderId="4" xfId="3" applyNumberFormat="1" applyFont="1" applyFill="1" applyBorder="1" applyAlignment="1" applyProtection="1">
      <alignment horizontal="right" vertical="center" shrinkToFit="1"/>
    </xf>
    <xf numFmtId="179" fontId="39" fillId="0" borderId="18" xfId="3" applyNumberFormat="1" applyFont="1" applyFill="1" applyBorder="1" applyAlignment="1" applyProtection="1">
      <alignment horizontal="right" vertical="center" shrinkToFit="1"/>
    </xf>
    <xf numFmtId="179" fontId="39" fillId="0" borderId="19" xfId="3" applyNumberFormat="1" applyFont="1" applyFill="1" applyBorder="1" applyAlignment="1" applyProtection="1">
      <alignment horizontal="right" vertical="center" shrinkToFit="1"/>
    </xf>
    <xf numFmtId="41" fontId="39" fillId="0" borderId="18" xfId="4" applyFont="1" applyFill="1" applyBorder="1" applyAlignment="1" applyProtection="1">
      <alignment horizontal="right" vertical="center"/>
    </xf>
    <xf numFmtId="41" fontId="39" fillId="0" borderId="5" xfId="4" applyFont="1" applyFill="1" applyBorder="1" applyAlignment="1" applyProtection="1">
      <alignment horizontal="right" vertical="center"/>
    </xf>
    <xf numFmtId="0" fontId="46" fillId="0" borderId="18" xfId="1" applyFont="1" applyBorder="1" applyAlignment="1">
      <alignment horizontal="center" vertical="center"/>
    </xf>
    <xf numFmtId="0" fontId="46" fillId="0" borderId="17" xfId="1" applyFont="1" applyBorder="1" applyAlignment="1">
      <alignment horizontal="center" vertical="center"/>
    </xf>
    <xf numFmtId="0" fontId="39" fillId="0" borderId="20" xfId="1" applyFont="1" applyBorder="1" applyAlignment="1">
      <alignment horizontal="distributed" vertical="center" indent="3"/>
    </xf>
    <xf numFmtId="0" fontId="39" fillId="0" borderId="18" xfId="1" applyFont="1" applyBorder="1" applyAlignment="1">
      <alignment horizontal="distributed" vertical="center" indent="3"/>
    </xf>
    <xf numFmtId="0" fontId="39" fillId="0" borderId="5" xfId="1" applyFont="1" applyBorder="1" applyAlignment="1">
      <alignment horizontal="distributed" vertical="center" indent="3"/>
    </xf>
    <xf numFmtId="179" fontId="39" fillId="0" borderId="4" xfId="3" applyNumberFormat="1" applyFont="1" applyFill="1" applyBorder="1" applyAlignment="1" applyProtection="1">
      <alignment horizontal="right" vertical="center"/>
    </xf>
    <xf numFmtId="179" fontId="39" fillId="0" borderId="18" xfId="3" applyNumberFormat="1" applyFont="1" applyFill="1" applyBorder="1" applyAlignment="1" applyProtection="1">
      <alignment horizontal="right" vertical="center"/>
    </xf>
    <xf numFmtId="179" fontId="39" fillId="0" borderId="19" xfId="3" applyNumberFormat="1" applyFont="1" applyFill="1" applyBorder="1" applyAlignment="1" applyProtection="1">
      <alignment horizontal="right" vertical="center"/>
    </xf>
    <xf numFmtId="0" fontId="49" fillId="0" borderId="10" xfId="1" applyFont="1" applyBorder="1" applyAlignment="1">
      <alignment horizontal="center" vertical="center"/>
    </xf>
    <xf numFmtId="0" fontId="49" fillId="0" borderId="0" xfId="1" applyFont="1" applyAlignment="1">
      <alignment horizontal="center" vertical="center"/>
    </xf>
    <xf numFmtId="0" fontId="49" fillId="0" borderId="9" xfId="1" applyFont="1" applyBorder="1" applyAlignment="1">
      <alignment horizontal="center" vertical="center"/>
    </xf>
    <xf numFmtId="0" fontId="39" fillId="2" borderId="29" xfId="1" applyFont="1" applyFill="1" applyBorder="1" applyAlignment="1">
      <alignment horizontal="center" vertical="center"/>
    </xf>
    <xf numFmtId="0" fontId="39" fillId="2" borderId="28" xfId="1" applyFont="1" applyFill="1" applyBorder="1" applyAlignment="1">
      <alignment horizontal="center" vertical="center"/>
    </xf>
    <xf numFmtId="0" fontId="39" fillId="2" borderId="27" xfId="1" applyFont="1" applyFill="1" applyBorder="1" applyAlignment="1">
      <alignment horizontal="center" vertical="center"/>
    </xf>
    <xf numFmtId="0" fontId="39" fillId="2" borderId="25" xfId="1" applyFont="1" applyFill="1" applyBorder="1" applyAlignment="1">
      <alignment horizontal="center" vertical="center"/>
    </xf>
    <xf numFmtId="0" fontId="39" fillId="2" borderId="26" xfId="1" applyFont="1" applyFill="1" applyBorder="1" applyAlignment="1">
      <alignment horizontal="center" vertical="center"/>
    </xf>
    <xf numFmtId="0" fontId="39" fillId="2" borderId="24" xfId="1" applyFont="1" applyFill="1" applyBorder="1" applyAlignment="1">
      <alignment horizontal="center" vertical="center"/>
    </xf>
    <xf numFmtId="0" fontId="42" fillId="0" borderId="1" xfId="1" applyFont="1" applyBorder="1" applyAlignment="1">
      <alignment horizontal="center" vertical="center"/>
    </xf>
    <xf numFmtId="0" fontId="42" fillId="0" borderId="31" xfId="1" applyFont="1" applyBorder="1" applyAlignment="1">
      <alignment horizontal="center" vertical="center"/>
    </xf>
    <xf numFmtId="0" fontId="42" fillId="0" borderId="30" xfId="1" applyFont="1" applyBorder="1" applyAlignment="1">
      <alignment horizontal="center" vertical="center"/>
    </xf>
    <xf numFmtId="0" fontId="42" fillId="0" borderId="8" xfId="1" applyFont="1" applyBorder="1" applyAlignment="1">
      <alignment horizontal="center" vertical="center"/>
    </xf>
    <xf numFmtId="0" fontId="42" fillId="0" borderId="6" xfId="1" applyFont="1" applyBorder="1" applyAlignment="1">
      <alignment horizontal="center" vertical="center"/>
    </xf>
    <xf numFmtId="0" fontId="42" fillId="0" borderId="2" xfId="1" applyFont="1" applyBorder="1" applyAlignment="1">
      <alignment horizontal="center" vertical="center"/>
    </xf>
    <xf numFmtId="0" fontId="42" fillId="0" borderId="3" xfId="1" applyFont="1" applyBorder="1" applyAlignment="1">
      <alignment horizontal="center" vertical="center"/>
    </xf>
    <xf numFmtId="0" fontId="51" fillId="0" borderId="0" xfId="7" applyFont="1" applyAlignment="1">
      <alignment horizontal="center" vertical="center"/>
    </xf>
    <xf numFmtId="0" fontId="56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53" fillId="0" borderId="0" xfId="7" applyFont="1" applyAlignment="1">
      <alignment horizontal="left" vertical="center"/>
    </xf>
    <xf numFmtId="41" fontId="53" fillId="0" borderId="0" xfId="7" applyNumberFormat="1" applyFont="1" applyAlignment="1">
      <alignment horizontal="left" vertical="center"/>
    </xf>
    <xf numFmtId="0" fontId="64" fillId="0" borderId="0" xfId="22" applyFont="1" applyAlignment="1">
      <alignment vertical="center"/>
    </xf>
    <xf numFmtId="0" fontId="65" fillId="0" borderId="74" xfId="22" applyFont="1" applyBorder="1" applyAlignment="1">
      <alignment horizontal="center" vertical="center"/>
    </xf>
    <xf numFmtId="0" fontId="65" fillId="0" borderId="40" xfId="22" applyFont="1" applyBorder="1" applyAlignment="1">
      <alignment horizontal="center" vertical="center"/>
    </xf>
    <xf numFmtId="0" fontId="65" fillId="0" borderId="76" xfId="22" applyFont="1" applyBorder="1" applyAlignment="1">
      <alignment horizontal="center" vertical="center"/>
    </xf>
    <xf numFmtId="0" fontId="65" fillId="0" borderId="42" xfId="22" applyFont="1" applyBorder="1" applyAlignment="1">
      <alignment horizontal="center" vertical="center"/>
    </xf>
    <xf numFmtId="0" fontId="65" fillId="0" borderId="75" xfId="22" applyFont="1" applyBorder="1" applyAlignment="1">
      <alignment horizontal="center" vertical="center"/>
    </xf>
    <xf numFmtId="0" fontId="65" fillId="0" borderId="41" xfId="22" applyFont="1" applyBorder="1" applyAlignment="1">
      <alignment horizontal="center" vertical="center"/>
    </xf>
    <xf numFmtId="0" fontId="61" fillId="0" borderId="0" xfId="0" quotePrefix="1" applyFont="1" applyAlignment="1">
      <alignment vertical="center" shrinkToFit="1"/>
    </xf>
    <xf numFmtId="0" fontId="2" fillId="0" borderId="0" xfId="0" quotePrefix="1" applyFont="1" applyAlignment="1">
      <alignment horizontal="center" vertical="center" shrinkToFit="1"/>
    </xf>
    <xf numFmtId="0" fontId="62" fillId="0" borderId="1" xfId="0" quotePrefix="1" applyFont="1" applyBorder="1" applyAlignment="1">
      <alignment horizontal="center" vertical="center" shrinkToFit="1"/>
    </xf>
    <xf numFmtId="0" fontId="0" fillId="0" borderId="0" xfId="0" quotePrefix="1" applyAlignment="1">
      <alignment vertical="center" shrinkToFit="1"/>
    </xf>
    <xf numFmtId="207" fontId="48" fillId="0" borderId="105" xfId="0" quotePrefix="1" applyNumberFormat="1" applyFont="1" applyBorder="1" applyAlignment="1">
      <alignment horizontal="center" vertical="center" shrinkToFit="1"/>
    </xf>
    <xf numFmtId="207" fontId="48" fillId="0" borderId="25" xfId="0" quotePrefix="1" applyNumberFormat="1" applyFont="1" applyBorder="1" applyAlignment="1">
      <alignment horizontal="center" vertical="center" shrinkToFit="1"/>
    </xf>
    <xf numFmtId="207" fontId="48" fillId="0" borderId="24" xfId="0" quotePrefix="1" applyNumberFormat="1" applyFont="1" applyBorder="1" applyAlignment="1">
      <alignment horizontal="center" vertical="center" shrinkToFit="1"/>
    </xf>
    <xf numFmtId="0" fontId="47" fillId="0" borderId="0" xfId="0" quotePrefix="1" applyFont="1" applyAlignment="1">
      <alignment horizontal="center" vertical="center" shrinkToFit="1"/>
    </xf>
    <xf numFmtId="0" fontId="38" fillId="0" borderId="0" xfId="0" quotePrefix="1" applyFont="1" applyAlignment="1">
      <alignment vertical="center" shrinkToFit="1"/>
    </xf>
    <xf numFmtId="0" fontId="41" fillId="0" borderId="0" xfId="0" applyFont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0" fillId="3" borderId="0" xfId="6" applyFont="1" applyFill="1" applyAlignment="1">
      <alignment horizontal="center" vertical="center"/>
    </xf>
    <xf numFmtId="0" fontId="3" fillId="3" borderId="38" xfId="6" applyFill="1" applyBorder="1" applyAlignment="1">
      <alignment horizontal="center" vertical="center"/>
    </xf>
    <xf numFmtId="0" fontId="3" fillId="3" borderId="32" xfId="6" applyFill="1" applyBorder="1" applyAlignment="1">
      <alignment horizontal="center" vertical="center"/>
    </xf>
    <xf numFmtId="184" fontId="3" fillId="3" borderId="38" xfId="4" applyNumberFormat="1" applyFont="1" applyFill="1" applyBorder="1" applyAlignment="1">
      <alignment horizontal="center" vertical="center"/>
    </xf>
    <xf numFmtId="184" fontId="3" fillId="3" borderId="32" xfId="4" applyNumberFormat="1" applyFont="1" applyFill="1" applyBorder="1" applyAlignment="1">
      <alignment horizontal="center" vertical="center"/>
    </xf>
    <xf numFmtId="0" fontId="10" fillId="0" borderId="0" xfId="11" applyFont="1" applyAlignment="1">
      <alignment horizontal="center" vertical="center"/>
    </xf>
    <xf numFmtId="0" fontId="3" fillId="0" borderId="0" xfId="11" applyAlignment="1">
      <alignment horizontal="center" vertical="center"/>
    </xf>
    <xf numFmtId="49" fontId="3" fillId="0" borderId="0" xfId="11" applyNumberFormat="1" applyAlignment="1">
      <alignment horizontal="center" vertical="center"/>
    </xf>
    <xf numFmtId="0" fontId="3" fillId="0" borderId="32" xfId="11" applyBorder="1" applyAlignment="1">
      <alignment horizontal="center" vertical="center"/>
    </xf>
    <xf numFmtId="187" fontId="3" fillId="0" borderId="32" xfId="11" applyNumberFormat="1" applyBorder="1" applyAlignment="1">
      <alignment horizontal="center" vertical="center" shrinkToFit="1"/>
    </xf>
    <xf numFmtId="187" fontId="3" fillId="0" borderId="32" xfId="11" applyNumberFormat="1" applyBorder="1" applyAlignment="1">
      <alignment horizontal="center" vertical="center"/>
    </xf>
    <xf numFmtId="186" fontId="3" fillId="0" borderId="32" xfId="11" applyNumberFormat="1" applyBorder="1" applyAlignment="1">
      <alignment horizontal="center" vertical="center"/>
    </xf>
    <xf numFmtId="0" fontId="5" fillId="0" borderId="0" xfId="11" applyFont="1" applyAlignment="1">
      <alignment vertical="center"/>
    </xf>
    <xf numFmtId="188" fontId="3" fillId="0" borderId="32" xfId="11" applyNumberFormat="1" applyBorder="1" applyAlignment="1">
      <alignment horizontal="center" vertical="center"/>
    </xf>
    <xf numFmtId="0" fontId="46" fillId="0" borderId="0" xfId="11" applyFont="1" applyAlignment="1">
      <alignment horizontal="center" vertical="center"/>
    </xf>
    <xf numFmtId="49" fontId="46" fillId="0" borderId="0" xfId="11" applyNumberFormat="1" applyFont="1" applyAlignment="1">
      <alignment horizontal="center" vertical="center"/>
    </xf>
    <xf numFmtId="0" fontId="46" fillId="0" borderId="32" xfId="11" applyFont="1" applyBorder="1" applyAlignment="1">
      <alignment horizontal="center" vertical="center"/>
    </xf>
    <xf numFmtId="187" fontId="46" fillId="0" borderId="32" xfId="11" applyNumberFormat="1" applyFont="1" applyBorder="1" applyAlignment="1">
      <alignment horizontal="center" vertical="center" shrinkToFit="1"/>
    </xf>
    <xf numFmtId="187" fontId="46" fillId="0" borderId="32" xfId="11" applyNumberFormat="1" applyFont="1" applyBorder="1" applyAlignment="1">
      <alignment horizontal="center" vertical="center"/>
    </xf>
    <xf numFmtId="186" fontId="46" fillId="0" borderId="32" xfId="11" applyNumberFormat="1" applyFont="1" applyBorder="1" applyAlignment="1">
      <alignment horizontal="center" vertical="center"/>
    </xf>
    <xf numFmtId="0" fontId="57" fillId="0" borderId="0" xfId="11" applyFont="1" applyAlignment="1">
      <alignment horizontal="center" vertical="center"/>
    </xf>
    <xf numFmtId="0" fontId="42" fillId="0" borderId="0" xfId="11" applyFont="1" applyAlignment="1">
      <alignment vertical="center"/>
    </xf>
    <xf numFmtId="188" fontId="46" fillId="0" borderId="32" xfId="11" applyNumberFormat="1" applyFont="1" applyBorder="1" applyAlignment="1">
      <alignment horizontal="center" vertical="center"/>
    </xf>
    <xf numFmtId="38" fontId="40" fillId="0" borderId="0" xfId="13" applyFont="1" applyAlignment="1">
      <alignment horizontal="center" vertical="center"/>
    </xf>
    <xf numFmtId="38" fontId="40" fillId="0" borderId="9" xfId="13" applyFont="1" applyBorder="1" applyAlignment="1">
      <alignment horizontal="center" vertical="center"/>
    </xf>
    <xf numFmtId="0" fontId="19" fillId="5" borderId="75" xfId="18" applyFont="1" applyFill="1" applyBorder="1" applyAlignment="1">
      <alignment horizontal="distributed" vertical="center"/>
    </xf>
    <xf numFmtId="0" fontId="19" fillId="5" borderId="74" xfId="18" applyFont="1" applyFill="1" applyBorder="1" applyAlignment="1">
      <alignment horizontal="distributed" vertical="center"/>
    </xf>
    <xf numFmtId="0" fontId="19" fillId="5" borderId="98" xfId="18" applyFont="1" applyFill="1" applyBorder="1" applyAlignment="1">
      <alignment horizontal="distributed" vertical="center"/>
    </xf>
    <xf numFmtId="0" fontId="19" fillId="5" borderId="97" xfId="18" applyFont="1" applyFill="1" applyBorder="1" applyAlignment="1">
      <alignment horizontal="distributed" vertical="center"/>
    </xf>
    <xf numFmtId="0" fontId="19" fillId="5" borderId="96" xfId="18" applyFont="1" applyFill="1" applyBorder="1" applyAlignment="1">
      <alignment horizontal="distributed" vertical="center"/>
    </xf>
    <xf numFmtId="0" fontId="19" fillId="5" borderId="76" xfId="18" applyFont="1" applyFill="1" applyBorder="1" applyAlignment="1">
      <alignment horizontal="distributed" vertical="center"/>
    </xf>
    <xf numFmtId="0" fontId="19" fillId="5" borderId="77" xfId="18" applyFont="1" applyFill="1" applyBorder="1" applyAlignment="1">
      <alignment horizontal="distributed" vertical="center"/>
    </xf>
    <xf numFmtId="0" fontId="19" fillId="5" borderId="98" xfId="18" applyFont="1" applyFill="1" applyBorder="1" applyAlignment="1">
      <alignment horizontal="center" vertical="center" wrapText="1"/>
    </xf>
    <xf numFmtId="0" fontId="19" fillId="5" borderId="97" xfId="18" applyFont="1" applyFill="1" applyBorder="1" applyAlignment="1">
      <alignment horizontal="center" vertical="center" wrapText="1"/>
    </xf>
    <xf numFmtId="0" fontId="19" fillId="5" borderId="99" xfId="18" applyFont="1" applyFill="1" applyBorder="1" applyAlignment="1">
      <alignment horizontal="center" vertical="center"/>
    </xf>
  </cellXfs>
  <cellStyles count="25">
    <cellStyle name="백분율 2" xfId="10" xr:uid="{00000000-0005-0000-0000-000000000000}"/>
    <cellStyle name="쉼표 [0]" xfId="21" builtinId="6"/>
    <cellStyle name="쉼표 [0] 15" xfId="8" xr:uid="{00000000-0005-0000-0000-000002000000}"/>
    <cellStyle name="쉼표 [0] 2" xfId="19" xr:uid="{00000000-0005-0000-0000-000003000000}"/>
    <cellStyle name="쉼표 [0] 2 2 2 8" xfId="4" xr:uid="{00000000-0005-0000-0000-000004000000}"/>
    <cellStyle name="쉼표 [0] 2 3 6" xfId="3" xr:uid="{00000000-0005-0000-0000-000005000000}"/>
    <cellStyle name="표준" xfId="0" builtinId="0"/>
    <cellStyle name="표준 10" xfId="9" xr:uid="{00000000-0005-0000-0000-000008000000}"/>
    <cellStyle name="표준 12 4" xfId="24" xr:uid="{9E11C55F-3A3D-4E39-A350-8E77885D04A6}"/>
    <cellStyle name="표준 2" xfId="11" xr:uid="{00000000-0005-0000-0000-000009000000}"/>
    <cellStyle name="표준 2 2" xfId="6" xr:uid="{00000000-0005-0000-0000-00000A000000}"/>
    <cellStyle name="표준 2 2 2" xfId="12" xr:uid="{00000000-0005-0000-0000-00000B000000}"/>
    <cellStyle name="표준 2 3" xfId="20" xr:uid="{00000000-0005-0000-0000-00000C000000}"/>
    <cellStyle name="표준 26" xfId="7" xr:uid="{00000000-0005-0000-0000-00000D000000}"/>
    <cellStyle name="표준 3" xfId="15" xr:uid="{00000000-0005-0000-0000-00000E000000}"/>
    <cellStyle name="표준 4" xfId="22" xr:uid="{00000000-0005-0000-0000-00000F000000}"/>
    <cellStyle name="표준 5" xfId="23" xr:uid="{00000000-0005-0000-0000-000010000000}"/>
    <cellStyle name="표준_20001차설계변경" xfId="2" xr:uid="{00000000-0005-0000-0000-000011000000}"/>
    <cellStyle name="표준_DATA" xfId="18" xr:uid="{00000000-0005-0000-0000-000012000000}"/>
    <cellStyle name="표준_가로등(H=10M)" xfId="14" xr:uid="{00000000-0005-0000-0000-000015000000}"/>
    <cellStyle name="표준_리액턴스Data계산" xfId="17" xr:uid="{00000000-0005-0000-0000-00001B000000}"/>
    <cellStyle name="표준_철거+폐기물_설변1차_2회설계변경" xfId="5" xr:uid="{00000000-0005-0000-0000-000021000000}"/>
    <cellStyle name="표준_총신대외10개소정비공사" xfId="1" xr:uid="{00000000-0005-0000-0000-000022000000}"/>
    <cellStyle name="표준_터파기" xfId="13" xr:uid="{00000000-0005-0000-0000-000023000000}"/>
    <cellStyle name="표준_파주교하신호등설계(PMIS)-토공(05.08월)" xfId="16" xr:uid="{00000000-0005-0000-0000-00002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4.xml"/><Relationship Id="rId47" Type="http://schemas.openxmlformats.org/officeDocument/2006/relationships/externalLink" Target="externalLinks/externalLink9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45" Type="http://schemas.openxmlformats.org/officeDocument/2006/relationships/externalLink" Target="externalLinks/externalLink7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6.xml"/><Relationship Id="rId52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5.xml"/><Relationship Id="rId48" Type="http://schemas.openxmlformats.org/officeDocument/2006/relationships/externalLink" Target="externalLinks/externalLink10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8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</xdr:row>
      <xdr:rowOff>47625</xdr:rowOff>
    </xdr:from>
    <xdr:to>
      <xdr:col>6</xdr:col>
      <xdr:colOff>723900</xdr:colOff>
      <xdr:row>2</xdr:row>
      <xdr:rowOff>1582785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3E4A503-FCFB-4152-8BA7-C46B42DB2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676275"/>
          <a:ext cx="6667500" cy="153516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5</xdr:row>
      <xdr:rowOff>28576</xdr:rowOff>
    </xdr:from>
    <xdr:to>
      <xdr:col>6</xdr:col>
      <xdr:colOff>704851</xdr:colOff>
      <xdr:row>5</xdr:row>
      <xdr:rowOff>1601744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FB72DF7-F80C-42DA-824D-6E54353A9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3057526"/>
          <a:ext cx="6648451" cy="1573168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8</xdr:row>
      <xdr:rowOff>66675</xdr:rowOff>
    </xdr:from>
    <xdr:to>
      <xdr:col>6</xdr:col>
      <xdr:colOff>762000</xdr:colOff>
      <xdr:row>8</xdr:row>
      <xdr:rowOff>1568094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40A6809-AE38-457B-BDDC-636068EFE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300" y="5495925"/>
          <a:ext cx="6686550" cy="150141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11</xdr:row>
      <xdr:rowOff>66675</xdr:rowOff>
    </xdr:from>
    <xdr:to>
      <xdr:col>6</xdr:col>
      <xdr:colOff>781050</xdr:colOff>
      <xdr:row>11</xdr:row>
      <xdr:rowOff>1620098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08BBD03-D6BC-45F0-AC95-1C7380D58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100" y="7896225"/>
          <a:ext cx="6781800" cy="1553423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14</xdr:row>
      <xdr:rowOff>85725</xdr:rowOff>
    </xdr:from>
    <xdr:to>
      <xdr:col>6</xdr:col>
      <xdr:colOff>790575</xdr:colOff>
      <xdr:row>14</xdr:row>
      <xdr:rowOff>1536926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6B1DDE5-ECFB-40C0-A91F-FD4D7109E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150" y="10315575"/>
          <a:ext cx="6772275" cy="1451201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17</xdr:row>
      <xdr:rowOff>28576</xdr:rowOff>
    </xdr:from>
    <xdr:to>
      <xdr:col>6</xdr:col>
      <xdr:colOff>485775</xdr:colOff>
      <xdr:row>17</xdr:row>
      <xdr:rowOff>1597124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0B45F6C-4DE2-41CB-83AC-BD9E6DE62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2400" y="12658726"/>
          <a:ext cx="6372225" cy="1568548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20</xdr:row>
      <xdr:rowOff>76200</xdr:rowOff>
    </xdr:from>
    <xdr:to>
      <xdr:col>6</xdr:col>
      <xdr:colOff>600075</xdr:colOff>
      <xdr:row>20</xdr:row>
      <xdr:rowOff>1580080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F164A84F-CC35-4B0C-9713-CC4126437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42875" y="15106650"/>
          <a:ext cx="6496050" cy="150388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23</xdr:row>
      <xdr:rowOff>114301</xdr:rowOff>
    </xdr:from>
    <xdr:to>
      <xdr:col>6</xdr:col>
      <xdr:colOff>695325</xdr:colOff>
      <xdr:row>23</xdr:row>
      <xdr:rowOff>1579569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5E654A97-8263-4F44-AFC5-DE70B2B56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4300" y="17545051"/>
          <a:ext cx="6619875" cy="146526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26</xdr:row>
      <xdr:rowOff>38100</xdr:rowOff>
    </xdr:from>
    <xdr:to>
      <xdr:col>6</xdr:col>
      <xdr:colOff>714376</xdr:colOff>
      <xdr:row>26</xdr:row>
      <xdr:rowOff>1551700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EF007F3-E320-4D70-A9BA-5E47B3149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6675" y="19869150"/>
          <a:ext cx="6686551" cy="151360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29</xdr:row>
      <xdr:rowOff>76200</xdr:rowOff>
    </xdr:from>
    <xdr:to>
      <xdr:col>6</xdr:col>
      <xdr:colOff>790575</xdr:colOff>
      <xdr:row>29</xdr:row>
      <xdr:rowOff>1532415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B71B0E4C-9391-4FD9-9E74-BC396C4B8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7150" y="22307550"/>
          <a:ext cx="6772275" cy="145621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32</xdr:row>
      <xdr:rowOff>104775</xdr:rowOff>
    </xdr:from>
    <xdr:to>
      <xdr:col>6</xdr:col>
      <xdr:colOff>819150</xdr:colOff>
      <xdr:row>32</xdr:row>
      <xdr:rowOff>1564432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BF3552B1-A234-461A-A0A5-0486895EC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8575" y="24736425"/>
          <a:ext cx="6829425" cy="1459657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35</xdr:row>
      <xdr:rowOff>76201</xdr:rowOff>
    </xdr:from>
    <xdr:to>
      <xdr:col>6</xdr:col>
      <xdr:colOff>781050</xdr:colOff>
      <xdr:row>35</xdr:row>
      <xdr:rowOff>1570939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C4E09996-7D56-4065-9B69-E78C63D8C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6200" y="27108151"/>
          <a:ext cx="6743700" cy="1494738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38</xdr:row>
      <xdr:rowOff>66675</xdr:rowOff>
    </xdr:from>
    <xdr:to>
      <xdr:col>6</xdr:col>
      <xdr:colOff>838201</xdr:colOff>
      <xdr:row>38</xdr:row>
      <xdr:rowOff>1615629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1B26ABDE-3791-4472-B3BC-494215423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8100" y="29498925"/>
          <a:ext cx="6838951" cy="154895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41</xdr:row>
      <xdr:rowOff>47625</xdr:rowOff>
    </xdr:from>
    <xdr:to>
      <xdr:col>6</xdr:col>
      <xdr:colOff>657226</xdr:colOff>
      <xdr:row>41</xdr:row>
      <xdr:rowOff>1598045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E3D081EE-20B9-43DA-B37B-3FB7BF4E6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6675" y="31880175"/>
          <a:ext cx="6629401" cy="155042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44</xdr:row>
      <xdr:rowOff>66675</xdr:rowOff>
    </xdr:from>
    <xdr:to>
      <xdr:col>6</xdr:col>
      <xdr:colOff>857251</xdr:colOff>
      <xdr:row>44</xdr:row>
      <xdr:rowOff>1573831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5196D21-3930-403B-88DF-8734612C4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8101" y="34299525"/>
          <a:ext cx="6858000" cy="1507156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47</xdr:row>
      <xdr:rowOff>47626</xdr:rowOff>
    </xdr:from>
    <xdr:to>
      <xdr:col>6</xdr:col>
      <xdr:colOff>685800</xdr:colOff>
      <xdr:row>47</xdr:row>
      <xdr:rowOff>1614188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49AC12B4-5BFA-4B37-9DF9-56F0AB02A8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14300" y="36680776"/>
          <a:ext cx="6610350" cy="1566562"/>
        </a:xfrm>
        <a:prstGeom prst="rect">
          <a:avLst/>
        </a:prstGeom>
      </xdr:spPr>
    </xdr:pic>
    <xdr:clientData/>
  </xdr:twoCellAnchor>
  <xdr:twoCellAnchor editAs="oneCell">
    <xdr:from>
      <xdr:col>1</xdr:col>
      <xdr:colOff>76960</xdr:colOff>
      <xdr:row>50</xdr:row>
      <xdr:rowOff>57150</xdr:rowOff>
    </xdr:from>
    <xdr:to>
      <xdr:col>6</xdr:col>
      <xdr:colOff>838199</xdr:colOff>
      <xdr:row>50</xdr:row>
      <xdr:rowOff>1590675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B64746D5-AB3E-47EC-9454-CD5F5F44A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6960" y="39090600"/>
          <a:ext cx="6800089" cy="15335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53</xdr:row>
      <xdr:rowOff>85726</xdr:rowOff>
    </xdr:from>
    <xdr:to>
      <xdr:col>6</xdr:col>
      <xdr:colOff>781051</xdr:colOff>
      <xdr:row>53</xdr:row>
      <xdr:rowOff>1556272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28B93BF4-B47D-43A6-ABC9-B19CC1081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7150" y="41519476"/>
          <a:ext cx="6762751" cy="1470546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56</xdr:row>
      <xdr:rowOff>47624</xdr:rowOff>
    </xdr:from>
    <xdr:to>
      <xdr:col>6</xdr:col>
      <xdr:colOff>828675</xdr:colOff>
      <xdr:row>56</xdr:row>
      <xdr:rowOff>1554983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CC57A5E3-7B9B-4E61-9561-FBCF7DBF4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6675" y="43881674"/>
          <a:ext cx="6800850" cy="1507359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59</xdr:row>
      <xdr:rowOff>57150</xdr:rowOff>
    </xdr:from>
    <xdr:to>
      <xdr:col>6</xdr:col>
      <xdr:colOff>838201</xdr:colOff>
      <xdr:row>59</xdr:row>
      <xdr:rowOff>1598871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DEA40987-5CC8-49AE-9FA9-F3AD0DB70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9050" y="46291500"/>
          <a:ext cx="6858001" cy="1541721"/>
        </a:xfrm>
        <a:prstGeom prst="rect">
          <a:avLst/>
        </a:prstGeom>
      </xdr:spPr>
    </xdr:pic>
    <xdr:clientData/>
  </xdr:twoCellAnchor>
  <xdr:twoCellAnchor editAs="oneCell">
    <xdr:from>
      <xdr:col>1</xdr:col>
      <xdr:colOff>119062</xdr:colOff>
      <xdr:row>62</xdr:row>
      <xdr:rowOff>104775</xdr:rowOff>
    </xdr:from>
    <xdr:to>
      <xdr:col>6</xdr:col>
      <xdr:colOff>809625</xdr:colOff>
      <xdr:row>62</xdr:row>
      <xdr:rowOff>1600200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B07C9AAA-3854-413D-91D2-EF242654A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19062" y="48739425"/>
          <a:ext cx="6729413" cy="1495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6</xdr:row>
      <xdr:rowOff>114300</xdr:rowOff>
    </xdr:from>
    <xdr:to>
      <xdr:col>4</xdr:col>
      <xdr:colOff>419100</xdr:colOff>
      <xdr:row>6</xdr:row>
      <xdr:rowOff>114300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65C5321C-B466-4CD8-9601-47C285DFDD1A}"/>
            </a:ext>
          </a:extLst>
        </xdr:cNvPr>
        <xdr:cNvSpPr>
          <a:spLocks noChangeShapeType="1"/>
        </xdr:cNvSpPr>
      </xdr:nvSpPr>
      <xdr:spPr bwMode="auto">
        <a:xfrm>
          <a:off x="2819400" y="1371600"/>
          <a:ext cx="342900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3</xdr:row>
      <xdr:rowOff>9525</xdr:rowOff>
    </xdr:from>
    <xdr:to>
      <xdr:col>4</xdr:col>
      <xdr:colOff>9525</xdr:colOff>
      <xdr:row>4</xdr:row>
      <xdr:rowOff>19050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CEA3825B-3A2D-4C78-9456-CB3C45C96D83}"/>
            </a:ext>
          </a:extLst>
        </xdr:cNvPr>
        <xdr:cNvSpPr>
          <a:spLocks noChangeShapeType="1"/>
        </xdr:cNvSpPr>
      </xdr:nvSpPr>
      <xdr:spPr bwMode="auto">
        <a:xfrm flipV="1">
          <a:off x="2752725" y="638175"/>
          <a:ext cx="0" cy="21907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485775</xdr:colOff>
      <xdr:row>3</xdr:row>
      <xdr:rowOff>19050</xdr:rowOff>
    </xdr:from>
    <xdr:to>
      <xdr:col>2</xdr:col>
      <xdr:colOff>485775</xdr:colOff>
      <xdr:row>4</xdr:row>
      <xdr:rowOff>19050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id="{F96751D9-E835-43C2-B706-2D1E3F55B2AE}"/>
            </a:ext>
          </a:extLst>
        </xdr:cNvPr>
        <xdr:cNvSpPr>
          <a:spLocks noChangeShapeType="1"/>
        </xdr:cNvSpPr>
      </xdr:nvSpPr>
      <xdr:spPr bwMode="auto">
        <a:xfrm flipV="1">
          <a:off x="1857375" y="647700"/>
          <a:ext cx="0" cy="20955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485775</xdr:colOff>
      <xdr:row>3</xdr:row>
      <xdr:rowOff>133350</xdr:rowOff>
    </xdr:from>
    <xdr:to>
      <xdr:col>4</xdr:col>
      <xdr:colOff>9525</xdr:colOff>
      <xdr:row>3</xdr:row>
      <xdr:rowOff>133350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48B16D16-D7C9-4307-9CE7-062B6FDB47A5}"/>
            </a:ext>
          </a:extLst>
        </xdr:cNvPr>
        <xdr:cNvSpPr>
          <a:spLocks noChangeShapeType="1"/>
        </xdr:cNvSpPr>
      </xdr:nvSpPr>
      <xdr:spPr bwMode="auto">
        <a:xfrm flipV="1">
          <a:off x="1857375" y="762000"/>
          <a:ext cx="895350" cy="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142878</xdr:colOff>
      <xdr:row>2</xdr:row>
      <xdr:rowOff>119746</xdr:rowOff>
    </xdr:from>
    <xdr:to>
      <xdr:col>3</xdr:col>
      <xdr:colOff>314328</xdr:colOff>
      <xdr:row>3</xdr:row>
      <xdr:rowOff>100696</xdr:rowOff>
    </xdr:to>
    <xdr:sp macro="" textlink="">
      <xdr:nvSpPr>
        <xdr:cNvPr id="37" name="Text 2407">
          <a:extLst>
            <a:ext uri="{FF2B5EF4-FFF2-40B4-BE49-F238E27FC236}">
              <a16:creationId xmlns:a16="http://schemas.microsoft.com/office/drawing/2014/main" id="{99413FF7-ED83-4D70-9E44-E117A46023AE}"/>
            </a:ext>
          </a:extLst>
        </xdr:cNvPr>
        <xdr:cNvSpPr txBox="1">
          <a:spLocks noChangeArrowheads="1"/>
        </xdr:cNvSpPr>
      </xdr:nvSpPr>
      <xdr:spPr bwMode="auto">
        <a:xfrm>
          <a:off x="2200278" y="538846"/>
          <a:ext cx="17145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A</a:t>
          </a:r>
        </a:p>
      </xdr:txBody>
    </xdr:sp>
    <xdr:clientData/>
  </xdr:twoCellAnchor>
  <xdr:twoCellAnchor>
    <xdr:from>
      <xdr:col>4</xdr:col>
      <xdr:colOff>266700</xdr:colOff>
      <xdr:row>4</xdr:row>
      <xdr:rowOff>66675</xdr:rowOff>
    </xdr:from>
    <xdr:to>
      <xdr:col>4</xdr:col>
      <xdr:colOff>266700</xdr:colOff>
      <xdr:row>6</xdr:row>
      <xdr:rowOff>114300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43D7AA1E-3E22-4D7F-B4AD-6AD539B05D87}"/>
            </a:ext>
          </a:extLst>
        </xdr:cNvPr>
        <xdr:cNvSpPr>
          <a:spLocks noChangeShapeType="1"/>
        </xdr:cNvSpPr>
      </xdr:nvSpPr>
      <xdr:spPr bwMode="auto">
        <a:xfrm flipH="1">
          <a:off x="3009900" y="904875"/>
          <a:ext cx="0" cy="466725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76200</xdr:colOff>
      <xdr:row>4</xdr:row>
      <xdr:rowOff>47625</xdr:rowOff>
    </xdr:from>
    <xdr:to>
      <xdr:col>4</xdr:col>
      <xdr:colOff>419100</xdr:colOff>
      <xdr:row>4</xdr:row>
      <xdr:rowOff>47625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5B5232E5-CAFA-43A8-A969-D2C71728F82E}"/>
            </a:ext>
          </a:extLst>
        </xdr:cNvPr>
        <xdr:cNvSpPr>
          <a:spLocks noChangeShapeType="1"/>
        </xdr:cNvSpPr>
      </xdr:nvSpPr>
      <xdr:spPr bwMode="auto">
        <a:xfrm>
          <a:off x="2819400" y="885825"/>
          <a:ext cx="342900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283036</xdr:colOff>
      <xdr:row>5</xdr:row>
      <xdr:rowOff>5442</xdr:rowOff>
    </xdr:from>
    <xdr:to>
      <xdr:col>4</xdr:col>
      <xdr:colOff>425911</xdr:colOff>
      <xdr:row>5</xdr:row>
      <xdr:rowOff>157842</xdr:rowOff>
    </xdr:to>
    <xdr:sp macro="" textlink="">
      <xdr:nvSpPr>
        <xdr:cNvPr id="40" name="Text 2413">
          <a:extLst>
            <a:ext uri="{FF2B5EF4-FFF2-40B4-BE49-F238E27FC236}">
              <a16:creationId xmlns:a16="http://schemas.microsoft.com/office/drawing/2014/main" id="{DED36B93-3446-46BD-9A37-903706968D49}"/>
            </a:ext>
          </a:extLst>
        </xdr:cNvPr>
        <xdr:cNvSpPr txBox="1">
          <a:spLocks noChangeArrowheads="1"/>
        </xdr:cNvSpPr>
      </xdr:nvSpPr>
      <xdr:spPr bwMode="auto">
        <a:xfrm>
          <a:off x="3026236" y="1053192"/>
          <a:ext cx="142875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B</a:t>
          </a:r>
        </a:p>
      </xdr:txBody>
    </xdr:sp>
    <xdr:clientData/>
  </xdr:twoCellAnchor>
  <xdr:twoCellAnchor>
    <xdr:from>
      <xdr:col>2</xdr:col>
      <xdr:colOff>485775</xdr:colOff>
      <xdr:row>4</xdr:row>
      <xdr:rowOff>47625</xdr:rowOff>
    </xdr:from>
    <xdr:to>
      <xdr:col>3</xdr:col>
      <xdr:colOff>685800</xdr:colOff>
      <xdr:row>6</xdr:row>
      <xdr:rowOff>114300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26F165E6-9499-4DF0-9E72-9824E9F89014}"/>
            </a:ext>
          </a:extLst>
        </xdr:cNvPr>
        <xdr:cNvSpPr>
          <a:spLocks noChangeArrowheads="1"/>
        </xdr:cNvSpPr>
      </xdr:nvSpPr>
      <xdr:spPr bwMode="auto">
        <a:xfrm>
          <a:off x="1857375" y="885825"/>
          <a:ext cx="885825" cy="4857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321128</xdr:colOff>
      <xdr:row>11</xdr:row>
      <xdr:rowOff>9525</xdr:rowOff>
    </xdr:from>
    <xdr:to>
      <xdr:col>1</xdr:col>
      <xdr:colOff>447675</xdr:colOff>
      <xdr:row>11</xdr:row>
      <xdr:rowOff>185057</xdr:rowOff>
    </xdr:to>
    <xdr:sp macro="" textlink="">
      <xdr:nvSpPr>
        <xdr:cNvPr id="42" name="Text 2424">
          <a:extLst>
            <a:ext uri="{FF2B5EF4-FFF2-40B4-BE49-F238E27FC236}">
              <a16:creationId xmlns:a16="http://schemas.microsoft.com/office/drawing/2014/main" id="{ABE43E79-35A7-420E-BA8A-B4D242B1FFF5}"/>
            </a:ext>
          </a:extLst>
        </xdr:cNvPr>
        <xdr:cNvSpPr txBox="1">
          <a:spLocks noChangeArrowheads="1"/>
        </xdr:cNvSpPr>
      </xdr:nvSpPr>
      <xdr:spPr bwMode="auto">
        <a:xfrm>
          <a:off x="1006928" y="2314575"/>
          <a:ext cx="126547" cy="175532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C</a:t>
          </a:r>
        </a:p>
      </xdr:txBody>
    </xdr:sp>
    <xdr:clientData/>
  </xdr:twoCellAnchor>
  <xdr:twoCellAnchor>
    <xdr:from>
      <xdr:col>4</xdr:col>
      <xdr:colOff>514350</xdr:colOff>
      <xdr:row>7</xdr:row>
      <xdr:rowOff>104775</xdr:rowOff>
    </xdr:from>
    <xdr:to>
      <xdr:col>4</xdr:col>
      <xdr:colOff>514350</xdr:colOff>
      <xdr:row>12</xdr:row>
      <xdr:rowOff>95250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BCD9EB7E-1C02-4253-8BE8-2A68E51EF359}"/>
            </a:ext>
          </a:extLst>
        </xdr:cNvPr>
        <xdr:cNvSpPr>
          <a:spLocks noChangeShapeType="1"/>
        </xdr:cNvSpPr>
      </xdr:nvSpPr>
      <xdr:spPr bwMode="auto">
        <a:xfrm flipV="1">
          <a:off x="3257550" y="1571625"/>
          <a:ext cx="0" cy="10382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9</xdr:row>
      <xdr:rowOff>19050</xdr:rowOff>
    </xdr:from>
    <xdr:to>
      <xdr:col>2</xdr:col>
      <xdr:colOff>180975</xdr:colOff>
      <xdr:row>13</xdr:row>
      <xdr:rowOff>171450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AC6F5B61-57D2-4754-8669-7F32AD41C107}"/>
            </a:ext>
          </a:extLst>
        </xdr:cNvPr>
        <xdr:cNvSpPr>
          <a:spLocks noChangeShapeType="1"/>
        </xdr:cNvSpPr>
      </xdr:nvSpPr>
      <xdr:spPr bwMode="auto">
        <a:xfrm flipV="1">
          <a:off x="1552575" y="1905000"/>
          <a:ext cx="0" cy="9906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314325</xdr:colOff>
      <xdr:row>9</xdr:row>
      <xdr:rowOff>19050</xdr:rowOff>
    </xdr:from>
    <xdr:to>
      <xdr:col>4</xdr:col>
      <xdr:colOff>314325</xdr:colOff>
      <xdr:row>14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9AA857CF-9062-4A04-A388-4AB20AF0C451}"/>
            </a:ext>
          </a:extLst>
        </xdr:cNvPr>
        <xdr:cNvSpPr>
          <a:spLocks noChangeShapeType="1"/>
        </xdr:cNvSpPr>
      </xdr:nvSpPr>
      <xdr:spPr bwMode="auto">
        <a:xfrm flipV="1">
          <a:off x="3057525" y="1905000"/>
          <a:ext cx="0" cy="10287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9</xdr:row>
      <xdr:rowOff>95250</xdr:rowOff>
    </xdr:from>
    <xdr:to>
      <xdr:col>4</xdr:col>
      <xdr:colOff>314325</xdr:colOff>
      <xdr:row>9</xdr:row>
      <xdr:rowOff>95250</xdr:rowOff>
    </xdr:to>
    <xdr:sp macro="" textlink="">
      <xdr:nvSpPr>
        <xdr:cNvPr id="46" name="Line 45">
          <a:extLst>
            <a:ext uri="{FF2B5EF4-FFF2-40B4-BE49-F238E27FC236}">
              <a16:creationId xmlns:a16="http://schemas.microsoft.com/office/drawing/2014/main" id="{6F366E06-D5A1-449E-8FB2-126FAAD55968}"/>
            </a:ext>
          </a:extLst>
        </xdr:cNvPr>
        <xdr:cNvSpPr>
          <a:spLocks noChangeShapeType="1"/>
        </xdr:cNvSpPr>
      </xdr:nvSpPr>
      <xdr:spPr bwMode="auto">
        <a:xfrm flipV="1">
          <a:off x="1552575" y="1981200"/>
          <a:ext cx="1504950" cy="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166691</xdr:colOff>
      <xdr:row>8</xdr:row>
      <xdr:rowOff>114300</xdr:rowOff>
    </xdr:from>
    <xdr:to>
      <xdr:col>3</xdr:col>
      <xdr:colOff>290516</xdr:colOff>
      <xdr:row>9</xdr:row>
      <xdr:rowOff>66675</xdr:rowOff>
    </xdr:to>
    <xdr:sp macro="" textlink="">
      <xdr:nvSpPr>
        <xdr:cNvPr id="47" name="Text 2424">
          <a:extLst>
            <a:ext uri="{FF2B5EF4-FFF2-40B4-BE49-F238E27FC236}">
              <a16:creationId xmlns:a16="http://schemas.microsoft.com/office/drawing/2014/main" id="{396AD697-443E-4A12-953F-DA932DF53916}"/>
            </a:ext>
          </a:extLst>
        </xdr:cNvPr>
        <xdr:cNvSpPr txBox="1">
          <a:spLocks noChangeArrowheads="1"/>
        </xdr:cNvSpPr>
      </xdr:nvSpPr>
      <xdr:spPr bwMode="auto">
        <a:xfrm>
          <a:off x="2224091" y="1790700"/>
          <a:ext cx="123825" cy="1619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F</a:t>
          </a:r>
        </a:p>
      </xdr:txBody>
    </xdr:sp>
    <xdr:clientData/>
  </xdr:twoCellAnchor>
  <xdr:twoCellAnchor>
    <xdr:from>
      <xdr:col>1</xdr:col>
      <xdr:colOff>666750</xdr:colOff>
      <xdr:row>7</xdr:row>
      <xdr:rowOff>123825</xdr:rowOff>
    </xdr:from>
    <xdr:to>
      <xdr:col>1</xdr:col>
      <xdr:colOff>666750</xdr:colOff>
      <xdr:row>12</xdr:row>
      <xdr:rowOff>104775</xdr:rowOff>
    </xdr:to>
    <xdr:sp macro="" textlink="">
      <xdr:nvSpPr>
        <xdr:cNvPr id="48" name="Line 47">
          <a:extLst>
            <a:ext uri="{FF2B5EF4-FFF2-40B4-BE49-F238E27FC236}">
              <a16:creationId xmlns:a16="http://schemas.microsoft.com/office/drawing/2014/main" id="{3D117EC0-BE73-4938-BB61-18CC16BCD1BB}"/>
            </a:ext>
          </a:extLst>
        </xdr:cNvPr>
        <xdr:cNvSpPr>
          <a:spLocks noChangeShapeType="1"/>
        </xdr:cNvSpPr>
      </xdr:nvSpPr>
      <xdr:spPr bwMode="auto">
        <a:xfrm flipV="1">
          <a:off x="1352550" y="1590675"/>
          <a:ext cx="0" cy="10287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8</xdr:row>
      <xdr:rowOff>85725</xdr:rowOff>
    </xdr:from>
    <xdr:to>
      <xdr:col>4</xdr:col>
      <xdr:colOff>504825</xdr:colOff>
      <xdr:row>8</xdr:row>
      <xdr:rowOff>85725</xdr:rowOff>
    </xdr:to>
    <xdr:sp macro="" textlink="">
      <xdr:nvSpPr>
        <xdr:cNvPr id="49" name="Line 48">
          <a:extLst>
            <a:ext uri="{FF2B5EF4-FFF2-40B4-BE49-F238E27FC236}">
              <a16:creationId xmlns:a16="http://schemas.microsoft.com/office/drawing/2014/main" id="{5033A17D-A3A1-4CD9-A812-F6D032C7E2F0}"/>
            </a:ext>
          </a:extLst>
        </xdr:cNvPr>
        <xdr:cNvSpPr>
          <a:spLocks noChangeShapeType="1"/>
        </xdr:cNvSpPr>
      </xdr:nvSpPr>
      <xdr:spPr bwMode="auto">
        <a:xfrm flipV="1">
          <a:off x="1352550" y="1762125"/>
          <a:ext cx="1895475" cy="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119066</xdr:colOff>
      <xdr:row>7</xdr:row>
      <xdr:rowOff>76200</xdr:rowOff>
    </xdr:from>
    <xdr:to>
      <xdr:col>3</xdr:col>
      <xdr:colOff>338141</xdr:colOff>
      <xdr:row>8</xdr:row>
      <xdr:rowOff>38100</xdr:rowOff>
    </xdr:to>
    <xdr:sp macro="" textlink="">
      <xdr:nvSpPr>
        <xdr:cNvPr id="50" name="Text 2427">
          <a:extLst>
            <a:ext uri="{FF2B5EF4-FFF2-40B4-BE49-F238E27FC236}">
              <a16:creationId xmlns:a16="http://schemas.microsoft.com/office/drawing/2014/main" id="{A27E994B-7E80-4FDC-BA20-D8507A7737C6}"/>
            </a:ext>
          </a:extLst>
        </xdr:cNvPr>
        <xdr:cNvSpPr txBox="1">
          <a:spLocks noChangeArrowheads="1"/>
        </xdr:cNvSpPr>
      </xdr:nvSpPr>
      <xdr:spPr bwMode="auto">
        <a:xfrm>
          <a:off x="2176466" y="1543050"/>
          <a:ext cx="219075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G</a:t>
          </a:r>
        </a:p>
      </xdr:txBody>
    </xdr:sp>
    <xdr:clientData/>
  </xdr:twoCellAnchor>
  <xdr:twoCellAnchor>
    <xdr:from>
      <xdr:col>2</xdr:col>
      <xdr:colOff>295275</xdr:colOff>
      <xdr:row>15</xdr:row>
      <xdr:rowOff>0</xdr:rowOff>
    </xdr:from>
    <xdr:to>
      <xdr:col>2</xdr:col>
      <xdr:colOff>523875</xdr:colOff>
      <xdr:row>15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783BDB6-49B8-4898-8466-CBC45FF1911F}"/>
            </a:ext>
          </a:extLst>
        </xdr:cNvPr>
        <xdr:cNvSpPr>
          <a:spLocks noChangeShapeType="1"/>
        </xdr:cNvSpPr>
      </xdr:nvSpPr>
      <xdr:spPr bwMode="auto">
        <a:xfrm>
          <a:off x="1666875" y="314325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114303</xdr:colOff>
      <xdr:row>16</xdr:row>
      <xdr:rowOff>114300</xdr:rowOff>
    </xdr:from>
    <xdr:to>
      <xdr:col>3</xdr:col>
      <xdr:colOff>342903</xdr:colOff>
      <xdr:row>17</xdr:row>
      <xdr:rowOff>120650</xdr:rowOff>
    </xdr:to>
    <xdr:sp macro="" textlink="">
      <xdr:nvSpPr>
        <xdr:cNvPr id="52" name="Text 2416">
          <a:extLst>
            <a:ext uri="{FF2B5EF4-FFF2-40B4-BE49-F238E27FC236}">
              <a16:creationId xmlns:a16="http://schemas.microsoft.com/office/drawing/2014/main" id="{E0332F72-8CE2-4874-A161-5A5F5F532E0D}"/>
            </a:ext>
          </a:extLst>
        </xdr:cNvPr>
        <xdr:cNvSpPr txBox="1">
          <a:spLocks noChangeArrowheads="1"/>
        </xdr:cNvSpPr>
      </xdr:nvSpPr>
      <xdr:spPr bwMode="auto">
        <a:xfrm>
          <a:off x="2171703" y="3467100"/>
          <a:ext cx="228600" cy="2159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E</a:t>
          </a:r>
        </a:p>
      </xdr:txBody>
    </xdr:sp>
    <xdr:clientData/>
  </xdr:twoCellAnchor>
  <xdr:twoCellAnchor>
    <xdr:from>
      <xdr:col>4</xdr:col>
      <xdr:colOff>190500</xdr:colOff>
      <xdr:row>12</xdr:row>
      <xdr:rowOff>123825</xdr:rowOff>
    </xdr:from>
    <xdr:to>
      <xdr:col>5</xdr:col>
      <xdr:colOff>238125</xdr:colOff>
      <xdr:row>15</xdr:row>
      <xdr:rowOff>0</xdr:rowOff>
    </xdr:to>
    <xdr:sp macro="" textlink="">
      <xdr:nvSpPr>
        <xdr:cNvPr id="53" name="Drawing 2418">
          <a:extLst>
            <a:ext uri="{FF2B5EF4-FFF2-40B4-BE49-F238E27FC236}">
              <a16:creationId xmlns:a16="http://schemas.microsoft.com/office/drawing/2014/main" id="{BCFB98F6-198F-47D9-BD60-27A9F151EC3C}"/>
            </a:ext>
          </a:extLst>
        </xdr:cNvPr>
        <xdr:cNvSpPr>
          <a:spLocks/>
        </xdr:cNvSpPr>
      </xdr:nvSpPr>
      <xdr:spPr bwMode="auto">
        <a:xfrm>
          <a:off x="2933700" y="2638425"/>
          <a:ext cx="733425" cy="504825"/>
        </a:xfrm>
        <a:custGeom>
          <a:avLst/>
          <a:gdLst>
            <a:gd name="T0" fmla="*/ 0 w 16384"/>
            <a:gd name="T1" fmla="*/ 2147483647 h 16384"/>
            <a:gd name="T2" fmla="*/ 2147483647 w 16384"/>
            <a:gd name="T3" fmla="*/ 0 h 16384"/>
            <a:gd name="T4" fmla="*/ 2147483647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16384"/>
              </a:moveTo>
              <a:lnTo>
                <a:pt x="6703" y="0"/>
              </a:lnTo>
              <a:lnTo>
                <a:pt x="16384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12</xdr:row>
      <xdr:rowOff>142875</xdr:rowOff>
    </xdr:from>
    <xdr:to>
      <xdr:col>2</xdr:col>
      <xdr:colOff>295275</xdr:colOff>
      <xdr:row>15</xdr:row>
      <xdr:rowOff>0</xdr:rowOff>
    </xdr:to>
    <xdr:sp macro="" textlink="">
      <xdr:nvSpPr>
        <xdr:cNvPr id="54" name="Drawing 2419">
          <a:extLst>
            <a:ext uri="{FF2B5EF4-FFF2-40B4-BE49-F238E27FC236}">
              <a16:creationId xmlns:a16="http://schemas.microsoft.com/office/drawing/2014/main" id="{1E5FCA78-2251-4C21-867A-4BD2DEE2AAF6}"/>
            </a:ext>
          </a:extLst>
        </xdr:cNvPr>
        <xdr:cNvSpPr>
          <a:spLocks/>
        </xdr:cNvSpPr>
      </xdr:nvSpPr>
      <xdr:spPr bwMode="auto">
        <a:xfrm>
          <a:off x="981075" y="2657475"/>
          <a:ext cx="685800" cy="4857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6384" y="16384"/>
              </a:moveTo>
              <a:lnTo>
                <a:pt x="8904" y="0"/>
              </a:lnTo>
              <a:lnTo>
                <a:pt x="0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295275</xdr:colOff>
      <xdr:row>16</xdr:row>
      <xdr:rowOff>85725</xdr:rowOff>
    </xdr:from>
    <xdr:to>
      <xdr:col>4</xdr:col>
      <xdr:colOff>219075</xdr:colOff>
      <xdr:row>16</xdr:row>
      <xdr:rowOff>85725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2B061C08-CA56-4E0A-BAD8-851D7D0C8CA0}"/>
            </a:ext>
          </a:extLst>
        </xdr:cNvPr>
        <xdr:cNvSpPr>
          <a:spLocks noChangeShapeType="1"/>
        </xdr:cNvSpPr>
      </xdr:nvSpPr>
      <xdr:spPr bwMode="auto">
        <a:xfrm flipV="1">
          <a:off x="1666875" y="3438525"/>
          <a:ext cx="1295400" cy="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638175</xdr:colOff>
      <xdr:row>15</xdr:row>
      <xdr:rowOff>0</xdr:rowOff>
    </xdr:from>
    <xdr:to>
      <xdr:col>4</xdr:col>
      <xdr:colOff>190500</xdr:colOff>
      <xdr:row>15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646D3BA9-F06F-48D1-8BB1-32D80CE7048E}"/>
            </a:ext>
          </a:extLst>
        </xdr:cNvPr>
        <xdr:cNvSpPr>
          <a:spLocks noChangeShapeType="1"/>
        </xdr:cNvSpPr>
      </xdr:nvSpPr>
      <xdr:spPr bwMode="auto">
        <a:xfrm>
          <a:off x="2695575" y="3143250"/>
          <a:ext cx="238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523875</xdr:colOff>
      <xdr:row>10</xdr:row>
      <xdr:rowOff>66675</xdr:rowOff>
    </xdr:from>
    <xdr:to>
      <xdr:col>3</xdr:col>
      <xdr:colOff>638175</xdr:colOff>
      <xdr:row>15</xdr:row>
      <xdr:rowOff>0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F8A24556-2E40-4EB4-B3F8-A445E0AC5DCF}"/>
            </a:ext>
          </a:extLst>
        </xdr:cNvPr>
        <xdr:cNvSpPr>
          <a:spLocks noChangeArrowheads="1"/>
        </xdr:cNvSpPr>
      </xdr:nvSpPr>
      <xdr:spPr bwMode="auto">
        <a:xfrm>
          <a:off x="1895475" y="2162175"/>
          <a:ext cx="800100" cy="981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295275</xdr:colOff>
      <xdr:row>15</xdr:row>
      <xdr:rowOff>76200</xdr:rowOff>
    </xdr:from>
    <xdr:to>
      <xdr:col>2</xdr:col>
      <xdr:colOff>295275</xdr:colOff>
      <xdr:row>17</xdr:row>
      <xdr:rowOff>38100</xdr:rowOff>
    </xdr:to>
    <xdr:sp macro="" textlink="">
      <xdr:nvSpPr>
        <xdr:cNvPr id="58" name="Line 57">
          <a:extLst>
            <a:ext uri="{FF2B5EF4-FFF2-40B4-BE49-F238E27FC236}">
              <a16:creationId xmlns:a16="http://schemas.microsoft.com/office/drawing/2014/main" id="{88397F01-2722-4142-9506-D05C0B78C851}"/>
            </a:ext>
          </a:extLst>
        </xdr:cNvPr>
        <xdr:cNvSpPr>
          <a:spLocks noChangeShapeType="1"/>
        </xdr:cNvSpPr>
      </xdr:nvSpPr>
      <xdr:spPr bwMode="auto">
        <a:xfrm>
          <a:off x="1666875" y="3219450"/>
          <a:ext cx="0" cy="3810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15</xdr:row>
      <xdr:rowOff>95250</xdr:rowOff>
    </xdr:from>
    <xdr:to>
      <xdr:col>4</xdr:col>
      <xdr:colOff>219075</xdr:colOff>
      <xdr:row>17</xdr:row>
      <xdr:rowOff>38100</xdr:rowOff>
    </xdr:to>
    <xdr:sp macro="" textlink="">
      <xdr:nvSpPr>
        <xdr:cNvPr id="59" name="Line 58">
          <a:extLst>
            <a:ext uri="{FF2B5EF4-FFF2-40B4-BE49-F238E27FC236}">
              <a16:creationId xmlns:a16="http://schemas.microsoft.com/office/drawing/2014/main" id="{D7A12A44-B759-4D7E-8096-0A54B50968E9}"/>
            </a:ext>
          </a:extLst>
        </xdr:cNvPr>
        <xdr:cNvSpPr>
          <a:spLocks noChangeShapeType="1"/>
        </xdr:cNvSpPr>
      </xdr:nvSpPr>
      <xdr:spPr bwMode="auto">
        <a:xfrm>
          <a:off x="2962275" y="3238500"/>
          <a:ext cx="0" cy="36195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390525</xdr:colOff>
      <xdr:row>10</xdr:row>
      <xdr:rowOff>66675</xdr:rowOff>
    </xdr:from>
    <xdr:to>
      <xdr:col>1</xdr:col>
      <xdr:colOff>609600</xdr:colOff>
      <xdr:row>10</xdr:row>
      <xdr:rowOff>66675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9940D612-CBF2-47F1-8B93-47EC1763E0DF}"/>
            </a:ext>
          </a:extLst>
        </xdr:cNvPr>
        <xdr:cNvSpPr>
          <a:spLocks noChangeShapeType="1"/>
        </xdr:cNvSpPr>
      </xdr:nvSpPr>
      <xdr:spPr bwMode="auto">
        <a:xfrm flipH="1" flipV="1">
          <a:off x="1076325" y="2162175"/>
          <a:ext cx="2190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10</xdr:row>
      <xdr:rowOff>66675</xdr:rowOff>
    </xdr:from>
    <xdr:to>
      <xdr:col>1</xdr:col>
      <xdr:colOff>523875</xdr:colOff>
      <xdr:row>12</xdr:row>
      <xdr:rowOff>133350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229D80E-CCAB-450A-8871-72874CEF511C}"/>
            </a:ext>
          </a:extLst>
        </xdr:cNvPr>
        <xdr:cNvSpPr>
          <a:spLocks noChangeShapeType="1"/>
        </xdr:cNvSpPr>
      </xdr:nvSpPr>
      <xdr:spPr bwMode="auto">
        <a:xfrm flipH="1">
          <a:off x="1209675" y="2162175"/>
          <a:ext cx="0" cy="485775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390525</xdr:colOff>
      <xdr:row>15</xdr:row>
      <xdr:rowOff>0</xdr:rowOff>
    </xdr:from>
    <xdr:to>
      <xdr:col>2</xdr:col>
      <xdr:colOff>47625</xdr:colOff>
      <xdr:row>15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E6076835-33A3-4D42-9217-B0EDDA9DA6B8}"/>
            </a:ext>
          </a:extLst>
        </xdr:cNvPr>
        <xdr:cNvSpPr>
          <a:spLocks noChangeShapeType="1"/>
        </xdr:cNvSpPr>
      </xdr:nvSpPr>
      <xdr:spPr bwMode="auto">
        <a:xfrm flipH="1" flipV="1">
          <a:off x="1076325" y="3143250"/>
          <a:ext cx="342900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14</xdr:row>
      <xdr:rowOff>28575</xdr:rowOff>
    </xdr:from>
    <xdr:to>
      <xdr:col>1</xdr:col>
      <xdr:colOff>542925</xdr:colOff>
      <xdr:row>15</xdr:row>
      <xdr:rowOff>0</xdr:rowOff>
    </xdr:to>
    <xdr:sp macro="" textlink="">
      <xdr:nvSpPr>
        <xdr:cNvPr id="63" name="Line 62">
          <a:extLst>
            <a:ext uri="{FF2B5EF4-FFF2-40B4-BE49-F238E27FC236}">
              <a16:creationId xmlns:a16="http://schemas.microsoft.com/office/drawing/2014/main" id="{1F5974F9-3090-4436-B54A-98D87964FE5A}"/>
            </a:ext>
          </a:extLst>
        </xdr:cNvPr>
        <xdr:cNvSpPr>
          <a:spLocks noChangeShapeType="1"/>
        </xdr:cNvSpPr>
      </xdr:nvSpPr>
      <xdr:spPr bwMode="auto">
        <a:xfrm flipH="1">
          <a:off x="1228725" y="2962275"/>
          <a:ext cx="0" cy="180975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351064</xdr:colOff>
      <xdr:row>14</xdr:row>
      <xdr:rowOff>10886</xdr:rowOff>
    </xdr:from>
    <xdr:to>
      <xdr:col>1</xdr:col>
      <xdr:colOff>474889</xdr:colOff>
      <xdr:row>14</xdr:row>
      <xdr:rowOff>172811</xdr:rowOff>
    </xdr:to>
    <xdr:sp macro="" textlink="">
      <xdr:nvSpPr>
        <xdr:cNvPr id="64" name="Text 2424">
          <a:extLst>
            <a:ext uri="{FF2B5EF4-FFF2-40B4-BE49-F238E27FC236}">
              <a16:creationId xmlns:a16="http://schemas.microsoft.com/office/drawing/2014/main" id="{755D608F-DA80-49EC-9D77-C8A7927F7A48}"/>
            </a:ext>
          </a:extLst>
        </xdr:cNvPr>
        <xdr:cNvSpPr txBox="1">
          <a:spLocks noChangeArrowheads="1"/>
        </xdr:cNvSpPr>
      </xdr:nvSpPr>
      <xdr:spPr bwMode="auto">
        <a:xfrm>
          <a:off x="1036864" y="2944586"/>
          <a:ext cx="123825" cy="1619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D</a:t>
          </a:r>
        </a:p>
      </xdr:txBody>
    </xdr:sp>
    <xdr:clientData/>
  </xdr:twoCellAnchor>
  <xdr:twoCellAnchor>
    <xdr:from>
      <xdr:col>8</xdr:col>
      <xdr:colOff>314325</xdr:colOff>
      <xdr:row>7</xdr:row>
      <xdr:rowOff>95250</xdr:rowOff>
    </xdr:from>
    <xdr:to>
      <xdr:col>8</xdr:col>
      <xdr:colOff>314325</xdr:colOff>
      <xdr:row>12</xdr:row>
      <xdr:rowOff>76200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F6609A16-EA12-4307-A120-C4EFB8A9F7C7}"/>
            </a:ext>
          </a:extLst>
        </xdr:cNvPr>
        <xdr:cNvSpPr>
          <a:spLocks noChangeShapeType="1"/>
        </xdr:cNvSpPr>
      </xdr:nvSpPr>
      <xdr:spPr bwMode="auto">
        <a:xfrm flipV="1">
          <a:off x="5800725" y="1562100"/>
          <a:ext cx="0" cy="10287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9</xdr:row>
      <xdr:rowOff>0</xdr:rowOff>
    </xdr:from>
    <xdr:to>
      <xdr:col>6</xdr:col>
      <xdr:colOff>333375</xdr:colOff>
      <xdr:row>13</xdr:row>
      <xdr:rowOff>171450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49D968A2-D030-4525-802E-BA93C6719B33}"/>
            </a:ext>
          </a:extLst>
        </xdr:cNvPr>
        <xdr:cNvSpPr>
          <a:spLocks noChangeShapeType="1"/>
        </xdr:cNvSpPr>
      </xdr:nvSpPr>
      <xdr:spPr bwMode="auto">
        <a:xfrm flipV="1">
          <a:off x="4448175" y="1885950"/>
          <a:ext cx="0" cy="100965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133350</xdr:colOff>
      <xdr:row>9</xdr:row>
      <xdr:rowOff>0</xdr:rowOff>
    </xdr:from>
    <xdr:to>
      <xdr:col>8</xdr:col>
      <xdr:colOff>133350</xdr:colOff>
      <xdr:row>13</xdr:row>
      <xdr:rowOff>171450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91BA7B08-3D5B-4B82-8FBA-5F5D4952B311}"/>
            </a:ext>
          </a:extLst>
        </xdr:cNvPr>
        <xdr:cNvSpPr>
          <a:spLocks noChangeShapeType="1"/>
        </xdr:cNvSpPr>
      </xdr:nvSpPr>
      <xdr:spPr bwMode="auto">
        <a:xfrm flipV="1">
          <a:off x="5619750" y="1885950"/>
          <a:ext cx="0" cy="100965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9</xdr:row>
      <xdr:rowOff>76200</xdr:rowOff>
    </xdr:from>
    <xdr:to>
      <xdr:col>8</xdr:col>
      <xdr:colOff>123825</xdr:colOff>
      <xdr:row>9</xdr:row>
      <xdr:rowOff>76200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B345A12-7BA1-4BC1-9482-BC0F6285303F}"/>
            </a:ext>
          </a:extLst>
        </xdr:cNvPr>
        <xdr:cNvSpPr>
          <a:spLocks noChangeShapeType="1"/>
        </xdr:cNvSpPr>
      </xdr:nvSpPr>
      <xdr:spPr bwMode="auto">
        <a:xfrm flipV="1">
          <a:off x="4448175" y="1962150"/>
          <a:ext cx="1162050" cy="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139477</xdr:colOff>
      <xdr:row>8</xdr:row>
      <xdr:rowOff>114300</xdr:rowOff>
    </xdr:from>
    <xdr:to>
      <xdr:col>7</xdr:col>
      <xdr:colOff>301402</xdr:colOff>
      <xdr:row>9</xdr:row>
      <xdr:rowOff>66675</xdr:rowOff>
    </xdr:to>
    <xdr:sp macro="" textlink="">
      <xdr:nvSpPr>
        <xdr:cNvPr id="69" name="Text 2424">
          <a:extLst>
            <a:ext uri="{FF2B5EF4-FFF2-40B4-BE49-F238E27FC236}">
              <a16:creationId xmlns:a16="http://schemas.microsoft.com/office/drawing/2014/main" id="{F20FEA6E-E4D3-48C9-8414-1436F146BF0C}"/>
            </a:ext>
          </a:extLst>
        </xdr:cNvPr>
        <xdr:cNvSpPr txBox="1">
          <a:spLocks noChangeArrowheads="1"/>
        </xdr:cNvSpPr>
      </xdr:nvSpPr>
      <xdr:spPr bwMode="auto">
        <a:xfrm>
          <a:off x="4940077" y="1790700"/>
          <a:ext cx="161925" cy="1619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I</a:t>
          </a:r>
        </a:p>
      </xdr:txBody>
    </xdr:sp>
    <xdr:clientData/>
  </xdr:twoCellAnchor>
  <xdr:twoCellAnchor>
    <xdr:from>
      <xdr:col>6</xdr:col>
      <xdr:colOff>152400</xdr:colOff>
      <xdr:row>7</xdr:row>
      <xdr:rowOff>104775</xdr:rowOff>
    </xdr:from>
    <xdr:to>
      <xdr:col>6</xdr:col>
      <xdr:colOff>152400</xdr:colOff>
      <xdr:row>12</xdr:row>
      <xdr:rowOff>95250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DD373FA3-E459-4874-B2C0-A030AE18888A}"/>
            </a:ext>
          </a:extLst>
        </xdr:cNvPr>
        <xdr:cNvSpPr>
          <a:spLocks noChangeShapeType="1"/>
        </xdr:cNvSpPr>
      </xdr:nvSpPr>
      <xdr:spPr bwMode="auto">
        <a:xfrm flipV="1">
          <a:off x="4267200" y="1571625"/>
          <a:ext cx="0" cy="10382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r>
            <a:rPr lang="en-US" altLang="ko-KR"/>
            <a:t>`</a:t>
          </a:r>
          <a:endParaRPr lang="ko-KR" altLang="en-US"/>
        </a:p>
      </xdr:txBody>
    </xdr:sp>
    <xdr:clientData/>
  </xdr:twoCellAnchor>
  <xdr:twoCellAnchor>
    <xdr:from>
      <xdr:col>6</xdr:col>
      <xdr:colOff>161925</xdr:colOff>
      <xdr:row>8</xdr:row>
      <xdr:rowOff>66675</xdr:rowOff>
    </xdr:from>
    <xdr:to>
      <xdr:col>8</xdr:col>
      <xdr:colOff>314325</xdr:colOff>
      <xdr:row>8</xdr:row>
      <xdr:rowOff>66675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425E38A-3F29-4005-AF50-774B597F1758}"/>
            </a:ext>
          </a:extLst>
        </xdr:cNvPr>
        <xdr:cNvSpPr>
          <a:spLocks noChangeShapeType="1"/>
        </xdr:cNvSpPr>
      </xdr:nvSpPr>
      <xdr:spPr bwMode="auto">
        <a:xfrm flipV="1">
          <a:off x="4276725" y="1743075"/>
          <a:ext cx="1524000" cy="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134714</xdr:colOff>
      <xdr:row>7</xdr:row>
      <xdr:rowOff>76200</xdr:rowOff>
    </xdr:from>
    <xdr:to>
      <xdr:col>7</xdr:col>
      <xdr:colOff>306164</xdr:colOff>
      <xdr:row>8</xdr:row>
      <xdr:rowOff>38100</xdr:rowOff>
    </xdr:to>
    <xdr:sp macro="" textlink="">
      <xdr:nvSpPr>
        <xdr:cNvPr id="72" name="Text 2427">
          <a:extLst>
            <a:ext uri="{FF2B5EF4-FFF2-40B4-BE49-F238E27FC236}">
              <a16:creationId xmlns:a16="http://schemas.microsoft.com/office/drawing/2014/main" id="{A0F1BDC3-C4B7-4321-B9E7-A753F0699196}"/>
            </a:ext>
          </a:extLst>
        </xdr:cNvPr>
        <xdr:cNvSpPr txBox="1">
          <a:spLocks noChangeArrowheads="1"/>
        </xdr:cNvSpPr>
      </xdr:nvSpPr>
      <xdr:spPr bwMode="auto">
        <a:xfrm>
          <a:off x="4935314" y="1543050"/>
          <a:ext cx="17145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J</a:t>
          </a:r>
        </a:p>
      </xdr:txBody>
    </xdr:sp>
    <xdr:clientData/>
  </xdr:twoCellAnchor>
  <xdr:twoCellAnchor>
    <xdr:from>
      <xdr:col>6</xdr:col>
      <xdr:colOff>419100</xdr:colOff>
      <xdr:row>14</xdr:row>
      <xdr:rowOff>161925</xdr:rowOff>
    </xdr:from>
    <xdr:to>
      <xdr:col>6</xdr:col>
      <xdr:colOff>600075</xdr:colOff>
      <xdr:row>14</xdr:row>
      <xdr:rowOff>161925</xdr:rowOff>
    </xdr:to>
    <xdr:sp macro="" textlink="">
      <xdr:nvSpPr>
        <xdr:cNvPr id="73" name="Line 72">
          <a:extLst>
            <a:ext uri="{FF2B5EF4-FFF2-40B4-BE49-F238E27FC236}">
              <a16:creationId xmlns:a16="http://schemas.microsoft.com/office/drawing/2014/main" id="{C170ED0F-B408-4730-857E-FB346DBC1E0B}"/>
            </a:ext>
          </a:extLst>
        </xdr:cNvPr>
        <xdr:cNvSpPr>
          <a:spLocks noChangeShapeType="1"/>
        </xdr:cNvSpPr>
      </xdr:nvSpPr>
      <xdr:spPr bwMode="auto">
        <a:xfrm>
          <a:off x="4533900" y="3095625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125189</xdr:colOff>
      <xdr:row>16</xdr:row>
      <xdr:rowOff>114300</xdr:rowOff>
    </xdr:from>
    <xdr:to>
      <xdr:col>7</xdr:col>
      <xdr:colOff>315689</xdr:colOff>
      <xdr:row>17</xdr:row>
      <xdr:rowOff>66675</xdr:rowOff>
    </xdr:to>
    <xdr:sp macro="" textlink="">
      <xdr:nvSpPr>
        <xdr:cNvPr id="74" name="Text 2416">
          <a:extLst>
            <a:ext uri="{FF2B5EF4-FFF2-40B4-BE49-F238E27FC236}">
              <a16:creationId xmlns:a16="http://schemas.microsoft.com/office/drawing/2014/main" id="{FF3AA1A7-0233-433E-8844-4E11E4A8C4CD}"/>
            </a:ext>
          </a:extLst>
        </xdr:cNvPr>
        <xdr:cNvSpPr txBox="1">
          <a:spLocks noChangeArrowheads="1"/>
        </xdr:cNvSpPr>
      </xdr:nvSpPr>
      <xdr:spPr bwMode="auto">
        <a:xfrm>
          <a:off x="4925789" y="3467100"/>
          <a:ext cx="190500" cy="1619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H</a:t>
          </a:r>
        </a:p>
      </xdr:txBody>
    </xdr:sp>
    <xdr:clientData/>
  </xdr:twoCellAnchor>
  <xdr:twoCellAnchor>
    <xdr:from>
      <xdr:col>8</xdr:col>
      <xdr:colOff>57150</xdr:colOff>
      <xdr:row>12</xdr:row>
      <xdr:rowOff>104775</xdr:rowOff>
    </xdr:from>
    <xdr:to>
      <xdr:col>9</xdr:col>
      <xdr:colOff>9525</xdr:colOff>
      <xdr:row>14</xdr:row>
      <xdr:rowOff>161925</xdr:rowOff>
    </xdr:to>
    <xdr:sp macro="" textlink="">
      <xdr:nvSpPr>
        <xdr:cNvPr id="75" name="Drawing 2418">
          <a:extLst>
            <a:ext uri="{FF2B5EF4-FFF2-40B4-BE49-F238E27FC236}">
              <a16:creationId xmlns:a16="http://schemas.microsoft.com/office/drawing/2014/main" id="{2A192F9F-5E7A-4E53-9576-BA1401869761}"/>
            </a:ext>
          </a:extLst>
        </xdr:cNvPr>
        <xdr:cNvSpPr>
          <a:spLocks/>
        </xdr:cNvSpPr>
      </xdr:nvSpPr>
      <xdr:spPr bwMode="auto">
        <a:xfrm>
          <a:off x="5543550" y="2619375"/>
          <a:ext cx="638175" cy="476250"/>
        </a:xfrm>
        <a:custGeom>
          <a:avLst/>
          <a:gdLst>
            <a:gd name="T0" fmla="*/ 0 w 16384"/>
            <a:gd name="T1" fmla="*/ 2147483647 h 16384"/>
            <a:gd name="T2" fmla="*/ 2147483647 w 16384"/>
            <a:gd name="T3" fmla="*/ 0 h 16384"/>
            <a:gd name="T4" fmla="*/ 2147483647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16384"/>
              </a:moveTo>
              <a:lnTo>
                <a:pt x="6703" y="0"/>
              </a:lnTo>
              <a:lnTo>
                <a:pt x="16384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514350</xdr:colOff>
      <xdr:row>12</xdr:row>
      <xdr:rowOff>123825</xdr:rowOff>
    </xdr:from>
    <xdr:to>
      <xdr:col>6</xdr:col>
      <xdr:colOff>419100</xdr:colOff>
      <xdr:row>14</xdr:row>
      <xdr:rowOff>161925</xdr:rowOff>
    </xdr:to>
    <xdr:sp macro="" textlink="">
      <xdr:nvSpPr>
        <xdr:cNvPr id="76" name="Drawing 2419">
          <a:extLst>
            <a:ext uri="{FF2B5EF4-FFF2-40B4-BE49-F238E27FC236}">
              <a16:creationId xmlns:a16="http://schemas.microsoft.com/office/drawing/2014/main" id="{7FC35351-EE6E-4E26-BE7C-BCF7D495A69B}"/>
            </a:ext>
          </a:extLst>
        </xdr:cNvPr>
        <xdr:cNvSpPr>
          <a:spLocks/>
        </xdr:cNvSpPr>
      </xdr:nvSpPr>
      <xdr:spPr bwMode="auto">
        <a:xfrm>
          <a:off x="3943350" y="2638425"/>
          <a:ext cx="590550" cy="4572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6384" y="16384"/>
              </a:moveTo>
              <a:lnTo>
                <a:pt x="8904" y="0"/>
              </a:lnTo>
              <a:lnTo>
                <a:pt x="0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419100</xdr:colOff>
      <xdr:row>16</xdr:row>
      <xdr:rowOff>66675</xdr:rowOff>
    </xdr:from>
    <xdr:to>
      <xdr:col>8</xdr:col>
      <xdr:colOff>57150</xdr:colOff>
      <xdr:row>16</xdr:row>
      <xdr:rowOff>66675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A7991BE0-F96A-4C78-8231-6C219762A2B6}"/>
            </a:ext>
          </a:extLst>
        </xdr:cNvPr>
        <xdr:cNvSpPr>
          <a:spLocks noChangeShapeType="1"/>
        </xdr:cNvSpPr>
      </xdr:nvSpPr>
      <xdr:spPr bwMode="auto">
        <a:xfrm flipV="1">
          <a:off x="4533900" y="3419475"/>
          <a:ext cx="1009650" cy="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552450</xdr:colOff>
      <xdr:row>14</xdr:row>
      <xdr:rowOff>161925</xdr:rowOff>
    </xdr:from>
    <xdr:to>
      <xdr:col>8</xdr:col>
      <xdr:colOff>57150</xdr:colOff>
      <xdr:row>14</xdr:row>
      <xdr:rowOff>161925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2437A719-4212-47CD-BE97-AD3A587AF9E0}"/>
            </a:ext>
          </a:extLst>
        </xdr:cNvPr>
        <xdr:cNvSpPr>
          <a:spLocks noChangeShapeType="1"/>
        </xdr:cNvSpPr>
      </xdr:nvSpPr>
      <xdr:spPr bwMode="auto">
        <a:xfrm>
          <a:off x="5353050" y="30956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600075</xdr:colOff>
      <xdr:row>10</xdr:row>
      <xdr:rowOff>47625</xdr:rowOff>
    </xdr:from>
    <xdr:to>
      <xdr:col>7</xdr:col>
      <xdr:colOff>552450</xdr:colOff>
      <xdr:row>14</xdr:row>
      <xdr:rowOff>161925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99AA1B0D-C109-4E8B-B54D-1B5BA34DD3FD}"/>
            </a:ext>
          </a:extLst>
        </xdr:cNvPr>
        <xdr:cNvSpPr>
          <a:spLocks noChangeArrowheads="1"/>
        </xdr:cNvSpPr>
      </xdr:nvSpPr>
      <xdr:spPr bwMode="auto">
        <a:xfrm>
          <a:off x="4714875" y="2143125"/>
          <a:ext cx="638175" cy="952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419100</xdr:colOff>
      <xdr:row>15</xdr:row>
      <xdr:rowOff>57150</xdr:rowOff>
    </xdr:from>
    <xdr:to>
      <xdr:col>6</xdr:col>
      <xdr:colOff>419100</xdr:colOff>
      <xdr:row>17</xdr:row>
      <xdr:rowOff>19050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212BA81B-3291-4E98-BD34-76269B05042F}"/>
            </a:ext>
          </a:extLst>
        </xdr:cNvPr>
        <xdr:cNvSpPr>
          <a:spLocks noChangeShapeType="1"/>
        </xdr:cNvSpPr>
      </xdr:nvSpPr>
      <xdr:spPr bwMode="auto">
        <a:xfrm>
          <a:off x="4533900" y="3200400"/>
          <a:ext cx="0" cy="3810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66675</xdr:colOff>
      <xdr:row>15</xdr:row>
      <xdr:rowOff>76200</xdr:rowOff>
    </xdr:from>
    <xdr:to>
      <xdr:col>8</xdr:col>
      <xdr:colOff>66675</xdr:colOff>
      <xdr:row>17</xdr:row>
      <xdr:rowOff>19050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58849FFF-B1E2-4EDA-B567-4385EE815A29}"/>
            </a:ext>
          </a:extLst>
        </xdr:cNvPr>
        <xdr:cNvSpPr>
          <a:spLocks noChangeShapeType="1"/>
        </xdr:cNvSpPr>
      </xdr:nvSpPr>
      <xdr:spPr bwMode="auto">
        <a:xfrm>
          <a:off x="5553075" y="3219450"/>
          <a:ext cx="0" cy="36195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</xdr:col>
      <xdr:colOff>142875</xdr:colOff>
      <xdr:row>13</xdr:row>
      <xdr:rowOff>0</xdr:rowOff>
    </xdr:from>
    <xdr:ext cx="303439" cy="146957"/>
    <xdr:sp macro="" textlink="">
      <xdr:nvSpPr>
        <xdr:cNvPr id="82" name="Text 2370">
          <a:extLst>
            <a:ext uri="{FF2B5EF4-FFF2-40B4-BE49-F238E27FC236}">
              <a16:creationId xmlns:a16="http://schemas.microsoft.com/office/drawing/2014/main" id="{1EA08D21-8844-4974-B6A9-2DBD9E07F3A9}"/>
            </a:ext>
          </a:extLst>
        </xdr:cNvPr>
        <xdr:cNvSpPr txBox="1">
          <a:spLocks noChangeArrowheads="1"/>
        </xdr:cNvSpPr>
      </xdr:nvSpPr>
      <xdr:spPr bwMode="auto">
        <a:xfrm>
          <a:off x="828675" y="2724150"/>
          <a:ext cx="303439" cy="146957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>
          <a:noAutofit/>
        </a:bodyPr>
        <a:lstStyle/>
        <a:p>
          <a:pPr algn="ctr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돋움" pitchFamily="50" charset="-127"/>
              <a:ea typeface="돋움" pitchFamily="50" charset="-127"/>
            </a:rPr>
            <a:t>-0.3</a:t>
          </a:r>
        </a:p>
      </xdr:txBody>
    </xdr:sp>
    <xdr:clientData/>
  </xdr:oneCellAnchor>
  <xdr:twoCellAnchor>
    <xdr:from>
      <xdr:col>0</xdr:col>
      <xdr:colOff>271829</xdr:colOff>
      <xdr:row>12</xdr:row>
      <xdr:rowOff>119429</xdr:rowOff>
    </xdr:from>
    <xdr:to>
      <xdr:col>1</xdr:col>
      <xdr:colOff>128954</xdr:colOff>
      <xdr:row>14</xdr:row>
      <xdr:rowOff>33704</xdr:rowOff>
    </xdr:to>
    <xdr:sp macro="" textlink="">
      <xdr:nvSpPr>
        <xdr:cNvPr id="83" name="Text 2370">
          <a:extLst>
            <a:ext uri="{FF2B5EF4-FFF2-40B4-BE49-F238E27FC236}">
              <a16:creationId xmlns:a16="http://schemas.microsoft.com/office/drawing/2014/main" id="{24A0B1F6-8BD0-4207-B9BD-CE2AFB1CF2E4}"/>
            </a:ext>
          </a:extLst>
        </xdr:cNvPr>
        <xdr:cNvSpPr txBox="1">
          <a:spLocks noChangeArrowheads="1"/>
        </xdr:cNvSpPr>
      </xdr:nvSpPr>
      <xdr:spPr bwMode="auto">
        <a:xfrm>
          <a:off x="271829" y="2634029"/>
          <a:ext cx="542925" cy="3333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strike="noStrike">
              <a:solidFill>
                <a:srgbClr val="FF0000"/>
              </a:solidFill>
              <a:latin typeface="돋움" pitchFamily="50" charset="-127"/>
              <a:ea typeface="돋움" pitchFamily="50" charset="-127"/>
            </a:rPr>
            <a:t>보  도</a:t>
          </a:r>
        </a:p>
        <a:p>
          <a:pPr algn="l" rtl="0">
            <a:defRPr sz="1000"/>
          </a:pPr>
          <a:r>
            <a:rPr lang="ko-KR" altLang="en-US" sz="800" b="0" i="0" strike="noStrike">
              <a:solidFill>
                <a:srgbClr val="FF0000"/>
              </a:solidFill>
              <a:latin typeface="돋움" pitchFamily="50" charset="-127"/>
              <a:ea typeface="돋움" pitchFamily="50" charset="-127"/>
            </a:rPr>
            <a:t>포장층</a:t>
          </a:r>
        </a:p>
      </xdr:txBody>
    </xdr:sp>
    <xdr:clientData/>
  </xdr:twoCellAnchor>
  <xdr:twoCellAnchor>
    <xdr:from>
      <xdr:col>1</xdr:col>
      <xdr:colOff>409575</xdr:colOff>
      <xdr:row>14</xdr:row>
      <xdr:rowOff>28575</xdr:rowOff>
    </xdr:from>
    <xdr:to>
      <xdr:col>9</xdr:col>
      <xdr:colOff>0</xdr:colOff>
      <xdr:row>14</xdr:row>
      <xdr:rowOff>28575</xdr:rowOff>
    </xdr:to>
    <xdr:sp macro="" textlink="">
      <xdr:nvSpPr>
        <xdr:cNvPr id="84" name="Line 83">
          <a:extLst>
            <a:ext uri="{FF2B5EF4-FFF2-40B4-BE49-F238E27FC236}">
              <a16:creationId xmlns:a16="http://schemas.microsoft.com/office/drawing/2014/main" id="{B73DBA66-1D76-42E5-A754-0815A915591C}"/>
            </a:ext>
          </a:extLst>
        </xdr:cNvPr>
        <xdr:cNvSpPr>
          <a:spLocks noChangeShapeType="1"/>
        </xdr:cNvSpPr>
      </xdr:nvSpPr>
      <xdr:spPr bwMode="auto">
        <a:xfrm>
          <a:off x="1095375" y="2962275"/>
          <a:ext cx="5076825" cy="0"/>
        </a:xfrm>
        <a:prstGeom prst="line">
          <a:avLst/>
        </a:prstGeom>
        <a:noFill/>
        <a:ln w="9525" cap="rnd">
          <a:solidFill>
            <a:srgbClr val="33CCCC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12</xdr:row>
      <xdr:rowOff>142875</xdr:rowOff>
    </xdr:from>
    <xdr:to>
      <xdr:col>1</xdr:col>
      <xdr:colOff>523875</xdr:colOff>
      <xdr:row>14</xdr:row>
      <xdr:rowOff>19050</xdr:rowOff>
    </xdr:to>
    <xdr:sp macro="" textlink="">
      <xdr:nvSpPr>
        <xdr:cNvPr id="85" name="Line 84">
          <a:extLst>
            <a:ext uri="{FF2B5EF4-FFF2-40B4-BE49-F238E27FC236}">
              <a16:creationId xmlns:a16="http://schemas.microsoft.com/office/drawing/2014/main" id="{3CCD4F38-A5DA-46A4-91D8-28E7002616FA}"/>
            </a:ext>
          </a:extLst>
        </xdr:cNvPr>
        <xdr:cNvSpPr>
          <a:spLocks noChangeShapeType="1"/>
        </xdr:cNvSpPr>
      </xdr:nvSpPr>
      <xdr:spPr bwMode="auto">
        <a:xfrm>
          <a:off x="1209675" y="2657475"/>
          <a:ext cx="0" cy="295275"/>
        </a:xfrm>
        <a:prstGeom prst="line">
          <a:avLst/>
        </a:prstGeom>
        <a:noFill/>
        <a:ln w="9525">
          <a:solidFill>
            <a:srgbClr val="FF0000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2" name="Text 2356">
          <a:extLst>
            <a:ext uri="{FF2B5EF4-FFF2-40B4-BE49-F238E27FC236}">
              <a16:creationId xmlns:a16="http://schemas.microsoft.com/office/drawing/2014/main" id="{B2A9AE88-F165-4A6D-9313-B1D6A557C5EF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3" name="Text 2368">
          <a:extLst>
            <a:ext uri="{FF2B5EF4-FFF2-40B4-BE49-F238E27FC236}">
              <a16:creationId xmlns:a16="http://schemas.microsoft.com/office/drawing/2014/main" id="{0F55BA7A-AA02-447C-8F83-8A927498CFA8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4" name="Text 2370">
          <a:extLst>
            <a:ext uri="{FF2B5EF4-FFF2-40B4-BE49-F238E27FC236}">
              <a16:creationId xmlns:a16="http://schemas.microsoft.com/office/drawing/2014/main" id="{3BB53B98-3CA4-4306-A9BE-D5A6CC1378BA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5" name="Text 2387">
          <a:extLst>
            <a:ext uri="{FF2B5EF4-FFF2-40B4-BE49-F238E27FC236}">
              <a16:creationId xmlns:a16="http://schemas.microsoft.com/office/drawing/2014/main" id="{67B707F3-0C45-47D8-9D27-3C259B9517C4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6" name="Text 2390">
          <a:extLst>
            <a:ext uri="{FF2B5EF4-FFF2-40B4-BE49-F238E27FC236}">
              <a16:creationId xmlns:a16="http://schemas.microsoft.com/office/drawing/2014/main" id="{63F13291-A610-4B55-AC2F-51048F09CB63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7" name="Text 2370">
          <a:extLst>
            <a:ext uri="{FF2B5EF4-FFF2-40B4-BE49-F238E27FC236}">
              <a16:creationId xmlns:a16="http://schemas.microsoft.com/office/drawing/2014/main" id="{5E2A2E9C-E686-4AE1-8B35-DF9D346478B1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8" name="Text 2356">
          <a:extLst>
            <a:ext uri="{FF2B5EF4-FFF2-40B4-BE49-F238E27FC236}">
              <a16:creationId xmlns:a16="http://schemas.microsoft.com/office/drawing/2014/main" id="{F695B0A5-24D6-42D1-B337-A0AB266ACEDE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9" name="Text 2360">
          <a:extLst>
            <a:ext uri="{FF2B5EF4-FFF2-40B4-BE49-F238E27FC236}">
              <a16:creationId xmlns:a16="http://schemas.microsoft.com/office/drawing/2014/main" id="{C7B7323B-22F4-4DDD-B556-683591D42E22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0" name="Text 2367">
          <a:extLst>
            <a:ext uri="{FF2B5EF4-FFF2-40B4-BE49-F238E27FC236}">
              <a16:creationId xmlns:a16="http://schemas.microsoft.com/office/drawing/2014/main" id="{12C23F50-AD80-418C-9EB1-7E2757CA97A2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1" name="Text 2368">
          <a:extLst>
            <a:ext uri="{FF2B5EF4-FFF2-40B4-BE49-F238E27FC236}">
              <a16:creationId xmlns:a16="http://schemas.microsoft.com/office/drawing/2014/main" id="{B8C017DD-3AB7-4F9E-8F15-6999267A57BC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2" name="Text 2370">
          <a:extLst>
            <a:ext uri="{FF2B5EF4-FFF2-40B4-BE49-F238E27FC236}">
              <a16:creationId xmlns:a16="http://schemas.microsoft.com/office/drawing/2014/main" id="{14517462-A0A5-4A6B-BB9D-6CE872F725CF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3" name="Text 2371">
          <a:extLst>
            <a:ext uri="{FF2B5EF4-FFF2-40B4-BE49-F238E27FC236}">
              <a16:creationId xmlns:a16="http://schemas.microsoft.com/office/drawing/2014/main" id="{72D6E931-4535-415D-941C-2C5AF35D6551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4" name="Text 2372">
          <a:extLst>
            <a:ext uri="{FF2B5EF4-FFF2-40B4-BE49-F238E27FC236}">
              <a16:creationId xmlns:a16="http://schemas.microsoft.com/office/drawing/2014/main" id="{4661A635-AC13-4430-8751-FE97B395C7F5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5" name="Text 2387">
          <a:extLst>
            <a:ext uri="{FF2B5EF4-FFF2-40B4-BE49-F238E27FC236}">
              <a16:creationId xmlns:a16="http://schemas.microsoft.com/office/drawing/2014/main" id="{B9F94BBD-11B3-4A11-9A45-50924B409148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16" name="Line 37">
          <a:extLst>
            <a:ext uri="{FF2B5EF4-FFF2-40B4-BE49-F238E27FC236}">
              <a16:creationId xmlns:a16="http://schemas.microsoft.com/office/drawing/2014/main" id="{64899AFB-7A9A-4F61-8451-C98C2568EA15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7" name="Text 2390">
          <a:extLst>
            <a:ext uri="{FF2B5EF4-FFF2-40B4-BE49-F238E27FC236}">
              <a16:creationId xmlns:a16="http://schemas.microsoft.com/office/drawing/2014/main" id="{7229A2A1-C503-4EBF-BF8F-8CA49BECF46A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8" name="Text 2414">
          <a:extLst>
            <a:ext uri="{FF2B5EF4-FFF2-40B4-BE49-F238E27FC236}">
              <a16:creationId xmlns:a16="http://schemas.microsoft.com/office/drawing/2014/main" id="{DA56C140-F927-40E9-817C-1E15F863CB7A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19" name="Text 2418">
          <a:extLst>
            <a:ext uri="{FF2B5EF4-FFF2-40B4-BE49-F238E27FC236}">
              <a16:creationId xmlns:a16="http://schemas.microsoft.com/office/drawing/2014/main" id="{2DFD45D4-7AFA-4641-8422-3E165B184068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0" name="Text 2356">
          <a:extLst>
            <a:ext uri="{FF2B5EF4-FFF2-40B4-BE49-F238E27FC236}">
              <a16:creationId xmlns:a16="http://schemas.microsoft.com/office/drawing/2014/main" id="{6906F516-D3B4-4B01-84CA-7EED5C053810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1" name="Text 2360">
          <a:extLst>
            <a:ext uri="{FF2B5EF4-FFF2-40B4-BE49-F238E27FC236}">
              <a16:creationId xmlns:a16="http://schemas.microsoft.com/office/drawing/2014/main" id="{64CC73F5-ACA4-428E-8250-0076750DF9CE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2" name="Text 2367">
          <a:extLst>
            <a:ext uri="{FF2B5EF4-FFF2-40B4-BE49-F238E27FC236}">
              <a16:creationId xmlns:a16="http://schemas.microsoft.com/office/drawing/2014/main" id="{3DF409B1-8EDD-4C2B-9E5E-4AC6216E60DB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3" name="Text 2368">
          <a:extLst>
            <a:ext uri="{FF2B5EF4-FFF2-40B4-BE49-F238E27FC236}">
              <a16:creationId xmlns:a16="http://schemas.microsoft.com/office/drawing/2014/main" id="{1CEB64A1-56C4-4A16-852C-CA7F8268CC7D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4" name="Text 2370">
          <a:extLst>
            <a:ext uri="{FF2B5EF4-FFF2-40B4-BE49-F238E27FC236}">
              <a16:creationId xmlns:a16="http://schemas.microsoft.com/office/drawing/2014/main" id="{E2ED5116-071E-4F43-9BC3-3CEE7C270976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5" name="Text 2371">
          <a:extLst>
            <a:ext uri="{FF2B5EF4-FFF2-40B4-BE49-F238E27FC236}">
              <a16:creationId xmlns:a16="http://schemas.microsoft.com/office/drawing/2014/main" id="{BC57A435-791B-40EC-B611-41A62AC0C0FB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6" name="Text 2372">
          <a:extLst>
            <a:ext uri="{FF2B5EF4-FFF2-40B4-BE49-F238E27FC236}">
              <a16:creationId xmlns:a16="http://schemas.microsoft.com/office/drawing/2014/main" id="{6A3549F6-FCA5-4FB5-A11B-BDC91174EFCC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7" name="Text 2387">
          <a:extLst>
            <a:ext uri="{FF2B5EF4-FFF2-40B4-BE49-F238E27FC236}">
              <a16:creationId xmlns:a16="http://schemas.microsoft.com/office/drawing/2014/main" id="{7953A15B-9E44-49FE-819C-4D9AD7FAB417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8" name="Text 2390">
          <a:extLst>
            <a:ext uri="{FF2B5EF4-FFF2-40B4-BE49-F238E27FC236}">
              <a16:creationId xmlns:a16="http://schemas.microsoft.com/office/drawing/2014/main" id="{BB407CC9-97E7-4DA5-9C84-9A16BC68F735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9" name="Text 2414">
          <a:extLst>
            <a:ext uri="{FF2B5EF4-FFF2-40B4-BE49-F238E27FC236}">
              <a16:creationId xmlns:a16="http://schemas.microsoft.com/office/drawing/2014/main" id="{8ECB35A5-23AF-459F-AF22-F5DE24237CE5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30" name="Text 2418">
          <a:extLst>
            <a:ext uri="{FF2B5EF4-FFF2-40B4-BE49-F238E27FC236}">
              <a16:creationId xmlns:a16="http://schemas.microsoft.com/office/drawing/2014/main" id="{10485640-0B5B-4DFC-B35A-7F3D7ECDCE72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1" name="Text 2414">
          <a:extLst>
            <a:ext uri="{FF2B5EF4-FFF2-40B4-BE49-F238E27FC236}">
              <a16:creationId xmlns:a16="http://schemas.microsoft.com/office/drawing/2014/main" id="{C80F00A7-8898-4FB0-BB15-B0B0EE9B2BFF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32" name="Text 2418">
          <a:extLst>
            <a:ext uri="{FF2B5EF4-FFF2-40B4-BE49-F238E27FC236}">
              <a16:creationId xmlns:a16="http://schemas.microsoft.com/office/drawing/2014/main" id="{FBB67DAF-5A6F-4852-9DF3-2C8430FDD864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33" name="Text 2356">
          <a:extLst>
            <a:ext uri="{FF2B5EF4-FFF2-40B4-BE49-F238E27FC236}">
              <a16:creationId xmlns:a16="http://schemas.microsoft.com/office/drawing/2014/main" id="{91F54A6D-2379-4E4D-9C8F-4B3B18A42DB1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34" name="Text 2360">
          <a:extLst>
            <a:ext uri="{FF2B5EF4-FFF2-40B4-BE49-F238E27FC236}">
              <a16:creationId xmlns:a16="http://schemas.microsoft.com/office/drawing/2014/main" id="{0C8459CD-1277-4C8B-8773-3F2BEBBAF2B4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35" name="Text 2367">
          <a:extLst>
            <a:ext uri="{FF2B5EF4-FFF2-40B4-BE49-F238E27FC236}">
              <a16:creationId xmlns:a16="http://schemas.microsoft.com/office/drawing/2014/main" id="{A74C2325-5704-41CA-B9B4-3789AFA5E236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36" name="Text 2368">
          <a:extLst>
            <a:ext uri="{FF2B5EF4-FFF2-40B4-BE49-F238E27FC236}">
              <a16:creationId xmlns:a16="http://schemas.microsoft.com/office/drawing/2014/main" id="{0682B57A-2A5C-4182-BAE8-0B2B6C2CED0C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37" name="Text 2367">
          <a:extLst>
            <a:ext uri="{FF2B5EF4-FFF2-40B4-BE49-F238E27FC236}">
              <a16:creationId xmlns:a16="http://schemas.microsoft.com/office/drawing/2014/main" id="{7BD2D545-B1F9-4422-AFAC-302CCBF86AAD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38" name="Text 2387">
          <a:extLst>
            <a:ext uri="{FF2B5EF4-FFF2-40B4-BE49-F238E27FC236}">
              <a16:creationId xmlns:a16="http://schemas.microsoft.com/office/drawing/2014/main" id="{4E521DC3-C0C9-42CF-9DB2-507168E81215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39" name="Line 60">
          <a:extLst>
            <a:ext uri="{FF2B5EF4-FFF2-40B4-BE49-F238E27FC236}">
              <a16:creationId xmlns:a16="http://schemas.microsoft.com/office/drawing/2014/main" id="{E8926E94-9D96-4EC7-95E7-4B3A5AF25E6C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40" name="Text 2390">
          <a:extLst>
            <a:ext uri="{FF2B5EF4-FFF2-40B4-BE49-F238E27FC236}">
              <a16:creationId xmlns:a16="http://schemas.microsoft.com/office/drawing/2014/main" id="{659114B1-1913-4CCE-B968-5D94BD5859E5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41" name="Text 2387">
          <a:extLst>
            <a:ext uri="{FF2B5EF4-FFF2-40B4-BE49-F238E27FC236}">
              <a16:creationId xmlns:a16="http://schemas.microsoft.com/office/drawing/2014/main" id="{B08BC65E-96EE-415E-9113-1D5FD3072537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42" name="Text 2390">
          <a:extLst>
            <a:ext uri="{FF2B5EF4-FFF2-40B4-BE49-F238E27FC236}">
              <a16:creationId xmlns:a16="http://schemas.microsoft.com/office/drawing/2014/main" id="{BF7EB3CC-8ECA-4DF2-8A0F-B9B11F130340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43" name="Text 2368">
          <a:extLst>
            <a:ext uri="{FF2B5EF4-FFF2-40B4-BE49-F238E27FC236}">
              <a16:creationId xmlns:a16="http://schemas.microsoft.com/office/drawing/2014/main" id="{2B2D3AA4-63EA-48C9-AEC8-0C8C9E0EFA27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6</xdr:col>
      <xdr:colOff>323850</xdr:colOff>
      <xdr:row>14</xdr:row>
      <xdr:rowOff>171450</xdr:rowOff>
    </xdr:from>
    <xdr:to>
      <xdr:col>6</xdr:col>
      <xdr:colOff>485775</xdr:colOff>
      <xdr:row>14</xdr:row>
      <xdr:rowOff>171450</xdr:rowOff>
    </xdr:to>
    <xdr:sp macro="" textlink="">
      <xdr:nvSpPr>
        <xdr:cNvPr id="44" name="Line 65">
          <a:extLst>
            <a:ext uri="{FF2B5EF4-FFF2-40B4-BE49-F238E27FC236}">
              <a16:creationId xmlns:a16="http://schemas.microsoft.com/office/drawing/2014/main" id="{B61E1F8A-2C91-4B21-B6F9-724D67B4CDCE}"/>
            </a:ext>
          </a:extLst>
        </xdr:cNvPr>
        <xdr:cNvSpPr>
          <a:spLocks noChangeShapeType="1"/>
        </xdr:cNvSpPr>
      </xdr:nvSpPr>
      <xdr:spPr bwMode="auto">
        <a:xfrm>
          <a:off x="4133850" y="283845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428625</xdr:colOff>
      <xdr:row>6</xdr:row>
      <xdr:rowOff>152837</xdr:rowOff>
    </xdr:from>
    <xdr:to>
      <xdr:col>7</xdr:col>
      <xdr:colOff>609600</xdr:colOff>
      <xdr:row>7</xdr:row>
      <xdr:rowOff>143313</xdr:rowOff>
    </xdr:to>
    <xdr:sp macro="" textlink="">
      <xdr:nvSpPr>
        <xdr:cNvPr id="45" name="Text 2368">
          <a:extLst>
            <a:ext uri="{FF2B5EF4-FFF2-40B4-BE49-F238E27FC236}">
              <a16:creationId xmlns:a16="http://schemas.microsoft.com/office/drawing/2014/main" id="{D7144535-927A-4C37-9515-F01EA5DA906D}"/>
            </a:ext>
          </a:extLst>
        </xdr:cNvPr>
        <xdr:cNvSpPr txBox="1">
          <a:spLocks noChangeArrowheads="1"/>
        </xdr:cNvSpPr>
      </xdr:nvSpPr>
      <xdr:spPr bwMode="auto">
        <a:xfrm>
          <a:off x="4886325" y="1295837"/>
          <a:ext cx="180975" cy="180976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4</xdr:col>
      <xdr:colOff>495300</xdr:colOff>
      <xdr:row>3</xdr:row>
      <xdr:rowOff>57150</xdr:rowOff>
    </xdr:from>
    <xdr:to>
      <xdr:col>4</xdr:col>
      <xdr:colOff>495300</xdr:colOff>
      <xdr:row>5</xdr:row>
      <xdr:rowOff>104775</xdr:rowOff>
    </xdr:to>
    <xdr:sp macro="" textlink="">
      <xdr:nvSpPr>
        <xdr:cNvPr id="46" name="Line 67">
          <a:extLst>
            <a:ext uri="{FF2B5EF4-FFF2-40B4-BE49-F238E27FC236}">
              <a16:creationId xmlns:a16="http://schemas.microsoft.com/office/drawing/2014/main" id="{F764EC36-A7AA-48D2-A48D-711BA32AF7BD}"/>
            </a:ext>
          </a:extLst>
        </xdr:cNvPr>
        <xdr:cNvSpPr>
          <a:spLocks noChangeShapeType="1"/>
        </xdr:cNvSpPr>
      </xdr:nvSpPr>
      <xdr:spPr bwMode="auto">
        <a:xfrm flipV="1">
          <a:off x="3067050" y="628650"/>
          <a:ext cx="0" cy="428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171450</xdr:colOff>
      <xdr:row>5</xdr:row>
      <xdr:rowOff>161925</xdr:rowOff>
    </xdr:from>
    <xdr:to>
      <xdr:col>5</xdr:col>
      <xdr:colOff>171450</xdr:colOff>
      <xdr:row>14</xdr:row>
      <xdr:rowOff>171450</xdr:rowOff>
    </xdr:to>
    <xdr:sp macro="" textlink="">
      <xdr:nvSpPr>
        <xdr:cNvPr id="47" name="Drawing 2375">
          <a:extLst>
            <a:ext uri="{FF2B5EF4-FFF2-40B4-BE49-F238E27FC236}">
              <a16:creationId xmlns:a16="http://schemas.microsoft.com/office/drawing/2014/main" id="{616A7C65-3AF9-4F74-A292-99E5E59EE631}"/>
            </a:ext>
          </a:extLst>
        </xdr:cNvPr>
        <xdr:cNvSpPr>
          <a:spLocks/>
        </xdr:cNvSpPr>
      </xdr:nvSpPr>
      <xdr:spPr bwMode="auto">
        <a:xfrm>
          <a:off x="2743200" y="1114425"/>
          <a:ext cx="657225" cy="1724025"/>
        </a:xfrm>
        <a:custGeom>
          <a:avLst/>
          <a:gdLst>
            <a:gd name="T0" fmla="*/ 0 w 62"/>
            <a:gd name="T1" fmla="*/ 2147483647 h 172"/>
            <a:gd name="T2" fmla="*/ 2147483647 w 62"/>
            <a:gd name="T3" fmla="*/ 0 h 172"/>
            <a:gd name="T4" fmla="*/ 2147483647 w 62"/>
            <a:gd name="T5" fmla="*/ 0 h 172"/>
            <a:gd name="T6" fmla="*/ 0 60000 65536"/>
            <a:gd name="T7" fmla="*/ 0 60000 65536"/>
            <a:gd name="T8" fmla="*/ 0 60000 65536"/>
            <a:gd name="T9" fmla="*/ 0 w 62"/>
            <a:gd name="T10" fmla="*/ 0 h 172"/>
            <a:gd name="T11" fmla="*/ 62 w 62"/>
            <a:gd name="T12" fmla="*/ 172 h 172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62" h="172">
              <a:moveTo>
                <a:pt x="0" y="172"/>
              </a:moveTo>
              <a:lnTo>
                <a:pt x="31" y="0"/>
              </a:lnTo>
              <a:lnTo>
                <a:pt x="62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14</xdr:row>
      <xdr:rowOff>171450</xdr:rowOff>
    </xdr:from>
    <xdr:to>
      <xdr:col>4</xdr:col>
      <xdr:colOff>171450</xdr:colOff>
      <xdr:row>14</xdr:row>
      <xdr:rowOff>171450</xdr:rowOff>
    </xdr:to>
    <xdr:sp macro="" textlink="">
      <xdr:nvSpPr>
        <xdr:cNvPr id="48" name="Line 69">
          <a:extLst>
            <a:ext uri="{FF2B5EF4-FFF2-40B4-BE49-F238E27FC236}">
              <a16:creationId xmlns:a16="http://schemas.microsoft.com/office/drawing/2014/main" id="{E4A5556D-2239-4B2B-AF21-FBB1E16C2197}"/>
            </a:ext>
          </a:extLst>
        </xdr:cNvPr>
        <xdr:cNvSpPr>
          <a:spLocks noChangeShapeType="1"/>
        </xdr:cNvSpPr>
      </xdr:nvSpPr>
      <xdr:spPr bwMode="auto">
        <a:xfrm>
          <a:off x="2600325" y="2838450"/>
          <a:ext cx="142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295275</xdr:colOff>
      <xdr:row>14</xdr:row>
      <xdr:rowOff>171450</xdr:rowOff>
    </xdr:from>
    <xdr:to>
      <xdr:col>1</xdr:col>
      <xdr:colOff>571500</xdr:colOff>
      <xdr:row>14</xdr:row>
      <xdr:rowOff>171450</xdr:rowOff>
    </xdr:to>
    <xdr:sp macro="" textlink="">
      <xdr:nvSpPr>
        <xdr:cNvPr id="49" name="Line 70">
          <a:extLst>
            <a:ext uri="{FF2B5EF4-FFF2-40B4-BE49-F238E27FC236}">
              <a16:creationId xmlns:a16="http://schemas.microsoft.com/office/drawing/2014/main" id="{0B6BB0B2-398A-4C37-A15A-708240BA82FA}"/>
            </a:ext>
          </a:extLst>
        </xdr:cNvPr>
        <xdr:cNvSpPr>
          <a:spLocks noChangeShapeType="1"/>
        </xdr:cNvSpPr>
      </xdr:nvSpPr>
      <xdr:spPr bwMode="auto">
        <a:xfrm flipV="1">
          <a:off x="295275" y="2838450"/>
          <a:ext cx="866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238125</xdr:colOff>
      <xdr:row>8</xdr:row>
      <xdr:rowOff>123825</xdr:rowOff>
    </xdr:from>
    <xdr:to>
      <xdr:col>14</xdr:col>
      <xdr:colOff>314325</xdr:colOff>
      <xdr:row>8</xdr:row>
      <xdr:rowOff>123825</xdr:rowOff>
    </xdr:to>
    <xdr:sp macro="" textlink="">
      <xdr:nvSpPr>
        <xdr:cNvPr id="50" name="Line 71">
          <a:extLst>
            <a:ext uri="{FF2B5EF4-FFF2-40B4-BE49-F238E27FC236}">
              <a16:creationId xmlns:a16="http://schemas.microsoft.com/office/drawing/2014/main" id="{777515B7-ABE1-48E6-8EDB-72E803F7014F}"/>
            </a:ext>
          </a:extLst>
        </xdr:cNvPr>
        <xdr:cNvSpPr>
          <a:spLocks noChangeShapeType="1"/>
        </xdr:cNvSpPr>
      </xdr:nvSpPr>
      <xdr:spPr bwMode="auto">
        <a:xfrm>
          <a:off x="8448675" y="1647825"/>
          <a:ext cx="542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9</xdr:row>
      <xdr:rowOff>161925</xdr:rowOff>
    </xdr:from>
    <xdr:to>
      <xdr:col>14</xdr:col>
      <xdr:colOff>85725</xdr:colOff>
      <xdr:row>9</xdr:row>
      <xdr:rowOff>161925</xdr:rowOff>
    </xdr:to>
    <xdr:sp macro="" textlink="">
      <xdr:nvSpPr>
        <xdr:cNvPr id="51" name="Line 72">
          <a:extLst>
            <a:ext uri="{FF2B5EF4-FFF2-40B4-BE49-F238E27FC236}">
              <a16:creationId xmlns:a16="http://schemas.microsoft.com/office/drawing/2014/main" id="{84BD7D99-3E8C-4CAC-9D49-31F72875FE98}"/>
            </a:ext>
          </a:extLst>
        </xdr:cNvPr>
        <xdr:cNvSpPr>
          <a:spLocks noChangeShapeType="1"/>
        </xdr:cNvSpPr>
      </xdr:nvSpPr>
      <xdr:spPr bwMode="auto">
        <a:xfrm>
          <a:off x="8201025" y="1876425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11</xdr:row>
      <xdr:rowOff>104775</xdr:rowOff>
    </xdr:from>
    <xdr:to>
      <xdr:col>14</xdr:col>
      <xdr:colOff>85725</xdr:colOff>
      <xdr:row>11</xdr:row>
      <xdr:rowOff>104775</xdr:rowOff>
    </xdr:to>
    <xdr:sp macro="" textlink="">
      <xdr:nvSpPr>
        <xdr:cNvPr id="52" name="Line 73">
          <a:extLst>
            <a:ext uri="{FF2B5EF4-FFF2-40B4-BE49-F238E27FC236}">
              <a16:creationId xmlns:a16="http://schemas.microsoft.com/office/drawing/2014/main" id="{79440CF6-5DE6-4BF6-A659-75C14D895C11}"/>
            </a:ext>
          </a:extLst>
        </xdr:cNvPr>
        <xdr:cNvSpPr>
          <a:spLocks noChangeShapeType="1"/>
        </xdr:cNvSpPr>
      </xdr:nvSpPr>
      <xdr:spPr bwMode="auto">
        <a:xfrm>
          <a:off x="8201025" y="2200275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85725</xdr:colOff>
      <xdr:row>10</xdr:row>
      <xdr:rowOff>76200</xdr:rowOff>
    </xdr:from>
    <xdr:to>
      <xdr:col>14</xdr:col>
      <xdr:colOff>304800</xdr:colOff>
      <xdr:row>11</xdr:row>
      <xdr:rowOff>114300</xdr:rowOff>
    </xdr:to>
    <xdr:sp macro="" textlink="">
      <xdr:nvSpPr>
        <xdr:cNvPr id="53" name="Line 74">
          <a:extLst>
            <a:ext uri="{FF2B5EF4-FFF2-40B4-BE49-F238E27FC236}">
              <a16:creationId xmlns:a16="http://schemas.microsoft.com/office/drawing/2014/main" id="{5D7BF859-4DB7-44A7-B5EA-B45C67D1FBE8}"/>
            </a:ext>
          </a:extLst>
        </xdr:cNvPr>
        <xdr:cNvSpPr>
          <a:spLocks noChangeShapeType="1"/>
        </xdr:cNvSpPr>
      </xdr:nvSpPr>
      <xdr:spPr bwMode="auto">
        <a:xfrm flipH="1">
          <a:off x="8763000" y="1981200"/>
          <a:ext cx="21907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85725</xdr:colOff>
      <xdr:row>8</xdr:row>
      <xdr:rowOff>133350</xdr:rowOff>
    </xdr:from>
    <xdr:to>
      <xdr:col>14</xdr:col>
      <xdr:colOff>304800</xdr:colOff>
      <xdr:row>9</xdr:row>
      <xdr:rowOff>171450</xdr:rowOff>
    </xdr:to>
    <xdr:sp macro="" textlink="">
      <xdr:nvSpPr>
        <xdr:cNvPr id="54" name="Line 75">
          <a:extLst>
            <a:ext uri="{FF2B5EF4-FFF2-40B4-BE49-F238E27FC236}">
              <a16:creationId xmlns:a16="http://schemas.microsoft.com/office/drawing/2014/main" id="{E2EDA863-4858-4FA3-A896-64D1D78BEC04}"/>
            </a:ext>
          </a:extLst>
        </xdr:cNvPr>
        <xdr:cNvSpPr>
          <a:spLocks noChangeShapeType="1"/>
        </xdr:cNvSpPr>
      </xdr:nvSpPr>
      <xdr:spPr bwMode="auto">
        <a:xfrm flipH="1">
          <a:off x="8763000" y="1657350"/>
          <a:ext cx="21907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10</xdr:row>
      <xdr:rowOff>76200</xdr:rowOff>
    </xdr:from>
    <xdr:to>
      <xdr:col>13</xdr:col>
      <xdr:colOff>200025</xdr:colOff>
      <xdr:row>11</xdr:row>
      <xdr:rowOff>114300</xdr:rowOff>
    </xdr:to>
    <xdr:sp macro="" textlink="">
      <xdr:nvSpPr>
        <xdr:cNvPr id="55" name="Line 76">
          <a:extLst>
            <a:ext uri="{FF2B5EF4-FFF2-40B4-BE49-F238E27FC236}">
              <a16:creationId xmlns:a16="http://schemas.microsoft.com/office/drawing/2014/main" id="{0C48C4F2-5710-45A0-8E92-9F090B5E48E7}"/>
            </a:ext>
          </a:extLst>
        </xdr:cNvPr>
        <xdr:cNvSpPr>
          <a:spLocks noChangeShapeType="1"/>
        </xdr:cNvSpPr>
      </xdr:nvSpPr>
      <xdr:spPr bwMode="auto">
        <a:xfrm flipH="1">
          <a:off x="8201025" y="1981200"/>
          <a:ext cx="20955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8</xdr:row>
      <xdr:rowOff>123825</xdr:rowOff>
    </xdr:from>
    <xdr:to>
      <xdr:col>13</xdr:col>
      <xdr:colOff>209550</xdr:colOff>
      <xdr:row>9</xdr:row>
      <xdr:rowOff>161925</xdr:rowOff>
    </xdr:to>
    <xdr:sp macro="" textlink="">
      <xdr:nvSpPr>
        <xdr:cNvPr id="56" name="Line 77">
          <a:extLst>
            <a:ext uri="{FF2B5EF4-FFF2-40B4-BE49-F238E27FC236}">
              <a16:creationId xmlns:a16="http://schemas.microsoft.com/office/drawing/2014/main" id="{71BFC7B6-7D29-4107-B1C4-FF76287841C4}"/>
            </a:ext>
          </a:extLst>
        </xdr:cNvPr>
        <xdr:cNvSpPr>
          <a:spLocks noChangeShapeType="1"/>
        </xdr:cNvSpPr>
      </xdr:nvSpPr>
      <xdr:spPr bwMode="auto">
        <a:xfrm flipH="1">
          <a:off x="8201025" y="1647825"/>
          <a:ext cx="21907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8</xdr:row>
      <xdr:rowOff>76200</xdr:rowOff>
    </xdr:from>
    <xdr:to>
      <xdr:col>12</xdr:col>
      <xdr:colOff>638175</xdr:colOff>
      <xdr:row>12</xdr:row>
      <xdr:rowOff>76200</xdr:rowOff>
    </xdr:to>
    <xdr:sp macro="" textlink="">
      <xdr:nvSpPr>
        <xdr:cNvPr id="57" name="Line 78">
          <a:extLst>
            <a:ext uri="{FF2B5EF4-FFF2-40B4-BE49-F238E27FC236}">
              <a16:creationId xmlns:a16="http://schemas.microsoft.com/office/drawing/2014/main" id="{19603877-37A9-4450-8B2B-8E0AA9544010}"/>
            </a:ext>
          </a:extLst>
        </xdr:cNvPr>
        <xdr:cNvSpPr>
          <a:spLocks noChangeShapeType="1"/>
        </xdr:cNvSpPr>
      </xdr:nvSpPr>
      <xdr:spPr bwMode="auto">
        <a:xfrm>
          <a:off x="8201025" y="1600200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314325</xdr:colOff>
      <xdr:row>7</xdr:row>
      <xdr:rowOff>76200</xdr:rowOff>
    </xdr:from>
    <xdr:to>
      <xdr:col>14</xdr:col>
      <xdr:colOff>314325</xdr:colOff>
      <xdr:row>11</xdr:row>
      <xdr:rowOff>76200</xdr:rowOff>
    </xdr:to>
    <xdr:sp macro="" textlink="">
      <xdr:nvSpPr>
        <xdr:cNvPr id="58" name="Line 79">
          <a:extLst>
            <a:ext uri="{FF2B5EF4-FFF2-40B4-BE49-F238E27FC236}">
              <a16:creationId xmlns:a16="http://schemas.microsoft.com/office/drawing/2014/main" id="{26157EE2-4E5C-4377-95BA-95B386D08972}"/>
            </a:ext>
          </a:extLst>
        </xdr:cNvPr>
        <xdr:cNvSpPr>
          <a:spLocks noChangeShapeType="1"/>
        </xdr:cNvSpPr>
      </xdr:nvSpPr>
      <xdr:spPr bwMode="auto">
        <a:xfrm>
          <a:off x="8991600" y="1409700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209550</xdr:colOff>
      <xdr:row>7</xdr:row>
      <xdr:rowOff>85725</xdr:rowOff>
    </xdr:from>
    <xdr:to>
      <xdr:col>13</xdr:col>
      <xdr:colOff>209550</xdr:colOff>
      <xdr:row>11</xdr:row>
      <xdr:rowOff>85725</xdr:rowOff>
    </xdr:to>
    <xdr:sp macro="" textlink="">
      <xdr:nvSpPr>
        <xdr:cNvPr id="59" name="Line 80">
          <a:extLst>
            <a:ext uri="{FF2B5EF4-FFF2-40B4-BE49-F238E27FC236}">
              <a16:creationId xmlns:a16="http://schemas.microsoft.com/office/drawing/2014/main" id="{6D3F66AA-76A3-4598-A5D4-4A39AD2BB5E4}"/>
            </a:ext>
          </a:extLst>
        </xdr:cNvPr>
        <xdr:cNvSpPr>
          <a:spLocks noChangeShapeType="1"/>
        </xdr:cNvSpPr>
      </xdr:nvSpPr>
      <xdr:spPr bwMode="auto">
        <a:xfrm>
          <a:off x="8420100" y="1419225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85725</xdr:colOff>
      <xdr:row>8</xdr:row>
      <xdr:rowOff>76200</xdr:rowOff>
    </xdr:from>
    <xdr:to>
      <xdr:col>14</xdr:col>
      <xdr:colOff>85725</xdr:colOff>
      <xdr:row>12</xdr:row>
      <xdr:rowOff>76200</xdr:rowOff>
    </xdr:to>
    <xdr:sp macro="" textlink="">
      <xdr:nvSpPr>
        <xdr:cNvPr id="60" name="Line 81">
          <a:extLst>
            <a:ext uri="{FF2B5EF4-FFF2-40B4-BE49-F238E27FC236}">
              <a16:creationId xmlns:a16="http://schemas.microsoft.com/office/drawing/2014/main" id="{FA69F47F-7DC5-4F12-BE25-3BFB62B60859}"/>
            </a:ext>
          </a:extLst>
        </xdr:cNvPr>
        <xdr:cNvSpPr>
          <a:spLocks noChangeShapeType="1"/>
        </xdr:cNvSpPr>
      </xdr:nvSpPr>
      <xdr:spPr bwMode="auto">
        <a:xfrm>
          <a:off x="8763000" y="1600200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209550</xdr:colOff>
      <xdr:row>10</xdr:row>
      <xdr:rowOff>76200</xdr:rowOff>
    </xdr:from>
    <xdr:to>
      <xdr:col>14</xdr:col>
      <xdr:colOff>304800</xdr:colOff>
      <xdr:row>10</xdr:row>
      <xdr:rowOff>76200</xdr:rowOff>
    </xdr:to>
    <xdr:sp macro="" textlink="">
      <xdr:nvSpPr>
        <xdr:cNvPr id="61" name="Line 82">
          <a:extLst>
            <a:ext uri="{FF2B5EF4-FFF2-40B4-BE49-F238E27FC236}">
              <a16:creationId xmlns:a16="http://schemas.microsoft.com/office/drawing/2014/main" id="{C4260678-CF02-4B60-AF80-4FE9E6CA8CBE}"/>
            </a:ext>
          </a:extLst>
        </xdr:cNvPr>
        <xdr:cNvSpPr>
          <a:spLocks noChangeShapeType="1"/>
        </xdr:cNvSpPr>
      </xdr:nvSpPr>
      <xdr:spPr bwMode="auto">
        <a:xfrm>
          <a:off x="8420100" y="1981200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314325</xdr:colOff>
      <xdr:row>11</xdr:row>
      <xdr:rowOff>76200</xdr:rowOff>
    </xdr:from>
    <xdr:to>
      <xdr:col>14</xdr:col>
      <xdr:colOff>409575</xdr:colOff>
      <xdr:row>11</xdr:row>
      <xdr:rowOff>142875</xdr:rowOff>
    </xdr:to>
    <xdr:sp macro="" textlink="">
      <xdr:nvSpPr>
        <xdr:cNvPr id="62" name="Arc 83">
          <a:extLst>
            <a:ext uri="{FF2B5EF4-FFF2-40B4-BE49-F238E27FC236}">
              <a16:creationId xmlns:a16="http://schemas.microsoft.com/office/drawing/2014/main" id="{6397F6FF-092B-4266-A0BC-FC87DF7F9CB6}"/>
            </a:ext>
          </a:extLst>
        </xdr:cNvPr>
        <xdr:cNvSpPr>
          <a:spLocks/>
        </xdr:cNvSpPr>
      </xdr:nvSpPr>
      <xdr:spPr bwMode="auto">
        <a:xfrm flipH="1" flipV="1">
          <a:off x="8991600" y="2171700"/>
          <a:ext cx="95250" cy="6667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85725</xdr:colOff>
      <xdr:row>12</xdr:row>
      <xdr:rowOff>76200</xdr:rowOff>
    </xdr:from>
    <xdr:to>
      <xdr:col>14</xdr:col>
      <xdr:colOff>171450</xdr:colOff>
      <xdr:row>12</xdr:row>
      <xdr:rowOff>142875</xdr:rowOff>
    </xdr:to>
    <xdr:sp macro="" textlink="">
      <xdr:nvSpPr>
        <xdr:cNvPr id="63" name="Arc 84">
          <a:extLst>
            <a:ext uri="{FF2B5EF4-FFF2-40B4-BE49-F238E27FC236}">
              <a16:creationId xmlns:a16="http://schemas.microsoft.com/office/drawing/2014/main" id="{D5C57C22-8DBE-4B33-9E1B-4AA1233C05FF}"/>
            </a:ext>
          </a:extLst>
        </xdr:cNvPr>
        <xdr:cNvSpPr>
          <a:spLocks/>
        </xdr:cNvSpPr>
      </xdr:nvSpPr>
      <xdr:spPr bwMode="auto">
        <a:xfrm flipH="1" flipV="1">
          <a:off x="8763000" y="2362200"/>
          <a:ext cx="85725" cy="6667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533400</xdr:colOff>
      <xdr:row>12</xdr:row>
      <xdr:rowOff>76200</xdr:rowOff>
    </xdr:from>
    <xdr:to>
      <xdr:col>12</xdr:col>
      <xdr:colOff>638175</xdr:colOff>
      <xdr:row>12</xdr:row>
      <xdr:rowOff>161925</xdr:rowOff>
    </xdr:to>
    <xdr:sp macro="" textlink="">
      <xdr:nvSpPr>
        <xdr:cNvPr id="64" name="Arc 85">
          <a:extLst>
            <a:ext uri="{FF2B5EF4-FFF2-40B4-BE49-F238E27FC236}">
              <a16:creationId xmlns:a16="http://schemas.microsoft.com/office/drawing/2014/main" id="{D1E6090D-DA43-41D3-88CD-8053A0F3E6A3}"/>
            </a:ext>
          </a:extLst>
        </xdr:cNvPr>
        <xdr:cNvSpPr>
          <a:spLocks/>
        </xdr:cNvSpPr>
      </xdr:nvSpPr>
      <xdr:spPr bwMode="auto">
        <a:xfrm flipV="1">
          <a:off x="8096250" y="2362200"/>
          <a:ext cx="104775" cy="8572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133350</xdr:colOff>
      <xdr:row>11</xdr:row>
      <xdr:rowOff>76200</xdr:rowOff>
    </xdr:from>
    <xdr:to>
      <xdr:col>13</xdr:col>
      <xdr:colOff>209550</xdr:colOff>
      <xdr:row>11</xdr:row>
      <xdr:rowOff>161925</xdr:rowOff>
    </xdr:to>
    <xdr:sp macro="" textlink="">
      <xdr:nvSpPr>
        <xdr:cNvPr id="65" name="Arc 86">
          <a:extLst>
            <a:ext uri="{FF2B5EF4-FFF2-40B4-BE49-F238E27FC236}">
              <a16:creationId xmlns:a16="http://schemas.microsoft.com/office/drawing/2014/main" id="{1902F9C0-D8B0-48BB-86B9-F75AD96ED001}"/>
            </a:ext>
          </a:extLst>
        </xdr:cNvPr>
        <xdr:cNvSpPr>
          <a:spLocks/>
        </xdr:cNvSpPr>
      </xdr:nvSpPr>
      <xdr:spPr bwMode="auto">
        <a:xfrm flipV="1">
          <a:off x="8343900" y="2171700"/>
          <a:ext cx="76200" cy="8572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485775</xdr:colOff>
      <xdr:row>7</xdr:row>
      <xdr:rowOff>76200</xdr:rowOff>
    </xdr:from>
    <xdr:to>
      <xdr:col>13</xdr:col>
      <xdr:colOff>180975</xdr:colOff>
      <xdr:row>7</xdr:row>
      <xdr:rowOff>76200</xdr:rowOff>
    </xdr:to>
    <xdr:sp macro="" textlink="">
      <xdr:nvSpPr>
        <xdr:cNvPr id="66" name="Line 87">
          <a:extLst>
            <a:ext uri="{FF2B5EF4-FFF2-40B4-BE49-F238E27FC236}">
              <a16:creationId xmlns:a16="http://schemas.microsoft.com/office/drawing/2014/main" id="{64BA1415-FEA9-40DC-9F21-CF4023026936}"/>
            </a:ext>
          </a:extLst>
        </xdr:cNvPr>
        <xdr:cNvSpPr>
          <a:spLocks noChangeShapeType="1"/>
        </xdr:cNvSpPr>
      </xdr:nvSpPr>
      <xdr:spPr bwMode="auto">
        <a:xfrm>
          <a:off x="8048625" y="140970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257175</xdr:colOff>
      <xdr:row>8</xdr:row>
      <xdr:rowOff>76200</xdr:rowOff>
    </xdr:from>
    <xdr:to>
      <xdr:col>12</xdr:col>
      <xdr:colOff>571500</xdr:colOff>
      <xdr:row>8</xdr:row>
      <xdr:rowOff>76200</xdr:rowOff>
    </xdr:to>
    <xdr:sp macro="" textlink="">
      <xdr:nvSpPr>
        <xdr:cNvPr id="67" name="Line 88">
          <a:extLst>
            <a:ext uri="{FF2B5EF4-FFF2-40B4-BE49-F238E27FC236}">
              <a16:creationId xmlns:a16="http://schemas.microsoft.com/office/drawing/2014/main" id="{D8D20235-8218-43E8-82E7-75FD7EDE4994}"/>
            </a:ext>
          </a:extLst>
        </xdr:cNvPr>
        <xdr:cNvSpPr>
          <a:spLocks noChangeShapeType="1"/>
        </xdr:cNvSpPr>
      </xdr:nvSpPr>
      <xdr:spPr bwMode="auto">
        <a:xfrm>
          <a:off x="7820025" y="1600200"/>
          <a:ext cx="314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457200</xdr:colOff>
      <xdr:row>7</xdr:row>
      <xdr:rowOff>76200</xdr:rowOff>
    </xdr:from>
    <xdr:to>
      <xdr:col>12</xdr:col>
      <xdr:colOff>638175</xdr:colOff>
      <xdr:row>8</xdr:row>
      <xdr:rowOff>76200</xdr:rowOff>
    </xdr:to>
    <xdr:sp macro="" textlink="">
      <xdr:nvSpPr>
        <xdr:cNvPr id="68" name="Line 89">
          <a:extLst>
            <a:ext uri="{FF2B5EF4-FFF2-40B4-BE49-F238E27FC236}">
              <a16:creationId xmlns:a16="http://schemas.microsoft.com/office/drawing/2014/main" id="{80DDD100-3A45-4504-8567-E79AE8BAA7F8}"/>
            </a:ext>
          </a:extLst>
        </xdr:cNvPr>
        <xdr:cNvSpPr>
          <a:spLocks noChangeShapeType="1"/>
        </xdr:cNvSpPr>
      </xdr:nvSpPr>
      <xdr:spPr bwMode="auto">
        <a:xfrm flipH="1">
          <a:off x="8020050" y="1409700"/>
          <a:ext cx="1809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314325</xdr:colOff>
      <xdr:row>7</xdr:row>
      <xdr:rowOff>66675</xdr:rowOff>
    </xdr:from>
    <xdr:to>
      <xdr:col>12</xdr:col>
      <xdr:colOff>466725</xdr:colOff>
      <xdr:row>8</xdr:row>
      <xdr:rowOff>57150</xdr:rowOff>
    </xdr:to>
    <xdr:sp macro="" textlink="">
      <xdr:nvSpPr>
        <xdr:cNvPr id="69" name="Text 2414">
          <a:extLst>
            <a:ext uri="{FF2B5EF4-FFF2-40B4-BE49-F238E27FC236}">
              <a16:creationId xmlns:a16="http://schemas.microsoft.com/office/drawing/2014/main" id="{1DF04A21-0BD4-4708-96FF-157A03B08F10}"/>
            </a:ext>
          </a:extLst>
        </xdr:cNvPr>
        <xdr:cNvSpPr txBox="1">
          <a:spLocks noChangeArrowheads="1"/>
        </xdr:cNvSpPr>
      </xdr:nvSpPr>
      <xdr:spPr bwMode="auto">
        <a:xfrm>
          <a:off x="7877175" y="1400175"/>
          <a:ext cx="152400" cy="1809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</a:rPr>
            <a:t>J</a:t>
          </a:r>
        </a:p>
      </xdr:txBody>
    </xdr:sp>
    <xdr:clientData/>
  </xdr:twoCellAnchor>
  <xdr:twoCellAnchor>
    <xdr:from>
      <xdr:col>13</xdr:col>
      <xdr:colOff>247650</xdr:colOff>
      <xdr:row>6</xdr:row>
      <xdr:rowOff>9525</xdr:rowOff>
    </xdr:from>
    <xdr:to>
      <xdr:col>13</xdr:col>
      <xdr:colOff>390525</xdr:colOff>
      <xdr:row>7</xdr:row>
      <xdr:rowOff>38100</xdr:rowOff>
    </xdr:to>
    <xdr:sp macro="" textlink="">
      <xdr:nvSpPr>
        <xdr:cNvPr id="70" name="Line 91">
          <a:extLst>
            <a:ext uri="{FF2B5EF4-FFF2-40B4-BE49-F238E27FC236}">
              <a16:creationId xmlns:a16="http://schemas.microsoft.com/office/drawing/2014/main" id="{51AC116F-FE86-442A-8897-C487DB028F0B}"/>
            </a:ext>
          </a:extLst>
        </xdr:cNvPr>
        <xdr:cNvSpPr>
          <a:spLocks noChangeShapeType="1"/>
        </xdr:cNvSpPr>
      </xdr:nvSpPr>
      <xdr:spPr bwMode="auto">
        <a:xfrm flipV="1">
          <a:off x="8458200" y="1152525"/>
          <a:ext cx="142875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333375</xdr:colOff>
      <xdr:row>6</xdr:row>
      <xdr:rowOff>9525</xdr:rowOff>
    </xdr:from>
    <xdr:to>
      <xdr:col>14</xdr:col>
      <xdr:colOff>485775</xdr:colOff>
      <xdr:row>7</xdr:row>
      <xdr:rowOff>57150</xdr:rowOff>
    </xdr:to>
    <xdr:sp macro="" textlink="">
      <xdr:nvSpPr>
        <xdr:cNvPr id="71" name="Line 92">
          <a:extLst>
            <a:ext uri="{FF2B5EF4-FFF2-40B4-BE49-F238E27FC236}">
              <a16:creationId xmlns:a16="http://schemas.microsoft.com/office/drawing/2014/main" id="{F78C99E4-A8B1-4DFF-8582-38368137CDC4}"/>
            </a:ext>
          </a:extLst>
        </xdr:cNvPr>
        <xdr:cNvSpPr>
          <a:spLocks noChangeShapeType="1"/>
        </xdr:cNvSpPr>
      </xdr:nvSpPr>
      <xdr:spPr bwMode="auto">
        <a:xfrm flipV="1">
          <a:off x="9010650" y="1152525"/>
          <a:ext cx="15240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352425</xdr:colOff>
      <xdr:row>6</xdr:row>
      <xdr:rowOff>76200</xdr:rowOff>
    </xdr:from>
    <xdr:to>
      <xdr:col>14</xdr:col>
      <xdr:colOff>428625</xdr:colOff>
      <xdr:row>6</xdr:row>
      <xdr:rowOff>76200</xdr:rowOff>
    </xdr:to>
    <xdr:sp macro="" textlink="">
      <xdr:nvSpPr>
        <xdr:cNvPr id="72" name="Line 93">
          <a:extLst>
            <a:ext uri="{FF2B5EF4-FFF2-40B4-BE49-F238E27FC236}">
              <a16:creationId xmlns:a16="http://schemas.microsoft.com/office/drawing/2014/main" id="{C80E1B12-4F29-4F7B-A8DA-62451B233FE7}"/>
            </a:ext>
          </a:extLst>
        </xdr:cNvPr>
        <xdr:cNvSpPr>
          <a:spLocks noChangeShapeType="1"/>
        </xdr:cNvSpPr>
      </xdr:nvSpPr>
      <xdr:spPr bwMode="auto">
        <a:xfrm>
          <a:off x="8562975" y="1219200"/>
          <a:ext cx="542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5</xdr:row>
      <xdr:rowOff>57150</xdr:rowOff>
    </xdr:from>
    <xdr:to>
      <xdr:col>14</xdr:col>
      <xdr:colOff>190500</xdr:colOff>
      <xdr:row>6</xdr:row>
      <xdr:rowOff>57150</xdr:rowOff>
    </xdr:to>
    <xdr:sp macro="" textlink="">
      <xdr:nvSpPr>
        <xdr:cNvPr id="73" name="Text 2418">
          <a:extLst>
            <a:ext uri="{FF2B5EF4-FFF2-40B4-BE49-F238E27FC236}">
              <a16:creationId xmlns:a16="http://schemas.microsoft.com/office/drawing/2014/main" id="{DA53A2EB-88C8-412C-BC15-0816A7E5F3C4}"/>
            </a:ext>
          </a:extLst>
        </xdr:cNvPr>
        <xdr:cNvSpPr txBox="1">
          <a:spLocks noChangeArrowheads="1"/>
        </xdr:cNvSpPr>
      </xdr:nvSpPr>
      <xdr:spPr bwMode="auto">
        <a:xfrm>
          <a:off x="8686800" y="1009650"/>
          <a:ext cx="180975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</a:rPr>
            <a:t>K</a:t>
          </a:r>
        </a:p>
      </xdr:txBody>
    </xdr:sp>
    <xdr:clientData/>
  </xdr:twoCellAnchor>
  <xdr:twoCellAnchor>
    <xdr:from>
      <xdr:col>2</xdr:col>
      <xdr:colOff>28575</xdr:colOff>
      <xdr:row>14</xdr:row>
      <xdr:rowOff>171450</xdr:rowOff>
    </xdr:from>
    <xdr:to>
      <xdr:col>2</xdr:col>
      <xdr:colOff>171450</xdr:colOff>
      <xdr:row>14</xdr:row>
      <xdr:rowOff>171450</xdr:rowOff>
    </xdr:to>
    <xdr:sp macro="" textlink="">
      <xdr:nvSpPr>
        <xdr:cNvPr id="74" name="Line 95">
          <a:extLst>
            <a:ext uri="{FF2B5EF4-FFF2-40B4-BE49-F238E27FC236}">
              <a16:creationId xmlns:a16="http://schemas.microsoft.com/office/drawing/2014/main" id="{6D656FB6-8630-4539-B961-0BA4343D6E25}"/>
            </a:ext>
          </a:extLst>
        </xdr:cNvPr>
        <xdr:cNvSpPr>
          <a:spLocks noChangeShapeType="1"/>
        </xdr:cNvSpPr>
      </xdr:nvSpPr>
      <xdr:spPr bwMode="auto">
        <a:xfrm>
          <a:off x="1333500" y="2838450"/>
          <a:ext cx="142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104775</xdr:colOff>
      <xdr:row>5</xdr:row>
      <xdr:rowOff>171450</xdr:rowOff>
    </xdr:from>
    <xdr:to>
      <xdr:col>6</xdr:col>
      <xdr:colOff>104775</xdr:colOff>
      <xdr:row>7</xdr:row>
      <xdr:rowOff>95250</xdr:rowOff>
    </xdr:to>
    <xdr:sp macro="" textlink="">
      <xdr:nvSpPr>
        <xdr:cNvPr id="75" name="Line 96">
          <a:extLst>
            <a:ext uri="{FF2B5EF4-FFF2-40B4-BE49-F238E27FC236}">
              <a16:creationId xmlns:a16="http://schemas.microsoft.com/office/drawing/2014/main" id="{AFE146EB-56DB-48A0-9B80-66F36EAA3326}"/>
            </a:ext>
          </a:extLst>
        </xdr:cNvPr>
        <xdr:cNvSpPr>
          <a:spLocks noChangeShapeType="1"/>
        </xdr:cNvSpPr>
      </xdr:nvSpPr>
      <xdr:spPr bwMode="auto">
        <a:xfrm flipV="1">
          <a:off x="3914775" y="1123950"/>
          <a:ext cx="0" cy="30480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</xdr:row>
      <xdr:rowOff>152400</xdr:rowOff>
    </xdr:from>
    <xdr:to>
      <xdr:col>8</xdr:col>
      <xdr:colOff>209550</xdr:colOff>
      <xdr:row>7</xdr:row>
      <xdr:rowOff>76200</xdr:rowOff>
    </xdr:to>
    <xdr:sp macro="" textlink="">
      <xdr:nvSpPr>
        <xdr:cNvPr id="76" name="Line 97">
          <a:extLst>
            <a:ext uri="{FF2B5EF4-FFF2-40B4-BE49-F238E27FC236}">
              <a16:creationId xmlns:a16="http://schemas.microsoft.com/office/drawing/2014/main" id="{FE253F62-C9BC-4F49-AF4A-92D6B225EBF7}"/>
            </a:ext>
          </a:extLst>
        </xdr:cNvPr>
        <xdr:cNvSpPr>
          <a:spLocks noChangeShapeType="1"/>
        </xdr:cNvSpPr>
      </xdr:nvSpPr>
      <xdr:spPr bwMode="auto">
        <a:xfrm flipV="1">
          <a:off x="5305425" y="1104900"/>
          <a:ext cx="0" cy="30480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485775</xdr:colOff>
      <xdr:row>7</xdr:row>
      <xdr:rowOff>171450</xdr:rowOff>
    </xdr:from>
    <xdr:to>
      <xdr:col>8</xdr:col>
      <xdr:colOff>209550</xdr:colOff>
      <xdr:row>14</xdr:row>
      <xdr:rowOff>171450</xdr:rowOff>
    </xdr:to>
    <xdr:sp macro="" textlink="">
      <xdr:nvSpPr>
        <xdr:cNvPr id="77" name="Drawing 2348">
          <a:extLst>
            <a:ext uri="{FF2B5EF4-FFF2-40B4-BE49-F238E27FC236}">
              <a16:creationId xmlns:a16="http://schemas.microsoft.com/office/drawing/2014/main" id="{715180B7-3AC9-4C87-A4DF-0CD65183942A}"/>
            </a:ext>
          </a:extLst>
        </xdr:cNvPr>
        <xdr:cNvSpPr>
          <a:spLocks/>
        </xdr:cNvSpPr>
      </xdr:nvSpPr>
      <xdr:spPr bwMode="auto">
        <a:xfrm>
          <a:off x="4295775" y="1504950"/>
          <a:ext cx="1009650" cy="1333500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0 w 16384"/>
            <a:gd name="T9" fmla="*/ 2147483647 h 16384"/>
            <a:gd name="T10" fmla="*/ 2147483647 w 16384"/>
            <a:gd name="T11" fmla="*/ 0 h 16384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0 w 16384"/>
            <a:gd name="T19" fmla="*/ 0 h 16384"/>
            <a:gd name="T20" fmla="*/ 16384 w 16384"/>
            <a:gd name="T21" fmla="*/ 16384 h 16384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16384" h="16384">
              <a:moveTo>
                <a:pt x="5525" y="0"/>
              </a:moveTo>
              <a:lnTo>
                <a:pt x="5525" y="156"/>
              </a:lnTo>
              <a:lnTo>
                <a:pt x="16384" y="156"/>
              </a:lnTo>
              <a:lnTo>
                <a:pt x="16384" y="16384"/>
              </a:lnTo>
              <a:lnTo>
                <a:pt x="0" y="16384"/>
              </a:lnTo>
              <a:lnTo>
                <a:pt x="5525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333375</xdr:colOff>
      <xdr:row>5</xdr:row>
      <xdr:rowOff>161925</xdr:rowOff>
    </xdr:from>
    <xdr:to>
      <xdr:col>6</xdr:col>
      <xdr:colOff>323850</xdr:colOff>
      <xdr:row>14</xdr:row>
      <xdr:rowOff>171450</xdr:rowOff>
    </xdr:to>
    <xdr:sp macro="" textlink="">
      <xdr:nvSpPr>
        <xdr:cNvPr id="78" name="Drawing 2351">
          <a:extLst>
            <a:ext uri="{FF2B5EF4-FFF2-40B4-BE49-F238E27FC236}">
              <a16:creationId xmlns:a16="http://schemas.microsoft.com/office/drawing/2014/main" id="{41684D82-D104-4EEF-8FA3-74407CDDB1E3}"/>
            </a:ext>
          </a:extLst>
        </xdr:cNvPr>
        <xdr:cNvSpPr>
          <a:spLocks/>
        </xdr:cNvSpPr>
      </xdr:nvSpPr>
      <xdr:spPr bwMode="auto">
        <a:xfrm>
          <a:off x="3562350" y="1114425"/>
          <a:ext cx="571500" cy="17240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6384" y="16384"/>
              </a:moveTo>
              <a:lnTo>
                <a:pt x="8366" y="0"/>
              </a:lnTo>
              <a:lnTo>
                <a:pt x="0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485775</xdr:colOff>
      <xdr:row>15</xdr:row>
      <xdr:rowOff>38100</xdr:rowOff>
    </xdr:from>
    <xdr:to>
      <xdr:col>6</xdr:col>
      <xdr:colOff>485775</xdr:colOff>
      <xdr:row>16</xdr:row>
      <xdr:rowOff>19050</xdr:rowOff>
    </xdr:to>
    <xdr:sp macro="" textlink="">
      <xdr:nvSpPr>
        <xdr:cNvPr id="79" name="Line 100">
          <a:extLst>
            <a:ext uri="{FF2B5EF4-FFF2-40B4-BE49-F238E27FC236}">
              <a16:creationId xmlns:a16="http://schemas.microsoft.com/office/drawing/2014/main" id="{065B1B44-4CFF-47C3-828F-1E9826D5A5E7}"/>
            </a:ext>
          </a:extLst>
        </xdr:cNvPr>
        <xdr:cNvSpPr>
          <a:spLocks noChangeShapeType="1"/>
        </xdr:cNvSpPr>
      </xdr:nvSpPr>
      <xdr:spPr bwMode="auto">
        <a:xfrm>
          <a:off x="4295775" y="2895600"/>
          <a:ext cx="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485775</xdr:colOff>
      <xdr:row>15</xdr:row>
      <xdr:rowOff>133350</xdr:rowOff>
    </xdr:from>
    <xdr:to>
      <xdr:col>8</xdr:col>
      <xdr:colOff>209550</xdr:colOff>
      <xdr:row>15</xdr:row>
      <xdr:rowOff>133350</xdr:rowOff>
    </xdr:to>
    <xdr:sp macro="" textlink="">
      <xdr:nvSpPr>
        <xdr:cNvPr id="80" name="Line 101">
          <a:extLst>
            <a:ext uri="{FF2B5EF4-FFF2-40B4-BE49-F238E27FC236}">
              <a16:creationId xmlns:a16="http://schemas.microsoft.com/office/drawing/2014/main" id="{70287336-7C8B-4412-9405-185D7EB5DBF8}"/>
            </a:ext>
          </a:extLst>
        </xdr:cNvPr>
        <xdr:cNvSpPr>
          <a:spLocks noChangeShapeType="1"/>
        </xdr:cNvSpPr>
      </xdr:nvSpPr>
      <xdr:spPr bwMode="auto">
        <a:xfrm>
          <a:off x="4295775" y="2990850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400050</xdr:colOff>
      <xdr:row>15</xdr:row>
      <xdr:rowOff>142875</xdr:rowOff>
    </xdr:from>
    <xdr:to>
      <xdr:col>7</xdr:col>
      <xdr:colOff>542925</xdr:colOff>
      <xdr:row>16</xdr:row>
      <xdr:rowOff>104775</xdr:rowOff>
    </xdr:to>
    <xdr:sp macro="" textlink="">
      <xdr:nvSpPr>
        <xdr:cNvPr id="81" name="Text 2356">
          <a:extLst>
            <a:ext uri="{FF2B5EF4-FFF2-40B4-BE49-F238E27FC236}">
              <a16:creationId xmlns:a16="http://schemas.microsoft.com/office/drawing/2014/main" id="{D15A4849-3494-47EC-AE8C-0C0D60FF125E}"/>
            </a:ext>
          </a:extLst>
        </xdr:cNvPr>
        <xdr:cNvSpPr txBox="1">
          <a:spLocks noChangeArrowheads="1"/>
        </xdr:cNvSpPr>
      </xdr:nvSpPr>
      <xdr:spPr bwMode="auto">
        <a:xfrm>
          <a:off x="4857750" y="3000375"/>
          <a:ext cx="142875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6</xdr:col>
      <xdr:colOff>323850</xdr:colOff>
      <xdr:row>15</xdr:row>
      <xdr:rowOff>28575</xdr:rowOff>
    </xdr:from>
    <xdr:to>
      <xdr:col>6</xdr:col>
      <xdr:colOff>323850</xdr:colOff>
      <xdr:row>17</xdr:row>
      <xdr:rowOff>47625</xdr:rowOff>
    </xdr:to>
    <xdr:sp macro="" textlink="">
      <xdr:nvSpPr>
        <xdr:cNvPr id="82" name="Line 103">
          <a:extLst>
            <a:ext uri="{FF2B5EF4-FFF2-40B4-BE49-F238E27FC236}">
              <a16:creationId xmlns:a16="http://schemas.microsoft.com/office/drawing/2014/main" id="{409DDA15-57E1-4E14-AB64-D53D435BE0CE}"/>
            </a:ext>
          </a:extLst>
        </xdr:cNvPr>
        <xdr:cNvSpPr>
          <a:spLocks noChangeShapeType="1"/>
        </xdr:cNvSpPr>
      </xdr:nvSpPr>
      <xdr:spPr bwMode="auto">
        <a:xfrm>
          <a:off x="4133850" y="2886075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15</xdr:row>
      <xdr:rowOff>28575</xdr:rowOff>
    </xdr:from>
    <xdr:to>
      <xdr:col>8</xdr:col>
      <xdr:colOff>209550</xdr:colOff>
      <xdr:row>17</xdr:row>
      <xdr:rowOff>47625</xdr:rowOff>
    </xdr:to>
    <xdr:sp macro="" textlink="">
      <xdr:nvSpPr>
        <xdr:cNvPr id="83" name="Line 104">
          <a:extLst>
            <a:ext uri="{FF2B5EF4-FFF2-40B4-BE49-F238E27FC236}">
              <a16:creationId xmlns:a16="http://schemas.microsoft.com/office/drawing/2014/main" id="{B0C836E2-A956-4484-A5BD-57951CBAC1D7}"/>
            </a:ext>
          </a:extLst>
        </xdr:cNvPr>
        <xdr:cNvSpPr>
          <a:spLocks noChangeShapeType="1"/>
        </xdr:cNvSpPr>
      </xdr:nvSpPr>
      <xdr:spPr bwMode="auto">
        <a:xfrm>
          <a:off x="5305425" y="2886075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16</xdr:row>
      <xdr:rowOff>142875</xdr:rowOff>
    </xdr:from>
    <xdr:to>
      <xdr:col>8</xdr:col>
      <xdr:colOff>219075</xdr:colOff>
      <xdr:row>16</xdr:row>
      <xdr:rowOff>142875</xdr:rowOff>
    </xdr:to>
    <xdr:sp macro="" textlink="">
      <xdr:nvSpPr>
        <xdr:cNvPr id="84" name="Line 105">
          <a:extLst>
            <a:ext uri="{FF2B5EF4-FFF2-40B4-BE49-F238E27FC236}">
              <a16:creationId xmlns:a16="http://schemas.microsoft.com/office/drawing/2014/main" id="{667F1956-FD83-4B2A-B6C4-634C9D7B2269}"/>
            </a:ext>
          </a:extLst>
        </xdr:cNvPr>
        <xdr:cNvSpPr>
          <a:spLocks noChangeShapeType="1"/>
        </xdr:cNvSpPr>
      </xdr:nvSpPr>
      <xdr:spPr bwMode="auto">
        <a:xfrm>
          <a:off x="4124325" y="3190875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400050</xdr:colOff>
      <xdr:row>17</xdr:row>
      <xdr:rowOff>9525</xdr:rowOff>
    </xdr:from>
    <xdr:to>
      <xdr:col>7</xdr:col>
      <xdr:colOff>542925</xdr:colOff>
      <xdr:row>17</xdr:row>
      <xdr:rowOff>142875</xdr:rowOff>
    </xdr:to>
    <xdr:sp macro="" textlink="">
      <xdr:nvSpPr>
        <xdr:cNvPr id="85" name="Text 2360">
          <a:extLst>
            <a:ext uri="{FF2B5EF4-FFF2-40B4-BE49-F238E27FC236}">
              <a16:creationId xmlns:a16="http://schemas.microsoft.com/office/drawing/2014/main" id="{5561DA08-9F6C-44E9-9D1B-2DEFD5469DE1}"/>
            </a:ext>
          </a:extLst>
        </xdr:cNvPr>
        <xdr:cNvSpPr txBox="1">
          <a:spLocks noChangeArrowheads="1"/>
        </xdr:cNvSpPr>
      </xdr:nvSpPr>
      <xdr:spPr bwMode="auto">
        <a:xfrm>
          <a:off x="4857750" y="3248025"/>
          <a:ext cx="142875" cy="1333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180975</xdr:colOff>
      <xdr:row>7</xdr:row>
      <xdr:rowOff>95250</xdr:rowOff>
    </xdr:from>
    <xdr:to>
      <xdr:col>7</xdr:col>
      <xdr:colOff>180975</xdr:colOff>
      <xdr:row>8</xdr:row>
      <xdr:rowOff>38100</xdr:rowOff>
    </xdr:to>
    <xdr:sp macro="" textlink="">
      <xdr:nvSpPr>
        <xdr:cNvPr id="86" name="Line 107">
          <a:extLst>
            <a:ext uri="{FF2B5EF4-FFF2-40B4-BE49-F238E27FC236}">
              <a16:creationId xmlns:a16="http://schemas.microsoft.com/office/drawing/2014/main" id="{DCECBFA8-C899-4250-8434-07E8CB153470}"/>
            </a:ext>
          </a:extLst>
        </xdr:cNvPr>
        <xdr:cNvSpPr>
          <a:spLocks noChangeShapeType="1"/>
        </xdr:cNvSpPr>
      </xdr:nvSpPr>
      <xdr:spPr bwMode="auto">
        <a:xfrm flipV="1">
          <a:off x="4638675" y="1428750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38100</xdr:colOff>
      <xdr:row>3</xdr:row>
      <xdr:rowOff>47625</xdr:rowOff>
    </xdr:from>
    <xdr:to>
      <xdr:col>6</xdr:col>
      <xdr:colOff>38100</xdr:colOff>
      <xdr:row>5</xdr:row>
      <xdr:rowOff>104775</xdr:rowOff>
    </xdr:to>
    <xdr:sp macro="" textlink="">
      <xdr:nvSpPr>
        <xdr:cNvPr id="87" name="Line 108">
          <a:extLst>
            <a:ext uri="{FF2B5EF4-FFF2-40B4-BE49-F238E27FC236}">
              <a16:creationId xmlns:a16="http://schemas.microsoft.com/office/drawing/2014/main" id="{C34D5DF4-5EA5-4C7E-893E-F333A6689AFF}"/>
            </a:ext>
          </a:extLst>
        </xdr:cNvPr>
        <xdr:cNvSpPr>
          <a:spLocks noChangeShapeType="1"/>
        </xdr:cNvSpPr>
      </xdr:nvSpPr>
      <xdr:spPr bwMode="auto">
        <a:xfrm flipV="1">
          <a:off x="3848100" y="6191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3</xdr:row>
      <xdr:rowOff>57150</xdr:rowOff>
    </xdr:from>
    <xdr:to>
      <xdr:col>8</xdr:col>
      <xdr:colOff>209550</xdr:colOff>
      <xdr:row>5</xdr:row>
      <xdr:rowOff>123825</xdr:rowOff>
    </xdr:to>
    <xdr:sp macro="" textlink="">
      <xdr:nvSpPr>
        <xdr:cNvPr id="88" name="Line 109">
          <a:extLst>
            <a:ext uri="{FF2B5EF4-FFF2-40B4-BE49-F238E27FC236}">
              <a16:creationId xmlns:a16="http://schemas.microsoft.com/office/drawing/2014/main" id="{3BEA1C3C-1D7B-40BB-90D4-F132D9E9148C}"/>
            </a:ext>
          </a:extLst>
        </xdr:cNvPr>
        <xdr:cNvSpPr>
          <a:spLocks noChangeShapeType="1"/>
        </xdr:cNvSpPr>
      </xdr:nvSpPr>
      <xdr:spPr bwMode="auto">
        <a:xfrm flipV="1">
          <a:off x="5305425" y="628650"/>
          <a:ext cx="0" cy="447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7</xdr:row>
      <xdr:rowOff>95250</xdr:rowOff>
    </xdr:from>
    <xdr:to>
      <xdr:col>8</xdr:col>
      <xdr:colOff>209550</xdr:colOff>
      <xdr:row>8</xdr:row>
      <xdr:rowOff>57150</xdr:rowOff>
    </xdr:to>
    <xdr:sp macro="" textlink="">
      <xdr:nvSpPr>
        <xdr:cNvPr id="89" name="Line 110">
          <a:extLst>
            <a:ext uri="{FF2B5EF4-FFF2-40B4-BE49-F238E27FC236}">
              <a16:creationId xmlns:a16="http://schemas.microsoft.com/office/drawing/2014/main" id="{7B783507-0B76-493B-80F8-01704CA599A1}"/>
            </a:ext>
          </a:extLst>
        </xdr:cNvPr>
        <xdr:cNvSpPr>
          <a:spLocks noChangeShapeType="1"/>
        </xdr:cNvSpPr>
      </xdr:nvSpPr>
      <xdr:spPr bwMode="auto">
        <a:xfrm flipV="1">
          <a:off x="5305425" y="1428750"/>
          <a:ext cx="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</xdr:row>
      <xdr:rowOff>171450</xdr:rowOff>
    </xdr:from>
    <xdr:to>
      <xdr:col>8</xdr:col>
      <xdr:colOff>171450</xdr:colOff>
      <xdr:row>3</xdr:row>
      <xdr:rowOff>171450</xdr:rowOff>
    </xdr:to>
    <xdr:sp macro="" textlink="">
      <xdr:nvSpPr>
        <xdr:cNvPr id="90" name="Line 111">
          <a:extLst>
            <a:ext uri="{FF2B5EF4-FFF2-40B4-BE49-F238E27FC236}">
              <a16:creationId xmlns:a16="http://schemas.microsoft.com/office/drawing/2014/main" id="{E2F6F5D7-DFCA-4DE4-8D27-D936FA5D2E13}"/>
            </a:ext>
          </a:extLst>
        </xdr:cNvPr>
        <xdr:cNvSpPr>
          <a:spLocks noChangeShapeType="1"/>
        </xdr:cNvSpPr>
      </xdr:nvSpPr>
      <xdr:spPr bwMode="auto">
        <a:xfrm>
          <a:off x="3857625" y="74295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314325</xdr:colOff>
      <xdr:row>3</xdr:row>
      <xdr:rowOff>0</xdr:rowOff>
    </xdr:from>
    <xdr:to>
      <xdr:col>7</xdr:col>
      <xdr:colOff>466725</xdr:colOff>
      <xdr:row>3</xdr:row>
      <xdr:rowOff>152400</xdr:rowOff>
    </xdr:to>
    <xdr:sp macro="" textlink="">
      <xdr:nvSpPr>
        <xdr:cNvPr id="91" name="Text 2367">
          <a:extLst>
            <a:ext uri="{FF2B5EF4-FFF2-40B4-BE49-F238E27FC236}">
              <a16:creationId xmlns:a16="http://schemas.microsoft.com/office/drawing/2014/main" id="{4C5ECA82-D7E2-4E82-9A8D-2E35132C373A}"/>
            </a:ext>
          </a:extLst>
        </xdr:cNvPr>
        <xdr:cNvSpPr txBox="1">
          <a:spLocks noChangeArrowheads="1"/>
        </xdr:cNvSpPr>
      </xdr:nvSpPr>
      <xdr:spPr bwMode="auto">
        <a:xfrm>
          <a:off x="4772025" y="571500"/>
          <a:ext cx="152400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171450</xdr:colOff>
      <xdr:row>7</xdr:row>
      <xdr:rowOff>133350</xdr:rowOff>
    </xdr:from>
    <xdr:to>
      <xdr:col>8</xdr:col>
      <xdr:colOff>190500</xdr:colOff>
      <xdr:row>7</xdr:row>
      <xdr:rowOff>133350</xdr:rowOff>
    </xdr:to>
    <xdr:sp macro="" textlink="">
      <xdr:nvSpPr>
        <xdr:cNvPr id="92" name="Line 115">
          <a:extLst>
            <a:ext uri="{FF2B5EF4-FFF2-40B4-BE49-F238E27FC236}">
              <a16:creationId xmlns:a16="http://schemas.microsoft.com/office/drawing/2014/main" id="{B48D610E-33EB-4766-9DF2-56519C2D8D1C}"/>
            </a:ext>
          </a:extLst>
        </xdr:cNvPr>
        <xdr:cNvSpPr>
          <a:spLocks noChangeShapeType="1"/>
        </xdr:cNvSpPr>
      </xdr:nvSpPr>
      <xdr:spPr bwMode="auto">
        <a:xfrm>
          <a:off x="4629150" y="14668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104775</xdr:colOff>
      <xdr:row>6</xdr:row>
      <xdr:rowOff>142875</xdr:rowOff>
    </xdr:from>
    <xdr:to>
      <xdr:col>8</xdr:col>
      <xdr:colOff>209550</xdr:colOff>
      <xdr:row>6</xdr:row>
      <xdr:rowOff>142875</xdr:rowOff>
    </xdr:to>
    <xdr:sp macro="" textlink="">
      <xdr:nvSpPr>
        <xdr:cNvPr id="93" name="Line 117">
          <a:extLst>
            <a:ext uri="{FF2B5EF4-FFF2-40B4-BE49-F238E27FC236}">
              <a16:creationId xmlns:a16="http://schemas.microsoft.com/office/drawing/2014/main" id="{6F6A0289-64A6-4384-A663-7E3C6C5F17D6}"/>
            </a:ext>
          </a:extLst>
        </xdr:cNvPr>
        <xdr:cNvSpPr>
          <a:spLocks noChangeShapeType="1"/>
        </xdr:cNvSpPr>
      </xdr:nvSpPr>
      <xdr:spPr bwMode="auto">
        <a:xfrm flipV="1">
          <a:off x="3914775" y="1285875"/>
          <a:ext cx="1390650" cy="0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361950</xdr:colOff>
      <xdr:row>5</xdr:row>
      <xdr:rowOff>171450</xdr:rowOff>
    </xdr:from>
    <xdr:to>
      <xdr:col>8</xdr:col>
      <xdr:colOff>0</xdr:colOff>
      <xdr:row>6</xdr:row>
      <xdr:rowOff>123825</xdr:rowOff>
    </xdr:to>
    <xdr:sp macro="" textlink="">
      <xdr:nvSpPr>
        <xdr:cNvPr id="94" name="Text 2367">
          <a:extLst>
            <a:ext uri="{FF2B5EF4-FFF2-40B4-BE49-F238E27FC236}">
              <a16:creationId xmlns:a16="http://schemas.microsoft.com/office/drawing/2014/main" id="{5BBA8693-96B2-4ACF-B314-EAB0D219972F}"/>
            </a:ext>
          </a:extLst>
        </xdr:cNvPr>
        <xdr:cNvSpPr txBox="1">
          <a:spLocks noChangeArrowheads="1"/>
        </xdr:cNvSpPr>
      </xdr:nvSpPr>
      <xdr:spPr bwMode="auto">
        <a:xfrm>
          <a:off x="4819650" y="1123950"/>
          <a:ext cx="276225" cy="1428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2</xdr:col>
      <xdr:colOff>228600</xdr:colOff>
      <xdr:row>7</xdr:row>
      <xdr:rowOff>28575</xdr:rowOff>
    </xdr:from>
    <xdr:to>
      <xdr:col>2</xdr:col>
      <xdr:colOff>228600</xdr:colOff>
      <xdr:row>7</xdr:row>
      <xdr:rowOff>171450</xdr:rowOff>
    </xdr:to>
    <xdr:sp macro="" textlink="">
      <xdr:nvSpPr>
        <xdr:cNvPr id="95" name="Line 119">
          <a:extLst>
            <a:ext uri="{FF2B5EF4-FFF2-40B4-BE49-F238E27FC236}">
              <a16:creationId xmlns:a16="http://schemas.microsoft.com/office/drawing/2014/main" id="{3120D524-E915-43C0-BC92-87AA126DB751}"/>
            </a:ext>
          </a:extLst>
        </xdr:cNvPr>
        <xdr:cNvSpPr>
          <a:spLocks noChangeShapeType="1"/>
        </xdr:cNvSpPr>
      </xdr:nvSpPr>
      <xdr:spPr bwMode="auto">
        <a:xfrm flipV="1">
          <a:off x="1533525" y="13620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7</xdr:row>
      <xdr:rowOff>28575</xdr:rowOff>
    </xdr:from>
    <xdr:to>
      <xdr:col>3</xdr:col>
      <xdr:colOff>190500</xdr:colOff>
      <xdr:row>7</xdr:row>
      <xdr:rowOff>171450</xdr:rowOff>
    </xdr:to>
    <xdr:sp macro="" textlink="">
      <xdr:nvSpPr>
        <xdr:cNvPr id="96" name="Line 120">
          <a:extLst>
            <a:ext uri="{FF2B5EF4-FFF2-40B4-BE49-F238E27FC236}">
              <a16:creationId xmlns:a16="http://schemas.microsoft.com/office/drawing/2014/main" id="{F00EBDB5-3E81-4E1C-AB69-5BB9D2DB5A4C}"/>
            </a:ext>
          </a:extLst>
        </xdr:cNvPr>
        <xdr:cNvSpPr>
          <a:spLocks noChangeShapeType="1"/>
        </xdr:cNvSpPr>
      </xdr:nvSpPr>
      <xdr:spPr bwMode="auto">
        <a:xfrm flipV="1">
          <a:off x="2190750" y="13620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228600</xdr:colOff>
      <xdr:row>7</xdr:row>
      <xdr:rowOff>76200</xdr:rowOff>
    </xdr:from>
    <xdr:to>
      <xdr:col>3</xdr:col>
      <xdr:colOff>180975</xdr:colOff>
      <xdr:row>7</xdr:row>
      <xdr:rowOff>76200</xdr:rowOff>
    </xdr:to>
    <xdr:sp macro="" textlink="">
      <xdr:nvSpPr>
        <xdr:cNvPr id="97" name="Line 121">
          <a:extLst>
            <a:ext uri="{FF2B5EF4-FFF2-40B4-BE49-F238E27FC236}">
              <a16:creationId xmlns:a16="http://schemas.microsoft.com/office/drawing/2014/main" id="{9CCD244B-F1CD-412A-8DD6-B2060B19BD17}"/>
            </a:ext>
          </a:extLst>
        </xdr:cNvPr>
        <xdr:cNvSpPr>
          <a:spLocks noChangeShapeType="1"/>
        </xdr:cNvSpPr>
      </xdr:nvSpPr>
      <xdr:spPr bwMode="auto">
        <a:xfrm flipV="1">
          <a:off x="1533525" y="140970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504825</xdr:colOff>
      <xdr:row>6</xdr:row>
      <xdr:rowOff>94856</xdr:rowOff>
    </xdr:from>
    <xdr:to>
      <xdr:col>3</xdr:col>
      <xdr:colOff>76200</xdr:colOff>
      <xdr:row>7</xdr:row>
      <xdr:rowOff>66282</xdr:rowOff>
    </xdr:to>
    <xdr:sp macro="" textlink="">
      <xdr:nvSpPr>
        <xdr:cNvPr id="98" name="Text 2387">
          <a:extLst>
            <a:ext uri="{FF2B5EF4-FFF2-40B4-BE49-F238E27FC236}">
              <a16:creationId xmlns:a16="http://schemas.microsoft.com/office/drawing/2014/main" id="{D8D1542F-9FAD-48A4-A810-9416ECBA603D}"/>
            </a:ext>
          </a:extLst>
        </xdr:cNvPr>
        <xdr:cNvSpPr txBox="1">
          <a:spLocks noChangeArrowheads="1"/>
        </xdr:cNvSpPr>
      </xdr:nvSpPr>
      <xdr:spPr bwMode="auto">
        <a:xfrm>
          <a:off x="1809750" y="1237856"/>
          <a:ext cx="266700" cy="161926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104775</xdr:colOff>
      <xdr:row>3</xdr:row>
      <xdr:rowOff>47625</xdr:rowOff>
    </xdr:from>
    <xdr:to>
      <xdr:col>1</xdr:col>
      <xdr:colOff>104775</xdr:colOff>
      <xdr:row>5</xdr:row>
      <xdr:rowOff>104775</xdr:rowOff>
    </xdr:to>
    <xdr:sp macro="" textlink="">
      <xdr:nvSpPr>
        <xdr:cNvPr id="99" name="Line 123">
          <a:extLst>
            <a:ext uri="{FF2B5EF4-FFF2-40B4-BE49-F238E27FC236}">
              <a16:creationId xmlns:a16="http://schemas.microsoft.com/office/drawing/2014/main" id="{625AE73A-D6B3-4B48-87EA-FF69A02C83CD}"/>
            </a:ext>
          </a:extLst>
        </xdr:cNvPr>
        <xdr:cNvSpPr>
          <a:spLocks noChangeShapeType="1"/>
        </xdr:cNvSpPr>
      </xdr:nvSpPr>
      <xdr:spPr bwMode="auto">
        <a:xfrm flipV="1">
          <a:off x="695325" y="6191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114300</xdr:colOff>
      <xdr:row>3</xdr:row>
      <xdr:rowOff>171450</xdr:rowOff>
    </xdr:from>
    <xdr:to>
      <xdr:col>4</xdr:col>
      <xdr:colOff>485775</xdr:colOff>
      <xdr:row>3</xdr:row>
      <xdr:rowOff>171450</xdr:rowOff>
    </xdr:to>
    <xdr:sp macro="" textlink="">
      <xdr:nvSpPr>
        <xdr:cNvPr id="100" name="Line 124">
          <a:extLst>
            <a:ext uri="{FF2B5EF4-FFF2-40B4-BE49-F238E27FC236}">
              <a16:creationId xmlns:a16="http://schemas.microsoft.com/office/drawing/2014/main" id="{B0052A80-54B1-4769-8D6C-923B13C7F263}"/>
            </a:ext>
          </a:extLst>
        </xdr:cNvPr>
        <xdr:cNvSpPr>
          <a:spLocks noChangeShapeType="1"/>
        </xdr:cNvSpPr>
      </xdr:nvSpPr>
      <xdr:spPr bwMode="auto">
        <a:xfrm flipV="1">
          <a:off x="704850" y="742950"/>
          <a:ext cx="2352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533400</xdr:colOff>
      <xdr:row>3</xdr:row>
      <xdr:rowOff>9525</xdr:rowOff>
    </xdr:from>
    <xdr:to>
      <xdr:col>3</xdr:col>
      <xdr:colOff>95250</xdr:colOff>
      <xdr:row>3</xdr:row>
      <xdr:rowOff>161925</xdr:rowOff>
    </xdr:to>
    <xdr:sp macro="" textlink="">
      <xdr:nvSpPr>
        <xdr:cNvPr id="101" name="Text 2390">
          <a:extLst>
            <a:ext uri="{FF2B5EF4-FFF2-40B4-BE49-F238E27FC236}">
              <a16:creationId xmlns:a16="http://schemas.microsoft.com/office/drawing/2014/main" id="{91300808-DD82-4A74-9B4E-7C88044B5A71}"/>
            </a:ext>
          </a:extLst>
        </xdr:cNvPr>
        <xdr:cNvSpPr txBox="1">
          <a:spLocks noChangeArrowheads="1"/>
        </xdr:cNvSpPr>
      </xdr:nvSpPr>
      <xdr:spPr bwMode="auto">
        <a:xfrm>
          <a:off x="1838325" y="581025"/>
          <a:ext cx="257175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</xdr:col>
      <xdr:colOff>561975</xdr:colOff>
      <xdr:row>7</xdr:row>
      <xdr:rowOff>171450</xdr:rowOff>
    </xdr:from>
    <xdr:to>
      <xdr:col>4</xdr:col>
      <xdr:colOff>28575</xdr:colOff>
      <xdr:row>14</xdr:row>
      <xdr:rowOff>171450</xdr:rowOff>
    </xdr:to>
    <xdr:sp macro="" textlink="">
      <xdr:nvSpPr>
        <xdr:cNvPr id="102" name="Drawing 2374">
          <a:extLst>
            <a:ext uri="{FF2B5EF4-FFF2-40B4-BE49-F238E27FC236}">
              <a16:creationId xmlns:a16="http://schemas.microsoft.com/office/drawing/2014/main" id="{2688D6E3-6068-49E1-9D31-F5C86FB43EB2}"/>
            </a:ext>
          </a:extLst>
        </xdr:cNvPr>
        <xdr:cNvSpPr>
          <a:spLocks/>
        </xdr:cNvSpPr>
      </xdr:nvSpPr>
      <xdr:spPr bwMode="auto">
        <a:xfrm>
          <a:off x="1152525" y="1504950"/>
          <a:ext cx="1447800" cy="1333500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0 h 16384"/>
            <a:gd name="T4" fmla="*/ 2147483647 w 16384"/>
            <a:gd name="T5" fmla="*/ 2147483647 h 16384"/>
            <a:gd name="T6" fmla="*/ 0 w 16384"/>
            <a:gd name="T7" fmla="*/ 2147483647 h 16384"/>
            <a:gd name="T8" fmla="*/ 2147483647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  <a:gd name="T15" fmla="*/ 0 w 16384"/>
            <a:gd name="T16" fmla="*/ 0 h 16384"/>
            <a:gd name="T17" fmla="*/ 16384 w 16384"/>
            <a:gd name="T18" fmla="*/ 16384 h 16384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16384" h="16384">
              <a:moveTo>
                <a:pt x="4205" y="0"/>
              </a:moveTo>
              <a:lnTo>
                <a:pt x="11744" y="0"/>
              </a:lnTo>
              <a:lnTo>
                <a:pt x="16384" y="16384"/>
              </a:lnTo>
              <a:lnTo>
                <a:pt x="0" y="16384"/>
              </a:lnTo>
              <a:lnTo>
                <a:pt x="4205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419100</xdr:colOff>
      <xdr:row>5</xdr:row>
      <xdr:rowOff>171450</xdr:rowOff>
    </xdr:from>
    <xdr:to>
      <xdr:col>4</xdr:col>
      <xdr:colOff>419100</xdr:colOff>
      <xdr:row>7</xdr:row>
      <xdr:rowOff>85725</xdr:rowOff>
    </xdr:to>
    <xdr:sp macro="" textlink="">
      <xdr:nvSpPr>
        <xdr:cNvPr id="103" name="Line 131">
          <a:extLst>
            <a:ext uri="{FF2B5EF4-FFF2-40B4-BE49-F238E27FC236}">
              <a16:creationId xmlns:a16="http://schemas.microsoft.com/office/drawing/2014/main" id="{4A8C732C-FC5C-4EB6-A61F-DC8E9B6E674C}"/>
            </a:ext>
          </a:extLst>
        </xdr:cNvPr>
        <xdr:cNvSpPr>
          <a:spLocks noChangeShapeType="1"/>
        </xdr:cNvSpPr>
      </xdr:nvSpPr>
      <xdr:spPr bwMode="auto">
        <a:xfrm flipV="1">
          <a:off x="2990850" y="1123950"/>
          <a:ext cx="0" cy="295275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6</xdr:row>
      <xdr:rowOff>0</xdr:rowOff>
    </xdr:from>
    <xdr:to>
      <xdr:col>1</xdr:col>
      <xdr:colOff>190500</xdr:colOff>
      <xdr:row>7</xdr:row>
      <xdr:rowOff>114300</xdr:rowOff>
    </xdr:to>
    <xdr:sp macro="" textlink="">
      <xdr:nvSpPr>
        <xdr:cNvPr id="104" name="Line 132">
          <a:extLst>
            <a:ext uri="{FF2B5EF4-FFF2-40B4-BE49-F238E27FC236}">
              <a16:creationId xmlns:a16="http://schemas.microsoft.com/office/drawing/2014/main" id="{C8A443CD-5171-4962-99D8-63B39BD25448}"/>
            </a:ext>
          </a:extLst>
        </xdr:cNvPr>
        <xdr:cNvSpPr>
          <a:spLocks noChangeShapeType="1"/>
        </xdr:cNvSpPr>
      </xdr:nvSpPr>
      <xdr:spPr bwMode="auto">
        <a:xfrm flipV="1">
          <a:off x="781050" y="1143000"/>
          <a:ext cx="0" cy="30480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6</xdr:row>
      <xdr:rowOff>114300</xdr:rowOff>
    </xdr:from>
    <xdr:to>
      <xdr:col>4</xdr:col>
      <xdr:colOff>428625</xdr:colOff>
      <xdr:row>6</xdr:row>
      <xdr:rowOff>114300</xdr:rowOff>
    </xdr:to>
    <xdr:sp macro="" textlink="">
      <xdr:nvSpPr>
        <xdr:cNvPr id="105" name="Line 133">
          <a:extLst>
            <a:ext uri="{FF2B5EF4-FFF2-40B4-BE49-F238E27FC236}">
              <a16:creationId xmlns:a16="http://schemas.microsoft.com/office/drawing/2014/main" id="{37B56004-2C29-4ADB-B9A8-44B2697FA1EB}"/>
            </a:ext>
          </a:extLst>
        </xdr:cNvPr>
        <xdr:cNvSpPr>
          <a:spLocks noChangeShapeType="1"/>
        </xdr:cNvSpPr>
      </xdr:nvSpPr>
      <xdr:spPr bwMode="auto">
        <a:xfrm flipV="1">
          <a:off x="781050" y="1257300"/>
          <a:ext cx="2219325" cy="0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5</xdr:row>
      <xdr:rowOff>132519</xdr:rowOff>
    </xdr:from>
    <xdr:to>
      <xdr:col>3</xdr:col>
      <xdr:colOff>152400</xdr:colOff>
      <xdr:row>6</xdr:row>
      <xdr:rowOff>83652</xdr:rowOff>
    </xdr:to>
    <xdr:sp macro="" textlink="">
      <xdr:nvSpPr>
        <xdr:cNvPr id="106" name="Text 2390">
          <a:extLst>
            <a:ext uri="{FF2B5EF4-FFF2-40B4-BE49-F238E27FC236}">
              <a16:creationId xmlns:a16="http://schemas.microsoft.com/office/drawing/2014/main" id="{F5FA28E4-DBF6-4A58-B6F3-39AC225FD736}"/>
            </a:ext>
          </a:extLst>
        </xdr:cNvPr>
        <xdr:cNvSpPr txBox="1">
          <a:spLocks noChangeArrowheads="1"/>
        </xdr:cNvSpPr>
      </xdr:nvSpPr>
      <xdr:spPr bwMode="auto">
        <a:xfrm>
          <a:off x="1733550" y="1085019"/>
          <a:ext cx="419100" cy="141633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0</xdr:col>
      <xdr:colOff>142875</xdr:colOff>
      <xdr:row>10</xdr:row>
      <xdr:rowOff>28575</xdr:rowOff>
    </xdr:from>
    <xdr:to>
      <xdr:col>0</xdr:col>
      <xdr:colOff>304800</xdr:colOff>
      <xdr:row>10</xdr:row>
      <xdr:rowOff>161925</xdr:rowOff>
    </xdr:to>
    <xdr:sp macro="" textlink="">
      <xdr:nvSpPr>
        <xdr:cNvPr id="107" name="Text 2370">
          <a:extLst>
            <a:ext uri="{FF2B5EF4-FFF2-40B4-BE49-F238E27FC236}">
              <a16:creationId xmlns:a16="http://schemas.microsoft.com/office/drawing/2014/main" id="{CCCDF521-5BA1-47F1-AB19-AEBC830B04B2}"/>
            </a:ext>
          </a:extLst>
        </xdr:cNvPr>
        <xdr:cNvSpPr txBox="1">
          <a:spLocks noChangeArrowheads="1"/>
        </xdr:cNvSpPr>
      </xdr:nvSpPr>
      <xdr:spPr bwMode="auto">
        <a:xfrm>
          <a:off x="142875" y="1933575"/>
          <a:ext cx="161925" cy="1333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2</xdr:col>
      <xdr:colOff>542925</xdr:colOff>
      <xdr:row>15</xdr:row>
      <xdr:rowOff>142875</xdr:rowOff>
    </xdr:from>
    <xdr:to>
      <xdr:col>3</xdr:col>
      <xdr:colOff>104775</xdr:colOff>
      <xdr:row>16</xdr:row>
      <xdr:rowOff>123825</xdr:rowOff>
    </xdr:to>
    <xdr:sp macro="" textlink="">
      <xdr:nvSpPr>
        <xdr:cNvPr id="108" name="Text 2371">
          <a:extLst>
            <a:ext uri="{FF2B5EF4-FFF2-40B4-BE49-F238E27FC236}">
              <a16:creationId xmlns:a16="http://schemas.microsoft.com/office/drawing/2014/main" id="{E34E9E12-DA60-4E47-8E11-D44541EA37E6}"/>
            </a:ext>
          </a:extLst>
        </xdr:cNvPr>
        <xdr:cNvSpPr txBox="1">
          <a:spLocks noChangeArrowheads="1"/>
        </xdr:cNvSpPr>
      </xdr:nvSpPr>
      <xdr:spPr bwMode="auto">
        <a:xfrm>
          <a:off x="1847850" y="3000375"/>
          <a:ext cx="257175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2</xdr:col>
      <xdr:colOff>552450</xdr:colOff>
      <xdr:row>17</xdr:row>
      <xdr:rowOff>28575</xdr:rowOff>
    </xdr:from>
    <xdr:to>
      <xdr:col>3</xdr:col>
      <xdr:colOff>85725</xdr:colOff>
      <xdr:row>18</xdr:row>
      <xdr:rowOff>19050</xdr:rowOff>
    </xdr:to>
    <xdr:sp macro="" textlink="">
      <xdr:nvSpPr>
        <xdr:cNvPr id="109" name="Text 2372">
          <a:extLst>
            <a:ext uri="{FF2B5EF4-FFF2-40B4-BE49-F238E27FC236}">
              <a16:creationId xmlns:a16="http://schemas.microsoft.com/office/drawing/2014/main" id="{4F04A599-93CA-41C7-BB71-76F026D246EE}"/>
            </a:ext>
          </a:extLst>
        </xdr:cNvPr>
        <xdr:cNvSpPr txBox="1">
          <a:spLocks noChangeArrowheads="1"/>
        </xdr:cNvSpPr>
      </xdr:nvSpPr>
      <xdr:spPr bwMode="auto">
        <a:xfrm>
          <a:off x="1857375" y="3267075"/>
          <a:ext cx="228600" cy="1809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0</xdr:col>
      <xdr:colOff>314325</xdr:colOff>
      <xdr:row>5</xdr:row>
      <xdr:rowOff>161925</xdr:rowOff>
    </xdr:from>
    <xdr:to>
      <xdr:col>1</xdr:col>
      <xdr:colOff>428625</xdr:colOff>
      <xdr:row>14</xdr:row>
      <xdr:rowOff>171450</xdr:rowOff>
    </xdr:to>
    <xdr:sp macro="" textlink="">
      <xdr:nvSpPr>
        <xdr:cNvPr id="110" name="Drawing 2376">
          <a:extLst>
            <a:ext uri="{FF2B5EF4-FFF2-40B4-BE49-F238E27FC236}">
              <a16:creationId xmlns:a16="http://schemas.microsoft.com/office/drawing/2014/main" id="{3F5EAEBE-0F64-4C56-A827-35F2A7AFE329}"/>
            </a:ext>
          </a:extLst>
        </xdr:cNvPr>
        <xdr:cNvSpPr>
          <a:spLocks/>
        </xdr:cNvSpPr>
      </xdr:nvSpPr>
      <xdr:spPr bwMode="auto">
        <a:xfrm>
          <a:off x="314325" y="1114425"/>
          <a:ext cx="704850" cy="17240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6384" y="16384"/>
              </a:moveTo>
              <a:lnTo>
                <a:pt x="8904" y="0"/>
              </a:lnTo>
              <a:lnTo>
                <a:pt x="0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333375</xdr:colOff>
      <xdr:row>5</xdr:row>
      <xdr:rowOff>152400</xdr:rowOff>
    </xdr:from>
    <xdr:to>
      <xdr:col>0</xdr:col>
      <xdr:colOff>333375</xdr:colOff>
      <xdr:row>14</xdr:row>
      <xdr:rowOff>171450</xdr:rowOff>
    </xdr:to>
    <xdr:sp macro="" textlink="">
      <xdr:nvSpPr>
        <xdr:cNvPr id="111" name="Line 139">
          <a:extLst>
            <a:ext uri="{FF2B5EF4-FFF2-40B4-BE49-F238E27FC236}">
              <a16:creationId xmlns:a16="http://schemas.microsoft.com/office/drawing/2014/main" id="{FD8A27E6-BA91-4085-9431-7CAF69326AE7}"/>
            </a:ext>
          </a:extLst>
        </xdr:cNvPr>
        <xdr:cNvSpPr>
          <a:spLocks noChangeShapeType="1"/>
        </xdr:cNvSpPr>
      </xdr:nvSpPr>
      <xdr:spPr bwMode="auto">
        <a:xfrm flipH="1">
          <a:off x="333375" y="1104900"/>
          <a:ext cx="0" cy="173355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15</xdr:row>
      <xdr:rowOff>66675</xdr:rowOff>
    </xdr:from>
    <xdr:to>
      <xdr:col>1</xdr:col>
      <xdr:colOff>561975</xdr:colOff>
      <xdr:row>16</xdr:row>
      <xdr:rowOff>38100</xdr:rowOff>
    </xdr:to>
    <xdr:sp macro="" textlink="">
      <xdr:nvSpPr>
        <xdr:cNvPr id="112" name="Line 140">
          <a:extLst>
            <a:ext uri="{FF2B5EF4-FFF2-40B4-BE49-F238E27FC236}">
              <a16:creationId xmlns:a16="http://schemas.microsoft.com/office/drawing/2014/main" id="{82A7799E-A9B6-4DBD-9B73-8757FE18B756}"/>
            </a:ext>
          </a:extLst>
        </xdr:cNvPr>
        <xdr:cNvSpPr>
          <a:spLocks noChangeShapeType="1"/>
        </xdr:cNvSpPr>
      </xdr:nvSpPr>
      <xdr:spPr bwMode="auto">
        <a:xfrm>
          <a:off x="1152525" y="2924175"/>
          <a:ext cx="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66675</xdr:rowOff>
    </xdr:from>
    <xdr:to>
      <xdr:col>4</xdr:col>
      <xdr:colOff>28575</xdr:colOff>
      <xdr:row>16</xdr:row>
      <xdr:rowOff>38100</xdr:rowOff>
    </xdr:to>
    <xdr:sp macro="" textlink="">
      <xdr:nvSpPr>
        <xdr:cNvPr id="113" name="Line 141">
          <a:extLst>
            <a:ext uri="{FF2B5EF4-FFF2-40B4-BE49-F238E27FC236}">
              <a16:creationId xmlns:a16="http://schemas.microsoft.com/office/drawing/2014/main" id="{D9E48F20-C54F-4EB6-98F8-84F95AFAF18F}"/>
            </a:ext>
          </a:extLst>
        </xdr:cNvPr>
        <xdr:cNvSpPr>
          <a:spLocks noChangeShapeType="1"/>
        </xdr:cNvSpPr>
      </xdr:nvSpPr>
      <xdr:spPr bwMode="auto">
        <a:xfrm>
          <a:off x="2600325" y="2924175"/>
          <a:ext cx="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</xdr:row>
      <xdr:rowOff>142875</xdr:rowOff>
    </xdr:from>
    <xdr:to>
      <xdr:col>4</xdr:col>
      <xdr:colOff>28575</xdr:colOff>
      <xdr:row>15</xdr:row>
      <xdr:rowOff>142875</xdr:rowOff>
    </xdr:to>
    <xdr:sp macro="" textlink="">
      <xdr:nvSpPr>
        <xdr:cNvPr id="114" name="Line 142">
          <a:extLst>
            <a:ext uri="{FF2B5EF4-FFF2-40B4-BE49-F238E27FC236}">
              <a16:creationId xmlns:a16="http://schemas.microsoft.com/office/drawing/2014/main" id="{061F60E6-4C8C-4FD9-BBCA-821CBF3A3877}"/>
            </a:ext>
          </a:extLst>
        </xdr:cNvPr>
        <xdr:cNvSpPr>
          <a:spLocks noChangeShapeType="1"/>
        </xdr:cNvSpPr>
      </xdr:nvSpPr>
      <xdr:spPr bwMode="auto">
        <a:xfrm>
          <a:off x="1162050" y="3000375"/>
          <a:ext cx="1438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428625</xdr:colOff>
      <xdr:row>15</xdr:row>
      <xdr:rowOff>76200</xdr:rowOff>
    </xdr:from>
    <xdr:to>
      <xdr:col>1</xdr:col>
      <xdr:colOff>428625</xdr:colOff>
      <xdr:row>17</xdr:row>
      <xdr:rowOff>95250</xdr:rowOff>
    </xdr:to>
    <xdr:sp macro="" textlink="">
      <xdr:nvSpPr>
        <xdr:cNvPr id="115" name="Line 143">
          <a:extLst>
            <a:ext uri="{FF2B5EF4-FFF2-40B4-BE49-F238E27FC236}">
              <a16:creationId xmlns:a16="http://schemas.microsoft.com/office/drawing/2014/main" id="{8B8E3513-75C8-4283-8B30-9F6D47547CB5}"/>
            </a:ext>
          </a:extLst>
        </xdr:cNvPr>
        <xdr:cNvSpPr>
          <a:spLocks noChangeShapeType="1"/>
        </xdr:cNvSpPr>
      </xdr:nvSpPr>
      <xdr:spPr bwMode="auto">
        <a:xfrm>
          <a:off x="1019175" y="2933700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171450</xdr:colOff>
      <xdr:row>15</xdr:row>
      <xdr:rowOff>76200</xdr:rowOff>
    </xdr:from>
    <xdr:to>
      <xdr:col>4</xdr:col>
      <xdr:colOff>171450</xdr:colOff>
      <xdr:row>17</xdr:row>
      <xdr:rowOff>95250</xdr:rowOff>
    </xdr:to>
    <xdr:sp macro="" textlink="">
      <xdr:nvSpPr>
        <xdr:cNvPr id="116" name="Line 144">
          <a:extLst>
            <a:ext uri="{FF2B5EF4-FFF2-40B4-BE49-F238E27FC236}">
              <a16:creationId xmlns:a16="http://schemas.microsoft.com/office/drawing/2014/main" id="{215A1A2C-FF00-4BDB-AA8A-F2654DA15B6F}"/>
            </a:ext>
          </a:extLst>
        </xdr:cNvPr>
        <xdr:cNvSpPr>
          <a:spLocks noChangeShapeType="1"/>
        </xdr:cNvSpPr>
      </xdr:nvSpPr>
      <xdr:spPr bwMode="auto">
        <a:xfrm>
          <a:off x="2743200" y="2933700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447675</xdr:colOff>
      <xdr:row>16</xdr:row>
      <xdr:rowOff>171450</xdr:rowOff>
    </xdr:from>
    <xdr:to>
      <xdr:col>4</xdr:col>
      <xdr:colOff>171450</xdr:colOff>
      <xdr:row>16</xdr:row>
      <xdr:rowOff>171450</xdr:rowOff>
    </xdr:to>
    <xdr:sp macro="" textlink="">
      <xdr:nvSpPr>
        <xdr:cNvPr id="117" name="Line 145">
          <a:extLst>
            <a:ext uri="{FF2B5EF4-FFF2-40B4-BE49-F238E27FC236}">
              <a16:creationId xmlns:a16="http://schemas.microsoft.com/office/drawing/2014/main" id="{5E164EA3-B835-4FDC-A025-4856BA2A7BA7}"/>
            </a:ext>
          </a:extLst>
        </xdr:cNvPr>
        <xdr:cNvSpPr>
          <a:spLocks noChangeShapeType="1"/>
        </xdr:cNvSpPr>
      </xdr:nvSpPr>
      <xdr:spPr bwMode="auto">
        <a:xfrm>
          <a:off x="1038225" y="3219450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295275</xdr:colOff>
      <xdr:row>8</xdr:row>
      <xdr:rowOff>9525</xdr:rowOff>
    </xdr:from>
    <xdr:to>
      <xdr:col>10</xdr:col>
      <xdr:colOff>9525</xdr:colOff>
      <xdr:row>8</xdr:row>
      <xdr:rowOff>9525</xdr:rowOff>
    </xdr:to>
    <xdr:sp macro="" textlink="">
      <xdr:nvSpPr>
        <xdr:cNvPr id="118" name="Line 146">
          <a:extLst>
            <a:ext uri="{FF2B5EF4-FFF2-40B4-BE49-F238E27FC236}">
              <a16:creationId xmlns:a16="http://schemas.microsoft.com/office/drawing/2014/main" id="{539CCE5A-9387-43A0-B351-BCC3F53B77F1}"/>
            </a:ext>
          </a:extLst>
        </xdr:cNvPr>
        <xdr:cNvSpPr>
          <a:spLocks noChangeShapeType="1"/>
        </xdr:cNvSpPr>
      </xdr:nvSpPr>
      <xdr:spPr bwMode="auto">
        <a:xfrm>
          <a:off x="295275" y="1533525"/>
          <a:ext cx="5981700" cy="0"/>
        </a:xfrm>
        <a:prstGeom prst="line">
          <a:avLst/>
        </a:prstGeom>
        <a:noFill/>
        <a:ln w="19050">
          <a:solidFill>
            <a:srgbClr val="00FF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9525</xdr:rowOff>
    </xdr:from>
    <xdr:to>
      <xdr:col>1</xdr:col>
      <xdr:colOff>0</xdr:colOff>
      <xdr:row>14</xdr:row>
      <xdr:rowOff>171450</xdr:rowOff>
    </xdr:to>
    <xdr:sp macro="" textlink="">
      <xdr:nvSpPr>
        <xdr:cNvPr id="119" name="Line 147">
          <a:extLst>
            <a:ext uri="{FF2B5EF4-FFF2-40B4-BE49-F238E27FC236}">
              <a16:creationId xmlns:a16="http://schemas.microsoft.com/office/drawing/2014/main" id="{D9AFD0D6-77E7-4795-88E8-2F9A8B90EDBD}"/>
            </a:ext>
          </a:extLst>
        </xdr:cNvPr>
        <xdr:cNvSpPr>
          <a:spLocks noChangeShapeType="1"/>
        </xdr:cNvSpPr>
      </xdr:nvSpPr>
      <xdr:spPr bwMode="auto">
        <a:xfrm>
          <a:off x="590550" y="1533525"/>
          <a:ext cx="0" cy="1304925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161925</xdr:rowOff>
    </xdr:from>
    <xdr:to>
      <xdr:col>1</xdr:col>
      <xdr:colOff>0</xdr:colOff>
      <xdr:row>8</xdr:row>
      <xdr:rowOff>9525</xdr:rowOff>
    </xdr:to>
    <xdr:sp macro="" textlink="">
      <xdr:nvSpPr>
        <xdr:cNvPr id="120" name="Line 148">
          <a:extLst>
            <a:ext uri="{FF2B5EF4-FFF2-40B4-BE49-F238E27FC236}">
              <a16:creationId xmlns:a16="http://schemas.microsoft.com/office/drawing/2014/main" id="{50ADCC33-12E1-4B92-BFC4-405DBA70157E}"/>
            </a:ext>
          </a:extLst>
        </xdr:cNvPr>
        <xdr:cNvSpPr>
          <a:spLocks noChangeShapeType="1"/>
        </xdr:cNvSpPr>
      </xdr:nvSpPr>
      <xdr:spPr bwMode="auto">
        <a:xfrm>
          <a:off x="590550" y="1114425"/>
          <a:ext cx="0" cy="419100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504825</xdr:colOff>
      <xdr:row>10</xdr:row>
      <xdr:rowOff>161925</xdr:rowOff>
    </xdr:from>
    <xdr:to>
      <xdr:col>1</xdr:col>
      <xdr:colOff>95250</xdr:colOff>
      <xdr:row>11</xdr:row>
      <xdr:rowOff>114300</xdr:rowOff>
    </xdr:to>
    <xdr:sp macro="" textlink="">
      <xdr:nvSpPr>
        <xdr:cNvPr id="121" name="Text 2370">
          <a:extLst>
            <a:ext uri="{FF2B5EF4-FFF2-40B4-BE49-F238E27FC236}">
              <a16:creationId xmlns:a16="http://schemas.microsoft.com/office/drawing/2014/main" id="{9193B4A6-F6A7-4A4C-BDDD-3A5B995E00A6}"/>
            </a:ext>
          </a:extLst>
        </xdr:cNvPr>
        <xdr:cNvSpPr txBox="1">
          <a:spLocks noChangeArrowheads="1"/>
        </xdr:cNvSpPr>
      </xdr:nvSpPr>
      <xdr:spPr bwMode="auto">
        <a:xfrm>
          <a:off x="504825" y="2066925"/>
          <a:ext cx="180975" cy="1428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0</xdr:col>
      <xdr:colOff>466725</xdr:colOff>
      <xdr:row>6</xdr:row>
      <xdr:rowOff>114300</xdr:rowOff>
    </xdr:from>
    <xdr:to>
      <xdr:col>1</xdr:col>
      <xdr:colOff>114300</xdr:colOff>
      <xdr:row>7</xdr:row>
      <xdr:rowOff>66675</xdr:rowOff>
    </xdr:to>
    <xdr:sp macro="" textlink="">
      <xdr:nvSpPr>
        <xdr:cNvPr id="122" name="Text 2370">
          <a:extLst>
            <a:ext uri="{FF2B5EF4-FFF2-40B4-BE49-F238E27FC236}">
              <a16:creationId xmlns:a16="http://schemas.microsoft.com/office/drawing/2014/main" id="{DC18FDE6-3885-4548-A8C0-3F7E8CA2D7D4}"/>
            </a:ext>
          </a:extLst>
        </xdr:cNvPr>
        <xdr:cNvSpPr txBox="1">
          <a:spLocks noChangeArrowheads="1"/>
        </xdr:cNvSpPr>
      </xdr:nvSpPr>
      <xdr:spPr bwMode="auto">
        <a:xfrm>
          <a:off x="466725" y="1257300"/>
          <a:ext cx="238125" cy="1428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0.3</a:t>
          </a:r>
        </a:p>
      </xdr:txBody>
    </xdr:sp>
    <xdr:clientData/>
  </xdr:twoCellAnchor>
  <xdr:twoCellAnchor>
    <xdr:from>
      <xdr:col>0</xdr:col>
      <xdr:colOff>57150</xdr:colOff>
      <xdr:row>6</xdr:row>
      <xdr:rowOff>57150</xdr:rowOff>
    </xdr:from>
    <xdr:to>
      <xdr:col>0</xdr:col>
      <xdr:colOff>457200</xdr:colOff>
      <xdr:row>7</xdr:row>
      <xdr:rowOff>152400</xdr:rowOff>
    </xdr:to>
    <xdr:sp macro="" textlink="">
      <xdr:nvSpPr>
        <xdr:cNvPr id="123" name="Text 2370">
          <a:extLst>
            <a:ext uri="{FF2B5EF4-FFF2-40B4-BE49-F238E27FC236}">
              <a16:creationId xmlns:a16="http://schemas.microsoft.com/office/drawing/2014/main" id="{789EFB0E-F5E8-4403-AE55-7FDD80A865C2}"/>
            </a:ext>
          </a:extLst>
        </xdr:cNvPr>
        <xdr:cNvSpPr txBox="1">
          <a:spLocks noChangeArrowheads="1"/>
        </xdr:cNvSpPr>
      </xdr:nvSpPr>
      <xdr:spPr bwMode="auto">
        <a:xfrm>
          <a:off x="57150" y="1200150"/>
          <a:ext cx="400050" cy="2857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strike="noStrike">
              <a:solidFill>
                <a:srgbClr val="FF0000"/>
              </a:solidFill>
              <a:latin typeface="굴림체"/>
              <a:ea typeface="굴림체"/>
            </a:rPr>
            <a:t>보  도</a:t>
          </a:r>
        </a:p>
        <a:p>
          <a:pPr algn="l" rtl="0">
            <a:defRPr sz="1000"/>
          </a:pPr>
          <a:r>
            <a:rPr lang="ko-KR" altLang="en-US" sz="800" b="0" i="0" strike="noStrike">
              <a:solidFill>
                <a:srgbClr val="FF0000"/>
              </a:solidFill>
              <a:latin typeface="굴림체"/>
              <a:ea typeface="굴림체"/>
            </a:rPr>
            <a:t>포장층</a:t>
          </a:r>
        </a:p>
      </xdr:txBody>
    </xdr:sp>
    <xdr:clientData/>
  </xdr:twoCellAnchor>
  <xdr:twoCellAnchor>
    <xdr:from>
      <xdr:col>0</xdr:col>
      <xdr:colOff>400050</xdr:colOff>
      <xdr:row>7</xdr:row>
      <xdr:rowOff>28575</xdr:rowOff>
    </xdr:from>
    <xdr:to>
      <xdr:col>0</xdr:col>
      <xdr:colOff>447675</xdr:colOff>
      <xdr:row>7</xdr:row>
      <xdr:rowOff>28575</xdr:rowOff>
    </xdr:to>
    <xdr:sp macro="" textlink="">
      <xdr:nvSpPr>
        <xdr:cNvPr id="124" name="Line 152">
          <a:extLst>
            <a:ext uri="{FF2B5EF4-FFF2-40B4-BE49-F238E27FC236}">
              <a16:creationId xmlns:a16="http://schemas.microsoft.com/office/drawing/2014/main" id="{ACE149DF-0569-4243-AFA8-EB1FC2F58592}"/>
            </a:ext>
          </a:extLst>
        </xdr:cNvPr>
        <xdr:cNvSpPr>
          <a:spLocks noChangeShapeType="1"/>
        </xdr:cNvSpPr>
      </xdr:nvSpPr>
      <xdr:spPr bwMode="auto">
        <a:xfrm>
          <a:off x="400050" y="1362075"/>
          <a:ext cx="47625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542925</xdr:colOff>
      <xdr:row>7</xdr:row>
      <xdr:rowOff>66675</xdr:rowOff>
    </xdr:from>
    <xdr:to>
      <xdr:col>14</xdr:col>
      <xdr:colOff>542925</xdr:colOff>
      <xdr:row>11</xdr:row>
      <xdr:rowOff>133350</xdr:rowOff>
    </xdr:to>
    <xdr:sp macro="" textlink="">
      <xdr:nvSpPr>
        <xdr:cNvPr id="125" name="Line 153">
          <a:extLst>
            <a:ext uri="{FF2B5EF4-FFF2-40B4-BE49-F238E27FC236}">
              <a16:creationId xmlns:a16="http://schemas.microsoft.com/office/drawing/2014/main" id="{3D7F053D-84CA-407F-870D-B2ADD25082CF}"/>
            </a:ext>
          </a:extLst>
        </xdr:cNvPr>
        <xdr:cNvSpPr>
          <a:spLocks noChangeShapeType="1"/>
        </xdr:cNvSpPr>
      </xdr:nvSpPr>
      <xdr:spPr bwMode="auto">
        <a:xfrm flipH="1">
          <a:off x="9220200" y="1400175"/>
          <a:ext cx="0" cy="828675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428625</xdr:colOff>
      <xdr:row>9</xdr:row>
      <xdr:rowOff>19050</xdr:rowOff>
    </xdr:from>
    <xdr:to>
      <xdr:col>15</xdr:col>
      <xdr:colOff>38100</xdr:colOff>
      <xdr:row>10</xdr:row>
      <xdr:rowOff>0</xdr:rowOff>
    </xdr:to>
    <xdr:sp macro="" textlink="">
      <xdr:nvSpPr>
        <xdr:cNvPr id="126" name="Text 2413">
          <a:extLst>
            <a:ext uri="{FF2B5EF4-FFF2-40B4-BE49-F238E27FC236}">
              <a16:creationId xmlns:a16="http://schemas.microsoft.com/office/drawing/2014/main" id="{67D2C54F-2F03-4A23-AE11-34608E0DCBC0}"/>
            </a:ext>
          </a:extLst>
        </xdr:cNvPr>
        <xdr:cNvSpPr txBox="1">
          <a:spLocks noChangeArrowheads="1"/>
        </xdr:cNvSpPr>
      </xdr:nvSpPr>
      <xdr:spPr bwMode="auto">
        <a:xfrm>
          <a:off x="9105900" y="1733550"/>
          <a:ext cx="200025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L</a:t>
          </a:r>
        </a:p>
      </xdr:txBody>
    </xdr:sp>
    <xdr:clientData/>
  </xdr:twoCellAnchor>
  <xdr:twoCellAnchor>
    <xdr:from>
      <xdr:col>14</xdr:col>
      <xdr:colOff>438150</xdr:colOff>
      <xdr:row>7</xdr:row>
      <xdr:rowOff>57150</xdr:rowOff>
    </xdr:from>
    <xdr:to>
      <xdr:col>15</xdr:col>
      <xdr:colOff>38100</xdr:colOff>
      <xdr:row>7</xdr:row>
      <xdr:rowOff>57150</xdr:rowOff>
    </xdr:to>
    <xdr:sp macro="" textlink="">
      <xdr:nvSpPr>
        <xdr:cNvPr id="127" name="Line 155">
          <a:extLst>
            <a:ext uri="{FF2B5EF4-FFF2-40B4-BE49-F238E27FC236}">
              <a16:creationId xmlns:a16="http://schemas.microsoft.com/office/drawing/2014/main" id="{3EA2846F-BCD5-4EAE-A3E8-B35107591929}"/>
            </a:ext>
          </a:extLst>
        </xdr:cNvPr>
        <xdr:cNvSpPr>
          <a:spLocks noChangeShapeType="1"/>
        </xdr:cNvSpPr>
      </xdr:nvSpPr>
      <xdr:spPr bwMode="auto">
        <a:xfrm>
          <a:off x="9115425" y="1390650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428625</xdr:colOff>
      <xdr:row>11</xdr:row>
      <xdr:rowOff>142875</xdr:rowOff>
    </xdr:from>
    <xdr:to>
      <xdr:col>15</xdr:col>
      <xdr:colOff>28575</xdr:colOff>
      <xdr:row>11</xdr:row>
      <xdr:rowOff>142875</xdr:rowOff>
    </xdr:to>
    <xdr:sp macro="" textlink="">
      <xdr:nvSpPr>
        <xdr:cNvPr id="128" name="Line 156">
          <a:extLst>
            <a:ext uri="{FF2B5EF4-FFF2-40B4-BE49-F238E27FC236}">
              <a16:creationId xmlns:a16="http://schemas.microsoft.com/office/drawing/2014/main" id="{C8FEB59A-6E58-4EEF-8416-5BA88D16877B}"/>
            </a:ext>
          </a:extLst>
        </xdr:cNvPr>
        <xdr:cNvSpPr>
          <a:spLocks noChangeShapeType="1"/>
        </xdr:cNvSpPr>
      </xdr:nvSpPr>
      <xdr:spPr bwMode="auto">
        <a:xfrm>
          <a:off x="9105900" y="223837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129" name="Text 2368">
          <a:extLst>
            <a:ext uri="{FF2B5EF4-FFF2-40B4-BE49-F238E27FC236}">
              <a16:creationId xmlns:a16="http://schemas.microsoft.com/office/drawing/2014/main" id="{5B327BB1-5B05-44E5-A170-3624B7E015A3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130" name="Text 2368">
          <a:extLst>
            <a:ext uri="{FF2B5EF4-FFF2-40B4-BE49-F238E27FC236}">
              <a16:creationId xmlns:a16="http://schemas.microsoft.com/office/drawing/2014/main" id="{70BD7F06-C133-4AB6-BCFB-ED9EBB63BB29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131" name="Text 2368">
          <a:extLst>
            <a:ext uri="{FF2B5EF4-FFF2-40B4-BE49-F238E27FC236}">
              <a16:creationId xmlns:a16="http://schemas.microsoft.com/office/drawing/2014/main" id="{F93F8DC7-A780-4B2B-A426-25CC5847F251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132" name="Text 2368">
          <a:extLst>
            <a:ext uri="{FF2B5EF4-FFF2-40B4-BE49-F238E27FC236}">
              <a16:creationId xmlns:a16="http://schemas.microsoft.com/office/drawing/2014/main" id="{1A9DE4CF-436E-4D26-80ED-1D3791A064E5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209550</xdr:colOff>
      <xdr:row>5</xdr:row>
      <xdr:rowOff>171450</xdr:rowOff>
    </xdr:from>
    <xdr:to>
      <xdr:col>8</xdr:col>
      <xdr:colOff>523875</xdr:colOff>
      <xdr:row>5</xdr:row>
      <xdr:rowOff>171450</xdr:rowOff>
    </xdr:to>
    <xdr:sp macro="" textlink="">
      <xdr:nvSpPr>
        <xdr:cNvPr id="133" name="Line 339">
          <a:extLst>
            <a:ext uri="{FF2B5EF4-FFF2-40B4-BE49-F238E27FC236}">
              <a16:creationId xmlns:a16="http://schemas.microsoft.com/office/drawing/2014/main" id="{2EE7D45A-E0E1-4CB9-805A-9BED0CEB8F02}"/>
            </a:ext>
          </a:extLst>
        </xdr:cNvPr>
        <xdr:cNvSpPr>
          <a:spLocks noChangeShapeType="1"/>
        </xdr:cNvSpPr>
      </xdr:nvSpPr>
      <xdr:spPr bwMode="auto">
        <a:xfrm>
          <a:off x="5305425" y="1123950"/>
          <a:ext cx="314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304800</xdr:colOff>
      <xdr:row>6</xdr:row>
      <xdr:rowOff>85725</xdr:rowOff>
    </xdr:from>
    <xdr:to>
      <xdr:col>9</xdr:col>
      <xdr:colOff>571500</xdr:colOff>
      <xdr:row>7</xdr:row>
      <xdr:rowOff>95250</xdr:rowOff>
    </xdr:to>
    <xdr:sp macro="" textlink="">
      <xdr:nvSpPr>
        <xdr:cNvPr id="134" name="Text 2368">
          <a:extLst>
            <a:ext uri="{FF2B5EF4-FFF2-40B4-BE49-F238E27FC236}">
              <a16:creationId xmlns:a16="http://schemas.microsoft.com/office/drawing/2014/main" id="{A578650A-F863-420B-91D0-B04FAD44DC0B}"/>
            </a:ext>
          </a:extLst>
        </xdr:cNvPr>
        <xdr:cNvSpPr txBox="1">
          <a:spLocks noChangeArrowheads="1"/>
        </xdr:cNvSpPr>
      </xdr:nvSpPr>
      <xdr:spPr bwMode="auto">
        <a:xfrm>
          <a:off x="5400675" y="1228725"/>
          <a:ext cx="847725" cy="2000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900" b="0" i="0" strike="noStrike">
              <a:solidFill>
                <a:srgbClr val="000000"/>
              </a:solidFill>
              <a:latin typeface="굴림체"/>
              <a:ea typeface="굴림체"/>
            </a:rPr>
            <a:t>보차도경계석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135" name="Text 2356">
          <a:extLst>
            <a:ext uri="{FF2B5EF4-FFF2-40B4-BE49-F238E27FC236}">
              <a16:creationId xmlns:a16="http://schemas.microsoft.com/office/drawing/2014/main" id="{F2AE241F-3F64-4A85-A599-4AA06FA7D1B8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136" name="Text 2368">
          <a:extLst>
            <a:ext uri="{FF2B5EF4-FFF2-40B4-BE49-F238E27FC236}">
              <a16:creationId xmlns:a16="http://schemas.microsoft.com/office/drawing/2014/main" id="{125247EE-ECA0-4A6F-B72B-70D8D2D9CEEB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137" name="Text 2370">
          <a:extLst>
            <a:ext uri="{FF2B5EF4-FFF2-40B4-BE49-F238E27FC236}">
              <a16:creationId xmlns:a16="http://schemas.microsoft.com/office/drawing/2014/main" id="{158045FE-5A2E-4DBD-BF77-38331F7031D7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38" name="Text 2387">
          <a:extLst>
            <a:ext uri="{FF2B5EF4-FFF2-40B4-BE49-F238E27FC236}">
              <a16:creationId xmlns:a16="http://schemas.microsoft.com/office/drawing/2014/main" id="{1A59442B-6FA3-496D-9EFE-DA43EB2F470D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139" name="Text 2390">
          <a:extLst>
            <a:ext uri="{FF2B5EF4-FFF2-40B4-BE49-F238E27FC236}">
              <a16:creationId xmlns:a16="http://schemas.microsoft.com/office/drawing/2014/main" id="{476488BF-78FB-4054-B872-2A4FE05759EA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140" name="Text 2370">
          <a:extLst>
            <a:ext uri="{FF2B5EF4-FFF2-40B4-BE49-F238E27FC236}">
              <a16:creationId xmlns:a16="http://schemas.microsoft.com/office/drawing/2014/main" id="{1B94A6A2-5ADA-4B0A-A4C1-BBAC0A5C90E7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41" name="Text 2356">
          <a:extLst>
            <a:ext uri="{FF2B5EF4-FFF2-40B4-BE49-F238E27FC236}">
              <a16:creationId xmlns:a16="http://schemas.microsoft.com/office/drawing/2014/main" id="{4942C175-3D66-4084-A203-F8E08D8F5C79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42" name="Text 2360">
          <a:extLst>
            <a:ext uri="{FF2B5EF4-FFF2-40B4-BE49-F238E27FC236}">
              <a16:creationId xmlns:a16="http://schemas.microsoft.com/office/drawing/2014/main" id="{55A4B35A-EB40-474F-BE70-D0AAD3596F90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43" name="Text 2367">
          <a:extLst>
            <a:ext uri="{FF2B5EF4-FFF2-40B4-BE49-F238E27FC236}">
              <a16:creationId xmlns:a16="http://schemas.microsoft.com/office/drawing/2014/main" id="{A36E924B-9DEB-4C57-A09E-CD1E129316B5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44" name="Text 2368">
          <a:extLst>
            <a:ext uri="{FF2B5EF4-FFF2-40B4-BE49-F238E27FC236}">
              <a16:creationId xmlns:a16="http://schemas.microsoft.com/office/drawing/2014/main" id="{4798D44A-6CD8-49B7-8A06-1C36657F9C9E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45" name="Text 2370">
          <a:extLst>
            <a:ext uri="{FF2B5EF4-FFF2-40B4-BE49-F238E27FC236}">
              <a16:creationId xmlns:a16="http://schemas.microsoft.com/office/drawing/2014/main" id="{93A295A4-B36D-459E-8C83-CB7BE6F2FD25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46" name="Text 2371">
          <a:extLst>
            <a:ext uri="{FF2B5EF4-FFF2-40B4-BE49-F238E27FC236}">
              <a16:creationId xmlns:a16="http://schemas.microsoft.com/office/drawing/2014/main" id="{3CAA9E11-0F2F-44D2-B2EB-93F62CA81AA4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47" name="Text 2372">
          <a:extLst>
            <a:ext uri="{FF2B5EF4-FFF2-40B4-BE49-F238E27FC236}">
              <a16:creationId xmlns:a16="http://schemas.microsoft.com/office/drawing/2014/main" id="{9B124D79-62C9-4C6B-A296-C4543B4436EF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48" name="Text 2387">
          <a:extLst>
            <a:ext uri="{FF2B5EF4-FFF2-40B4-BE49-F238E27FC236}">
              <a16:creationId xmlns:a16="http://schemas.microsoft.com/office/drawing/2014/main" id="{451BF30E-773D-4255-A52E-FEEAA6514460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149" name="Line 171">
          <a:extLst>
            <a:ext uri="{FF2B5EF4-FFF2-40B4-BE49-F238E27FC236}">
              <a16:creationId xmlns:a16="http://schemas.microsoft.com/office/drawing/2014/main" id="{ECC7C4F8-D862-40F3-96EB-F4A19CB7996E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50" name="Text 2390">
          <a:extLst>
            <a:ext uri="{FF2B5EF4-FFF2-40B4-BE49-F238E27FC236}">
              <a16:creationId xmlns:a16="http://schemas.microsoft.com/office/drawing/2014/main" id="{465E1CAF-C51E-4050-A172-244711BBFBE8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51" name="Text 2414">
          <a:extLst>
            <a:ext uri="{FF2B5EF4-FFF2-40B4-BE49-F238E27FC236}">
              <a16:creationId xmlns:a16="http://schemas.microsoft.com/office/drawing/2014/main" id="{1F5DC3DB-1C4F-45F0-8669-7A70D4E75ABB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52" name="Text 2356">
          <a:extLst>
            <a:ext uri="{FF2B5EF4-FFF2-40B4-BE49-F238E27FC236}">
              <a16:creationId xmlns:a16="http://schemas.microsoft.com/office/drawing/2014/main" id="{3FDB6415-2FAC-499B-9D17-72BA17043D50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53" name="Text 2360">
          <a:extLst>
            <a:ext uri="{FF2B5EF4-FFF2-40B4-BE49-F238E27FC236}">
              <a16:creationId xmlns:a16="http://schemas.microsoft.com/office/drawing/2014/main" id="{50055CE8-075A-4FBA-8FE4-AEC139E1F4A3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54" name="Text 2367">
          <a:extLst>
            <a:ext uri="{FF2B5EF4-FFF2-40B4-BE49-F238E27FC236}">
              <a16:creationId xmlns:a16="http://schemas.microsoft.com/office/drawing/2014/main" id="{7329345F-CA1D-4C2B-905A-AAEAA3889C9F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55" name="Text 2368">
          <a:extLst>
            <a:ext uri="{FF2B5EF4-FFF2-40B4-BE49-F238E27FC236}">
              <a16:creationId xmlns:a16="http://schemas.microsoft.com/office/drawing/2014/main" id="{02E9EF08-B6CA-4274-9F57-67BF5251595D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56" name="Text 2370">
          <a:extLst>
            <a:ext uri="{FF2B5EF4-FFF2-40B4-BE49-F238E27FC236}">
              <a16:creationId xmlns:a16="http://schemas.microsoft.com/office/drawing/2014/main" id="{12F1E158-E28C-484C-B609-409D988EA983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57" name="Text 2371">
          <a:extLst>
            <a:ext uri="{FF2B5EF4-FFF2-40B4-BE49-F238E27FC236}">
              <a16:creationId xmlns:a16="http://schemas.microsoft.com/office/drawing/2014/main" id="{3EE13D43-E079-4DF6-8EF3-89895CA92236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58" name="Text 2372">
          <a:extLst>
            <a:ext uri="{FF2B5EF4-FFF2-40B4-BE49-F238E27FC236}">
              <a16:creationId xmlns:a16="http://schemas.microsoft.com/office/drawing/2014/main" id="{625AE488-C44F-42A4-8492-D6A3ECB8F3A3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59" name="Text 2387">
          <a:extLst>
            <a:ext uri="{FF2B5EF4-FFF2-40B4-BE49-F238E27FC236}">
              <a16:creationId xmlns:a16="http://schemas.microsoft.com/office/drawing/2014/main" id="{4099DFC8-DE34-4C71-9F68-7F45D9350ACA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60" name="Text 2390">
          <a:extLst>
            <a:ext uri="{FF2B5EF4-FFF2-40B4-BE49-F238E27FC236}">
              <a16:creationId xmlns:a16="http://schemas.microsoft.com/office/drawing/2014/main" id="{4D1BC11C-E78F-4BD4-9A04-FEBD00CC92B8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61" name="Text 2414">
          <a:extLst>
            <a:ext uri="{FF2B5EF4-FFF2-40B4-BE49-F238E27FC236}">
              <a16:creationId xmlns:a16="http://schemas.microsoft.com/office/drawing/2014/main" id="{1483B124-A68F-4C32-A6A1-03AAACE8E39A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62" name="Text 2414">
          <a:extLst>
            <a:ext uri="{FF2B5EF4-FFF2-40B4-BE49-F238E27FC236}">
              <a16:creationId xmlns:a16="http://schemas.microsoft.com/office/drawing/2014/main" id="{668DEAAE-5A10-4939-B5E0-C2A7AEAD1A71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163" name="Text 2356">
          <a:extLst>
            <a:ext uri="{FF2B5EF4-FFF2-40B4-BE49-F238E27FC236}">
              <a16:creationId xmlns:a16="http://schemas.microsoft.com/office/drawing/2014/main" id="{EABDD977-EA9F-4944-8D74-CD9C2C76D471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164" name="Text 2360">
          <a:extLst>
            <a:ext uri="{FF2B5EF4-FFF2-40B4-BE49-F238E27FC236}">
              <a16:creationId xmlns:a16="http://schemas.microsoft.com/office/drawing/2014/main" id="{1196B1F4-DE65-48F6-9328-C47102AA3998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165" name="Text 2367">
          <a:extLst>
            <a:ext uri="{FF2B5EF4-FFF2-40B4-BE49-F238E27FC236}">
              <a16:creationId xmlns:a16="http://schemas.microsoft.com/office/drawing/2014/main" id="{93B11D85-88FA-4FC1-A287-ED527D5AC898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166" name="Text 2368">
          <a:extLst>
            <a:ext uri="{FF2B5EF4-FFF2-40B4-BE49-F238E27FC236}">
              <a16:creationId xmlns:a16="http://schemas.microsoft.com/office/drawing/2014/main" id="{E0728D90-13C4-4192-A2CE-FD4F0835E797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67" name="Text 2367">
          <a:extLst>
            <a:ext uri="{FF2B5EF4-FFF2-40B4-BE49-F238E27FC236}">
              <a16:creationId xmlns:a16="http://schemas.microsoft.com/office/drawing/2014/main" id="{F15257CE-7F74-4E04-B237-36FCE53FC2F4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168" name="Text 2387">
          <a:extLst>
            <a:ext uri="{FF2B5EF4-FFF2-40B4-BE49-F238E27FC236}">
              <a16:creationId xmlns:a16="http://schemas.microsoft.com/office/drawing/2014/main" id="{3DD7F994-3CA2-4215-8C25-F48D73572E5B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169" name="Line 194">
          <a:extLst>
            <a:ext uri="{FF2B5EF4-FFF2-40B4-BE49-F238E27FC236}">
              <a16:creationId xmlns:a16="http://schemas.microsoft.com/office/drawing/2014/main" id="{3FAF89E0-91FE-49C2-A879-C8E8BAB18E66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170" name="Text 2390">
          <a:extLst>
            <a:ext uri="{FF2B5EF4-FFF2-40B4-BE49-F238E27FC236}">
              <a16:creationId xmlns:a16="http://schemas.microsoft.com/office/drawing/2014/main" id="{85DB32F8-0292-44AA-B696-F0F77D986BB9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171" name="Text 2387">
          <a:extLst>
            <a:ext uri="{FF2B5EF4-FFF2-40B4-BE49-F238E27FC236}">
              <a16:creationId xmlns:a16="http://schemas.microsoft.com/office/drawing/2014/main" id="{AACCC446-863B-409F-B7D2-E4C28BB8AEF9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72" name="Text 2390">
          <a:extLst>
            <a:ext uri="{FF2B5EF4-FFF2-40B4-BE49-F238E27FC236}">
              <a16:creationId xmlns:a16="http://schemas.microsoft.com/office/drawing/2014/main" id="{5300A612-A3E8-4E0D-96B5-AEE9A10B982D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173" name="Text 2368">
          <a:extLst>
            <a:ext uri="{FF2B5EF4-FFF2-40B4-BE49-F238E27FC236}">
              <a16:creationId xmlns:a16="http://schemas.microsoft.com/office/drawing/2014/main" id="{3B3A8DF4-6F6B-42FB-8DFE-0224FB3FA165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174" name="Text 2356">
          <a:extLst>
            <a:ext uri="{FF2B5EF4-FFF2-40B4-BE49-F238E27FC236}">
              <a16:creationId xmlns:a16="http://schemas.microsoft.com/office/drawing/2014/main" id="{5F235C00-C224-482E-8619-7BDC9548693B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175" name="Text 2368">
          <a:extLst>
            <a:ext uri="{FF2B5EF4-FFF2-40B4-BE49-F238E27FC236}">
              <a16:creationId xmlns:a16="http://schemas.microsoft.com/office/drawing/2014/main" id="{69D9CFF5-5D65-45DF-9164-A1A27927AB79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176" name="Text 2370">
          <a:extLst>
            <a:ext uri="{FF2B5EF4-FFF2-40B4-BE49-F238E27FC236}">
              <a16:creationId xmlns:a16="http://schemas.microsoft.com/office/drawing/2014/main" id="{44C57301-3BFF-4F80-B803-D8C5B5DAD4CF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77" name="Text 2387">
          <a:extLst>
            <a:ext uri="{FF2B5EF4-FFF2-40B4-BE49-F238E27FC236}">
              <a16:creationId xmlns:a16="http://schemas.microsoft.com/office/drawing/2014/main" id="{9147681A-F10E-4043-9860-59F41C802BC3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178" name="Text 2390">
          <a:extLst>
            <a:ext uri="{FF2B5EF4-FFF2-40B4-BE49-F238E27FC236}">
              <a16:creationId xmlns:a16="http://schemas.microsoft.com/office/drawing/2014/main" id="{BDB7232F-9809-418D-BDEB-7E6B34922BB4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179" name="Text 2370">
          <a:extLst>
            <a:ext uri="{FF2B5EF4-FFF2-40B4-BE49-F238E27FC236}">
              <a16:creationId xmlns:a16="http://schemas.microsoft.com/office/drawing/2014/main" id="{85007511-700E-4C79-A0E5-EC390ECADE46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80" name="Text 2356">
          <a:extLst>
            <a:ext uri="{FF2B5EF4-FFF2-40B4-BE49-F238E27FC236}">
              <a16:creationId xmlns:a16="http://schemas.microsoft.com/office/drawing/2014/main" id="{93C19AB5-E8EC-4888-9D84-4D80D7F1A062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81" name="Text 2360">
          <a:extLst>
            <a:ext uri="{FF2B5EF4-FFF2-40B4-BE49-F238E27FC236}">
              <a16:creationId xmlns:a16="http://schemas.microsoft.com/office/drawing/2014/main" id="{89CA1C07-2424-4F4E-A9E6-D6CCB738912F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82" name="Text 2367">
          <a:extLst>
            <a:ext uri="{FF2B5EF4-FFF2-40B4-BE49-F238E27FC236}">
              <a16:creationId xmlns:a16="http://schemas.microsoft.com/office/drawing/2014/main" id="{E013AF22-611F-4924-95A9-F3798F8837A5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83" name="Text 2368">
          <a:extLst>
            <a:ext uri="{FF2B5EF4-FFF2-40B4-BE49-F238E27FC236}">
              <a16:creationId xmlns:a16="http://schemas.microsoft.com/office/drawing/2014/main" id="{376F7543-539B-4F2A-8FAF-9505F40E12BB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84" name="Text 2370">
          <a:extLst>
            <a:ext uri="{FF2B5EF4-FFF2-40B4-BE49-F238E27FC236}">
              <a16:creationId xmlns:a16="http://schemas.microsoft.com/office/drawing/2014/main" id="{2AD7C418-AB2E-499D-93E6-91D921942B0A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85" name="Text 2371">
          <a:extLst>
            <a:ext uri="{FF2B5EF4-FFF2-40B4-BE49-F238E27FC236}">
              <a16:creationId xmlns:a16="http://schemas.microsoft.com/office/drawing/2014/main" id="{0808F3C4-108A-4F6A-A404-7B989EF3A6B8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86" name="Text 2372">
          <a:extLst>
            <a:ext uri="{FF2B5EF4-FFF2-40B4-BE49-F238E27FC236}">
              <a16:creationId xmlns:a16="http://schemas.microsoft.com/office/drawing/2014/main" id="{CF70E0CD-C12B-4991-A98E-6B5416618947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87" name="Text 2387">
          <a:extLst>
            <a:ext uri="{FF2B5EF4-FFF2-40B4-BE49-F238E27FC236}">
              <a16:creationId xmlns:a16="http://schemas.microsoft.com/office/drawing/2014/main" id="{86E7DB12-D38F-4812-9980-8A92EAA6E606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188" name="Line 213">
          <a:extLst>
            <a:ext uri="{FF2B5EF4-FFF2-40B4-BE49-F238E27FC236}">
              <a16:creationId xmlns:a16="http://schemas.microsoft.com/office/drawing/2014/main" id="{AAD41E53-0AEB-4FE7-B457-8A303DA4957C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89" name="Text 2390">
          <a:extLst>
            <a:ext uri="{FF2B5EF4-FFF2-40B4-BE49-F238E27FC236}">
              <a16:creationId xmlns:a16="http://schemas.microsoft.com/office/drawing/2014/main" id="{23176E0B-29E0-479D-A614-9EC638183255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90" name="Text 2414">
          <a:extLst>
            <a:ext uri="{FF2B5EF4-FFF2-40B4-BE49-F238E27FC236}">
              <a16:creationId xmlns:a16="http://schemas.microsoft.com/office/drawing/2014/main" id="{4998A1EF-0594-46DC-B6CA-BAF685A2938E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91" name="Text 2356">
          <a:extLst>
            <a:ext uri="{FF2B5EF4-FFF2-40B4-BE49-F238E27FC236}">
              <a16:creationId xmlns:a16="http://schemas.microsoft.com/office/drawing/2014/main" id="{B3BAC867-3444-40B1-918B-416D177026AC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92" name="Text 2360">
          <a:extLst>
            <a:ext uri="{FF2B5EF4-FFF2-40B4-BE49-F238E27FC236}">
              <a16:creationId xmlns:a16="http://schemas.microsoft.com/office/drawing/2014/main" id="{800A258E-2D5C-4993-824F-0FF2082E9A86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93" name="Text 2367">
          <a:extLst>
            <a:ext uri="{FF2B5EF4-FFF2-40B4-BE49-F238E27FC236}">
              <a16:creationId xmlns:a16="http://schemas.microsoft.com/office/drawing/2014/main" id="{3D2A857E-B555-4615-9EA8-16664457837D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94" name="Text 2368">
          <a:extLst>
            <a:ext uri="{FF2B5EF4-FFF2-40B4-BE49-F238E27FC236}">
              <a16:creationId xmlns:a16="http://schemas.microsoft.com/office/drawing/2014/main" id="{57762FD6-D1EF-41E6-AF72-0DA02889717C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95" name="Text 2370">
          <a:extLst>
            <a:ext uri="{FF2B5EF4-FFF2-40B4-BE49-F238E27FC236}">
              <a16:creationId xmlns:a16="http://schemas.microsoft.com/office/drawing/2014/main" id="{078BCD68-BABE-4016-AC25-55FF82B0D3B6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96" name="Text 2371">
          <a:extLst>
            <a:ext uri="{FF2B5EF4-FFF2-40B4-BE49-F238E27FC236}">
              <a16:creationId xmlns:a16="http://schemas.microsoft.com/office/drawing/2014/main" id="{EF4DDF97-D743-4026-A485-644EEA7B50AB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97" name="Text 2372">
          <a:extLst>
            <a:ext uri="{FF2B5EF4-FFF2-40B4-BE49-F238E27FC236}">
              <a16:creationId xmlns:a16="http://schemas.microsoft.com/office/drawing/2014/main" id="{E1AD493C-6BAA-404A-90EF-202F9B71C320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98" name="Text 2387">
          <a:extLst>
            <a:ext uri="{FF2B5EF4-FFF2-40B4-BE49-F238E27FC236}">
              <a16:creationId xmlns:a16="http://schemas.microsoft.com/office/drawing/2014/main" id="{0EF3346F-CEBB-4008-BC53-17D1C6F5CA79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99" name="Text 2390">
          <a:extLst>
            <a:ext uri="{FF2B5EF4-FFF2-40B4-BE49-F238E27FC236}">
              <a16:creationId xmlns:a16="http://schemas.microsoft.com/office/drawing/2014/main" id="{C87AB3B0-2341-4716-943F-9A6298A590FE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00" name="Text 2414">
          <a:extLst>
            <a:ext uri="{FF2B5EF4-FFF2-40B4-BE49-F238E27FC236}">
              <a16:creationId xmlns:a16="http://schemas.microsoft.com/office/drawing/2014/main" id="{9BC22611-A9B0-4965-B14D-295751ABD6F0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01" name="Text 2414">
          <a:extLst>
            <a:ext uri="{FF2B5EF4-FFF2-40B4-BE49-F238E27FC236}">
              <a16:creationId xmlns:a16="http://schemas.microsoft.com/office/drawing/2014/main" id="{A254F0BE-B01D-4DAF-B0F4-9428E5EA2C6A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202" name="Text 2356">
          <a:extLst>
            <a:ext uri="{FF2B5EF4-FFF2-40B4-BE49-F238E27FC236}">
              <a16:creationId xmlns:a16="http://schemas.microsoft.com/office/drawing/2014/main" id="{7104D8F1-93F3-4982-8E73-322A1139636E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203" name="Text 2360">
          <a:extLst>
            <a:ext uri="{FF2B5EF4-FFF2-40B4-BE49-F238E27FC236}">
              <a16:creationId xmlns:a16="http://schemas.microsoft.com/office/drawing/2014/main" id="{FE9B0665-34CF-4B17-8CD7-2FEF5FC5DBA4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204" name="Text 2367">
          <a:extLst>
            <a:ext uri="{FF2B5EF4-FFF2-40B4-BE49-F238E27FC236}">
              <a16:creationId xmlns:a16="http://schemas.microsoft.com/office/drawing/2014/main" id="{347AB5E9-6842-4AF3-A111-8A189A517121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05" name="Text 2368">
          <a:extLst>
            <a:ext uri="{FF2B5EF4-FFF2-40B4-BE49-F238E27FC236}">
              <a16:creationId xmlns:a16="http://schemas.microsoft.com/office/drawing/2014/main" id="{AFDE0C99-3088-42D0-8C9E-F471DBA2BFDB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06" name="Text 2367">
          <a:extLst>
            <a:ext uri="{FF2B5EF4-FFF2-40B4-BE49-F238E27FC236}">
              <a16:creationId xmlns:a16="http://schemas.microsoft.com/office/drawing/2014/main" id="{36C870FA-C959-439A-B2EB-A5AA9F0C4E99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07" name="Text 2387">
          <a:extLst>
            <a:ext uri="{FF2B5EF4-FFF2-40B4-BE49-F238E27FC236}">
              <a16:creationId xmlns:a16="http://schemas.microsoft.com/office/drawing/2014/main" id="{CB6F8C2A-FB26-4F7E-A151-C485B12E535B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208" name="Line 236">
          <a:extLst>
            <a:ext uri="{FF2B5EF4-FFF2-40B4-BE49-F238E27FC236}">
              <a16:creationId xmlns:a16="http://schemas.microsoft.com/office/drawing/2014/main" id="{4970957C-CE36-408E-9244-F27B1C6F4FD1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09" name="Text 2390">
          <a:extLst>
            <a:ext uri="{FF2B5EF4-FFF2-40B4-BE49-F238E27FC236}">
              <a16:creationId xmlns:a16="http://schemas.microsoft.com/office/drawing/2014/main" id="{5C04A22B-D470-4C37-8D24-69D075131DAF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210" name="Text 2387">
          <a:extLst>
            <a:ext uri="{FF2B5EF4-FFF2-40B4-BE49-F238E27FC236}">
              <a16:creationId xmlns:a16="http://schemas.microsoft.com/office/drawing/2014/main" id="{AA47F44D-E2D0-4241-AB7F-C9E8A748050E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11" name="Text 2390">
          <a:extLst>
            <a:ext uri="{FF2B5EF4-FFF2-40B4-BE49-F238E27FC236}">
              <a16:creationId xmlns:a16="http://schemas.microsoft.com/office/drawing/2014/main" id="{A67913A3-BEE7-4F4C-8987-DBEAA991F353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212" name="Text 2368">
          <a:extLst>
            <a:ext uri="{FF2B5EF4-FFF2-40B4-BE49-F238E27FC236}">
              <a16:creationId xmlns:a16="http://schemas.microsoft.com/office/drawing/2014/main" id="{EBF81FC2-F2CF-44B7-A8A4-1001265EBE9F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13" name="Text 2368">
          <a:extLst>
            <a:ext uri="{FF2B5EF4-FFF2-40B4-BE49-F238E27FC236}">
              <a16:creationId xmlns:a16="http://schemas.microsoft.com/office/drawing/2014/main" id="{95AB744B-94CA-4080-89B4-B784D9510C0D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14" name="Text 2368">
          <a:extLst>
            <a:ext uri="{FF2B5EF4-FFF2-40B4-BE49-F238E27FC236}">
              <a16:creationId xmlns:a16="http://schemas.microsoft.com/office/drawing/2014/main" id="{AE8F88B7-198A-41B1-A47D-F948ADE09FD7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215" name="Text 2356">
          <a:extLst>
            <a:ext uri="{FF2B5EF4-FFF2-40B4-BE49-F238E27FC236}">
              <a16:creationId xmlns:a16="http://schemas.microsoft.com/office/drawing/2014/main" id="{7759977E-9030-4909-9A68-26E4BDEB7239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216" name="Text 2368">
          <a:extLst>
            <a:ext uri="{FF2B5EF4-FFF2-40B4-BE49-F238E27FC236}">
              <a16:creationId xmlns:a16="http://schemas.microsoft.com/office/drawing/2014/main" id="{0109CF9A-2932-4B04-884F-BED23DA6A967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217" name="Text 2370">
          <a:extLst>
            <a:ext uri="{FF2B5EF4-FFF2-40B4-BE49-F238E27FC236}">
              <a16:creationId xmlns:a16="http://schemas.microsoft.com/office/drawing/2014/main" id="{BE634764-E3D9-4AFC-9F48-97DC3D586425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18" name="Text 2387">
          <a:extLst>
            <a:ext uri="{FF2B5EF4-FFF2-40B4-BE49-F238E27FC236}">
              <a16:creationId xmlns:a16="http://schemas.microsoft.com/office/drawing/2014/main" id="{21BF4382-E72D-4623-828E-A19D822134B6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219" name="Text 2390">
          <a:extLst>
            <a:ext uri="{FF2B5EF4-FFF2-40B4-BE49-F238E27FC236}">
              <a16:creationId xmlns:a16="http://schemas.microsoft.com/office/drawing/2014/main" id="{A6B6E96C-2D7F-4513-AC6C-6BBFA81BD877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220" name="Text 2370">
          <a:extLst>
            <a:ext uri="{FF2B5EF4-FFF2-40B4-BE49-F238E27FC236}">
              <a16:creationId xmlns:a16="http://schemas.microsoft.com/office/drawing/2014/main" id="{67930C73-9185-45DB-9FCA-1F4CDEF93967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21" name="Text 2356">
          <a:extLst>
            <a:ext uri="{FF2B5EF4-FFF2-40B4-BE49-F238E27FC236}">
              <a16:creationId xmlns:a16="http://schemas.microsoft.com/office/drawing/2014/main" id="{007C75DC-C096-4D82-B487-92226466EC10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22" name="Text 2360">
          <a:extLst>
            <a:ext uri="{FF2B5EF4-FFF2-40B4-BE49-F238E27FC236}">
              <a16:creationId xmlns:a16="http://schemas.microsoft.com/office/drawing/2014/main" id="{5EEE60DB-9176-4561-9832-E0D1EE9B1C89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23" name="Text 2367">
          <a:extLst>
            <a:ext uri="{FF2B5EF4-FFF2-40B4-BE49-F238E27FC236}">
              <a16:creationId xmlns:a16="http://schemas.microsoft.com/office/drawing/2014/main" id="{40B70E40-4EC2-4C2E-B2B2-F2BCB83586E9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24" name="Text 2368">
          <a:extLst>
            <a:ext uri="{FF2B5EF4-FFF2-40B4-BE49-F238E27FC236}">
              <a16:creationId xmlns:a16="http://schemas.microsoft.com/office/drawing/2014/main" id="{3F4B6370-B4C0-4874-A55B-7146B3BA48ED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25" name="Text 2370">
          <a:extLst>
            <a:ext uri="{FF2B5EF4-FFF2-40B4-BE49-F238E27FC236}">
              <a16:creationId xmlns:a16="http://schemas.microsoft.com/office/drawing/2014/main" id="{7CC99C6C-F7A4-4480-BC59-25093EEA8E27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26" name="Text 2371">
          <a:extLst>
            <a:ext uri="{FF2B5EF4-FFF2-40B4-BE49-F238E27FC236}">
              <a16:creationId xmlns:a16="http://schemas.microsoft.com/office/drawing/2014/main" id="{99834EB3-ED00-4642-8C86-6594DC453C76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27" name="Text 2372">
          <a:extLst>
            <a:ext uri="{FF2B5EF4-FFF2-40B4-BE49-F238E27FC236}">
              <a16:creationId xmlns:a16="http://schemas.microsoft.com/office/drawing/2014/main" id="{BB4676ED-985C-4BC1-A0D4-4B143367BDC5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28" name="Text 2387">
          <a:extLst>
            <a:ext uri="{FF2B5EF4-FFF2-40B4-BE49-F238E27FC236}">
              <a16:creationId xmlns:a16="http://schemas.microsoft.com/office/drawing/2014/main" id="{8F251C32-95BD-447A-BB2B-95F001470BF6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229" name="Line 37">
          <a:extLst>
            <a:ext uri="{FF2B5EF4-FFF2-40B4-BE49-F238E27FC236}">
              <a16:creationId xmlns:a16="http://schemas.microsoft.com/office/drawing/2014/main" id="{5F1659B2-E8B2-4873-B4AD-0C3C252049B3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30" name="Text 2390">
          <a:extLst>
            <a:ext uri="{FF2B5EF4-FFF2-40B4-BE49-F238E27FC236}">
              <a16:creationId xmlns:a16="http://schemas.microsoft.com/office/drawing/2014/main" id="{077EBDC6-E92F-4402-B790-9D62BFF11BE9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31" name="Text 2414">
          <a:extLst>
            <a:ext uri="{FF2B5EF4-FFF2-40B4-BE49-F238E27FC236}">
              <a16:creationId xmlns:a16="http://schemas.microsoft.com/office/drawing/2014/main" id="{B1A948E0-A8AC-431A-B514-8880D82888CE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232" name="Text 2418">
          <a:extLst>
            <a:ext uri="{FF2B5EF4-FFF2-40B4-BE49-F238E27FC236}">
              <a16:creationId xmlns:a16="http://schemas.microsoft.com/office/drawing/2014/main" id="{161F0682-D528-4726-A7F0-458A4D1591F2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33" name="Text 2356">
          <a:extLst>
            <a:ext uri="{FF2B5EF4-FFF2-40B4-BE49-F238E27FC236}">
              <a16:creationId xmlns:a16="http://schemas.microsoft.com/office/drawing/2014/main" id="{82F689EA-1BD7-4476-90FD-65A83716FFF5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34" name="Text 2360">
          <a:extLst>
            <a:ext uri="{FF2B5EF4-FFF2-40B4-BE49-F238E27FC236}">
              <a16:creationId xmlns:a16="http://schemas.microsoft.com/office/drawing/2014/main" id="{33B045E9-9260-4CB2-8C51-18B8AC65C0E8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35" name="Text 2367">
          <a:extLst>
            <a:ext uri="{FF2B5EF4-FFF2-40B4-BE49-F238E27FC236}">
              <a16:creationId xmlns:a16="http://schemas.microsoft.com/office/drawing/2014/main" id="{5BDC1F4C-41B3-4EAE-87B1-3EBA6213410E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36" name="Text 2368">
          <a:extLst>
            <a:ext uri="{FF2B5EF4-FFF2-40B4-BE49-F238E27FC236}">
              <a16:creationId xmlns:a16="http://schemas.microsoft.com/office/drawing/2014/main" id="{ECA4E12C-2A8C-4767-80BE-4AA2742485A5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37" name="Text 2370">
          <a:extLst>
            <a:ext uri="{FF2B5EF4-FFF2-40B4-BE49-F238E27FC236}">
              <a16:creationId xmlns:a16="http://schemas.microsoft.com/office/drawing/2014/main" id="{1EB182FB-28EF-49A4-9813-6CD2C5355AC2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38" name="Text 2371">
          <a:extLst>
            <a:ext uri="{FF2B5EF4-FFF2-40B4-BE49-F238E27FC236}">
              <a16:creationId xmlns:a16="http://schemas.microsoft.com/office/drawing/2014/main" id="{1D6A1DA4-9253-40DD-862A-D9A61DBD7B18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39" name="Text 2372">
          <a:extLst>
            <a:ext uri="{FF2B5EF4-FFF2-40B4-BE49-F238E27FC236}">
              <a16:creationId xmlns:a16="http://schemas.microsoft.com/office/drawing/2014/main" id="{C948FE08-9E14-4135-9125-A636BC0434C2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40" name="Text 2387">
          <a:extLst>
            <a:ext uri="{FF2B5EF4-FFF2-40B4-BE49-F238E27FC236}">
              <a16:creationId xmlns:a16="http://schemas.microsoft.com/office/drawing/2014/main" id="{A6D88CAB-8F83-4E88-82F3-90E688063C6D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41" name="Text 2390">
          <a:extLst>
            <a:ext uri="{FF2B5EF4-FFF2-40B4-BE49-F238E27FC236}">
              <a16:creationId xmlns:a16="http://schemas.microsoft.com/office/drawing/2014/main" id="{C19548BB-A0F8-44CC-825F-EC1873666AD5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42" name="Text 2414">
          <a:extLst>
            <a:ext uri="{FF2B5EF4-FFF2-40B4-BE49-F238E27FC236}">
              <a16:creationId xmlns:a16="http://schemas.microsoft.com/office/drawing/2014/main" id="{AC412E83-4FB4-4C30-B00E-DD55017C97F6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243" name="Text 2418">
          <a:extLst>
            <a:ext uri="{FF2B5EF4-FFF2-40B4-BE49-F238E27FC236}">
              <a16:creationId xmlns:a16="http://schemas.microsoft.com/office/drawing/2014/main" id="{784AA4D0-8904-49BA-808E-5E8CB53C68ED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44" name="Text 2414">
          <a:extLst>
            <a:ext uri="{FF2B5EF4-FFF2-40B4-BE49-F238E27FC236}">
              <a16:creationId xmlns:a16="http://schemas.microsoft.com/office/drawing/2014/main" id="{24732C00-D4C2-4EAF-A434-B285D2BBA654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245" name="Text 2418">
          <a:extLst>
            <a:ext uri="{FF2B5EF4-FFF2-40B4-BE49-F238E27FC236}">
              <a16:creationId xmlns:a16="http://schemas.microsoft.com/office/drawing/2014/main" id="{6650C9D2-C4B4-4E0C-ADFF-2B7E0E9DCCF4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246" name="Text 2356">
          <a:extLst>
            <a:ext uri="{FF2B5EF4-FFF2-40B4-BE49-F238E27FC236}">
              <a16:creationId xmlns:a16="http://schemas.microsoft.com/office/drawing/2014/main" id="{C5CAA2A1-C11F-4CDC-9B75-C4F92D1F1477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247" name="Text 2360">
          <a:extLst>
            <a:ext uri="{FF2B5EF4-FFF2-40B4-BE49-F238E27FC236}">
              <a16:creationId xmlns:a16="http://schemas.microsoft.com/office/drawing/2014/main" id="{CE835D31-B245-4952-9C9B-38E203050B3C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248" name="Text 2367">
          <a:extLst>
            <a:ext uri="{FF2B5EF4-FFF2-40B4-BE49-F238E27FC236}">
              <a16:creationId xmlns:a16="http://schemas.microsoft.com/office/drawing/2014/main" id="{82888D2A-EFB9-4946-99E8-F323EAE9C33D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249" name="Text 2368">
          <a:extLst>
            <a:ext uri="{FF2B5EF4-FFF2-40B4-BE49-F238E27FC236}">
              <a16:creationId xmlns:a16="http://schemas.microsoft.com/office/drawing/2014/main" id="{82D04EFC-ABFA-4782-A048-77C7D967583C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50" name="Text 2367">
          <a:extLst>
            <a:ext uri="{FF2B5EF4-FFF2-40B4-BE49-F238E27FC236}">
              <a16:creationId xmlns:a16="http://schemas.microsoft.com/office/drawing/2014/main" id="{307BA69F-9E5A-4D4D-B245-8F6980150F6C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51" name="Text 2387">
          <a:extLst>
            <a:ext uri="{FF2B5EF4-FFF2-40B4-BE49-F238E27FC236}">
              <a16:creationId xmlns:a16="http://schemas.microsoft.com/office/drawing/2014/main" id="{E8222EA8-333F-4FB9-909D-0FB8034B98F4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252" name="Line 60">
          <a:extLst>
            <a:ext uri="{FF2B5EF4-FFF2-40B4-BE49-F238E27FC236}">
              <a16:creationId xmlns:a16="http://schemas.microsoft.com/office/drawing/2014/main" id="{AE8D908A-D408-4307-A127-9B1E330A1AA4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53" name="Text 2390">
          <a:extLst>
            <a:ext uri="{FF2B5EF4-FFF2-40B4-BE49-F238E27FC236}">
              <a16:creationId xmlns:a16="http://schemas.microsoft.com/office/drawing/2014/main" id="{F6D3B30E-DD81-4796-84B7-06A5BE6AE576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254" name="Text 2387">
          <a:extLst>
            <a:ext uri="{FF2B5EF4-FFF2-40B4-BE49-F238E27FC236}">
              <a16:creationId xmlns:a16="http://schemas.microsoft.com/office/drawing/2014/main" id="{D8FC82EF-35D5-4B7E-A0F0-2D78A06B1999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55" name="Text 2390">
          <a:extLst>
            <a:ext uri="{FF2B5EF4-FFF2-40B4-BE49-F238E27FC236}">
              <a16:creationId xmlns:a16="http://schemas.microsoft.com/office/drawing/2014/main" id="{9E5143ED-5C4E-40D9-A60D-33E0552A692E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256" name="Text 2368">
          <a:extLst>
            <a:ext uri="{FF2B5EF4-FFF2-40B4-BE49-F238E27FC236}">
              <a16:creationId xmlns:a16="http://schemas.microsoft.com/office/drawing/2014/main" id="{BFC66AF2-1DD7-4891-8496-987E0ABB7823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257" name="Text 2368">
          <a:extLst>
            <a:ext uri="{FF2B5EF4-FFF2-40B4-BE49-F238E27FC236}">
              <a16:creationId xmlns:a16="http://schemas.microsoft.com/office/drawing/2014/main" id="{45EFD629-06EB-48C4-8B27-A87AD987C557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258" name="Text 2368">
          <a:extLst>
            <a:ext uri="{FF2B5EF4-FFF2-40B4-BE49-F238E27FC236}">
              <a16:creationId xmlns:a16="http://schemas.microsoft.com/office/drawing/2014/main" id="{5CA1244E-258A-4496-AB8D-B21918170659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59" name="Text 2368">
          <a:extLst>
            <a:ext uri="{FF2B5EF4-FFF2-40B4-BE49-F238E27FC236}">
              <a16:creationId xmlns:a16="http://schemas.microsoft.com/office/drawing/2014/main" id="{D4399615-094E-4370-9C95-8672803640D6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60" name="Text 2368">
          <a:extLst>
            <a:ext uri="{FF2B5EF4-FFF2-40B4-BE49-F238E27FC236}">
              <a16:creationId xmlns:a16="http://schemas.microsoft.com/office/drawing/2014/main" id="{C9442208-B7BE-4443-97DD-CD1126CA083A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261" name="Text 2356">
          <a:extLst>
            <a:ext uri="{FF2B5EF4-FFF2-40B4-BE49-F238E27FC236}">
              <a16:creationId xmlns:a16="http://schemas.microsoft.com/office/drawing/2014/main" id="{B4D2EB35-75EF-41C4-B715-F66A4E4CF34C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262" name="Text 2368">
          <a:extLst>
            <a:ext uri="{FF2B5EF4-FFF2-40B4-BE49-F238E27FC236}">
              <a16:creationId xmlns:a16="http://schemas.microsoft.com/office/drawing/2014/main" id="{CA062350-F66A-4DD6-B2F6-03B84FB84B7A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263" name="Text 2370">
          <a:extLst>
            <a:ext uri="{FF2B5EF4-FFF2-40B4-BE49-F238E27FC236}">
              <a16:creationId xmlns:a16="http://schemas.microsoft.com/office/drawing/2014/main" id="{616AD38F-87F8-4B8A-A42C-0FC64AB32796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64" name="Text 2387">
          <a:extLst>
            <a:ext uri="{FF2B5EF4-FFF2-40B4-BE49-F238E27FC236}">
              <a16:creationId xmlns:a16="http://schemas.microsoft.com/office/drawing/2014/main" id="{B6DDF39E-7AB8-4D17-8CB1-F39AA21F68E7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265" name="Text 2390">
          <a:extLst>
            <a:ext uri="{FF2B5EF4-FFF2-40B4-BE49-F238E27FC236}">
              <a16:creationId xmlns:a16="http://schemas.microsoft.com/office/drawing/2014/main" id="{6CEB4BB6-9B67-444D-A27F-120DF3E1DE2F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266" name="Text 2370">
          <a:extLst>
            <a:ext uri="{FF2B5EF4-FFF2-40B4-BE49-F238E27FC236}">
              <a16:creationId xmlns:a16="http://schemas.microsoft.com/office/drawing/2014/main" id="{7289E33F-7086-4C0E-A48A-3571D095372A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67" name="Text 2356">
          <a:extLst>
            <a:ext uri="{FF2B5EF4-FFF2-40B4-BE49-F238E27FC236}">
              <a16:creationId xmlns:a16="http://schemas.microsoft.com/office/drawing/2014/main" id="{45C01B36-311C-4B70-BDB0-F87EE20751D4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68" name="Text 2360">
          <a:extLst>
            <a:ext uri="{FF2B5EF4-FFF2-40B4-BE49-F238E27FC236}">
              <a16:creationId xmlns:a16="http://schemas.microsoft.com/office/drawing/2014/main" id="{CC10C56D-E81B-45E7-8FB1-FA419A2D7791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69" name="Text 2367">
          <a:extLst>
            <a:ext uri="{FF2B5EF4-FFF2-40B4-BE49-F238E27FC236}">
              <a16:creationId xmlns:a16="http://schemas.microsoft.com/office/drawing/2014/main" id="{2B531BE8-CC50-4732-A2B0-3F8F574B803A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70" name="Text 2368">
          <a:extLst>
            <a:ext uri="{FF2B5EF4-FFF2-40B4-BE49-F238E27FC236}">
              <a16:creationId xmlns:a16="http://schemas.microsoft.com/office/drawing/2014/main" id="{E7670B30-315C-45B0-B41B-B87F49D08878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71" name="Text 2370">
          <a:extLst>
            <a:ext uri="{FF2B5EF4-FFF2-40B4-BE49-F238E27FC236}">
              <a16:creationId xmlns:a16="http://schemas.microsoft.com/office/drawing/2014/main" id="{1EB721E2-B9B0-46C4-BA09-8B31887433AA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72" name="Text 2371">
          <a:extLst>
            <a:ext uri="{FF2B5EF4-FFF2-40B4-BE49-F238E27FC236}">
              <a16:creationId xmlns:a16="http://schemas.microsoft.com/office/drawing/2014/main" id="{F9185CD1-9942-4BAF-8FD5-28E23D0EEA5B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73" name="Text 2372">
          <a:extLst>
            <a:ext uri="{FF2B5EF4-FFF2-40B4-BE49-F238E27FC236}">
              <a16:creationId xmlns:a16="http://schemas.microsoft.com/office/drawing/2014/main" id="{FF26BB9C-369E-4F7E-84FC-3CB2DDEB60E8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74" name="Text 2387">
          <a:extLst>
            <a:ext uri="{FF2B5EF4-FFF2-40B4-BE49-F238E27FC236}">
              <a16:creationId xmlns:a16="http://schemas.microsoft.com/office/drawing/2014/main" id="{B6383549-FA7B-4F6C-8BB1-D10F732207E9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275" name="Line 171">
          <a:extLst>
            <a:ext uri="{FF2B5EF4-FFF2-40B4-BE49-F238E27FC236}">
              <a16:creationId xmlns:a16="http://schemas.microsoft.com/office/drawing/2014/main" id="{39B83F60-6A69-4ABA-B099-78446696FBEA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76" name="Text 2390">
          <a:extLst>
            <a:ext uri="{FF2B5EF4-FFF2-40B4-BE49-F238E27FC236}">
              <a16:creationId xmlns:a16="http://schemas.microsoft.com/office/drawing/2014/main" id="{DF35CB84-52D5-4040-B44D-DBFB13E95455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77" name="Text 2414">
          <a:extLst>
            <a:ext uri="{FF2B5EF4-FFF2-40B4-BE49-F238E27FC236}">
              <a16:creationId xmlns:a16="http://schemas.microsoft.com/office/drawing/2014/main" id="{6FD61C35-FB09-4F35-BA60-B01CD4EC10F3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78" name="Text 2356">
          <a:extLst>
            <a:ext uri="{FF2B5EF4-FFF2-40B4-BE49-F238E27FC236}">
              <a16:creationId xmlns:a16="http://schemas.microsoft.com/office/drawing/2014/main" id="{21007ABD-39E4-4C32-AD5E-A34AA7AF28FB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79" name="Text 2360">
          <a:extLst>
            <a:ext uri="{FF2B5EF4-FFF2-40B4-BE49-F238E27FC236}">
              <a16:creationId xmlns:a16="http://schemas.microsoft.com/office/drawing/2014/main" id="{496DE939-25A9-45ED-BFAE-9503522390ED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80" name="Text 2367">
          <a:extLst>
            <a:ext uri="{FF2B5EF4-FFF2-40B4-BE49-F238E27FC236}">
              <a16:creationId xmlns:a16="http://schemas.microsoft.com/office/drawing/2014/main" id="{102BF583-21B7-4244-823A-47551A6298EC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81" name="Text 2368">
          <a:extLst>
            <a:ext uri="{FF2B5EF4-FFF2-40B4-BE49-F238E27FC236}">
              <a16:creationId xmlns:a16="http://schemas.microsoft.com/office/drawing/2014/main" id="{ABDE4C38-9AD1-47A6-8E93-90FFCB4B3F4A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82" name="Text 2370">
          <a:extLst>
            <a:ext uri="{FF2B5EF4-FFF2-40B4-BE49-F238E27FC236}">
              <a16:creationId xmlns:a16="http://schemas.microsoft.com/office/drawing/2014/main" id="{3054C622-5650-42EF-9DEF-426D8B97640A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83" name="Text 2371">
          <a:extLst>
            <a:ext uri="{FF2B5EF4-FFF2-40B4-BE49-F238E27FC236}">
              <a16:creationId xmlns:a16="http://schemas.microsoft.com/office/drawing/2014/main" id="{8AD03D88-1E6D-4DBE-9424-2D88A86D9FD4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84" name="Text 2372">
          <a:extLst>
            <a:ext uri="{FF2B5EF4-FFF2-40B4-BE49-F238E27FC236}">
              <a16:creationId xmlns:a16="http://schemas.microsoft.com/office/drawing/2014/main" id="{9D9C54C7-930C-4F9A-B350-B385C49A4BA2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85" name="Text 2387">
          <a:extLst>
            <a:ext uri="{FF2B5EF4-FFF2-40B4-BE49-F238E27FC236}">
              <a16:creationId xmlns:a16="http://schemas.microsoft.com/office/drawing/2014/main" id="{DAB8FE71-3601-41DF-846D-1D6EA30B8198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86" name="Text 2390">
          <a:extLst>
            <a:ext uri="{FF2B5EF4-FFF2-40B4-BE49-F238E27FC236}">
              <a16:creationId xmlns:a16="http://schemas.microsoft.com/office/drawing/2014/main" id="{54981444-8098-4022-942C-EEED461DA3B0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87" name="Text 2414">
          <a:extLst>
            <a:ext uri="{FF2B5EF4-FFF2-40B4-BE49-F238E27FC236}">
              <a16:creationId xmlns:a16="http://schemas.microsoft.com/office/drawing/2014/main" id="{EFFD6D0A-BC9B-4130-A0BE-F8ED8E33F225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88" name="Text 2414">
          <a:extLst>
            <a:ext uri="{FF2B5EF4-FFF2-40B4-BE49-F238E27FC236}">
              <a16:creationId xmlns:a16="http://schemas.microsoft.com/office/drawing/2014/main" id="{54E7DFC8-17C2-4918-BA30-C035E79B9C7F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289" name="Text 2356">
          <a:extLst>
            <a:ext uri="{FF2B5EF4-FFF2-40B4-BE49-F238E27FC236}">
              <a16:creationId xmlns:a16="http://schemas.microsoft.com/office/drawing/2014/main" id="{B499C15C-B5C9-4455-8774-587FE1FC4A97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290" name="Text 2360">
          <a:extLst>
            <a:ext uri="{FF2B5EF4-FFF2-40B4-BE49-F238E27FC236}">
              <a16:creationId xmlns:a16="http://schemas.microsoft.com/office/drawing/2014/main" id="{5C212F11-E20C-41FB-806E-10830F38134B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291" name="Text 2367">
          <a:extLst>
            <a:ext uri="{FF2B5EF4-FFF2-40B4-BE49-F238E27FC236}">
              <a16:creationId xmlns:a16="http://schemas.microsoft.com/office/drawing/2014/main" id="{BF350D23-C3C2-4A59-BF74-F6A9920B2A67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92" name="Text 2368">
          <a:extLst>
            <a:ext uri="{FF2B5EF4-FFF2-40B4-BE49-F238E27FC236}">
              <a16:creationId xmlns:a16="http://schemas.microsoft.com/office/drawing/2014/main" id="{739586E5-E62D-4604-8E88-814088712304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93" name="Text 2367">
          <a:extLst>
            <a:ext uri="{FF2B5EF4-FFF2-40B4-BE49-F238E27FC236}">
              <a16:creationId xmlns:a16="http://schemas.microsoft.com/office/drawing/2014/main" id="{A63F6461-8C8B-401C-B642-AA876F974B2D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94" name="Text 2387">
          <a:extLst>
            <a:ext uri="{FF2B5EF4-FFF2-40B4-BE49-F238E27FC236}">
              <a16:creationId xmlns:a16="http://schemas.microsoft.com/office/drawing/2014/main" id="{778AFEB9-4073-45B3-8AB6-4CAB6EC04462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295" name="Line 194">
          <a:extLst>
            <a:ext uri="{FF2B5EF4-FFF2-40B4-BE49-F238E27FC236}">
              <a16:creationId xmlns:a16="http://schemas.microsoft.com/office/drawing/2014/main" id="{7D702B92-6C3B-4AE5-9D0C-B897638A0B08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96" name="Text 2390">
          <a:extLst>
            <a:ext uri="{FF2B5EF4-FFF2-40B4-BE49-F238E27FC236}">
              <a16:creationId xmlns:a16="http://schemas.microsoft.com/office/drawing/2014/main" id="{A6AF6292-362C-4462-8C65-B613FBC044CB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297" name="Text 2387">
          <a:extLst>
            <a:ext uri="{FF2B5EF4-FFF2-40B4-BE49-F238E27FC236}">
              <a16:creationId xmlns:a16="http://schemas.microsoft.com/office/drawing/2014/main" id="{A4B78203-9672-487B-A2A0-62B684DDBFAD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98" name="Text 2390">
          <a:extLst>
            <a:ext uri="{FF2B5EF4-FFF2-40B4-BE49-F238E27FC236}">
              <a16:creationId xmlns:a16="http://schemas.microsoft.com/office/drawing/2014/main" id="{971DAA13-FF83-48BC-A793-F283D71B5FB8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299" name="Text 2368">
          <a:extLst>
            <a:ext uri="{FF2B5EF4-FFF2-40B4-BE49-F238E27FC236}">
              <a16:creationId xmlns:a16="http://schemas.microsoft.com/office/drawing/2014/main" id="{95889A82-78D4-46AD-A91E-A4E3592C56BF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300" name="Text 2356">
          <a:extLst>
            <a:ext uri="{FF2B5EF4-FFF2-40B4-BE49-F238E27FC236}">
              <a16:creationId xmlns:a16="http://schemas.microsoft.com/office/drawing/2014/main" id="{25507C14-2C94-4B16-ACBB-5B0B86DB69DA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301" name="Text 2368">
          <a:extLst>
            <a:ext uri="{FF2B5EF4-FFF2-40B4-BE49-F238E27FC236}">
              <a16:creationId xmlns:a16="http://schemas.microsoft.com/office/drawing/2014/main" id="{72EA0650-76C9-40A4-BBC8-449FEE39D39F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302" name="Text 2370">
          <a:extLst>
            <a:ext uri="{FF2B5EF4-FFF2-40B4-BE49-F238E27FC236}">
              <a16:creationId xmlns:a16="http://schemas.microsoft.com/office/drawing/2014/main" id="{7ADEB29C-6097-44D9-8F6D-2B8A7E7A0304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03" name="Text 2387">
          <a:extLst>
            <a:ext uri="{FF2B5EF4-FFF2-40B4-BE49-F238E27FC236}">
              <a16:creationId xmlns:a16="http://schemas.microsoft.com/office/drawing/2014/main" id="{380F7751-CC1A-45FA-BB22-7C23466F7938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304" name="Text 2390">
          <a:extLst>
            <a:ext uri="{FF2B5EF4-FFF2-40B4-BE49-F238E27FC236}">
              <a16:creationId xmlns:a16="http://schemas.microsoft.com/office/drawing/2014/main" id="{E401F631-3274-44E1-A147-91DC5E0C066B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305" name="Text 2370">
          <a:extLst>
            <a:ext uri="{FF2B5EF4-FFF2-40B4-BE49-F238E27FC236}">
              <a16:creationId xmlns:a16="http://schemas.microsoft.com/office/drawing/2014/main" id="{10371D71-D775-4580-89E8-23DA588661F0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306" name="Text 2356">
          <a:extLst>
            <a:ext uri="{FF2B5EF4-FFF2-40B4-BE49-F238E27FC236}">
              <a16:creationId xmlns:a16="http://schemas.microsoft.com/office/drawing/2014/main" id="{172181E9-F22E-411E-9E89-9497F2D2C4B0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307" name="Text 2360">
          <a:extLst>
            <a:ext uri="{FF2B5EF4-FFF2-40B4-BE49-F238E27FC236}">
              <a16:creationId xmlns:a16="http://schemas.microsoft.com/office/drawing/2014/main" id="{66C86301-A439-48B4-8B58-496742B9D754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308" name="Text 2367">
          <a:extLst>
            <a:ext uri="{FF2B5EF4-FFF2-40B4-BE49-F238E27FC236}">
              <a16:creationId xmlns:a16="http://schemas.microsoft.com/office/drawing/2014/main" id="{CC78F000-C96C-4900-A773-AD6132630A48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309" name="Text 2368">
          <a:extLst>
            <a:ext uri="{FF2B5EF4-FFF2-40B4-BE49-F238E27FC236}">
              <a16:creationId xmlns:a16="http://schemas.microsoft.com/office/drawing/2014/main" id="{11EEAF74-C13D-4A94-BC52-F655DB36DB02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310" name="Text 2370">
          <a:extLst>
            <a:ext uri="{FF2B5EF4-FFF2-40B4-BE49-F238E27FC236}">
              <a16:creationId xmlns:a16="http://schemas.microsoft.com/office/drawing/2014/main" id="{6D8FAF68-A390-45FD-A305-CBB327223B43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311" name="Text 2371">
          <a:extLst>
            <a:ext uri="{FF2B5EF4-FFF2-40B4-BE49-F238E27FC236}">
              <a16:creationId xmlns:a16="http://schemas.microsoft.com/office/drawing/2014/main" id="{ABE2BF6F-4BDE-4C93-9E52-1D4C09F7850C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312" name="Text 2372">
          <a:extLst>
            <a:ext uri="{FF2B5EF4-FFF2-40B4-BE49-F238E27FC236}">
              <a16:creationId xmlns:a16="http://schemas.microsoft.com/office/drawing/2014/main" id="{7329570E-6D62-43EF-BB75-714505255B6B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313" name="Text 2387">
          <a:extLst>
            <a:ext uri="{FF2B5EF4-FFF2-40B4-BE49-F238E27FC236}">
              <a16:creationId xmlns:a16="http://schemas.microsoft.com/office/drawing/2014/main" id="{8581F9D5-7376-46EB-AC78-021BA83863E0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314" name="Line 213">
          <a:extLst>
            <a:ext uri="{FF2B5EF4-FFF2-40B4-BE49-F238E27FC236}">
              <a16:creationId xmlns:a16="http://schemas.microsoft.com/office/drawing/2014/main" id="{4EA1BDD3-E585-4443-A17D-6AF4D79D598C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15" name="Text 2390">
          <a:extLst>
            <a:ext uri="{FF2B5EF4-FFF2-40B4-BE49-F238E27FC236}">
              <a16:creationId xmlns:a16="http://schemas.microsoft.com/office/drawing/2014/main" id="{5D1573C9-EF3E-4944-8CD0-F1EBDAA7C13D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16" name="Text 2414">
          <a:extLst>
            <a:ext uri="{FF2B5EF4-FFF2-40B4-BE49-F238E27FC236}">
              <a16:creationId xmlns:a16="http://schemas.microsoft.com/office/drawing/2014/main" id="{C84232F5-EE4F-44C3-AC97-DC9E89E5A872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317" name="Text 2356">
          <a:extLst>
            <a:ext uri="{FF2B5EF4-FFF2-40B4-BE49-F238E27FC236}">
              <a16:creationId xmlns:a16="http://schemas.microsoft.com/office/drawing/2014/main" id="{E7B43A9D-2CBC-4F96-8FDC-906645CED3AB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318" name="Text 2360">
          <a:extLst>
            <a:ext uri="{FF2B5EF4-FFF2-40B4-BE49-F238E27FC236}">
              <a16:creationId xmlns:a16="http://schemas.microsoft.com/office/drawing/2014/main" id="{11A88CEC-92FE-4CF0-A31B-46EC7377454A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319" name="Text 2367">
          <a:extLst>
            <a:ext uri="{FF2B5EF4-FFF2-40B4-BE49-F238E27FC236}">
              <a16:creationId xmlns:a16="http://schemas.microsoft.com/office/drawing/2014/main" id="{A33A5F38-6ED9-47CF-93FB-87F6EB515AA9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320" name="Text 2368">
          <a:extLst>
            <a:ext uri="{FF2B5EF4-FFF2-40B4-BE49-F238E27FC236}">
              <a16:creationId xmlns:a16="http://schemas.microsoft.com/office/drawing/2014/main" id="{0347E5EF-BBBA-4473-BF9E-7A0A35BBF51E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321" name="Text 2370">
          <a:extLst>
            <a:ext uri="{FF2B5EF4-FFF2-40B4-BE49-F238E27FC236}">
              <a16:creationId xmlns:a16="http://schemas.microsoft.com/office/drawing/2014/main" id="{E11D653A-FF86-4A65-A9B9-8D814D5DFF3F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322" name="Text 2371">
          <a:extLst>
            <a:ext uri="{FF2B5EF4-FFF2-40B4-BE49-F238E27FC236}">
              <a16:creationId xmlns:a16="http://schemas.microsoft.com/office/drawing/2014/main" id="{16214E07-713E-45A1-9822-E3B6219337BF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323" name="Text 2372">
          <a:extLst>
            <a:ext uri="{FF2B5EF4-FFF2-40B4-BE49-F238E27FC236}">
              <a16:creationId xmlns:a16="http://schemas.microsoft.com/office/drawing/2014/main" id="{99A609E1-6736-4128-89AF-DCEAA83670A7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324" name="Text 2387">
          <a:extLst>
            <a:ext uri="{FF2B5EF4-FFF2-40B4-BE49-F238E27FC236}">
              <a16:creationId xmlns:a16="http://schemas.microsoft.com/office/drawing/2014/main" id="{52ABC525-3AA7-42D5-8D7A-B02421091D34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25" name="Text 2390">
          <a:extLst>
            <a:ext uri="{FF2B5EF4-FFF2-40B4-BE49-F238E27FC236}">
              <a16:creationId xmlns:a16="http://schemas.microsoft.com/office/drawing/2014/main" id="{2070DD91-C87D-4B22-ACA6-B9248132D78F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26" name="Text 2414">
          <a:extLst>
            <a:ext uri="{FF2B5EF4-FFF2-40B4-BE49-F238E27FC236}">
              <a16:creationId xmlns:a16="http://schemas.microsoft.com/office/drawing/2014/main" id="{4C152406-4FCE-4700-B885-8590B84DFC7D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27" name="Text 2414">
          <a:extLst>
            <a:ext uri="{FF2B5EF4-FFF2-40B4-BE49-F238E27FC236}">
              <a16:creationId xmlns:a16="http://schemas.microsoft.com/office/drawing/2014/main" id="{A0B0322D-4FBD-4522-A31B-58604BAC57B1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328" name="Text 2356">
          <a:extLst>
            <a:ext uri="{FF2B5EF4-FFF2-40B4-BE49-F238E27FC236}">
              <a16:creationId xmlns:a16="http://schemas.microsoft.com/office/drawing/2014/main" id="{2340E319-8C70-4FEE-BE35-820B1A16F379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329" name="Text 2360">
          <a:extLst>
            <a:ext uri="{FF2B5EF4-FFF2-40B4-BE49-F238E27FC236}">
              <a16:creationId xmlns:a16="http://schemas.microsoft.com/office/drawing/2014/main" id="{08014A6F-85F5-48E5-8BFE-E0D0474E25B4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330" name="Text 2367">
          <a:extLst>
            <a:ext uri="{FF2B5EF4-FFF2-40B4-BE49-F238E27FC236}">
              <a16:creationId xmlns:a16="http://schemas.microsoft.com/office/drawing/2014/main" id="{C85D2986-3FE8-4621-B2AF-621CA1D7DBCC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331" name="Text 2368">
          <a:extLst>
            <a:ext uri="{FF2B5EF4-FFF2-40B4-BE49-F238E27FC236}">
              <a16:creationId xmlns:a16="http://schemas.microsoft.com/office/drawing/2014/main" id="{F011EEEB-45E3-4A30-81A6-02FDE5FE6670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332" name="Text 2367">
          <a:extLst>
            <a:ext uri="{FF2B5EF4-FFF2-40B4-BE49-F238E27FC236}">
              <a16:creationId xmlns:a16="http://schemas.microsoft.com/office/drawing/2014/main" id="{C81D8328-4484-4FBE-B735-E858D7AB552F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333" name="Text 2387">
          <a:extLst>
            <a:ext uri="{FF2B5EF4-FFF2-40B4-BE49-F238E27FC236}">
              <a16:creationId xmlns:a16="http://schemas.microsoft.com/office/drawing/2014/main" id="{4DCE9A07-FFD2-491B-A8E6-791E705DDEA0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334" name="Line 236">
          <a:extLst>
            <a:ext uri="{FF2B5EF4-FFF2-40B4-BE49-F238E27FC236}">
              <a16:creationId xmlns:a16="http://schemas.microsoft.com/office/drawing/2014/main" id="{4300B00D-90FE-451A-B888-C3535F6FF9BD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335" name="Text 2390">
          <a:extLst>
            <a:ext uri="{FF2B5EF4-FFF2-40B4-BE49-F238E27FC236}">
              <a16:creationId xmlns:a16="http://schemas.microsoft.com/office/drawing/2014/main" id="{6E93E454-28BB-43FD-B199-3350B0614EF5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336" name="Text 2387">
          <a:extLst>
            <a:ext uri="{FF2B5EF4-FFF2-40B4-BE49-F238E27FC236}">
              <a16:creationId xmlns:a16="http://schemas.microsoft.com/office/drawing/2014/main" id="{BA9801B3-FCF4-4171-80F7-DFABA4C45187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37" name="Text 2390">
          <a:extLst>
            <a:ext uri="{FF2B5EF4-FFF2-40B4-BE49-F238E27FC236}">
              <a16:creationId xmlns:a16="http://schemas.microsoft.com/office/drawing/2014/main" id="{48FD6B63-23DC-4169-8469-4583D662A6C6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338" name="Text 2368">
          <a:extLst>
            <a:ext uri="{FF2B5EF4-FFF2-40B4-BE49-F238E27FC236}">
              <a16:creationId xmlns:a16="http://schemas.microsoft.com/office/drawing/2014/main" id="{E764D138-3E70-49B8-B273-B7616CA32F22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339" name="Text 2368">
          <a:extLst>
            <a:ext uri="{FF2B5EF4-FFF2-40B4-BE49-F238E27FC236}">
              <a16:creationId xmlns:a16="http://schemas.microsoft.com/office/drawing/2014/main" id="{A7BBCD81-3DC3-4D29-B5A1-B7BB39D4F924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340" name="Text 2368">
          <a:extLst>
            <a:ext uri="{FF2B5EF4-FFF2-40B4-BE49-F238E27FC236}">
              <a16:creationId xmlns:a16="http://schemas.microsoft.com/office/drawing/2014/main" id="{076838BE-13DF-4707-8BCD-D5CB2AE9CCA1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2" name="Text 2356">
          <a:extLst>
            <a:ext uri="{FF2B5EF4-FFF2-40B4-BE49-F238E27FC236}">
              <a16:creationId xmlns:a16="http://schemas.microsoft.com/office/drawing/2014/main" id="{CC55CACA-1BE6-4551-A484-F850F699ACB9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3" name="Text 2368">
          <a:extLst>
            <a:ext uri="{FF2B5EF4-FFF2-40B4-BE49-F238E27FC236}">
              <a16:creationId xmlns:a16="http://schemas.microsoft.com/office/drawing/2014/main" id="{50F32DCA-1F81-4BB6-982D-889805579A52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4" name="Text 2370">
          <a:extLst>
            <a:ext uri="{FF2B5EF4-FFF2-40B4-BE49-F238E27FC236}">
              <a16:creationId xmlns:a16="http://schemas.microsoft.com/office/drawing/2014/main" id="{B9755B4F-9682-4F94-9807-5097E7D024C6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5" name="Text 2387">
          <a:extLst>
            <a:ext uri="{FF2B5EF4-FFF2-40B4-BE49-F238E27FC236}">
              <a16:creationId xmlns:a16="http://schemas.microsoft.com/office/drawing/2014/main" id="{D4DBA85A-D3A8-423E-9771-22D1F643513F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6" name="Text 2390">
          <a:extLst>
            <a:ext uri="{FF2B5EF4-FFF2-40B4-BE49-F238E27FC236}">
              <a16:creationId xmlns:a16="http://schemas.microsoft.com/office/drawing/2014/main" id="{A6721250-D17B-478D-9CA3-130D08D26BD0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7" name="Text 2370">
          <a:extLst>
            <a:ext uri="{FF2B5EF4-FFF2-40B4-BE49-F238E27FC236}">
              <a16:creationId xmlns:a16="http://schemas.microsoft.com/office/drawing/2014/main" id="{37AEE62B-42B1-46DC-952C-22571A6D996B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8" name="Text 2356">
          <a:extLst>
            <a:ext uri="{FF2B5EF4-FFF2-40B4-BE49-F238E27FC236}">
              <a16:creationId xmlns:a16="http://schemas.microsoft.com/office/drawing/2014/main" id="{A2CB64A1-EB6A-4C2A-87F7-3F8A8BB4CB91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9" name="Text 2360">
          <a:extLst>
            <a:ext uri="{FF2B5EF4-FFF2-40B4-BE49-F238E27FC236}">
              <a16:creationId xmlns:a16="http://schemas.microsoft.com/office/drawing/2014/main" id="{A02F83F9-E52D-47BF-895E-53A74337B765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0" name="Text 2367">
          <a:extLst>
            <a:ext uri="{FF2B5EF4-FFF2-40B4-BE49-F238E27FC236}">
              <a16:creationId xmlns:a16="http://schemas.microsoft.com/office/drawing/2014/main" id="{5A42949E-8E71-4841-8585-0FEB0FC7BC18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1" name="Text 2368">
          <a:extLst>
            <a:ext uri="{FF2B5EF4-FFF2-40B4-BE49-F238E27FC236}">
              <a16:creationId xmlns:a16="http://schemas.microsoft.com/office/drawing/2014/main" id="{25E7BC26-FE1C-427B-8312-A32669DD0BB5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2" name="Text 2370">
          <a:extLst>
            <a:ext uri="{FF2B5EF4-FFF2-40B4-BE49-F238E27FC236}">
              <a16:creationId xmlns:a16="http://schemas.microsoft.com/office/drawing/2014/main" id="{90F7F149-3A4F-4483-A89E-72BACC944E6C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3" name="Text 2371">
          <a:extLst>
            <a:ext uri="{FF2B5EF4-FFF2-40B4-BE49-F238E27FC236}">
              <a16:creationId xmlns:a16="http://schemas.microsoft.com/office/drawing/2014/main" id="{F67A50CA-E276-464B-8D59-EE6DFBD05B94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4" name="Text 2372">
          <a:extLst>
            <a:ext uri="{FF2B5EF4-FFF2-40B4-BE49-F238E27FC236}">
              <a16:creationId xmlns:a16="http://schemas.microsoft.com/office/drawing/2014/main" id="{C9D9DEF4-AC8C-4621-82DD-C4214F871AC8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5" name="Text 2387">
          <a:extLst>
            <a:ext uri="{FF2B5EF4-FFF2-40B4-BE49-F238E27FC236}">
              <a16:creationId xmlns:a16="http://schemas.microsoft.com/office/drawing/2014/main" id="{92C68F35-F476-45A1-B68B-1A739AE717E2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16" name="Line 37">
          <a:extLst>
            <a:ext uri="{FF2B5EF4-FFF2-40B4-BE49-F238E27FC236}">
              <a16:creationId xmlns:a16="http://schemas.microsoft.com/office/drawing/2014/main" id="{5F00280B-6E65-4A7C-99BD-AC218C7B996A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7" name="Text 2390">
          <a:extLst>
            <a:ext uri="{FF2B5EF4-FFF2-40B4-BE49-F238E27FC236}">
              <a16:creationId xmlns:a16="http://schemas.microsoft.com/office/drawing/2014/main" id="{05B85937-F956-4995-BAA3-47E7B0D6D87A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8" name="Text 2414">
          <a:extLst>
            <a:ext uri="{FF2B5EF4-FFF2-40B4-BE49-F238E27FC236}">
              <a16:creationId xmlns:a16="http://schemas.microsoft.com/office/drawing/2014/main" id="{08630885-E970-4362-90DE-E4C2BCA6DAA9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19" name="Text 2418">
          <a:extLst>
            <a:ext uri="{FF2B5EF4-FFF2-40B4-BE49-F238E27FC236}">
              <a16:creationId xmlns:a16="http://schemas.microsoft.com/office/drawing/2014/main" id="{BC754F7C-12E9-47FD-B144-4DEA636D5DCE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0" name="Text 2356">
          <a:extLst>
            <a:ext uri="{FF2B5EF4-FFF2-40B4-BE49-F238E27FC236}">
              <a16:creationId xmlns:a16="http://schemas.microsoft.com/office/drawing/2014/main" id="{2D946541-6E70-41C7-B790-EF87534D09A3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1" name="Text 2360">
          <a:extLst>
            <a:ext uri="{FF2B5EF4-FFF2-40B4-BE49-F238E27FC236}">
              <a16:creationId xmlns:a16="http://schemas.microsoft.com/office/drawing/2014/main" id="{DA4546E0-BB4B-4756-91AC-CA809CF19D1F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2" name="Text 2367">
          <a:extLst>
            <a:ext uri="{FF2B5EF4-FFF2-40B4-BE49-F238E27FC236}">
              <a16:creationId xmlns:a16="http://schemas.microsoft.com/office/drawing/2014/main" id="{9BA40F2A-8EF7-4836-894B-BA363E3DCACB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3" name="Text 2368">
          <a:extLst>
            <a:ext uri="{FF2B5EF4-FFF2-40B4-BE49-F238E27FC236}">
              <a16:creationId xmlns:a16="http://schemas.microsoft.com/office/drawing/2014/main" id="{1240EE32-97CB-4FFC-A44D-174E73F10319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4" name="Text 2370">
          <a:extLst>
            <a:ext uri="{FF2B5EF4-FFF2-40B4-BE49-F238E27FC236}">
              <a16:creationId xmlns:a16="http://schemas.microsoft.com/office/drawing/2014/main" id="{A245B085-5D4B-49AB-BA7D-C7D59DFFF610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5" name="Text 2371">
          <a:extLst>
            <a:ext uri="{FF2B5EF4-FFF2-40B4-BE49-F238E27FC236}">
              <a16:creationId xmlns:a16="http://schemas.microsoft.com/office/drawing/2014/main" id="{714A0ACB-9DE7-4706-9DE1-DD4B205E85CF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6" name="Text 2372">
          <a:extLst>
            <a:ext uri="{FF2B5EF4-FFF2-40B4-BE49-F238E27FC236}">
              <a16:creationId xmlns:a16="http://schemas.microsoft.com/office/drawing/2014/main" id="{63B38CB1-AB4C-4DD8-A272-47DFB90C611C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7" name="Text 2387">
          <a:extLst>
            <a:ext uri="{FF2B5EF4-FFF2-40B4-BE49-F238E27FC236}">
              <a16:creationId xmlns:a16="http://schemas.microsoft.com/office/drawing/2014/main" id="{5B9584F6-FD1E-46CF-A528-DCB82B10DAB6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8" name="Text 2390">
          <a:extLst>
            <a:ext uri="{FF2B5EF4-FFF2-40B4-BE49-F238E27FC236}">
              <a16:creationId xmlns:a16="http://schemas.microsoft.com/office/drawing/2014/main" id="{7DD860B7-2040-4FB5-AD01-9F2938C16189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9" name="Text 2414">
          <a:extLst>
            <a:ext uri="{FF2B5EF4-FFF2-40B4-BE49-F238E27FC236}">
              <a16:creationId xmlns:a16="http://schemas.microsoft.com/office/drawing/2014/main" id="{BE4DEF3D-BBE7-4203-AAA9-1E98CDED4BEC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30" name="Text 2418">
          <a:extLst>
            <a:ext uri="{FF2B5EF4-FFF2-40B4-BE49-F238E27FC236}">
              <a16:creationId xmlns:a16="http://schemas.microsoft.com/office/drawing/2014/main" id="{6DAA22DB-B2FA-491D-B24E-8A19024F7E71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1" name="Text 2414">
          <a:extLst>
            <a:ext uri="{FF2B5EF4-FFF2-40B4-BE49-F238E27FC236}">
              <a16:creationId xmlns:a16="http://schemas.microsoft.com/office/drawing/2014/main" id="{F0228831-695F-4462-8243-48CBAE2458FF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32" name="Text 2418">
          <a:extLst>
            <a:ext uri="{FF2B5EF4-FFF2-40B4-BE49-F238E27FC236}">
              <a16:creationId xmlns:a16="http://schemas.microsoft.com/office/drawing/2014/main" id="{45D5EB6A-3D80-4B43-900E-48C550B17ACE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33" name="Text 2356">
          <a:extLst>
            <a:ext uri="{FF2B5EF4-FFF2-40B4-BE49-F238E27FC236}">
              <a16:creationId xmlns:a16="http://schemas.microsoft.com/office/drawing/2014/main" id="{E5C9E1E0-70B8-46DE-98FC-5780C9FE2A0E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34" name="Text 2360">
          <a:extLst>
            <a:ext uri="{FF2B5EF4-FFF2-40B4-BE49-F238E27FC236}">
              <a16:creationId xmlns:a16="http://schemas.microsoft.com/office/drawing/2014/main" id="{C831935A-C413-484C-AB10-2E67BCCA9FE4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35" name="Text 2367">
          <a:extLst>
            <a:ext uri="{FF2B5EF4-FFF2-40B4-BE49-F238E27FC236}">
              <a16:creationId xmlns:a16="http://schemas.microsoft.com/office/drawing/2014/main" id="{F8CB540D-C149-488B-92C4-F5A2E618D368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36" name="Text 2368">
          <a:extLst>
            <a:ext uri="{FF2B5EF4-FFF2-40B4-BE49-F238E27FC236}">
              <a16:creationId xmlns:a16="http://schemas.microsoft.com/office/drawing/2014/main" id="{6A38D5C8-343E-4CBA-B97F-7F96C08D2857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37" name="Text 2367">
          <a:extLst>
            <a:ext uri="{FF2B5EF4-FFF2-40B4-BE49-F238E27FC236}">
              <a16:creationId xmlns:a16="http://schemas.microsoft.com/office/drawing/2014/main" id="{3F390135-9FFD-4200-A4A0-7363A11DC85E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38" name="Text 2387">
          <a:extLst>
            <a:ext uri="{FF2B5EF4-FFF2-40B4-BE49-F238E27FC236}">
              <a16:creationId xmlns:a16="http://schemas.microsoft.com/office/drawing/2014/main" id="{5F24F9B7-158C-4369-AD8D-7657944285B6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39" name="Line 60">
          <a:extLst>
            <a:ext uri="{FF2B5EF4-FFF2-40B4-BE49-F238E27FC236}">
              <a16:creationId xmlns:a16="http://schemas.microsoft.com/office/drawing/2014/main" id="{64CE36E4-3B71-47FE-9B58-E8671C56F472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40" name="Text 2390">
          <a:extLst>
            <a:ext uri="{FF2B5EF4-FFF2-40B4-BE49-F238E27FC236}">
              <a16:creationId xmlns:a16="http://schemas.microsoft.com/office/drawing/2014/main" id="{56FFCB7A-55BD-4600-80CF-2CDD5B3B947B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41" name="Text 2387">
          <a:extLst>
            <a:ext uri="{FF2B5EF4-FFF2-40B4-BE49-F238E27FC236}">
              <a16:creationId xmlns:a16="http://schemas.microsoft.com/office/drawing/2014/main" id="{1B86EE2C-7A12-4FEB-A30E-2BF512CC98D1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42" name="Text 2390">
          <a:extLst>
            <a:ext uri="{FF2B5EF4-FFF2-40B4-BE49-F238E27FC236}">
              <a16:creationId xmlns:a16="http://schemas.microsoft.com/office/drawing/2014/main" id="{5AEEE3BA-CB43-432F-AF19-EB49D182D1BE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43" name="Text 2368">
          <a:extLst>
            <a:ext uri="{FF2B5EF4-FFF2-40B4-BE49-F238E27FC236}">
              <a16:creationId xmlns:a16="http://schemas.microsoft.com/office/drawing/2014/main" id="{0E37ABF7-419A-4916-9FFC-E689D3C51D12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6</xdr:col>
      <xdr:colOff>323850</xdr:colOff>
      <xdr:row>14</xdr:row>
      <xdr:rowOff>171450</xdr:rowOff>
    </xdr:from>
    <xdr:to>
      <xdr:col>6</xdr:col>
      <xdr:colOff>485775</xdr:colOff>
      <xdr:row>14</xdr:row>
      <xdr:rowOff>171450</xdr:rowOff>
    </xdr:to>
    <xdr:sp macro="" textlink="">
      <xdr:nvSpPr>
        <xdr:cNvPr id="44" name="Line 65">
          <a:extLst>
            <a:ext uri="{FF2B5EF4-FFF2-40B4-BE49-F238E27FC236}">
              <a16:creationId xmlns:a16="http://schemas.microsoft.com/office/drawing/2014/main" id="{92B87E60-6002-4EFD-B38F-23ACCB8A7939}"/>
            </a:ext>
          </a:extLst>
        </xdr:cNvPr>
        <xdr:cNvSpPr>
          <a:spLocks noChangeShapeType="1"/>
        </xdr:cNvSpPr>
      </xdr:nvSpPr>
      <xdr:spPr bwMode="auto">
        <a:xfrm>
          <a:off x="4133850" y="283845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428625</xdr:colOff>
      <xdr:row>6</xdr:row>
      <xdr:rowOff>152837</xdr:rowOff>
    </xdr:from>
    <xdr:to>
      <xdr:col>7</xdr:col>
      <xdr:colOff>609600</xdr:colOff>
      <xdr:row>7</xdr:row>
      <xdr:rowOff>143313</xdr:rowOff>
    </xdr:to>
    <xdr:sp macro="" textlink="">
      <xdr:nvSpPr>
        <xdr:cNvPr id="45" name="Text 2368">
          <a:extLst>
            <a:ext uri="{FF2B5EF4-FFF2-40B4-BE49-F238E27FC236}">
              <a16:creationId xmlns:a16="http://schemas.microsoft.com/office/drawing/2014/main" id="{C0DDA3C0-55C6-41E5-8B12-4FC4210AED26}"/>
            </a:ext>
          </a:extLst>
        </xdr:cNvPr>
        <xdr:cNvSpPr txBox="1">
          <a:spLocks noChangeArrowheads="1"/>
        </xdr:cNvSpPr>
      </xdr:nvSpPr>
      <xdr:spPr bwMode="auto">
        <a:xfrm>
          <a:off x="4886325" y="1295837"/>
          <a:ext cx="180975" cy="180976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4</xdr:col>
      <xdr:colOff>495300</xdr:colOff>
      <xdr:row>3</xdr:row>
      <xdr:rowOff>57150</xdr:rowOff>
    </xdr:from>
    <xdr:to>
      <xdr:col>4</xdr:col>
      <xdr:colOff>495300</xdr:colOff>
      <xdr:row>5</xdr:row>
      <xdr:rowOff>104775</xdr:rowOff>
    </xdr:to>
    <xdr:sp macro="" textlink="">
      <xdr:nvSpPr>
        <xdr:cNvPr id="46" name="Line 67">
          <a:extLst>
            <a:ext uri="{FF2B5EF4-FFF2-40B4-BE49-F238E27FC236}">
              <a16:creationId xmlns:a16="http://schemas.microsoft.com/office/drawing/2014/main" id="{6A0A58FB-BDC6-4E05-8F51-A77736EBE9B1}"/>
            </a:ext>
          </a:extLst>
        </xdr:cNvPr>
        <xdr:cNvSpPr>
          <a:spLocks noChangeShapeType="1"/>
        </xdr:cNvSpPr>
      </xdr:nvSpPr>
      <xdr:spPr bwMode="auto">
        <a:xfrm flipV="1">
          <a:off x="3067050" y="628650"/>
          <a:ext cx="0" cy="428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171450</xdr:colOff>
      <xdr:row>5</xdr:row>
      <xdr:rowOff>161925</xdr:rowOff>
    </xdr:from>
    <xdr:to>
      <xdr:col>5</xdr:col>
      <xdr:colOff>171450</xdr:colOff>
      <xdr:row>14</xdr:row>
      <xdr:rowOff>171450</xdr:rowOff>
    </xdr:to>
    <xdr:sp macro="" textlink="">
      <xdr:nvSpPr>
        <xdr:cNvPr id="47" name="Drawing 2375">
          <a:extLst>
            <a:ext uri="{FF2B5EF4-FFF2-40B4-BE49-F238E27FC236}">
              <a16:creationId xmlns:a16="http://schemas.microsoft.com/office/drawing/2014/main" id="{508C5306-951C-447E-A1C9-E378AAB17A4C}"/>
            </a:ext>
          </a:extLst>
        </xdr:cNvPr>
        <xdr:cNvSpPr>
          <a:spLocks/>
        </xdr:cNvSpPr>
      </xdr:nvSpPr>
      <xdr:spPr bwMode="auto">
        <a:xfrm>
          <a:off x="2743200" y="1114425"/>
          <a:ext cx="657225" cy="1724025"/>
        </a:xfrm>
        <a:custGeom>
          <a:avLst/>
          <a:gdLst>
            <a:gd name="T0" fmla="*/ 0 w 62"/>
            <a:gd name="T1" fmla="*/ 2147483647 h 172"/>
            <a:gd name="T2" fmla="*/ 2147483647 w 62"/>
            <a:gd name="T3" fmla="*/ 0 h 172"/>
            <a:gd name="T4" fmla="*/ 2147483647 w 62"/>
            <a:gd name="T5" fmla="*/ 0 h 172"/>
            <a:gd name="T6" fmla="*/ 0 60000 65536"/>
            <a:gd name="T7" fmla="*/ 0 60000 65536"/>
            <a:gd name="T8" fmla="*/ 0 60000 65536"/>
            <a:gd name="T9" fmla="*/ 0 w 62"/>
            <a:gd name="T10" fmla="*/ 0 h 172"/>
            <a:gd name="T11" fmla="*/ 62 w 62"/>
            <a:gd name="T12" fmla="*/ 172 h 172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62" h="172">
              <a:moveTo>
                <a:pt x="0" y="172"/>
              </a:moveTo>
              <a:lnTo>
                <a:pt x="31" y="0"/>
              </a:lnTo>
              <a:lnTo>
                <a:pt x="62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14</xdr:row>
      <xdr:rowOff>171450</xdr:rowOff>
    </xdr:from>
    <xdr:to>
      <xdr:col>4</xdr:col>
      <xdr:colOff>171450</xdr:colOff>
      <xdr:row>14</xdr:row>
      <xdr:rowOff>171450</xdr:rowOff>
    </xdr:to>
    <xdr:sp macro="" textlink="">
      <xdr:nvSpPr>
        <xdr:cNvPr id="48" name="Line 69">
          <a:extLst>
            <a:ext uri="{FF2B5EF4-FFF2-40B4-BE49-F238E27FC236}">
              <a16:creationId xmlns:a16="http://schemas.microsoft.com/office/drawing/2014/main" id="{026D4172-459F-459B-A83B-41A5C3D39861}"/>
            </a:ext>
          </a:extLst>
        </xdr:cNvPr>
        <xdr:cNvSpPr>
          <a:spLocks noChangeShapeType="1"/>
        </xdr:cNvSpPr>
      </xdr:nvSpPr>
      <xdr:spPr bwMode="auto">
        <a:xfrm>
          <a:off x="2600325" y="2838450"/>
          <a:ext cx="142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295275</xdr:colOff>
      <xdr:row>14</xdr:row>
      <xdr:rowOff>171450</xdr:rowOff>
    </xdr:from>
    <xdr:to>
      <xdr:col>1</xdr:col>
      <xdr:colOff>571500</xdr:colOff>
      <xdr:row>14</xdr:row>
      <xdr:rowOff>171450</xdr:rowOff>
    </xdr:to>
    <xdr:sp macro="" textlink="">
      <xdr:nvSpPr>
        <xdr:cNvPr id="49" name="Line 70">
          <a:extLst>
            <a:ext uri="{FF2B5EF4-FFF2-40B4-BE49-F238E27FC236}">
              <a16:creationId xmlns:a16="http://schemas.microsoft.com/office/drawing/2014/main" id="{1D27C2D2-1FAF-44EF-92BC-EA679AF914FE}"/>
            </a:ext>
          </a:extLst>
        </xdr:cNvPr>
        <xdr:cNvSpPr>
          <a:spLocks noChangeShapeType="1"/>
        </xdr:cNvSpPr>
      </xdr:nvSpPr>
      <xdr:spPr bwMode="auto">
        <a:xfrm flipV="1">
          <a:off x="295275" y="2838450"/>
          <a:ext cx="866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238125</xdr:colOff>
      <xdr:row>8</xdr:row>
      <xdr:rowOff>123825</xdr:rowOff>
    </xdr:from>
    <xdr:to>
      <xdr:col>14</xdr:col>
      <xdr:colOff>314325</xdr:colOff>
      <xdr:row>8</xdr:row>
      <xdr:rowOff>123825</xdr:rowOff>
    </xdr:to>
    <xdr:sp macro="" textlink="">
      <xdr:nvSpPr>
        <xdr:cNvPr id="50" name="Line 71">
          <a:extLst>
            <a:ext uri="{FF2B5EF4-FFF2-40B4-BE49-F238E27FC236}">
              <a16:creationId xmlns:a16="http://schemas.microsoft.com/office/drawing/2014/main" id="{33B0491C-C488-4D58-9C46-A91FE25D8A32}"/>
            </a:ext>
          </a:extLst>
        </xdr:cNvPr>
        <xdr:cNvSpPr>
          <a:spLocks noChangeShapeType="1"/>
        </xdr:cNvSpPr>
      </xdr:nvSpPr>
      <xdr:spPr bwMode="auto">
        <a:xfrm>
          <a:off x="8448675" y="1647825"/>
          <a:ext cx="542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9</xdr:row>
      <xdr:rowOff>161925</xdr:rowOff>
    </xdr:from>
    <xdr:to>
      <xdr:col>14</xdr:col>
      <xdr:colOff>85725</xdr:colOff>
      <xdr:row>9</xdr:row>
      <xdr:rowOff>161925</xdr:rowOff>
    </xdr:to>
    <xdr:sp macro="" textlink="">
      <xdr:nvSpPr>
        <xdr:cNvPr id="51" name="Line 72">
          <a:extLst>
            <a:ext uri="{FF2B5EF4-FFF2-40B4-BE49-F238E27FC236}">
              <a16:creationId xmlns:a16="http://schemas.microsoft.com/office/drawing/2014/main" id="{A27995A7-1757-4030-9393-DEA302BF541C}"/>
            </a:ext>
          </a:extLst>
        </xdr:cNvPr>
        <xdr:cNvSpPr>
          <a:spLocks noChangeShapeType="1"/>
        </xdr:cNvSpPr>
      </xdr:nvSpPr>
      <xdr:spPr bwMode="auto">
        <a:xfrm>
          <a:off x="8201025" y="1876425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11</xdr:row>
      <xdr:rowOff>104775</xdr:rowOff>
    </xdr:from>
    <xdr:to>
      <xdr:col>14</xdr:col>
      <xdr:colOff>85725</xdr:colOff>
      <xdr:row>11</xdr:row>
      <xdr:rowOff>104775</xdr:rowOff>
    </xdr:to>
    <xdr:sp macro="" textlink="">
      <xdr:nvSpPr>
        <xdr:cNvPr id="52" name="Line 73">
          <a:extLst>
            <a:ext uri="{FF2B5EF4-FFF2-40B4-BE49-F238E27FC236}">
              <a16:creationId xmlns:a16="http://schemas.microsoft.com/office/drawing/2014/main" id="{0009477A-CFAD-464B-8CAC-D7CC2038DFB5}"/>
            </a:ext>
          </a:extLst>
        </xdr:cNvPr>
        <xdr:cNvSpPr>
          <a:spLocks noChangeShapeType="1"/>
        </xdr:cNvSpPr>
      </xdr:nvSpPr>
      <xdr:spPr bwMode="auto">
        <a:xfrm>
          <a:off x="8201025" y="2200275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85725</xdr:colOff>
      <xdr:row>10</xdr:row>
      <xdr:rowOff>76200</xdr:rowOff>
    </xdr:from>
    <xdr:to>
      <xdr:col>14</xdr:col>
      <xdr:colOff>304800</xdr:colOff>
      <xdr:row>11</xdr:row>
      <xdr:rowOff>114300</xdr:rowOff>
    </xdr:to>
    <xdr:sp macro="" textlink="">
      <xdr:nvSpPr>
        <xdr:cNvPr id="53" name="Line 74">
          <a:extLst>
            <a:ext uri="{FF2B5EF4-FFF2-40B4-BE49-F238E27FC236}">
              <a16:creationId xmlns:a16="http://schemas.microsoft.com/office/drawing/2014/main" id="{1A414DD5-9CEF-4109-87FA-872EF85811E7}"/>
            </a:ext>
          </a:extLst>
        </xdr:cNvPr>
        <xdr:cNvSpPr>
          <a:spLocks noChangeShapeType="1"/>
        </xdr:cNvSpPr>
      </xdr:nvSpPr>
      <xdr:spPr bwMode="auto">
        <a:xfrm flipH="1">
          <a:off x="8763000" y="1981200"/>
          <a:ext cx="21907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85725</xdr:colOff>
      <xdr:row>8</xdr:row>
      <xdr:rowOff>133350</xdr:rowOff>
    </xdr:from>
    <xdr:to>
      <xdr:col>14</xdr:col>
      <xdr:colOff>304800</xdr:colOff>
      <xdr:row>9</xdr:row>
      <xdr:rowOff>171450</xdr:rowOff>
    </xdr:to>
    <xdr:sp macro="" textlink="">
      <xdr:nvSpPr>
        <xdr:cNvPr id="54" name="Line 75">
          <a:extLst>
            <a:ext uri="{FF2B5EF4-FFF2-40B4-BE49-F238E27FC236}">
              <a16:creationId xmlns:a16="http://schemas.microsoft.com/office/drawing/2014/main" id="{BC97CDC1-2716-4F38-B78F-C8CF54588A6D}"/>
            </a:ext>
          </a:extLst>
        </xdr:cNvPr>
        <xdr:cNvSpPr>
          <a:spLocks noChangeShapeType="1"/>
        </xdr:cNvSpPr>
      </xdr:nvSpPr>
      <xdr:spPr bwMode="auto">
        <a:xfrm flipH="1">
          <a:off x="8763000" y="1657350"/>
          <a:ext cx="21907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10</xdr:row>
      <xdr:rowOff>76200</xdr:rowOff>
    </xdr:from>
    <xdr:to>
      <xdr:col>13</xdr:col>
      <xdr:colOff>200025</xdr:colOff>
      <xdr:row>11</xdr:row>
      <xdr:rowOff>114300</xdr:rowOff>
    </xdr:to>
    <xdr:sp macro="" textlink="">
      <xdr:nvSpPr>
        <xdr:cNvPr id="55" name="Line 76">
          <a:extLst>
            <a:ext uri="{FF2B5EF4-FFF2-40B4-BE49-F238E27FC236}">
              <a16:creationId xmlns:a16="http://schemas.microsoft.com/office/drawing/2014/main" id="{B0CC7E2F-2829-4052-8383-6AF5ADA97070}"/>
            </a:ext>
          </a:extLst>
        </xdr:cNvPr>
        <xdr:cNvSpPr>
          <a:spLocks noChangeShapeType="1"/>
        </xdr:cNvSpPr>
      </xdr:nvSpPr>
      <xdr:spPr bwMode="auto">
        <a:xfrm flipH="1">
          <a:off x="8201025" y="1981200"/>
          <a:ext cx="20955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8</xdr:row>
      <xdr:rowOff>123825</xdr:rowOff>
    </xdr:from>
    <xdr:to>
      <xdr:col>13</xdr:col>
      <xdr:colOff>209550</xdr:colOff>
      <xdr:row>9</xdr:row>
      <xdr:rowOff>161925</xdr:rowOff>
    </xdr:to>
    <xdr:sp macro="" textlink="">
      <xdr:nvSpPr>
        <xdr:cNvPr id="56" name="Line 77">
          <a:extLst>
            <a:ext uri="{FF2B5EF4-FFF2-40B4-BE49-F238E27FC236}">
              <a16:creationId xmlns:a16="http://schemas.microsoft.com/office/drawing/2014/main" id="{F9E8D0F0-31F5-4A04-B0BD-266C8CE8187B}"/>
            </a:ext>
          </a:extLst>
        </xdr:cNvPr>
        <xdr:cNvSpPr>
          <a:spLocks noChangeShapeType="1"/>
        </xdr:cNvSpPr>
      </xdr:nvSpPr>
      <xdr:spPr bwMode="auto">
        <a:xfrm flipH="1">
          <a:off x="8201025" y="1647825"/>
          <a:ext cx="21907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8</xdr:row>
      <xdr:rowOff>76200</xdr:rowOff>
    </xdr:from>
    <xdr:to>
      <xdr:col>12</xdr:col>
      <xdr:colOff>638175</xdr:colOff>
      <xdr:row>12</xdr:row>
      <xdr:rowOff>76200</xdr:rowOff>
    </xdr:to>
    <xdr:sp macro="" textlink="">
      <xdr:nvSpPr>
        <xdr:cNvPr id="57" name="Line 78">
          <a:extLst>
            <a:ext uri="{FF2B5EF4-FFF2-40B4-BE49-F238E27FC236}">
              <a16:creationId xmlns:a16="http://schemas.microsoft.com/office/drawing/2014/main" id="{82F0C669-0D84-4066-AF10-1D0F96AC5614}"/>
            </a:ext>
          </a:extLst>
        </xdr:cNvPr>
        <xdr:cNvSpPr>
          <a:spLocks noChangeShapeType="1"/>
        </xdr:cNvSpPr>
      </xdr:nvSpPr>
      <xdr:spPr bwMode="auto">
        <a:xfrm>
          <a:off x="8201025" y="1600200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314325</xdr:colOff>
      <xdr:row>7</xdr:row>
      <xdr:rowOff>76200</xdr:rowOff>
    </xdr:from>
    <xdr:to>
      <xdr:col>14</xdr:col>
      <xdr:colOff>314325</xdr:colOff>
      <xdr:row>11</xdr:row>
      <xdr:rowOff>76200</xdr:rowOff>
    </xdr:to>
    <xdr:sp macro="" textlink="">
      <xdr:nvSpPr>
        <xdr:cNvPr id="58" name="Line 79">
          <a:extLst>
            <a:ext uri="{FF2B5EF4-FFF2-40B4-BE49-F238E27FC236}">
              <a16:creationId xmlns:a16="http://schemas.microsoft.com/office/drawing/2014/main" id="{0B2EFF2A-AB32-44E5-8114-05DAA6CB7535}"/>
            </a:ext>
          </a:extLst>
        </xdr:cNvPr>
        <xdr:cNvSpPr>
          <a:spLocks noChangeShapeType="1"/>
        </xdr:cNvSpPr>
      </xdr:nvSpPr>
      <xdr:spPr bwMode="auto">
        <a:xfrm>
          <a:off x="8991600" y="1409700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209550</xdr:colOff>
      <xdr:row>7</xdr:row>
      <xdr:rowOff>85725</xdr:rowOff>
    </xdr:from>
    <xdr:to>
      <xdr:col>13</xdr:col>
      <xdr:colOff>209550</xdr:colOff>
      <xdr:row>11</xdr:row>
      <xdr:rowOff>85725</xdr:rowOff>
    </xdr:to>
    <xdr:sp macro="" textlink="">
      <xdr:nvSpPr>
        <xdr:cNvPr id="59" name="Line 80">
          <a:extLst>
            <a:ext uri="{FF2B5EF4-FFF2-40B4-BE49-F238E27FC236}">
              <a16:creationId xmlns:a16="http://schemas.microsoft.com/office/drawing/2014/main" id="{F3D4591F-008F-4E04-AF6F-8D7C38F4A6FE}"/>
            </a:ext>
          </a:extLst>
        </xdr:cNvPr>
        <xdr:cNvSpPr>
          <a:spLocks noChangeShapeType="1"/>
        </xdr:cNvSpPr>
      </xdr:nvSpPr>
      <xdr:spPr bwMode="auto">
        <a:xfrm>
          <a:off x="8420100" y="1419225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85725</xdr:colOff>
      <xdr:row>8</xdr:row>
      <xdr:rowOff>76200</xdr:rowOff>
    </xdr:from>
    <xdr:to>
      <xdr:col>14</xdr:col>
      <xdr:colOff>85725</xdr:colOff>
      <xdr:row>12</xdr:row>
      <xdr:rowOff>76200</xdr:rowOff>
    </xdr:to>
    <xdr:sp macro="" textlink="">
      <xdr:nvSpPr>
        <xdr:cNvPr id="60" name="Line 81">
          <a:extLst>
            <a:ext uri="{FF2B5EF4-FFF2-40B4-BE49-F238E27FC236}">
              <a16:creationId xmlns:a16="http://schemas.microsoft.com/office/drawing/2014/main" id="{C862FD0A-45B2-4F70-9049-10A17EA7866F}"/>
            </a:ext>
          </a:extLst>
        </xdr:cNvPr>
        <xdr:cNvSpPr>
          <a:spLocks noChangeShapeType="1"/>
        </xdr:cNvSpPr>
      </xdr:nvSpPr>
      <xdr:spPr bwMode="auto">
        <a:xfrm>
          <a:off x="8763000" y="1600200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209550</xdr:colOff>
      <xdr:row>10</xdr:row>
      <xdr:rowOff>76200</xdr:rowOff>
    </xdr:from>
    <xdr:to>
      <xdr:col>14</xdr:col>
      <xdr:colOff>304800</xdr:colOff>
      <xdr:row>10</xdr:row>
      <xdr:rowOff>76200</xdr:rowOff>
    </xdr:to>
    <xdr:sp macro="" textlink="">
      <xdr:nvSpPr>
        <xdr:cNvPr id="61" name="Line 82">
          <a:extLst>
            <a:ext uri="{FF2B5EF4-FFF2-40B4-BE49-F238E27FC236}">
              <a16:creationId xmlns:a16="http://schemas.microsoft.com/office/drawing/2014/main" id="{415EA4BB-42F2-498F-A100-144092DA08AB}"/>
            </a:ext>
          </a:extLst>
        </xdr:cNvPr>
        <xdr:cNvSpPr>
          <a:spLocks noChangeShapeType="1"/>
        </xdr:cNvSpPr>
      </xdr:nvSpPr>
      <xdr:spPr bwMode="auto">
        <a:xfrm>
          <a:off x="8420100" y="1981200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314325</xdr:colOff>
      <xdr:row>11</xdr:row>
      <xdr:rowOff>76200</xdr:rowOff>
    </xdr:from>
    <xdr:to>
      <xdr:col>14</xdr:col>
      <xdr:colOff>409575</xdr:colOff>
      <xdr:row>11</xdr:row>
      <xdr:rowOff>142875</xdr:rowOff>
    </xdr:to>
    <xdr:sp macro="" textlink="">
      <xdr:nvSpPr>
        <xdr:cNvPr id="62" name="Arc 83">
          <a:extLst>
            <a:ext uri="{FF2B5EF4-FFF2-40B4-BE49-F238E27FC236}">
              <a16:creationId xmlns:a16="http://schemas.microsoft.com/office/drawing/2014/main" id="{FD6657DB-BB1E-4851-AD2B-CF40DFBDE308}"/>
            </a:ext>
          </a:extLst>
        </xdr:cNvPr>
        <xdr:cNvSpPr>
          <a:spLocks/>
        </xdr:cNvSpPr>
      </xdr:nvSpPr>
      <xdr:spPr bwMode="auto">
        <a:xfrm flipH="1" flipV="1">
          <a:off x="8991600" y="2171700"/>
          <a:ext cx="95250" cy="6667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85725</xdr:colOff>
      <xdr:row>12</xdr:row>
      <xdr:rowOff>76200</xdr:rowOff>
    </xdr:from>
    <xdr:to>
      <xdr:col>14</xdr:col>
      <xdr:colOff>171450</xdr:colOff>
      <xdr:row>12</xdr:row>
      <xdr:rowOff>142875</xdr:rowOff>
    </xdr:to>
    <xdr:sp macro="" textlink="">
      <xdr:nvSpPr>
        <xdr:cNvPr id="63" name="Arc 84">
          <a:extLst>
            <a:ext uri="{FF2B5EF4-FFF2-40B4-BE49-F238E27FC236}">
              <a16:creationId xmlns:a16="http://schemas.microsoft.com/office/drawing/2014/main" id="{035556F8-929B-4A88-B622-80BE41DE2A1E}"/>
            </a:ext>
          </a:extLst>
        </xdr:cNvPr>
        <xdr:cNvSpPr>
          <a:spLocks/>
        </xdr:cNvSpPr>
      </xdr:nvSpPr>
      <xdr:spPr bwMode="auto">
        <a:xfrm flipH="1" flipV="1">
          <a:off x="8763000" y="2362200"/>
          <a:ext cx="85725" cy="6667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533400</xdr:colOff>
      <xdr:row>12</xdr:row>
      <xdr:rowOff>76200</xdr:rowOff>
    </xdr:from>
    <xdr:to>
      <xdr:col>12</xdr:col>
      <xdr:colOff>638175</xdr:colOff>
      <xdr:row>12</xdr:row>
      <xdr:rowOff>161925</xdr:rowOff>
    </xdr:to>
    <xdr:sp macro="" textlink="">
      <xdr:nvSpPr>
        <xdr:cNvPr id="64" name="Arc 85">
          <a:extLst>
            <a:ext uri="{FF2B5EF4-FFF2-40B4-BE49-F238E27FC236}">
              <a16:creationId xmlns:a16="http://schemas.microsoft.com/office/drawing/2014/main" id="{721F3940-A7E4-430C-BB4F-8E73455494B3}"/>
            </a:ext>
          </a:extLst>
        </xdr:cNvPr>
        <xdr:cNvSpPr>
          <a:spLocks/>
        </xdr:cNvSpPr>
      </xdr:nvSpPr>
      <xdr:spPr bwMode="auto">
        <a:xfrm flipV="1">
          <a:off x="8096250" y="2362200"/>
          <a:ext cx="104775" cy="8572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133350</xdr:colOff>
      <xdr:row>11</xdr:row>
      <xdr:rowOff>76200</xdr:rowOff>
    </xdr:from>
    <xdr:to>
      <xdr:col>13</xdr:col>
      <xdr:colOff>209550</xdr:colOff>
      <xdr:row>11</xdr:row>
      <xdr:rowOff>161925</xdr:rowOff>
    </xdr:to>
    <xdr:sp macro="" textlink="">
      <xdr:nvSpPr>
        <xdr:cNvPr id="65" name="Arc 86">
          <a:extLst>
            <a:ext uri="{FF2B5EF4-FFF2-40B4-BE49-F238E27FC236}">
              <a16:creationId xmlns:a16="http://schemas.microsoft.com/office/drawing/2014/main" id="{C2F39805-87DD-47EA-8B8A-8BE0B0F99B9E}"/>
            </a:ext>
          </a:extLst>
        </xdr:cNvPr>
        <xdr:cNvSpPr>
          <a:spLocks/>
        </xdr:cNvSpPr>
      </xdr:nvSpPr>
      <xdr:spPr bwMode="auto">
        <a:xfrm flipV="1">
          <a:off x="8343900" y="2171700"/>
          <a:ext cx="76200" cy="8572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485775</xdr:colOff>
      <xdr:row>7</xdr:row>
      <xdr:rowOff>76200</xdr:rowOff>
    </xdr:from>
    <xdr:to>
      <xdr:col>13</xdr:col>
      <xdr:colOff>180975</xdr:colOff>
      <xdr:row>7</xdr:row>
      <xdr:rowOff>76200</xdr:rowOff>
    </xdr:to>
    <xdr:sp macro="" textlink="">
      <xdr:nvSpPr>
        <xdr:cNvPr id="66" name="Line 87">
          <a:extLst>
            <a:ext uri="{FF2B5EF4-FFF2-40B4-BE49-F238E27FC236}">
              <a16:creationId xmlns:a16="http://schemas.microsoft.com/office/drawing/2014/main" id="{C04E7EE5-F46D-48F1-98C4-D055C5D4B612}"/>
            </a:ext>
          </a:extLst>
        </xdr:cNvPr>
        <xdr:cNvSpPr>
          <a:spLocks noChangeShapeType="1"/>
        </xdr:cNvSpPr>
      </xdr:nvSpPr>
      <xdr:spPr bwMode="auto">
        <a:xfrm>
          <a:off x="8048625" y="140970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257175</xdr:colOff>
      <xdr:row>8</xdr:row>
      <xdr:rowOff>76200</xdr:rowOff>
    </xdr:from>
    <xdr:to>
      <xdr:col>12</xdr:col>
      <xdr:colOff>571500</xdr:colOff>
      <xdr:row>8</xdr:row>
      <xdr:rowOff>76200</xdr:rowOff>
    </xdr:to>
    <xdr:sp macro="" textlink="">
      <xdr:nvSpPr>
        <xdr:cNvPr id="67" name="Line 88">
          <a:extLst>
            <a:ext uri="{FF2B5EF4-FFF2-40B4-BE49-F238E27FC236}">
              <a16:creationId xmlns:a16="http://schemas.microsoft.com/office/drawing/2014/main" id="{29520EA3-222A-4AF8-8AAE-701E6B0CF955}"/>
            </a:ext>
          </a:extLst>
        </xdr:cNvPr>
        <xdr:cNvSpPr>
          <a:spLocks noChangeShapeType="1"/>
        </xdr:cNvSpPr>
      </xdr:nvSpPr>
      <xdr:spPr bwMode="auto">
        <a:xfrm>
          <a:off x="7820025" y="1600200"/>
          <a:ext cx="314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457200</xdr:colOff>
      <xdr:row>7</xdr:row>
      <xdr:rowOff>76200</xdr:rowOff>
    </xdr:from>
    <xdr:to>
      <xdr:col>12</xdr:col>
      <xdr:colOff>638175</xdr:colOff>
      <xdr:row>8</xdr:row>
      <xdr:rowOff>76200</xdr:rowOff>
    </xdr:to>
    <xdr:sp macro="" textlink="">
      <xdr:nvSpPr>
        <xdr:cNvPr id="68" name="Line 89">
          <a:extLst>
            <a:ext uri="{FF2B5EF4-FFF2-40B4-BE49-F238E27FC236}">
              <a16:creationId xmlns:a16="http://schemas.microsoft.com/office/drawing/2014/main" id="{97E3F726-E3CA-4BE4-ACE8-3D88AB872F44}"/>
            </a:ext>
          </a:extLst>
        </xdr:cNvPr>
        <xdr:cNvSpPr>
          <a:spLocks noChangeShapeType="1"/>
        </xdr:cNvSpPr>
      </xdr:nvSpPr>
      <xdr:spPr bwMode="auto">
        <a:xfrm flipH="1">
          <a:off x="8020050" y="1409700"/>
          <a:ext cx="1809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314325</xdr:colOff>
      <xdr:row>7</xdr:row>
      <xdr:rowOff>66675</xdr:rowOff>
    </xdr:from>
    <xdr:to>
      <xdr:col>12</xdr:col>
      <xdr:colOff>466725</xdr:colOff>
      <xdr:row>8</xdr:row>
      <xdr:rowOff>57150</xdr:rowOff>
    </xdr:to>
    <xdr:sp macro="" textlink="">
      <xdr:nvSpPr>
        <xdr:cNvPr id="69" name="Text 2414">
          <a:extLst>
            <a:ext uri="{FF2B5EF4-FFF2-40B4-BE49-F238E27FC236}">
              <a16:creationId xmlns:a16="http://schemas.microsoft.com/office/drawing/2014/main" id="{7761EB7B-8582-4A7E-A920-87CC8F0B8DF5}"/>
            </a:ext>
          </a:extLst>
        </xdr:cNvPr>
        <xdr:cNvSpPr txBox="1">
          <a:spLocks noChangeArrowheads="1"/>
        </xdr:cNvSpPr>
      </xdr:nvSpPr>
      <xdr:spPr bwMode="auto">
        <a:xfrm>
          <a:off x="7877175" y="1400175"/>
          <a:ext cx="152400" cy="1809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</a:rPr>
            <a:t>J</a:t>
          </a:r>
        </a:p>
      </xdr:txBody>
    </xdr:sp>
    <xdr:clientData/>
  </xdr:twoCellAnchor>
  <xdr:twoCellAnchor>
    <xdr:from>
      <xdr:col>13</xdr:col>
      <xdr:colOff>247650</xdr:colOff>
      <xdr:row>6</xdr:row>
      <xdr:rowOff>9525</xdr:rowOff>
    </xdr:from>
    <xdr:to>
      <xdr:col>13</xdr:col>
      <xdr:colOff>390525</xdr:colOff>
      <xdr:row>7</xdr:row>
      <xdr:rowOff>38100</xdr:rowOff>
    </xdr:to>
    <xdr:sp macro="" textlink="">
      <xdr:nvSpPr>
        <xdr:cNvPr id="70" name="Line 91">
          <a:extLst>
            <a:ext uri="{FF2B5EF4-FFF2-40B4-BE49-F238E27FC236}">
              <a16:creationId xmlns:a16="http://schemas.microsoft.com/office/drawing/2014/main" id="{286E94AC-0138-4636-8434-7B790D469B1D}"/>
            </a:ext>
          </a:extLst>
        </xdr:cNvPr>
        <xdr:cNvSpPr>
          <a:spLocks noChangeShapeType="1"/>
        </xdr:cNvSpPr>
      </xdr:nvSpPr>
      <xdr:spPr bwMode="auto">
        <a:xfrm flipV="1">
          <a:off x="8458200" y="1152525"/>
          <a:ext cx="142875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333375</xdr:colOff>
      <xdr:row>6</xdr:row>
      <xdr:rowOff>9525</xdr:rowOff>
    </xdr:from>
    <xdr:to>
      <xdr:col>14</xdr:col>
      <xdr:colOff>485775</xdr:colOff>
      <xdr:row>7</xdr:row>
      <xdr:rowOff>57150</xdr:rowOff>
    </xdr:to>
    <xdr:sp macro="" textlink="">
      <xdr:nvSpPr>
        <xdr:cNvPr id="71" name="Line 92">
          <a:extLst>
            <a:ext uri="{FF2B5EF4-FFF2-40B4-BE49-F238E27FC236}">
              <a16:creationId xmlns:a16="http://schemas.microsoft.com/office/drawing/2014/main" id="{476E3AC4-504D-4112-A83D-ECF19E1709C0}"/>
            </a:ext>
          </a:extLst>
        </xdr:cNvPr>
        <xdr:cNvSpPr>
          <a:spLocks noChangeShapeType="1"/>
        </xdr:cNvSpPr>
      </xdr:nvSpPr>
      <xdr:spPr bwMode="auto">
        <a:xfrm flipV="1">
          <a:off x="9010650" y="1152525"/>
          <a:ext cx="15240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352425</xdr:colOff>
      <xdr:row>6</xdr:row>
      <xdr:rowOff>76200</xdr:rowOff>
    </xdr:from>
    <xdr:to>
      <xdr:col>14</xdr:col>
      <xdr:colOff>428625</xdr:colOff>
      <xdr:row>6</xdr:row>
      <xdr:rowOff>76200</xdr:rowOff>
    </xdr:to>
    <xdr:sp macro="" textlink="">
      <xdr:nvSpPr>
        <xdr:cNvPr id="72" name="Line 93">
          <a:extLst>
            <a:ext uri="{FF2B5EF4-FFF2-40B4-BE49-F238E27FC236}">
              <a16:creationId xmlns:a16="http://schemas.microsoft.com/office/drawing/2014/main" id="{062EEEAD-7855-4727-A6F4-9CE5470E6F9D}"/>
            </a:ext>
          </a:extLst>
        </xdr:cNvPr>
        <xdr:cNvSpPr>
          <a:spLocks noChangeShapeType="1"/>
        </xdr:cNvSpPr>
      </xdr:nvSpPr>
      <xdr:spPr bwMode="auto">
        <a:xfrm>
          <a:off x="8562975" y="1219200"/>
          <a:ext cx="542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5</xdr:row>
      <xdr:rowOff>57150</xdr:rowOff>
    </xdr:from>
    <xdr:to>
      <xdr:col>14</xdr:col>
      <xdr:colOff>190500</xdr:colOff>
      <xdr:row>6</xdr:row>
      <xdr:rowOff>57150</xdr:rowOff>
    </xdr:to>
    <xdr:sp macro="" textlink="">
      <xdr:nvSpPr>
        <xdr:cNvPr id="73" name="Text 2418">
          <a:extLst>
            <a:ext uri="{FF2B5EF4-FFF2-40B4-BE49-F238E27FC236}">
              <a16:creationId xmlns:a16="http://schemas.microsoft.com/office/drawing/2014/main" id="{45BADAB4-057D-4A1B-B001-7F80093E25F1}"/>
            </a:ext>
          </a:extLst>
        </xdr:cNvPr>
        <xdr:cNvSpPr txBox="1">
          <a:spLocks noChangeArrowheads="1"/>
        </xdr:cNvSpPr>
      </xdr:nvSpPr>
      <xdr:spPr bwMode="auto">
        <a:xfrm>
          <a:off x="8686800" y="1009650"/>
          <a:ext cx="180975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</a:rPr>
            <a:t>K</a:t>
          </a:r>
        </a:p>
      </xdr:txBody>
    </xdr:sp>
    <xdr:clientData/>
  </xdr:twoCellAnchor>
  <xdr:twoCellAnchor>
    <xdr:from>
      <xdr:col>2</xdr:col>
      <xdr:colOff>28575</xdr:colOff>
      <xdr:row>14</xdr:row>
      <xdr:rowOff>171450</xdr:rowOff>
    </xdr:from>
    <xdr:to>
      <xdr:col>2</xdr:col>
      <xdr:colOff>171450</xdr:colOff>
      <xdr:row>14</xdr:row>
      <xdr:rowOff>171450</xdr:rowOff>
    </xdr:to>
    <xdr:sp macro="" textlink="">
      <xdr:nvSpPr>
        <xdr:cNvPr id="74" name="Line 95">
          <a:extLst>
            <a:ext uri="{FF2B5EF4-FFF2-40B4-BE49-F238E27FC236}">
              <a16:creationId xmlns:a16="http://schemas.microsoft.com/office/drawing/2014/main" id="{00A7F53C-CC92-4C57-83B7-DEF588FDD755}"/>
            </a:ext>
          </a:extLst>
        </xdr:cNvPr>
        <xdr:cNvSpPr>
          <a:spLocks noChangeShapeType="1"/>
        </xdr:cNvSpPr>
      </xdr:nvSpPr>
      <xdr:spPr bwMode="auto">
        <a:xfrm>
          <a:off x="1333500" y="2838450"/>
          <a:ext cx="142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104775</xdr:colOff>
      <xdr:row>5</xdr:row>
      <xdr:rowOff>171450</xdr:rowOff>
    </xdr:from>
    <xdr:to>
      <xdr:col>6</xdr:col>
      <xdr:colOff>104775</xdr:colOff>
      <xdr:row>7</xdr:row>
      <xdr:rowOff>95250</xdr:rowOff>
    </xdr:to>
    <xdr:sp macro="" textlink="">
      <xdr:nvSpPr>
        <xdr:cNvPr id="75" name="Line 96">
          <a:extLst>
            <a:ext uri="{FF2B5EF4-FFF2-40B4-BE49-F238E27FC236}">
              <a16:creationId xmlns:a16="http://schemas.microsoft.com/office/drawing/2014/main" id="{865DC3AC-A1DE-4100-BB0C-0C434DC3337B}"/>
            </a:ext>
          </a:extLst>
        </xdr:cNvPr>
        <xdr:cNvSpPr>
          <a:spLocks noChangeShapeType="1"/>
        </xdr:cNvSpPr>
      </xdr:nvSpPr>
      <xdr:spPr bwMode="auto">
        <a:xfrm flipV="1">
          <a:off x="3914775" y="1123950"/>
          <a:ext cx="0" cy="30480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</xdr:row>
      <xdr:rowOff>152400</xdr:rowOff>
    </xdr:from>
    <xdr:to>
      <xdr:col>8</xdr:col>
      <xdr:colOff>209550</xdr:colOff>
      <xdr:row>7</xdr:row>
      <xdr:rowOff>76200</xdr:rowOff>
    </xdr:to>
    <xdr:sp macro="" textlink="">
      <xdr:nvSpPr>
        <xdr:cNvPr id="76" name="Line 97">
          <a:extLst>
            <a:ext uri="{FF2B5EF4-FFF2-40B4-BE49-F238E27FC236}">
              <a16:creationId xmlns:a16="http://schemas.microsoft.com/office/drawing/2014/main" id="{225F082A-A090-4DE2-A04A-6022667C159C}"/>
            </a:ext>
          </a:extLst>
        </xdr:cNvPr>
        <xdr:cNvSpPr>
          <a:spLocks noChangeShapeType="1"/>
        </xdr:cNvSpPr>
      </xdr:nvSpPr>
      <xdr:spPr bwMode="auto">
        <a:xfrm flipV="1">
          <a:off x="5305425" y="1104900"/>
          <a:ext cx="0" cy="30480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485775</xdr:colOff>
      <xdr:row>7</xdr:row>
      <xdr:rowOff>171450</xdr:rowOff>
    </xdr:from>
    <xdr:to>
      <xdr:col>8</xdr:col>
      <xdr:colOff>209550</xdr:colOff>
      <xdr:row>14</xdr:row>
      <xdr:rowOff>171450</xdr:rowOff>
    </xdr:to>
    <xdr:sp macro="" textlink="">
      <xdr:nvSpPr>
        <xdr:cNvPr id="77" name="Drawing 2348">
          <a:extLst>
            <a:ext uri="{FF2B5EF4-FFF2-40B4-BE49-F238E27FC236}">
              <a16:creationId xmlns:a16="http://schemas.microsoft.com/office/drawing/2014/main" id="{67BDAA78-FD24-4928-A76C-D724A2423CE5}"/>
            </a:ext>
          </a:extLst>
        </xdr:cNvPr>
        <xdr:cNvSpPr>
          <a:spLocks/>
        </xdr:cNvSpPr>
      </xdr:nvSpPr>
      <xdr:spPr bwMode="auto">
        <a:xfrm>
          <a:off x="4295775" y="1504950"/>
          <a:ext cx="1009650" cy="1333500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0 w 16384"/>
            <a:gd name="T9" fmla="*/ 2147483647 h 16384"/>
            <a:gd name="T10" fmla="*/ 2147483647 w 16384"/>
            <a:gd name="T11" fmla="*/ 0 h 16384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0 w 16384"/>
            <a:gd name="T19" fmla="*/ 0 h 16384"/>
            <a:gd name="T20" fmla="*/ 16384 w 16384"/>
            <a:gd name="T21" fmla="*/ 16384 h 16384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16384" h="16384">
              <a:moveTo>
                <a:pt x="5525" y="0"/>
              </a:moveTo>
              <a:lnTo>
                <a:pt x="5525" y="156"/>
              </a:lnTo>
              <a:lnTo>
                <a:pt x="16384" y="156"/>
              </a:lnTo>
              <a:lnTo>
                <a:pt x="16384" y="16384"/>
              </a:lnTo>
              <a:lnTo>
                <a:pt x="0" y="16384"/>
              </a:lnTo>
              <a:lnTo>
                <a:pt x="5525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333375</xdr:colOff>
      <xdr:row>5</xdr:row>
      <xdr:rowOff>161925</xdr:rowOff>
    </xdr:from>
    <xdr:to>
      <xdr:col>6</xdr:col>
      <xdr:colOff>323850</xdr:colOff>
      <xdr:row>14</xdr:row>
      <xdr:rowOff>171450</xdr:rowOff>
    </xdr:to>
    <xdr:sp macro="" textlink="">
      <xdr:nvSpPr>
        <xdr:cNvPr id="78" name="Drawing 2351">
          <a:extLst>
            <a:ext uri="{FF2B5EF4-FFF2-40B4-BE49-F238E27FC236}">
              <a16:creationId xmlns:a16="http://schemas.microsoft.com/office/drawing/2014/main" id="{E5914A81-154D-4DFA-A5BD-3C9C682D02DB}"/>
            </a:ext>
          </a:extLst>
        </xdr:cNvPr>
        <xdr:cNvSpPr>
          <a:spLocks/>
        </xdr:cNvSpPr>
      </xdr:nvSpPr>
      <xdr:spPr bwMode="auto">
        <a:xfrm>
          <a:off x="3562350" y="1114425"/>
          <a:ext cx="571500" cy="17240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6384" y="16384"/>
              </a:moveTo>
              <a:lnTo>
                <a:pt x="8366" y="0"/>
              </a:lnTo>
              <a:lnTo>
                <a:pt x="0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485775</xdr:colOff>
      <xdr:row>15</xdr:row>
      <xdr:rowOff>38100</xdr:rowOff>
    </xdr:from>
    <xdr:to>
      <xdr:col>6</xdr:col>
      <xdr:colOff>485775</xdr:colOff>
      <xdr:row>16</xdr:row>
      <xdr:rowOff>19050</xdr:rowOff>
    </xdr:to>
    <xdr:sp macro="" textlink="">
      <xdr:nvSpPr>
        <xdr:cNvPr id="79" name="Line 100">
          <a:extLst>
            <a:ext uri="{FF2B5EF4-FFF2-40B4-BE49-F238E27FC236}">
              <a16:creationId xmlns:a16="http://schemas.microsoft.com/office/drawing/2014/main" id="{5DA11BD4-80C2-4F88-AD70-DD498E6E1751}"/>
            </a:ext>
          </a:extLst>
        </xdr:cNvPr>
        <xdr:cNvSpPr>
          <a:spLocks noChangeShapeType="1"/>
        </xdr:cNvSpPr>
      </xdr:nvSpPr>
      <xdr:spPr bwMode="auto">
        <a:xfrm>
          <a:off x="4295775" y="2895600"/>
          <a:ext cx="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485775</xdr:colOff>
      <xdr:row>15</xdr:row>
      <xdr:rowOff>133350</xdr:rowOff>
    </xdr:from>
    <xdr:to>
      <xdr:col>8</xdr:col>
      <xdr:colOff>209550</xdr:colOff>
      <xdr:row>15</xdr:row>
      <xdr:rowOff>133350</xdr:rowOff>
    </xdr:to>
    <xdr:sp macro="" textlink="">
      <xdr:nvSpPr>
        <xdr:cNvPr id="80" name="Line 101">
          <a:extLst>
            <a:ext uri="{FF2B5EF4-FFF2-40B4-BE49-F238E27FC236}">
              <a16:creationId xmlns:a16="http://schemas.microsoft.com/office/drawing/2014/main" id="{CA95B48E-1414-43A0-B6C0-486ECECDEC82}"/>
            </a:ext>
          </a:extLst>
        </xdr:cNvPr>
        <xdr:cNvSpPr>
          <a:spLocks noChangeShapeType="1"/>
        </xdr:cNvSpPr>
      </xdr:nvSpPr>
      <xdr:spPr bwMode="auto">
        <a:xfrm>
          <a:off x="4295775" y="2990850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400050</xdr:colOff>
      <xdr:row>15</xdr:row>
      <xdr:rowOff>142875</xdr:rowOff>
    </xdr:from>
    <xdr:to>
      <xdr:col>7</xdr:col>
      <xdr:colOff>542925</xdr:colOff>
      <xdr:row>16</xdr:row>
      <xdr:rowOff>104775</xdr:rowOff>
    </xdr:to>
    <xdr:sp macro="" textlink="">
      <xdr:nvSpPr>
        <xdr:cNvPr id="81" name="Text 2356">
          <a:extLst>
            <a:ext uri="{FF2B5EF4-FFF2-40B4-BE49-F238E27FC236}">
              <a16:creationId xmlns:a16="http://schemas.microsoft.com/office/drawing/2014/main" id="{121C8A9B-7DC1-47DD-96DC-9EC664F45430}"/>
            </a:ext>
          </a:extLst>
        </xdr:cNvPr>
        <xdr:cNvSpPr txBox="1">
          <a:spLocks noChangeArrowheads="1"/>
        </xdr:cNvSpPr>
      </xdr:nvSpPr>
      <xdr:spPr bwMode="auto">
        <a:xfrm>
          <a:off x="4857750" y="3000375"/>
          <a:ext cx="142875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6</xdr:col>
      <xdr:colOff>323850</xdr:colOff>
      <xdr:row>15</xdr:row>
      <xdr:rowOff>28575</xdr:rowOff>
    </xdr:from>
    <xdr:to>
      <xdr:col>6</xdr:col>
      <xdr:colOff>323850</xdr:colOff>
      <xdr:row>17</xdr:row>
      <xdr:rowOff>47625</xdr:rowOff>
    </xdr:to>
    <xdr:sp macro="" textlink="">
      <xdr:nvSpPr>
        <xdr:cNvPr id="82" name="Line 103">
          <a:extLst>
            <a:ext uri="{FF2B5EF4-FFF2-40B4-BE49-F238E27FC236}">
              <a16:creationId xmlns:a16="http://schemas.microsoft.com/office/drawing/2014/main" id="{9DB55C42-BD25-4318-89BB-BB2DC0581D2D}"/>
            </a:ext>
          </a:extLst>
        </xdr:cNvPr>
        <xdr:cNvSpPr>
          <a:spLocks noChangeShapeType="1"/>
        </xdr:cNvSpPr>
      </xdr:nvSpPr>
      <xdr:spPr bwMode="auto">
        <a:xfrm>
          <a:off x="4133850" y="2886075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15</xdr:row>
      <xdr:rowOff>28575</xdr:rowOff>
    </xdr:from>
    <xdr:to>
      <xdr:col>8</xdr:col>
      <xdr:colOff>209550</xdr:colOff>
      <xdr:row>17</xdr:row>
      <xdr:rowOff>47625</xdr:rowOff>
    </xdr:to>
    <xdr:sp macro="" textlink="">
      <xdr:nvSpPr>
        <xdr:cNvPr id="83" name="Line 104">
          <a:extLst>
            <a:ext uri="{FF2B5EF4-FFF2-40B4-BE49-F238E27FC236}">
              <a16:creationId xmlns:a16="http://schemas.microsoft.com/office/drawing/2014/main" id="{977FB5FD-CEE6-4796-A3BD-8537DB046CDB}"/>
            </a:ext>
          </a:extLst>
        </xdr:cNvPr>
        <xdr:cNvSpPr>
          <a:spLocks noChangeShapeType="1"/>
        </xdr:cNvSpPr>
      </xdr:nvSpPr>
      <xdr:spPr bwMode="auto">
        <a:xfrm>
          <a:off x="5305425" y="2886075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16</xdr:row>
      <xdr:rowOff>142875</xdr:rowOff>
    </xdr:from>
    <xdr:to>
      <xdr:col>8</xdr:col>
      <xdr:colOff>219075</xdr:colOff>
      <xdr:row>16</xdr:row>
      <xdr:rowOff>142875</xdr:rowOff>
    </xdr:to>
    <xdr:sp macro="" textlink="">
      <xdr:nvSpPr>
        <xdr:cNvPr id="84" name="Line 105">
          <a:extLst>
            <a:ext uri="{FF2B5EF4-FFF2-40B4-BE49-F238E27FC236}">
              <a16:creationId xmlns:a16="http://schemas.microsoft.com/office/drawing/2014/main" id="{E859B5AB-B21B-40ED-9421-B9D6E34669F1}"/>
            </a:ext>
          </a:extLst>
        </xdr:cNvPr>
        <xdr:cNvSpPr>
          <a:spLocks noChangeShapeType="1"/>
        </xdr:cNvSpPr>
      </xdr:nvSpPr>
      <xdr:spPr bwMode="auto">
        <a:xfrm>
          <a:off x="4124325" y="3190875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400050</xdr:colOff>
      <xdr:row>17</xdr:row>
      <xdr:rowOff>9525</xdr:rowOff>
    </xdr:from>
    <xdr:to>
      <xdr:col>7</xdr:col>
      <xdr:colOff>542925</xdr:colOff>
      <xdr:row>17</xdr:row>
      <xdr:rowOff>142875</xdr:rowOff>
    </xdr:to>
    <xdr:sp macro="" textlink="">
      <xdr:nvSpPr>
        <xdr:cNvPr id="85" name="Text 2360">
          <a:extLst>
            <a:ext uri="{FF2B5EF4-FFF2-40B4-BE49-F238E27FC236}">
              <a16:creationId xmlns:a16="http://schemas.microsoft.com/office/drawing/2014/main" id="{AA8C5F1B-3D45-45E6-A5F3-ED2B4DAD75A0}"/>
            </a:ext>
          </a:extLst>
        </xdr:cNvPr>
        <xdr:cNvSpPr txBox="1">
          <a:spLocks noChangeArrowheads="1"/>
        </xdr:cNvSpPr>
      </xdr:nvSpPr>
      <xdr:spPr bwMode="auto">
        <a:xfrm>
          <a:off x="4857750" y="3248025"/>
          <a:ext cx="142875" cy="1333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180975</xdr:colOff>
      <xdr:row>7</xdr:row>
      <xdr:rowOff>95250</xdr:rowOff>
    </xdr:from>
    <xdr:to>
      <xdr:col>7</xdr:col>
      <xdr:colOff>180975</xdr:colOff>
      <xdr:row>8</xdr:row>
      <xdr:rowOff>38100</xdr:rowOff>
    </xdr:to>
    <xdr:sp macro="" textlink="">
      <xdr:nvSpPr>
        <xdr:cNvPr id="86" name="Line 107">
          <a:extLst>
            <a:ext uri="{FF2B5EF4-FFF2-40B4-BE49-F238E27FC236}">
              <a16:creationId xmlns:a16="http://schemas.microsoft.com/office/drawing/2014/main" id="{0FAE7C8A-D1D6-42E9-8FDF-BAA353290829}"/>
            </a:ext>
          </a:extLst>
        </xdr:cNvPr>
        <xdr:cNvSpPr>
          <a:spLocks noChangeShapeType="1"/>
        </xdr:cNvSpPr>
      </xdr:nvSpPr>
      <xdr:spPr bwMode="auto">
        <a:xfrm flipV="1">
          <a:off x="4638675" y="1428750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38100</xdr:colOff>
      <xdr:row>3</xdr:row>
      <xdr:rowOff>47625</xdr:rowOff>
    </xdr:from>
    <xdr:to>
      <xdr:col>6</xdr:col>
      <xdr:colOff>38100</xdr:colOff>
      <xdr:row>5</xdr:row>
      <xdr:rowOff>104775</xdr:rowOff>
    </xdr:to>
    <xdr:sp macro="" textlink="">
      <xdr:nvSpPr>
        <xdr:cNvPr id="87" name="Line 108">
          <a:extLst>
            <a:ext uri="{FF2B5EF4-FFF2-40B4-BE49-F238E27FC236}">
              <a16:creationId xmlns:a16="http://schemas.microsoft.com/office/drawing/2014/main" id="{A955F694-F523-4253-B581-2A6643D38159}"/>
            </a:ext>
          </a:extLst>
        </xdr:cNvPr>
        <xdr:cNvSpPr>
          <a:spLocks noChangeShapeType="1"/>
        </xdr:cNvSpPr>
      </xdr:nvSpPr>
      <xdr:spPr bwMode="auto">
        <a:xfrm flipV="1">
          <a:off x="3848100" y="6191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3</xdr:row>
      <xdr:rowOff>57150</xdr:rowOff>
    </xdr:from>
    <xdr:to>
      <xdr:col>8</xdr:col>
      <xdr:colOff>209550</xdr:colOff>
      <xdr:row>5</xdr:row>
      <xdr:rowOff>123825</xdr:rowOff>
    </xdr:to>
    <xdr:sp macro="" textlink="">
      <xdr:nvSpPr>
        <xdr:cNvPr id="88" name="Line 109">
          <a:extLst>
            <a:ext uri="{FF2B5EF4-FFF2-40B4-BE49-F238E27FC236}">
              <a16:creationId xmlns:a16="http://schemas.microsoft.com/office/drawing/2014/main" id="{E5B50F2D-9276-4F68-9565-6E15FAB8F2CE}"/>
            </a:ext>
          </a:extLst>
        </xdr:cNvPr>
        <xdr:cNvSpPr>
          <a:spLocks noChangeShapeType="1"/>
        </xdr:cNvSpPr>
      </xdr:nvSpPr>
      <xdr:spPr bwMode="auto">
        <a:xfrm flipV="1">
          <a:off x="5305425" y="628650"/>
          <a:ext cx="0" cy="447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7</xdr:row>
      <xdr:rowOff>95250</xdr:rowOff>
    </xdr:from>
    <xdr:to>
      <xdr:col>8</xdr:col>
      <xdr:colOff>209550</xdr:colOff>
      <xdr:row>8</xdr:row>
      <xdr:rowOff>57150</xdr:rowOff>
    </xdr:to>
    <xdr:sp macro="" textlink="">
      <xdr:nvSpPr>
        <xdr:cNvPr id="89" name="Line 110">
          <a:extLst>
            <a:ext uri="{FF2B5EF4-FFF2-40B4-BE49-F238E27FC236}">
              <a16:creationId xmlns:a16="http://schemas.microsoft.com/office/drawing/2014/main" id="{D93ADC77-A168-4FAD-89EF-0ACC4DD47ACE}"/>
            </a:ext>
          </a:extLst>
        </xdr:cNvPr>
        <xdr:cNvSpPr>
          <a:spLocks noChangeShapeType="1"/>
        </xdr:cNvSpPr>
      </xdr:nvSpPr>
      <xdr:spPr bwMode="auto">
        <a:xfrm flipV="1">
          <a:off x="5305425" y="1428750"/>
          <a:ext cx="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</xdr:row>
      <xdr:rowOff>171450</xdr:rowOff>
    </xdr:from>
    <xdr:to>
      <xdr:col>8</xdr:col>
      <xdr:colOff>171450</xdr:colOff>
      <xdr:row>3</xdr:row>
      <xdr:rowOff>171450</xdr:rowOff>
    </xdr:to>
    <xdr:sp macro="" textlink="">
      <xdr:nvSpPr>
        <xdr:cNvPr id="90" name="Line 111">
          <a:extLst>
            <a:ext uri="{FF2B5EF4-FFF2-40B4-BE49-F238E27FC236}">
              <a16:creationId xmlns:a16="http://schemas.microsoft.com/office/drawing/2014/main" id="{2BA7339F-7BE1-4A34-80C4-12391AE16E90}"/>
            </a:ext>
          </a:extLst>
        </xdr:cNvPr>
        <xdr:cNvSpPr>
          <a:spLocks noChangeShapeType="1"/>
        </xdr:cNvSpPr>
      </xdr:nvSpPr>
      <xdr:spPr bwMode="auto">
        <a:xfrm>
          <a:off x="3857625" y="74295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314325</xdr:colOff>
      <xdr:row>3</xdr:row>
      <xdr:rowOff>0</xdr:rowOff>
    </xdr:from>
    <xdr:to>
      <xdr:col>7</xdr:col>
      <xdr:colOff>466725</xdr:colOff>
      <xdr:row>3</xdr:row>
      <xdr:rowOff>152400</xdr:rowOff>
    </xdr:to>
    <xdr:sp macro="" textlink="">
      <xdr:nvSpPr>
        <xdr:cNvPr id="91" name="Text 2367">
          <a:extLst>
            <a:ext uri="{FF2B5EF4-FFF2-40B4-BE49-F238E27FC236}">
              <a16:creationId xmlns:a16="http://schemas.microsoft.com/office/drawing/2014/main" id="{AFD01460-316D-4083-B510-A9DE5749ED97}"/>
            </a:ext>
          </a:extLst>
        </xdr:cNvPr>
        <xdr:cNvSpPr txBox="1">
          <a:spLocks noChangeArrowheads="1"/>
        </xdr:cNvSpPr>
      </xdr:nvSpPr>
      <xdr:spPr bwMode="auto">
        <a:xfrm>
          <a:off x="4772025" y="571500"/>
          <a:ext cx="152400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171450</xdr:colOff>
      <xdr:row>7</xdr:row>
      <xdr:rowOff>133350</xdr:rowOff>
    </xdr:from>
    <xdr:to>
      <xdr:col>8</xdr:col>
      <xdr:colOff>190500</xdr:colOff>
      <xdr:row>7</xdr:row>
      <xdr:rowOff>133350</xdr:rowOff>
    </xdr:to>
    <xdr:sp macro="" textlink="">
      <xdr:nvSpPr>
        <xdr:cNvPr id="92" name="Line 115">
          <a:extLst>
            <a:ext uri="{FF2B5EF4-FFF2-40B4-BE49-F238E27FC236}">
              <a16:creationId xmlns:a16="http://schemas.microsoft.com/office/drawing/2014/main" id="{6456FB84-268B-4F93-9BA9-B1FFFEB3A163}"/>
            </a:ext>
          </a:extLst>
        </xdr:cNvPr>
        <xdr:cNvSpPr>
          <a:spLocks noChangeShapeType="1"/>
        </xdr:cNvSpPr>
      </xdr:nvSpPr>
      <xdr:spPr bwMode="auto">
        <a:xfrm>
          <a:off x="4629150" y="14668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104775</xdr:colOff>
      <xdr:row>6</xdr:row>
      <xdr:rowOff>142875</xdr:rowOff>
    </xdr:from>
    <xdr:to>
      <xdr:col>8</xdr:col>
      <xdr:colOff>209550</xdr:colOff>
      <xdr:row>6</xdr:row>
      <xdr:rowOff>142875</xdr:rowOff>
    </xdr:to>
    <xdr:sp macro="" textlink="">
      <xdr:nvSpPr>
        <xdr:cNvPr id="93" name="Line 117">
          <a:extLst>
            <a:ext uri="{FF2B5EF4-FFF2-40B4-BE49-F238E27FC236}">
              <a16:creationId xmlns:a16="http://schemas.microsoft.com/office/drawing/2014/main" id="{6ADE9F4F-4373-4BB3-91F8-C1B23B8407F0}"/>
            </a:ext>
          </a:extLst>
        </xdr:cNvPr>
        <xdr:cNvSpPr>
          <a:spLocks noChangeShapeType="1"/>
        </xdr:cNvSpPr>
      </xdr:nvSpPr>
      <xdr:spPr bwMode="auto">
        <a:xfrm flipV="1">
          <a:off x="3914775" y="1285875"/>
          <a:ext cx="1390650" cy="0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361950</xdr:colOff>
      <xdr:row>5</xdr:row>
      <xdr:rowOff>171450</xdr:rowOff>
    </xdr:from>
    <xdr:to>
      <xdr:col>8</xdr:col>
      <xdr:colOff>0</xdr:colOff>
      <xdr:row>6</xdr:row>
      <xdr:rowOff>123825</xdr:rowOff>
    </xdr:to>
    <xdr:sp macro="" textlink="">
      <xdr:nvSpPr>
        <xdr:cNvPr id="94" name="Text 2367">
          <a:extLst>
            <a:ext uri="{FF2B5EF4-FFF2-40B4-BE49-F238E27FC236}">
              <a16:creationId xmlns:a16="http://schemas.microsoft.com/office/drawing/2014/main" id="{7888C7D2-0B7C-4DF2-ACC4-7D4F8EFC87F4}"/>
            </a:ext>
          </a:extLst>
        </xdr:cNvPr>
        <xdr:cNvSpPr txBox="1">
          <a:spLocks noChangeArrowheads="1"/>
        </xdr:cNvSpPr>
      </xdr:nvSpPr>
      <xdr:spPr bwMode="auto">
        <a:xfrm>
          <a:off x="4819650" y="1123950"/>
          <a:ext cx="276225" cy="1428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2</xdr:col>
      <xdr:colOff>228600</xdr:colOff>
      <xdr:row>7</xdr:row>
      <xdr:rowOff>28575</xdr:rowOff>
    </xdr:from>
    <xdr:to>
      <xdr:col>2</xdr:col>
      <xdr:colOff>228600</xdr:colOff>
      <xdr:row>7</xdr:row>
      <xdr:rowOff>171450</xdr:rowOff>
    </xdr:to>
    <xdr:sp macro="" textlink="">
      <xdr:nvSpPr>
        <xdr:cNvPr id="95" name="Line 119">
          <a:extLst>
            <a:ext uri="{FF2B5EF4-FFF2-40B4-BE49-F238E27FC236}">
              <a16:creationId xmlns:a16="http://schemas.microsoft.com/office/drawing/2014/main" id="{AE72696D-3BF7-48DE-A392-C05D61B325B0}"/>
            </a:ext>
          </a:extLst>
        </xdr:cNvPr>
        <xdr:cNvSpPr>
          <a:spLocks noChangeShapeType="1"/>
        </xdr:cNvSpPr>
      </xdr:nvSpPr>
      <xdr:spPr bwMode="auto">
        <a:xfrm flipV="1">
          <a:off x="1533525" y="13620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7</xdr:row>
      <xdr:rowOff>28575</xdr:rowOff>
    </xdr:from>
    <xdr:to>
      <xdr:col>3</xdr:col>
      <xdr:colOff>190500</xdr:colOff>
      <xdr:row>7</xdr:row>
      <xdr:rowOff>171450</xdr:rowOff>
    </xdr:to>
    <xdr:sp macro="" textlink="">
      <xdr:nvSpPr>
        <xdr:cNvPr id="96" name="Line 120">
          <a:extLst>
            <a:ext uri="{FF2B5EF4-FFF2-40B4-BE49-F238E27FC236}">
              <a16:creationId xmlns:a16="http://schemas.microsoft.com/office/drawing/2014/main" id="{D7DF17B3-F566-4DA4-A936-310B4057851C}"/>
            </a:ext>
          </a:extLst>
        </xdr:cNvPr>
        <xdr:cNvSpPr>
          <a:spLocks noChangeShapeType="1"/>
        </xdr:cNvSpPr>
      </xdr:nvSpPr>
      <xdr:spPr bwMode="auto">
        <a:xfrm flipV="1">
          <a:off x="2190750" y="13620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228600</xdr:colOff>
      <xdr:row>7</xdr:row>
      <xdr:rowOff>76200</xdr:rowOff>
    </xdr:from>
    <xdr:to>
      <xdr:col>3</xdr:col>
      <xdr:colOff>180975</xdr:colOff>
      <xdr:row>7</xdr:row>
      <xdr:rowOff>76200</xdr:rowOff>
    </xdr:to>
    <xdr:sp macro="" textlink="">
      <xdr:nvSpPr>
        <xdr:cNvPr id="97" name="Line 121">
          <a:extLst>
            <a:ext uri="{FF2B5EF4-FFF2-40B4-BE49-F238E27FC236}">
              <a16:creationId xmlns:a16="http://schemas.microsoft.com/office/drawing/2014/main" id="{55B6D3D7-BFEC-40EF-AA65-C7BF23C0EB89}"/>
            </a:ext>
          </a:extLst>
        </xdr:cNvPr>
        <xdr:cNvSpPr>
          <a:spLocks noChangeShapeType="1"/>
        </xdr:cNvSpPr>
      </xdr:nvSpPr>
      <xdr:spPr bwMode="auto">
        <a:xfrm flipV="1">
          <a:off x="1533525" y="140970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504825</xdr:colOff>
      <xdr:row>6</xdr:row>
      <xdr:rowOff>94856</xdr:rowOff>
    </xdr:from>
    <xdr:to>
      <xdr:col>3</xdr:col>
      <xdr:colOff>76200</xdr:colOff>
      <xdr:row>7</xdr:row>
      <xdr:rowOff>66282</xdr:rowOff>
    </xdr:to>
    <xdr:sp macro="" textlink="">
      <xdr:nvSpPr>
        <xdr:cNvPr id="98" name="Text 2387">
          <a:extLst>
            <a:ext uri="{FF2B5EF4-FFF2-40B4-BE49-F238E27FC236}">
              <a16:creationId xmlns:a16="http://schemas.microsoft.com/office/drawing/2014/main" id="{C9C92FDA-3561-46CC-ADBB-AC61AF66E256}"/>
            </a:ext>
          </a:extLst>
        </xdr:cNvPr>
        <xdr:cNvSpPr txBox="1">
          <a:spLocks noChangeArrowheads="1"/>
        </xdr:cNvSpPr>
      </xdr:nvSpPr>
      <xdr:spPr bwMode="auto">
        <a:xfrm>
          <a:off x="1809750" y="1237856"/>
          <a:ext cx="266700" cy="161926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104775</xdr:colOff>
      <xdr:row>3</xdr:row>
      <xdr:rowOff>47625</xdr:rowOff>
    </xdr:from>
    <xdr:to>
      <xdr:col>1</xdr:col>
      <xdr:colOff>104775</xdr:colOff>
      <xdr:row>5</xdr:row>
      <xdr:rowOff>104775</xdr:rowOff>
    </xdr:to>
    <xdr:sp macro="" textlink="">
      <xdr:nvSpPr>
        <xdr:cNvPr id="99" name="Line 123">
          <a:extLst>
            <a:ext uri="{FF2B5EF4-FFF2-40B4-BE49-F238E27FC236}">
              <a16:creationId xmlns:a16="http://schemas.microsoft.com/office/drawing/2014/main" id="{41CE6B35-3BEE-4120-8E07-F90267BA77CC}"/>
            </a:ext>
          </a:extLst>
        </xdr:cNvPr>
        <xdr:cNvSpPr>
          <a:spLocks noChangeShapeType="1"/>
        </xdr:cNvSpPr>
      </xdr:nvSpPr>
      <xdr:spPr bwMode="auto">
        <a:xfrm flipV="1">
          <a:off x="695325" y="6191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114300</xdr:colOff>
      <xdr:row>3</xdr:row>
      <xdr:rowOff>171450</xdr:rowOff>
    </xdr:from>
    <xdr:to>
      <xdr:col>4</xdr:col>
      <xdr:colOff>485775</xdr:colOff>
      <xdr:row>3</xdr:row>
      <xdr:rowOff>171450</xdr:rowOff>
    </xdr:to>
    <xdr:sp macro="" textlink="">
      <xdr:nvSpPr>
        <xdr:cNvPr id="100" name="Line 124">
          <a:extLst>
            <a:ext uri="{FF2B5EF4-FFF2-40B4-BE49-F238E27FC236}">
              <a16:creationId xmlns:a16="http://schemas.microsoft.com/office/drawing/2014/main" id="{4B43BF41-8C58-4719-A6C8-9D91F9B1CB27}"/>
            </a:ext>
          </a:extLst>
        </xdr:cNvPr>
        <xdr:cNvSpPr>
          <a:spLocks noChangeShapeType="1"/>
        </xdr:cNvSpPr>
      </xdr:nvSpPr>
      <xdr:spPr bwMode="auto">
        <a:xfrm flipV="1">
          <a:off x="704850" y="742950"/>
          <a:ext cx="2352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533400</xdr:colOff>
      <xdr:row>3</xdr:row>
      <xdr:rowOff>9525</xdr:rowOff>
    </xdr:from>
    <xdr:to>
      <xdr:col>3</xdr:col>
      <xdr:colOff>95250</xdr:colOff>
      <xdr:row>3</xdr:row>
      <xdr:rowOff>161925</xdr:rowOff>
    </xdr:to>
    <xdr:sp macro="" textlink="">
      <xdr:nvSpPr>
        <xdr:cNvPr id="101" name="Text 2390">
          <a:extLst>
            <a:ext uri="{FF2B5EF4-FFF2-40B4-BE49-F238E27FC236}">
              <a16:creationId xmlns:a16="http://schemas.microsoft.com/office/drawing/2014/main" id="{60C7B898-22A5-4061-A206-C6F95B979B9F}"/>
            </a:ext>
          </a:extLst>
        </xdr:cNvPr>
        <xdr:cNvSpPr txBox="1">
          <a:spLocks noChangeArrowheads="1"/>
        </xdr:cNvSpPr>
      </xdr:nvSpPr>
      <xdr:spPr bwMode="auto">
        <a:xfrm>
          <a:off x="1838325" y="581025"/>
          <a:ext cx="257175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</xdr:col>
      <xdr:colOff>561975</xdr:colOff>
      <xdr:row>7</xdr:row>
      <xdr:rowOff>171450</xdr:rowOff>
    </xdr:from>
    <xdr:to>
      <xdr:col>4</xdr:col>
      <xdr:colOff>28575</xdr:colOff>
      <xdr:row>14</xdr:row>
      <xdr:rowOff>171450</xdr:rowOff>
    </xdr:to>
    <xdr:sp macro="" textlink="">
      <xdr:nvSpPr>
        <xdr:cNvPr id="102" name="Drawing 2374">
          <a:extLst>
            <a:ext uri="{FF2B5EF4-FFF2-40B4-BE49-F238E27FC236}">
              <a16:creationId xmlns:a16="http://schemas.microsoft.com/office/drawing/2014/main" id="{CF8CA672-E056-47A5-83AA-03AE3971A6FE}"/>
            </a:ext>
          </a:extLst>
        </xdr:cNvPr>
        <xdr:cNvSpPr>
          <a:spLocks/>
        </xdr:cNvSpPr>
      </xdr:nvSpPr>
      <xdr:spPr bwMode="auto">
        <a:xfrm>
          <a:off x="1152525" y="1504950"/>
          <a:ext cx="1447800" cy="1333500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0 h 16384"/>
            <a:gd name="T4" fmla="*/ 2147483647 w 16384"/>
            <a:gd name="T5" fmla="*/ 2147483647 h 16384"/>
            <a:gd name="T6" fmla="*/ 0 w 16384"/>
            <a:gd name="T7" fmla="*/ 2147483647 h 16384"/>
            <a:gd name="T8" fmla="*/ 2147483647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  <a:gd name="T15" fmla="*/ 0 w 16384"/>
            <a:gd name="T16" fmla="*/ 0 h 16384"/>
            <a:gd name="T17" fmla="*/ 16384 w 16384"/>
            <a:gd name="T18" fmla="*/ 16384 h 16384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16384" h="16384">
              <a:moveTo>
                <a:pt x="4205" y="0"/>
              </a:moveTo>
              <a:lnTo>
                <a:pt x="11744" y="0"/>
              </a:lnTo>
              <a:lnTo>
                <a:pt x="16384" y="16384"/>
              </a:lnTo>
              <a:lnTo>
                <a:pt x="0" y="16384"/>
              </a:lnTo>
              <a:lnTo>
                <a:pt x="4205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419100</xdr:colOff>
      <xdr:row>5</xdr:row>
      <xdr:rowOff>171450</xdr:rowOff>
    </xdr:from>
    <xdr:to>
      <xdr:col>4</xdr:col>
      <xdr:colOff>419100</xdr:colOff>
      <xdr:row>7</xdr:row>
      <xdr:rowOff>85725</xdr:rowOff>
    </xdr:to>
    <xdr:sp macro="" textlink="">
      <xdr:nvSpPr>
        <xdr:cNvPr id="103" name="Line 131">
          <a:extLst>
            <a:ext uri="{FF2B5EF4-FFF2-40B4-BE49-F238E27FC236}">
              <a16:creationId xmlns:a16="http://schemas.microsoft.com/office/drawing/2014/main" id="{2C3D9C3E-3654-40FF-BD87-E7FE3B0C1E16}"/>
            </a:ext>
          </a:extLst>
        </xdr:cNvPr>
        <xdr:cNvSpPr>
          <a:spLocks noChangeShapeType="1"/>
        </xdr:cNvSpPr>
      </xdr:nvSpPr>
      <xdr:spPr bwMode="auto">
        <a:xfrm flipV="1">
          <a:off x="2990850" y="1123950"/>
          <a:ext cx="0" cy="295275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6</xdr:row>
      <xdr:rowOff>0</xdr:rowOff>
    </xdr:from>
    <xdr:to>
      <xdr:col>1</xdr:col>
      <xdr:colOff>190500</xdr:colOff>
      <xdr:row>7</xdr:row>
      <xdr:rowOff>114300</xdr:rowOff>
    </xdr:to>
    <xdr:sp macro="" textlink="">
      <xdr:nvSpPr>
        <xdr:cNvPr id="104" name="Line 132">
          <a:extLst>
            <a:ext uri="{FF2B5EF4-FFF2-40B4-BE49-F238E27FC236}">
              <a16:creationId xmlns:a16="http://schemas.microsoft.com/office/drawing/2014/main" id="{21D17D3B-3316-4EF4-89F5-1481F59A2A0B}"/>
            </a:ext>
          </a:extLst>
        </xdr:cNvPr>
        <xdr:cNvSpPr>
          <a:spLocks noChangeShapeType="1"/>
        </xdr:cNvSpPr>
      </xdr:nvSpPr>
      <xdr:spPr bwMode="auto">
        <a:xfrm flipV="1">
          <a:off x="781050" y="1143000"/>
          <a:ext cx="0" cy="30480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6</xdr:row>
      <xdr:rowOff>114300</xdr:rowOff>
    </xdr:from>
    <xdr:to>
      <xdr:col>4</xdr:col>
      <xdr:colOff>428625</xdr:colOff>
      <xdr:row>6</xdr:row>
      <xdr:rowOff>114300</xdr:rowOff>
    </xdr:to>
    <xdr:sp macro="" textlink="">
      <xdr:nvSpPr>
        <xdr:cNvPr id="105" name="Line 133">
          <a:extLst>
            <a:ext uri="{FF2B5EF4-FFF2-40B4-BE49-F238E27FC236}">
              <a16:creationId xmlns:a16="http://schemas.microsoft.com/office/drawing/2014/main" id="{04A2C7E1-3D42-41A6-AD0B-F293E88A6434}"/>
            </a:ext>
          </a:extLst>
        </xdr:cNvPr>
        <xdr:cNvSpPr>
          <a:spLocks noChangeShapeType="1"/>
        </xdr:cNvSpPr>
      </xdr:nvSpPr>
      <xdr:spPr bwMode="auto">
        <a:xfrm flipV="1">
          <a:off x="781050" y="1257300"/>
          <a:ext cx="2219325" cy="0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5</xdr:row>
      <xdr:rowOff>132519</xdr:rowOff>
    </xdr:from>
    <xdr:to>
      <xdr:col>3</xdr:col>
      <xdr:colOff>152400</xdr:colOff>
      <xdr:row>6</xdr:row>
      <xdr:rowOff>83652</xdr:rowOff>
    </xdr:to>
    <xdr:sp macro="" textlink="">
      <xdr:nvSpPr>
        <xdr:cNvPr id="106" name="Text 2390">
          <a:extLst>
            <a:ext uri="{FF2B5EF4-FFF2-40B4-BE49-F238E27FC236}">
              <a16:creationId xmlns:a16="http://schemas.microsoft.com/office/drawing/2014/main" id="{077D79E1-F034-4D93-A4EA-6C6F9442E9D9}"/>
            </a:ext>
          </a:extLst>
        </xdr:cNvPr>
        <xdr:cNvSpPr txBox="1">
          <a:spLocks noChangeArrowheads="1"/>
        </xdr:cNvSpPr>
      </xdr:nvSpPr>
      <xdr:spPr bwMode="auto">
        <a:xfrm>
          <a:off x="1733550" y="1085019"/>
          <a:ext cx="419100" cy="141633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0</xdr:col>
      <xdr:colOff>142875</xdr:colOff>
      <xdr:row>10</xdr:row>
      <xdr:rowOff>28575</xdr:rowOff>
    </xdr:from>
    <xdr:to>
      <xdr:col>0</xdr:col>
      <xdr:colOff>304800</xdr:colOff>
      <xdr:row>10</xdr:row>
      <xdr:rowOff>161925</xdr:rowOff>
    </xdr:to>
    <xdr:sp macro="" textlink="">
      <xdr:nvSpPr>
        <xdr:cNvPr id="107" name="Text 2370">
          <a:extLst>
            <a:ext uri="{FF2B5EF4-FFF2-40B4-BE49-F238E27FC236}">
              <a16:creationId xmlns:a16="http://schemas.microsoft.com/office/drawing/2014/main" id="{0A838BFB-4019-4000-BD1C-E3F56A08AA02}"/>
            </a:ext>
          </a:extLst>
        </xdr:cNvPr>
        <xdr:cNvSpPr txBox="1">
          <a:spLocks noChangeArrowheads="1"/>
        </xdr:cNvSpPr>
      </xdr:nvSpPr>
      <xdr:spPr bwMode="auto">
        <a:xfrm>
          <a:off x="142875" y="1933575"/>
          <a:ext cx="161925" cy="1333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2</xdr:col>
      <xdr:colOff>542925</xdr:colOff>
      <xdr:row>15</xdr:row>
      <xdr:rowOff>142875</xdr:rowOff>
    </xdr:from>
    <xdr:to>
      <xdr:col>3</xdr:col>
      <xdr:colOff>104775</xdr:colOff>
      <xdr:row>16</xdr:row>
      <xdr:rowOff>123825</xdr:rowOff>
    </xdr:to>
    <xdr:sp macro="" textlink="">
      <xdr:nvSpPr>
        <xdr:cNvPr id="108" name="Text 2371">
          <a:extLst>
            <a:ext uri="{FF2B5EF4-FFF2-40B4-BE49-F238E27FC236}">
              <a16:creationId xmlns:a16="http://schemas.microsoft.com/office/drawing/2014/main" id="{25CBE33A-0F80-4DB6-B286-DA41C3505EDF}"/>
            </a:ext>
          </a:extLst>
        </xdr:cNvPr>
        <xdr:cNvSpPr txBox="1">
          <a:spLocks noChangeArrowheads="1"/>
        </xdr:cNvSpPr>
      </xdr:nvSpPr>
      <xdr:spPr bwMode="auto">
        <a:xfrm>
          <a:off x="1847850" y="3000375"/>
          <a:ext cx="257175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2</xdr:col>
      <xdr:colOff>552450</xdr:colOff>
      <xdr:row>17</xdr:row>
      <xdr:rowOff>28575</xdr:rowOff>
    </xdr:from>
    <xdr:to>
      <xdr:col>3</xdr:col>
      <xdr:colOff>85725</xdr:colOff>
      <xdr:row>18</xdr:row>
      <xdr:rowOff>19050</xdr:rowOff>
    </xdr:to>
    <xdr:sp macro="" textlink="">
      <xdr:nvSpPr>
        <xdr:cNvPr id="109" name="Text 2372">
          <a:extLst>
            <a:ext uri="{FF2B5EF4-FFF2-40B4-BE49-F238E27FC236}">
              <a16:creationId xmlns:a16="http://schemas.microsoft.com/office/drawing/2014/main" id="{E5641FF3-36AB-4D0A-8C00-8A9254454C28}"/>
            </a:ext>
          </a:extLst>
        </xdr:cNvPr>
        <xdr:cNvSpPr txBox="1">
          <a:spLocks noChangeArrowheads="1"/>
        </xdr:cNvSpPr>
      </xdr:nvSpPr>
      <xdr:spPr bwMode="auto">
        <a:xfrm>
          <a:off x="1857375" y="3267075"/>
          <a:ext cx="228600" cy="1809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0</xdr:col>
      <xdr:colOff>314325</xdr:colOff>
      <xdr:row>5</xdr:row>
      <xdr:rowOff>161925</xdr:rowOff>
    </xdr:from>
    <xdr:to>
      <xdr:col>1</xdr:col>
      <xdr:colOff>428625</xdr:colOff>
      <xdr:row>14</xdr:row>
      <xdr:rowOff>171450</xdr:rowOff>
    </xdr:to>
    <xdr:sp macro="" textlink="">
      <xdr:nvSpPr>
        <xdr:cNvPr id="110" name="Drawing 2376">
          <a:extLst>
            <a:ext uri="{FF2B5EF4-FFF2-40B4-BE49-F238E27FC236}">
              <a16:creationId xmlns:a16="http://schemas.microsoft.com/office/drawing/2014/main" id="{D281C7C8-63E5-4329-98A8-76ABA5A49A20}"/>
            </a:ext>
          </a:extLst>
        </xdr:cNvPr>
        <xdr:cNvSpPr>
          <a:spLocks/>
        </xdr:cNvSpPr>
      </xdr:nvSpPr>
      <xdr:spPr bwMode="auto">
        <a:xfrm>
          <a:off x="314325" y="1114425"/>
          <a:ext cx="704850" cy="17240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6384" y="16384"/>
              </a:moveTo>
              <a:lnTo>
                <a:pt x="8904" y="0"/>
              </a:lnTo>
              <a:lnTo>
                <a:pt x="0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333375</xdr:colOff>
      <xdr:row>5</xdr:row>
      <xdr:rowOff>152400</xdr:rowOff>
    </xdr:from>
    <xdr:to>
      <xdr:col>0</xdr:col>
      <xdr:colOff>333375</xdr:colOff>
      <xdr:row>14</xdr:row>
      <xdr:rowOff>171450</xdr:rowOff>
    </xdr:to>
    <xdr:sp macro="" textlink="">
      <xdr:nvSpPr>
        <xdr:cNvPr id="111" name="Line 139">
          <a:extLst>
            <a:ext uri="{FF2B5EF4-FFF2-40B4-BE49-F238E27FC236}">
              <a16:creationId xmlns:a16="http://schemas.microsoft.com/office/drawing/2014/main" id="{04B5F43A-E6B3-4C63-9E00-EFFFABCB9F2B}"/>
            </a:ext>
          </a:extLst>
        </xdr:cNvPr>
        <xdr:cNvSpPr>
          <a:spLocks noChangeShapeType="1"/>
        </xdr:cNvSpPr>
      </xdr:nvSpPr>
      <xdr:spPr bwMode="auto">
        <a:xfrm flipH="1">
          <a:off x="333375" y="1104900"/>
          <a:ext cx="0" cy="173355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15</xdr:row>
      <xdr:rowOff>66675</xdr:rowOff>
    </xdr:from>
    <xdr:to>
      <xdr:col>1</xdr:col>
      <xdr:colOff>561975</xdr:colOff>
      <xdr:row>16</xdr:row>
      <xdr:rowOff>38100</xdr:rowOff>
    </xdr:to>
    <xdr:sp macro="" textlink="">
      <xdr:nvSpPr>
        <xdr:cNvPr id="112" name="Line 140">
          <a:extLst>
            <a:ext uri="{FF2B5EF4-FFF2-40B4-BE49-F238E27FC236}">
              <a16:creationId xmlns:a16="http://schemas.microsoft.com/office/drawing/2014/main" id="{6D523812-51DF-4A36-B034-86CF3FB70B41}"/>
            </a:ext>
          </a:extLst>
        </xdr:cNvPr>
        <xdr:cNvSpPr>
          <a:spLocks noChangeShapeType="1"/>
        </xdr:cNvSpPr>
      </xdr:nvSpPr>
      <xdr:spPr bwMode="auto">
        <a:xfrm>
          <a:off x="1152525" y="2924175"/>
          <a:ext cx="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66675</xdr:rowOff>
    </xdr:from>
    <xdr:to>
      <xdr:col>4</xdr:col>
      <xdr:colOff>28575</xdr:colOff>
      <xdr:row>16</xdr:row>
      <xdr:rowOff>38100</xdr:rowOff>
    </xdr:to>
    <xdr:sp macro="" textlink="">
      <xdr:nvSpPr>
        <xdr:cNvPr id="113" name="Line 141">
          <a:extLst>
            <a:ext uri="{FF2B5EF4-FFF2-40B4-BE49-F238E27FC236}">
              <a16:creationId xmlns:a16="http://schemas.microsoft.com/office/drawing/2014/main" id="{FA1A5F11-88CF-4110-87B8-B3CCBE16287C}"/>
            </a:ext>
          </a:extLst>
        </xdr:cNvPr>
        <xdr:cNvSpPr>
          <a:spLocks noChangeShapeType="1"/>
        </xdr:cNvSpPr>
      </xdr:nvSpPr>
      <xdr:spPr bwMode="auto">
        <a:xfrm>
          <a:off x="2600325" y="2924175"/>
          <a:ext cx="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</xdr:row>
      <xdr:rowOff>142875</xdr:rowOff>
    </xdr:from>
    <xdr:to>
      <xdr:col>4</xdr:col>
      <xdr:colOff>28575</xdr:colOff>
      <xdr:row>15</xdr:row>
      <xdr:rowOff>142875</xdr:rowOff>
    </xdr:to>
    <xdr:sp macro="" textlink="">
      <xdr:nvSpPr>
        <xdr:cNvPr id="114" name="Line 142">
          <a:extLst>
            <a:ext uri="{FF2B5EF4-FFF2-40B4-BE49-F238E27FC236}">
              <a16:creationId xmlns:a16="http://schemas.microsoft.com/office/drawing/2014/main" id="{31CF5CAA-30FA-4EE9-8433-AAC89E143743}"/>
            </a:ext>
          </a:extLst>
        </xdr:cNvPr>
        <xdr:cNvSpPr>
          <a:spLocks noChangeShapeType="1"/>
        </xdr:cNvSpPr>
      </xdr:nvSpPr>
      <xdr:spPr bwMode="auto">
        <a:xfrm>
          <a:off x="1162050" y="3000375"/>
          <a:ext cx="1438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428625</xdr:colOff>
      <xdr:row>15</xdr:row>
      <xdr:rowOff>76200</xdr:rowOff>
    </xdr:from>
    <xdr:to>
      <xdr:col>1</xdr:col>
      <xdr:colOff>428625</xdr:colOff>
      <xdr:row>17</xdr:row>
      <xdr:rowOff>95250</xdr:rowOff>
    </xdr:to>
    <xdr:sp macro="" textlink="">
      <xdr:nvSpPr>
        <xdr:cNvPr id="115" name="Line 143">
          <a:extLst>
            <a:ext uri="{FF2B5EF4-FFF2-40B4-BE49-F238E27FC236}">
              <a16:creationId xmlns:a16="http://schemas.microsoft.com/office/drawing/2014/main" id="{3EB6790B-46EF-4D62-ABF1-4115472B29F1}"/>
            </a:ext>
          </a:extLst>
        </xdr:cNvPr>
        <xdr:cNvSpPr>
          <a:spLocks noChangeShapeType="1"/>
        </xdr:cNvSpPr>
      </xdr:nvSpPr>
      <xdr:spPr bwMode="auto">
        <a:xfrm>
          <a:off x="1019175" y="2933700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171450</xdr:colOff>
      <xdr:row>15</xdr:row>
      <xdr:rowOff>76200</xdr:rowOff>
    </xdr:from>
    <xdr:to>
      <xdr:col>4</xdr:col>
      <xdr:colOff>171450</xdr:colOff>
      <xdr:row>17</xdr:row>
      <xdr:rowOff>95250</xdr:rowOff>
    </xdr:to>
    <xdr:sp macro="" textlink="">
      <xdr:nvSpPr>
        <xdr:cNvPr id="116" name="Line 144">
          <a:extLst>
            <a:ext uri="{FF2B5EF4-FFF2-40B4-BE49-F238E27FC236}">
              <a16:creationId xmlns:a16="http://schemas.microsoft.com/office/drawing/2014/main" id="{1862D601-9F45-43E5-9486-C908ECDC9100}"/>
            </a:ext>
          </a:extLst>
        </xdr:cNvPr>
        <xdr:cNvSpPr>
          <a:spLocks noChangeShapeType="1"/>
        </xdr:cNvSpPr>
      </xdr:nvSpPr>
      <xdr:spPr bwMode="auto">
        <a:xfrm>
          <a:off x="2743200" y="2933700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447675</xdr:colOff>
      <xdr:row>16</xdr:row>
      <xdr:rowOff>171450</xdr:rowOff>
    </xdr:from>
    <xdr:to>
      <xdr:col>4</xdr:col>
      <xdr:colOff>171450</xdr:colOff>
      <xdr:row>16</xdr:row>
      <xdr:rowOff>171450</xdr:rowOff>
    </xdr:to>
    <xdr:sp macro="" textlink="">
      <xdr:nvSpPr>
        <xdr:cNvPr id="117" name="Line 145">
          <a:extLst>
            <a:ext uri="{FF2B5EF4-FFF2-40B4-BE49-F238E27FC236}">
              <a16:creationId xmlns:a16="http://schemas.microsoft.com/office/drawing/2014/main" id="{6086635D-CD20-461F-9EE4-C0F8226BF451}"/>
            </a:ext>
          </a:extLst>
        </xdr:cNvPr>
        <xdr:cNvSpPr>
          <a:spLocks noChangeShapeType="1"/>
        </xdr:cNvSpPr>
      </xdr:nvSpPr>
      <xdr:spPr bwMode="auto">
        <a:xfrm>
          <a:off x="1038225" y="3219450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295275</xdr:colOff>
      <xdr:row>8</xdr:row>
      <xdr:rowOff>9525</xdr:rowOff>
    </xdr:from>
    <xdr:to>
      <xdr:col>10</xdr:col>
      <xdr:colOff>9525</xdr:colOff>
      <xdr:row>8</xdr:row>
      <xdr:rowOff>9525</xdr:rowOff>
    </xdr:to>
    <xdr:sp macro="" textlink="">
      <xdr:nvSpPr>
        <xdr:cNvPr id="118" name="Line 146">
          <a:extLst>
            <a:ext uri="{FF2B5EF4-FFF2-40B4-BE49-F238E27FC236}">
              <a16:creationId xmlns:a16="http://schemas.microsoft.com/office/drawing/2014/main" id="{51CDF839-B3C3-4D72-96F4-5F2504E10F73}"/>
            </a:ext>
          </a:extLst>
        </xdr:cNvPr>
        <xdr:cNvSpPr>
          <a:spLocks noChangeShapeType="1"/>
        </xdr:cNvSpPr>
      </xdr:nvSpPr>
      <xdr:spPr bwMode="auto">
        <a:xfrm>
          <a:off x="295275" y="1533525"/>
          <a:ext cx="5981700" cy="0"/>
        </a:xfrm>
        <a:prstGeom prst="line">
          <a:avLst/>
        </a:prstGeom>
        <a:noFill/>
        <a:ln w="19050">
          <a:solidFill>
            <a:srgbClr val="00FF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9525</xdr:rowOff>
    </xdr:from>
    <xdr:to>
      <xdr:col>1</xdr:col>
      <xdr:colOff>0</xdr:colOff>
      <xdr:row>14</xdr:row>
      <xdr:rowOff>171450</xdr:rowOff>
    </xdr:to>
    <xdr:sp macro="" textlink="">
      <xdr:nvSpPr>
        <xdr:cNvPr id="119" name="Line 147">
          <a:extLst>
            <a:ext uri="{FF2B5EF4-FFF2-40B4-BE49-F238E27FC236}">
              <a16:creationId xmlns:a16="http://schemas.microsoft.com/office/drawing/2014/main" id="{6E4B8C46-9787-4FAC-8A75-4F417E3CE942}"/>
            </a:ext>
          </a:extLst>
        </xdr:cNvPr>
        <xdr:cNvSpPr>
          <a:spLocks noChangeShapeType="1"/>
        </xdr:cNvSpPr>
      </xdr:nvSpPr>
      <xdr:spPr bwMode="auto">
        <a:xfrm>
          <a:off x="590550" y="1533525"/>
          <a:ext cx="0" cy="1304925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161925</xdr:rowOff>
    </xdr:from>
    <xdr:to>
      <xdr:col>1</xdr:col>
      <xdr:colOff>0</xdr:colOff>
      <xdr:row>8</xdr:row>
      <xdr:rowOff>9525</xdr:rowOff>
    </xdr:to>
    <xdr:sp macro="" textlink="">
      <xdr:nvSpPr>
        <xdr:cNvPr id="120" name="Line 148">
          <a:extLst>
            <a:ext uri="{FF2B5EF4-FFF2-40B4-BE49-F238E27FC236}">
              <a16:creationId xmlns:a16="http://schemas.microsoft.com/office/drawing/2014/main" id="{EB1EAD09-24CD-4B7C-A6A3-33597FEEC1D6}"/>
            </a:ext>
          </a:extLst>
        </xdr:cNvPr>
        <xdr:cNvSpPr>
          <a:spLocks noChangeShapeType="1"/>
        </xdr:cNvSpPr>
      </xdr:nvSpPr>
      <xdr:spPr bwMode="auto">
        <a:xfrm>
          <a:off x="590550" y="1114425"/>
          <a:ext cx="0" cy="419100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504825</xdr:colOff>
      <xdr:row>10</xdr:row>
      <xdr:rowOff>161925</xdr:rowOff>
    </xdr:from>
    <xdr:to>
      <xdr:col>1</xdr:col>
      <xdr:colOff>95250</xdr:colOff>
      <xdr:row>11</xdr:row>
      <xdr:rowOff>114300</xdr:rowOff>
    </xdr:to>
    <xdr:sp macro="" textlink="">
      <xdr:nvSpPr>
        <xdr:cNvPr id="121" name="Text 2370">
          <a:extLst>
            <a:ext uri="{FF2B5EF4-FFF2-40B4-BE49-F238E27FC236}">
              <a16:creationId xmlns:a16="http://schemas.microsoft.com/office/drawing/2014/main" id="{18556951-BF27-4B63-94F4-70A047C07CA0}"/>
            </a:ext>
          </a:extLst>
        </xdr:cNvPr>
        <xdr:cNvSpPr txBox="1">
          <a:spLocks noChangeArrowheads="1"/>
        </xdr:cNvSpPr>
      </xdr:nvSpPr>
      <xdr:spPr bwMode="auto">
        <a:xfrm>
          <a:off x="504825" y="2066925"/>
          <a:ext cx="180975" cy="1428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0</xdr:col>
      <xdr:colOff>466725</xdr:colOff>
      <xdr:row>6</xdr:row>
      <xdr:rowOff>114300</xdr:rowOff>
    </xdr:from>
    <xdr:to>
      <xdr:col>1</xdr:col>
      <xdr:colOff>114300</xdr:colOff>
      <xdr:row>7</xdr:row>
      <xdr:rowOff>66675</xdr:rowOff>
    </xdr:to>
    <xdr:sp macro="" textlink="">
      <xdr:nvSpPr>
        <xdr:cNvPr id="122" name="Text 2370">
          <a:extLst>
            <a:ext uri="{FF2B5EF4-FFF2-40B4-BE49-F238E27FC236}">
              <a16:creationId xmlns:a16="http://schemas.microsoft.com/office/drawing/2014/main" id="{16838D99-7DF8-4AE5-B75B-C99BA7A9C267}"/>
            </a:ext>
          </a:extLst>
        </xdr:cNvPr>
        <xdr:cNvSpPr txBox="1">
          <a:spLocks noChangeArrowheads="1"/>
        </xdr:cNvSpPr>
      </xdr:nvSpPr>
      <xdr:spPr bwMode="auto">
        <a:xfrm>
          <a:off x="466725" y="1257300"/>
          <a:ext cx="238125" cy="1428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0.3</a:t>
          </a:r>
        </a:p>
      </xdr:txBody>
    </xdr:sp>
    <xdr:clientData/>
  </xdr:twoCellAnchor>
  <xdr:twoCellAnchor>
    <xdr:from>
      <xdr:col>0</xdr:col>
      <xdr:colOff>57150</xdr:colOff>
      <xdr:row>6</xdr:row>
      <xdr:rowOff>57150</xdr:rowOff>
    </xdr:from>
    <xdr:to>
      <xdr:col>0</xdr:col>
      <xdr:colOff>457200</xdr:colOff>
      <xdr:row>7</xdr:row>
      <xdr:rowOff>152400</xdr:rowOff>
    </xdr:to>
    <xdr:sp macro="" textlink="">
      <xdr:nvSpPr>
        <xdr:cNvPr id="123" name="Text 2370">
          <a:extLst>
            <a:ext uri="{FF2B5EF4-FFF2-40B4-BE49-F238E27FC236}">
              <a16:creationId xmlns:a16="http://schemas.microsoft.com/office/drawing/2014/main" id="{E0927007-B075-48A7-886F-C6FF9FB24A9C}"/>
            </a:ext>
          </a:extLst>
        </xdr:cNvPr>
        <xdr:cNvSpPr txBox="1">
          <a:spLocks noChangeArrowheads="1"/>
        </xdr:cNvSpPr>
      </xdr:nvSpPr>
      <xdr:spPr bwMode="auto">
        <a:xfrm>
          <a:off x="57150" y="1200150"/>
          <a:ext cx="400050" cy="2857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strike="noStrike">
              <a:solidFill>
                <a:srgbClr val="FF0000"/>
              </a:solidFill>
              <a:latin typeface="굴림체"/>
              <a:ea typeface="굴림체"/>
            </a:rPr>
            <a:t>보  도</a:t>
          </a:r>
        </a:p>
        <a:p>
          <a:pPr algn="l" rtl="0">
            <a:defRPr sz="1000"/>
          </a:pPr>
          <a:r>
            <a:rPr lang="ko-KR" altLang="en-US" sz="800" b="0" i="0" strike="noStrike">
              <a:solidFill>
                <a:srgbClr val="FF0000"/>
              </a:solidFill>
              <a:latin typeface="굴림체"/>
              <a:ea typeface="굴림체"/>
            </a:rPr>
            <a:t>포장층</a:t>
          </a:r>
        </a:p>
      </xdr:txBody>
    </xdr:sp>
    <xdr:clientData/>
  </xdr:twoCellAnchor>
  <xdr:twoCellAnchor>
    <xdr:from>
      <xdr:col>0</xdr:col>
      <xdr:colOff>400050</xdr:colOff>
      <xdr:row>7</xdr:row>
      <xdr:rowOff>28575</xdr:rowOff>
    </xdr:from>
    <xdr:to>
      <xdr:col>0</xdr:col>
      <xdr:colOff>447675</xdr:colOff>
      <xdr:row>7</xdr:row>
      <xdr:rowOff>28575</xdr:rowOff>
    </xdr:to>
    <xdr:sp macro="" textlink="">
      <xdr:nvSpPr>
        <xdr:cNvPr id="124" name="Line 152">
          <a:extLst>
            <a:ext uri="{FF2B5EF4-FFF2-40B4-BE49-F238E27FC236}">
              <a16:creationId xmlns:a16="http://schemas.microsoft.com/office/drawing/2014/main" id="{EF2D2D28-6C3D-4F4F-880B-8F616383BC20}"/>
            </a:ext>
          </a:extLst>
        </xdr:cNvPr>
        <xdr:cNvSpPr>
          <a:spLocks noChangeShapeType="1"/>
        </xdr:cNvSpPr>
      </xdr:nvSpPr>
      <xdr:spPr bwMode="auto">
        <a:xfrm>
          <a:off x="400050" y="1362075"/>
          <a:ext cx="47625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542925</xdr:colOff>
      <xdr:row>7</xdr:row>
      <xdr:rowOff>66675</xdr:rowOff>
    </xdr:from>
    <xdr:to>
      <xdr:col>14</xdr:col>
      <xdr:colOff>542925</xdr:colOff>
      <xdr:row>11</xdr:row>
      <xdr:rowOff>133350</xdr:rowOff>
    </xdr:to>
    <xdr:sp macro="" textlink="">
      <xdr:nvSpPr>
        <xdr:cNvPr id="125" name="Line 153">
          <a:extLst>
            <a:ext uri="{FF2B5EF4-FFF2-40B4-BE49-F238E27FC236}">
              <a16:creationId xmlns:a16="http://schemas.microsoft.com/office/drawing/2014/main" id="{D1721872-F810-4961-AABF-6A7B65946EB2}"/>
            </a:ext>
          </a:extLst>
        </xdr:cNvPr>
        <xdr:cNvSpPr>
          <a:spLocks noChangeShapeType="1"/>
        </xdr:cNvSpPr>
      </xdr:nvSpPr>
      <xdr:spPr bwMode="auto">
        <a:xfrm flipH="1">
          <a:off x="9220200" y="1400175"/>
          <a:ext cx="0" cy="828675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428625</xdr:colOff>
      <xdr:row>9</xdr:row>
      <xdr:rowOff>19050</xdr:rowOff>
    </xdr:from>
    <xdr:to>
      <xdr:col>15</xdr:col>
      <xdr:colOff>38100</xdr:colOff>
      <xdr:row>10</xdr:row>
      <xdr:rowOff>0</xdr:rowOff>
    </xdr:to>
    <xdr:sp macro="" textlink="">
      <xdr:nvSpPr>
        <xdr:cNvPr id="126" name="Text 2413">
          <a:extLst>
            <a:ext uri="{FF2B5EF4-FFF2-40B4-BE49-F238E27FC236}">
              <a16:creationId xmlns:a16="http://schemas.microsoft.com/office/drawing/2014/main" id="{F49AFCFF-24F8-4DE7-84B6-7CAA86200F7B}"/>
            </a:ext>
          </a:extLst>
        </xdr:cNvPr>
        <xdr:cNvSpPr txBox="1">
          <a:spLocks noChangeArrowheads="1"/>
        </xdr:cNvSpPr>
      </xdr:nvSpPr>
      <xdr:spPr bwMode="auto">
        <a:xfrm>
          <a:off x="9105900" y="1733550"/>
          <a:ext cx="200025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L</a:t>
          </a:r>
        </a:p>
      </xdr:txBody>
    </xdr:sp>
    <xdr:clientData/>
  </xdr:twoCellAnchor>
  <xdr:twoCellAnchor>
    <xdr:from>
      <xdr:col>14</xdr:col>
      <xdr:colOff>438150</xdr:colOff>
      <xdr:row>7</xdr:row>
      <xdr:rowOff>57150</xdr:rowOff>
    </xdr:from>
    <xdr:to>
      <xdr:col>15</xdr:col>
      <xdr:colOff>38100</xdr:colOff>
      <xdr:row>7</xdr:row>
      <xdr:rowOff>57150</xdr:rowOff>
    </xdr:to>
    <xdr:sp macro="" textlink="">
      <xdr:nvSpPr>
        <xdr:cNvPr id="127" name="Line 155">
          <a:extLst>
            <a:ext uri="{FF2B5EF4-FFF2-40B4-BE49-F238E27FC236}">
              <a16:creationId xmlns:a16="http://schemas.microsoft.com/office/drawing/2014/main" id="{305292E8-13ED-4802-AA17-BF946B0EF18B}"/>
            </a:ext>
          </a:extLst>
        </xdr:cNvPr>
        <xdr:cNvSpPr>
          <a:spLocks noChangeShapeType="1"/>
        </xdr:cNvSpPr>
      </xdr:nvSpPr>
      <xdr:spPr bwMode="auto">
        <a:xfrm>
          <a:off x="9115425" y="1390650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428625</xdr:colOff>
      <xdr:row>11</xdr:row>
      <xdr:rowOff>142875</xdr:rowOff>
    </xdr:from>
    <xdr:to>
      <xdr:col>15</xdr:col>
      <xdr:colOff>28575</xdr:colOff>
      <xdr:row>11</xdr:row>
      <xdr:rowOff>142875</xdr:rowOff>
    </xdr:to>
    <xdr:sp macro="" textlink="">
      <xdr:nvSpPr>
        <xdr:cNvPr id="128" name="Line 156">
          <a:extLst>
            <a:ext uri="{FF2B5EF4-FFF2-40B4-BE49-F238E27FC236}">
              <a16:creationId xmlns:a16="http://schemas.microsoft.com/office/drawing/2014/main" id="{D99736A5-D9FD-4360-8B07-273DFEAB696C}"/>
            </a:ext>
          </a:extLst>
        </xdr:cNvPr>
        <xdr:cNvSpPr>
          <a:spLocks noChangeShapeType="1"/>
        </xdr:cNvSpPr>
      </xdr:nvSpPr>
      <xdr:spPr bwMode="auto">
        <a:xfrm>
          <a:off x="9105900" y="223837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129" name="Text 2368">
          <a:extLst>
            <a:ext uri="{FF2B5EF4-FFF2-40B4-BE49-F238E27FC236}">
              <a16:creationId xmlns:a16="http://schemas.microsoft.com/office/drawing/2014/main" id="{70315B1F-E308-42F8-986E-F9FC96FC2C1C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130" name="Text 2368">
          <a:extLst>
            <a:ext uri="{FF2B5EF4-FFF2-40B4-BE49-F238E27FC236}">
              <a16:creationId xmlns:a16="http://schemas.microsoft.com/office/drawing/2014/main" id="{2A9F16DB-2F48-41AD-98D8-CFA6F3A59871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131" name="Text 2368">
          <a:extLst>
            <a:ext uri="{FF2B5EF4-FFF2-40B4-BE49-F238E27FC236}">
              <a16:creationId xmlns:a16="http://schemas.microsoft.com/office/drawing/2014/main" id="{758F8562-E889-4E6B-8798-2BA353BD68B5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132" name="Text 2368">
          <a:extLst>
            <a:ext uri="{FF2B5EF4-FFF2-40B4-BE49-F238E27FC236}">
              <a16:creationId xmlns:a16="http://schemas.microsoft.com/office/drawing/2014/main" id="{F05A8DAB-D5FD-4BF9-832F-09388DD208ED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209550</xdr:colOff>
      <xdr:row>5</xdr:row>
      <xdr:rowOff>171450</xdr:rowOff>
    </xdr:from>
    <xdr:to>
      <xdr:col>8</xdr:col>
      <xdr:colOff>523875</xdr:colOff>
      <xdr:row>5</xdr:row>
      <xdr:rowOff>171450</xdr:rowOff>
    </xdr:to>
    <xdr:sp macro="" textlink="">
      <xdr:nvSpPr>
        <xdr:cNvPr id="133" name="Line 339">
          <a:extLst>
            <a:ext uri="{FF2B5EF4-FFF2-40B4-BE49-F238E27FC236}">
              <a16:creationId xmlns:a16="http://schemas.microsoft.com/office/drawing/2014/main" id="{2CCFE9BD-3025-4D55-BA31-48EF56E0F11F}"/>
            </a:ext>
          </a:extLst>
        </xdr:cNvPr>
        <xdr:cNvSpPr>
          <a:spLocks noChangeShapeType="1"/>
        </xdr:cNvSpPr>
      </xdr:nvSpPr>
      <xdr:spPr bwMode="auto">
        <a:xfrm>
          <a:off x="5305425" y="1123950"/>
          <a:ext cx="314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304800</xdr:colOff>
      <xdr:row>6</xdr:row>
      <xdr:rowOff>85725</xdr:rowOff>
    </xdr:from>
    <xdr:to>
      <xdr:col>9</xdr:col>
      <xdr:colOff>571500</xdr:colOff>
      <xdr:row>7</xdr:row>
      <xdr:rowOff>95250</xdr:rowOff>
    </xdr:to>
    <xdr:sp macro="" textlink="">
      <xdr:nvSpPr>
        <xdr:cNvPr id="134" name="Text 2368">
          <a:extLst>
            <a:ext uri="{FF2B5EF4-FFF2-40B4-BE49-F238E27FC236}">
              <a16:creationId xmlns:a16="http://schemas.microsoft.com/office/drawing/2014/main" id="{6C5AAC52-5B27-40C7-AE6A-8FFF21A9EAD1}"/>
            </a:ext>
          </a:extLst>
        </xdr:cNvPr>
        <xdr:cNvSpPr txBox="1">
          <a:spLocks noChangeArrowheads="1"/>
        </xdr:cNvSpPr>
      </xdr:nvSpPr>
      <xdr:spPr bwMode="auto">
        <a:xfrm>
          <a:off x="5400675" y="1228725"/>
          <a:ext cx="847725" cy="2000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900" b="0" i="0" strike="noStrike">
              <a:solidFill>
                <a:srgbClr val="000000"/>
              </a:solidFill>
              <a:latin typeface="굴림체"/>
              <a:ea typeface="굴림체"/>
            </a:rPr>
            <a:t>보차도경계석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135" name="Text 2356">
          <a:extLst>
            <a:ext uri="{FF2B5EF4-FFF2-40B4-BE49-F238E27FC236}">
              <a16:creationId xmlns:a16="http://schemas.microsoft.com/office/drawing/2014/main" id="{8A9672AF-6E29-4F9A-BEE9-3D47AA431D2D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136" name="Text 2368">
          <a:extLst>
            <a:ext uri="{FF2B5EF4-FFF2-40B4-BE49-F238E27FC236}">
              <a16:creationId xmlns:a16="http://schemas.microsoft.com/office/drawing/2014/main" id="{ACB5F633-69C7-4C59-9B9E-A13BA1647DC5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137" name="Text 2370">
          <a:extLst>
            <a:ext uri="{FF2B5EF4-FFF2-40B4-BE49-F238E27FC236}">
              <a16:creationId xmlns:a16="http://schemas.microsoft.com/office/drawing/2014/main" id="{26B6ECD2-F167-4DBA-8DF2-C72EF2A957E2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38" name="Text 2387">
          <a:extLst>
            <a:ext uri="{FF2B5EF4-FFF2-40B4-BE49-F238E27FC236}">
              <a16:creationId xmlns:a16="http://schemas.microsoft.com/office/drawing/2014/main" id="{22A46095-E3F8-4E64-88E4-F6ED3CB196FE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139" name="Text 2390">
          <a:extLst>
            <a:ext uri="{FF2B5EF4-FFF2-40B4-BE49-F238E27FC236}">
              <a16:creationId xmlns:a16="http://schemas.microsoft.com/office/drawing/2014/main" id="{526FC1C4-3969-41F7-8E26-3679BF1110ED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140" name="Text 2370">
          <a:extLst>
            <a:ext uri="{FF2B5EF4-FFF2-40B4-BE49-F238E27FC236}">
              <a16:creationId xmlns:a16="http://schemas.microsoft.com/office/drawing/2014/main" id="{1FA2BCD6-CB4D-4EDC-A949-80DB1CD39377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41" name="Text 2356">
          <a:extLst>
            <a:ext uri="{FF2B5EF4-FFF2-40B4-BE49-F238E27FC236}">
              <a16:creationId xmlns:a16="http://schemas.microsoft.com/office/drawing/2014/main" id="{AA93204E-B979-4F9A-9EC8-0497E560387A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42" name="Text 2360">
          <a:extLst>
            <a:ext uri="{FF2B5EF4-FFF2-40B4-BE49-F238E27FC236}">
              <a16:creationId xmlns:a16="http://schemas.microsoft.com/office/drawing/2014/main" id="{DC9FB1DE-AF0B-445A-938D-05276A7F9410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43" name="Text 2367">
          <a:extLst>
            <a:ext uri="{FF2B5EF4-FFF2-40B4-BE49-F238E27FC236}">
              <a16:creationId xmlns:a16="http://schemas.microsoft.com/office/drawing/2014/main" id="{C38A3FE2-C043-45FA-B73E-22361B8F2389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44" name="Text 2368">
          <a:extLst>
            <a:ext uri="{FF2B5EF4-FFF2-40B4-BE49-F238E27FC236}">
              <a16:creationId xmlns:a16="http://schemas.microsoft.com/office/drawing/2014/main" id="{9359C4AD-83ED-44A7-BD3B-C54DECA16E7C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45" name="Text 2370">
          <a:extLst>
            <a:ext uri="{FF2B5EF4-FFF2-40B4-BE49-F238E27FC236}">
              <a16:creationId xmlns:a16="http://schemas.microsoft.com/office/drawing/2014/main" id="{91BA6D6E-3010-4DEB-ACFA-3F6657B0F329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46" name="Text 2371">
          <a:extLst>
            <a:ext uri="{FF2B5EF4-FFF2-40B4-BE49-F238E27FC236}">
              <a16:creationId xmlns:a16="http://schemas.microsoft.com/office/drawing/2014/main" id="{2F987D88-1EC3-49AA-9396-4364DE6AF376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47" name="Text 2372">
          <a:extLst>
            <a:ext uri="{FF2B5EF4-FFF2-40B4-BE49-F238E27FC236}">
              <a16:creationId xmlns:a16="http://schemas.microsoft.com/office/drawing/2014/main" id="{5511B0AA-586C-4980-A69B-6F9E00E8EA78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48" name="Text 2387">
          <a:extLst>
            <a:ext uri="{FF2B5EF4-FFF2-40B4-BE49-F238E27FC236}">
              <a16:creationId xmlns:a16="http://schemas.microsoft.com/office/drawing/2014/main" id="{2ACF10FB-939B-46BC-823E-D120F4470861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149" name="Line 171">
          <a:extLst>
            <a:ext uri="{FF2B5EF4-FFF2-40B4-BE49-F238E27FC236}">
              <a16:creationId xmlns:a16="http://schemas.microsoft.com/office/drawing/2014/main" id="{240F8C98-2130-489E-B1DC-0C59DBFB5647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50" name="Text 2390">
          <a:extLst>
            <a:ext uri="{FF2B5EF4-FFF2-40B4-BE49-F238E27FC236}">
              <a16:creationId xmlns:a16="http://schemas.microsoft.com/office/drawing/2014/main" id="{5595C45D-696A-4984-A9F1-CF974764C3A8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51" name="Text 2414">
          <a:extLst>
            <a:ext uri="{FF2B5EF4-FFF2-40B4-BE49-F238E27FC236}">
              <a16:creationId xmlns:a16="http://schemas.microsoft.com/office/drawing/2014/main" id="{AB417CE2-9B31-4399-902F-EBD675F22217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52" name="Text 2356">
          <a:extLst>
            <a:ext uri="{FF2B5EF4-FFF2-40B4-BE49-F238E27FC236}">
              <a16:creationId xmlns:a16="http://schemas.microsoft.com/office/drawing/2014/main" id="{47D77E53-E173-4CC5-A4F7-10985C40F5EB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53" name="Text 2360">
          <a:extLst>
            <a:ext uri="{FF2B5EF4-FFF2-40B4-BE49-F238E27FC236}">
              <a16:creationId xmlns:a16="http://schemas.microsoft.com/office/drawing/2014/main" id="{D6BAC458-92A8-43FE-9405-2BB55A9694EE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54" name="Text 2367">
          <a:extLst>
            <a:ext uri="{FF2B5EF4-FFF2-40B4-BE49-F238E27FC236}">
              <a16:creationId xmlns:a16="http://schemas.microsoft.com/office/drawing/2014/main" id="{3839F54C-7E65-4E85-878E-B42EB7F18ECA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55" name="Text 2368">
          <a:extLst>
            <a:ext uri="{FF2B5EF4-FFF2-40B4-BE49-F238E27FC236}">
              <a16:creationId xmlns:a16="http://schemas.microsoft.com/office/drawing/2014/main" id="{CD1535F6-3E0D-45C4-B53B-C492BE6B313A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56" name="Text 2370">
          <a:extLst>
            <a:ext uri="{FF2B5EF4-FFF2-40B4-BE49-F238E27FC236}">
              <a16:creationId xmlns:a16="http://schemas.microsoft.com/office/drawing/2014/main" id="{CF0B5C52-9015-48E9-B309-D5EDEA8224C7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57" name="Text 2371">
          <a:extLst>
            <a:ext uri="{FF2B5EF4-FFF2-40B4-BE49-F238E27FC236}">
              <a16:creationId xmlns:a16="http://schemas.microsoft.com/office/drawing/2014/main" id="{8B5CE0DC-B998-41E8-AFA7-336AB145C3FF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58" name="Text 2372">
          <a:extLst>
            <a:ext uri="{FF2B5EF4-FFF2-40B4-BE49-F238E27FC236}">
              <a16:creationId xmlns:a16="http://schemas.microsoft.com/office/drawing/2014/main" id="{B15DDD85-E379-439A-A12D-26EC35B5C24F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59" name="Text 2387">
          <a:extLst>
            <a:ext uri="{FF2B5EF4-FFF2-40B4-BE49-F238E27FC236}">
              <a16:creationId xmlns:a16="http://schemas.microsoft.com/office/drawing/2014/main" id="{B91EA2A9-2F8E-4469-8762-68A61356B7CC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60" name="Text 2390">
          <a:extLst>
            <a:ext uri="{FF2B5EF4-FFF2-40B4-BE49-F238E27FC236}">
              <a16:creationId xmlns:a16="http://schemas.microsoft.com/office/drawing/2014/main" id="{35FC9141-AFB5-4DA6-9EFE-0A78367D44B7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61" name="Text 2414">
          <a:extLst>
            <a:ext uri="{FF2B5EF4-FFF2-40B4-BE49-F238E27FC236}">
              <a16:creationId xmlns:a16="http://schemas.microsoft.com/office/drawing/2014/main" id="{338AD2E4-8505-4AA9-9906-D44B76B14BC0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62" name="Text 2414">
          <a:extLst>
            <a:ext uri="{FF2B5EF4-FFF2-40B4-BE49-F238E27FC236}">
              <a16:creationId xmlns:a16="http://schemas.microsoft.com/office/drawing/2014/main" id="{7477B989-DC39-47D7-ADA5-19EE29AEE43D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163" name="Text 2356">
          <a:extLst>
            <a:ext uri="{FF2B5EF4-FFF2-40B4-BE49-F238E27FC236}">
              <a16:creationId xmlns:a16="http://schemas.microsoft.com/office/drawing/2014/main" id="{FEDA6980-1FF6-4771-ADF1-E456A4E37660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164" name="Text 2360">
          <a:extLst>
            <a:ext uri="{FF2B5EF4-FFF2-40B4-BE49-F238E27FC236}">
              <a16:creationId xmlns:a16="http://schemas.microsoft.com/office/drawing/2014/main" id="{E8D6D538-B8B0-4CC2-9573-0D3836B26CED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165" name="Text 2367">
          <a:extLst>
            <a:ext uri="{FF2B5EF4-FFF2-40B4-BE49-F238E27FC236}">
              <a16:creationId xmlns:a16="http://schemas.microsoft.com/office/drawing/2014/main" id="{6EA3E327-542F-4968-A26D-DCE465385E28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166" name="Text 2368">
          <a:extLst>
            <a:ext uri="{FF2B5EF4-FFF2-40B4-BE49-F238E27FC236}">
              <a16:creationId xmlns:a16="http://schemas.microsoft.com/office/drawing/2014/main" id="{8965EB10-A802-4BF3-B155-A34F65FBCDBA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67" name="Text 2367">
          <a:extLst>
            <a:ext uri="{FF2B5EF4-FFF2-40B4-BE49-F238E27FC236}">
              <a16:creationId xmlns:a16="http://schemas.microsoft.com/office/drawing/2014/main" id="{4127F720-AC3E-4D56-A069-716DBD2E6033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168" name="Text 2387">
          <a:extLst>
            <a:ext uri="{FF2B5EF4-FFF2-40B4-BE49-F238E27FC236}">
              <a16:creationId xmlns:a16="http://schemas.microsoft.com/office/drawing/2014/main" id="{BD247D4B-4365-4435-A8B9-C3117F7E8263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169" name="Line 194">
          <a:extLst>
            <a:ext uri="{FF2B5EF4-FFF2-40B4-BE49-F238E27FC236}">
              <a16:creationId xmlns:a16="http://schemas.microsoft.com/office/drawing/2014/main" id="{1AC372EF-FB28-456B-A8E0-42F6AF439585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170" name="Text 2390">
          <a:extLst>
            <a:ext uri="{FF2B5EF4-FFF2-40B4-BE49-F238E27FC236}">
              <a16:creationId xmlns:a16="http://schemas.microsoft.com/office/drawing/2014/main" id="{868F1BA1-18D0-4F59-A2F5-8F9F80D862F9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171" name="Text 2387">
          <a:extLst>
            <a:ext uri="{FF2B5EF4-FFF2-40B4-BE49-F238E27FC236}">
              <a16:creationId xmlns:a16="http://schemas.microsoft.com/office/drawing/2014/main" id="{E76310A8-F8A4-4990-8C40-1DBBDF9B7718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72" name="Text 2390">
          <a:extLst>
            <a:ext uri="{FF2B5EF4-FFF2-40B4-BE49-F238E27FC236}">
              <a16:creationId xmlns:a16="http://schemas.microsoft.com/office/drawing/2014/main" id="{EC3FE4EC-7E7C-487C-B359-1FB5DD8C5FF1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173" name="Text 2368">
          <a:extLst>
            <a:ext uri="{FF2B5EF4-FFF2-40B4-BE49-F238E27FC236}">
              <a16:creationId xmlns:a16="http://schemas.microsoft.com/office/drawing/2014/main" id="{8633DBBD-5029-426E-AC57-B6460D4F8434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174" name="Text 2356">
          <a:extLst>
            <a:ext uri="{FF2B5EF4-FFF2-40B4-BE49-F238E27FC236}">
              <a16:creationId xmlns:a16="http://schemas.microsoft.com/office/drawing/2014/main" id="{4F81FB2B-7D0E-4785-9339-0DBFAF2F1F8D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175" name="Text 2368">
          <a:extLst>
            <a:ext uri="{FF2B5EF4-FFF2-40B4-BE49-F238E27FC236}">
              <a16:creationId xmlns:a16="http://schemas.microsoft.com/office/drawing/2014/main" id="{3C0FE538-B67F-4E79-BC0B-8A49484464F7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176" name="Text 2370">
          <a:extLst>
            <a:ext uri="{FF2B5EF4-FFF2-40B4-BE49-F238E27FC236}">
              <a16:creationId xmlns:a16="http://schemas.microsoft.com/office/drawing/2014/main" id="{8FF065B4-E1C9-41E5-BC84-C03FA54F70B3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77" name="Text 2387">
          <a:extLst>
            <a:ext uri="{FF2B5EF4-FFF2-40B4-BE49-F238E27FC236}">
              <a16:creationId xmlns:a16="http://schemas.microsoft.com/office/drawing/2014/main" id="{EC89CBD4-1290-4061-81C1-ECE7A3C61138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178" name="Text 2390">
          <a:extLst>
            <a:ext uri="{FF2B5EF4-FFF2-40B4-BE49-F238E27FC236}">
              <a16:creationId xmlns:a16="http://schemas.microsoft.com/office/drawing/2014/main" id="{FE042EF9-E811-4847-8225-12F20FD94DC2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179" name="Text 2370">
          <a:extLst>
            <a:ext uri="{FF2B5EF4-FFF2-40B4-BE49-F238E27FC236}">
              <a16:creationId xmlns:a16="http://schemas.microsoft.com/office/drawing/2014/main" id="{8A16D3E9-F6DC-4DD4-9988-59620147702C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80" name="Text 2356">
          <a:extLst>
            <a:ext uri="{FF2B5EF4-FFF2-40B4-BE49-F238E27FC236}">
              <a16:creationId xmlns:a16="http://schemas.microsoft.com/office/drawing/2014/main" id="{2C0AC906-0672-4794-88E0-5C7440924005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81" name="Text 2360">
          <a:extLst>
            <a:ext uri="{FF2B5EF4-FFF2-40B4-BE49-F238E27FC236}">
              <a16:creationId xmlns:a16="http://schemas.microsoft.com/office/drawing/2014/main" id="{B21FFE3F-5DE8-46C5-930C-8F1ED7FCC7DD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82" name="Text 2367">
          <a:extLst>
            <a:ext uri="{FF2B5EF4-FFF2-40B4-BE49-F238E27FC236}">
              <a16:creationId xmlns:a16="http://schemas.microsoft.com/office/drawing/2014/main" id="{1D2FDC78-B5FD-4A2C-92EA-10A0EDFC1F57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83" name="Text 2368">
          <a:extLst>
            <a:ext uri="{FF2B5EF4-FFF2-40B4-BE49-F238E27FC236}">
              <a16:creationId xmlns:a16="http://schemas.microsoft.com/office/drawing/2014/main" id="{C3345645-87CB-4DFC-8790-334BFDF3273D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84" name="Text 2370">
          <a:extLst>
            <a:ext uri="{FF2B5EF4-FFF2-40B4-BE49-F238E27FC236}">
              <a16:creationId xmlns:a16="http://schemas.microsoft.com/office/drawing/2014/main" id="{1AA55BE3-F75A-4F21-A3E9-06CDBBFFEBE3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85" name="Text 2371">
          <a:extLst>
            <a:ext uri="{FF2B5EF4-FFF2-40B4-BE49-F238E27FC236}">
              <a16:creationId xmlns:a16="http://schemas.microsoft.com/office/drawing/2014/main" id="{5D7EEACA-D5CA-4BDB-99D1-4828C8988297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86" name="Text 2372">
          <a:extLst>
            <a:ext uri="{FF2B5EF4-FFF2-40B4-BE49-F238E27FC236}">
              <a16:creationId xmlns:a16="http://schemas.microsoft.com/office/drawing/2014/main" id="{4C67DF43-EFDB-4843-8656-36C484BC1CB6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87" name="Text 2387">
          <a:extLst>
            <a:ext uri="{FF2B5EF4-FFF2-40B4-BE49-F238E27FC236}">
              <a16:creationId xmlns:a16="http://schemas.microsoft.com/office/drawing/2014/main" id="{297184CC-6BB9-4D79-A1A3-5DE8E390F1D6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188" name="Line 213">
          <a:extLst>
            <a:ext uri="{FF2B5EF4-FFF2-40B4-BE49-F238E27FC236}">
              <a16:creationId xmlns:a16="http://schemas.microsoft.com/office/drawing/2014/main" id="{798D6E79-EA61-4558-B301-D3756707F70F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89" name="Text 2390">
          <a:extLst>
            <a:ext uri="{FF2B5EF4-FFF2-40B4-BE49-F238E27FC236}">
              <a16:creationId xmlns:a16="http://schemas.microsoft.com/office/drawing/2014/main" id="{8D3490EC-77CD-4DF9-B264-2B032CFD7F6F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90" name="Text 2414">
          <a:extLst>
            <a:ext uri="{FF2B5EF4-FFF2-40B4-BE49-F238E27FC236}">
              <a16:creationId xmlns:a16="http://schemas.microsoft.com/office/drawing/2014/main" id="{0EA22F80-EF9C-4A34-9306-EF42EDFBF165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91" name="Text 2356">
          <a:extLst>
            <a:ext uri="{FF2B5EF4-FFF2-40B4-BE49-F238E27FC236}">
              <a16:creationId xmlns:a16="http://schemas.microsoft.com/office/drawing/2014/main" id="{C3533480-B3FE-4A17-9874-CAEF11653143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92" name="Text 2360">
          <a:extLst>
            <a:ext uri="{FF2B5EF4-FFF2-40B4-BE49-F238E27FC236}">
              <a16:creationId xmlns:a16="http://schemas.microsoft.com/office/drawing/2014/main" id="{10D3A1F6-2FF5-4629-8466-B7642BC6BAF0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93" name="Text 2367">
          <a:extLst>
            <a:ext uri="{FF2B5EF4-FFF2-40B4-BE49-F238E27FC236}">
              <a16:creationId xmlns:a16="http://schemas.microsoft.com/office/drawing/2014/main" id="{4D5EA63E-07C0-465F-9938-90B187F22D33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94" name="Text 2368">
          <a:extLst>
            <a:ext uri="{FF2B5EF4-FFF2-40B4-BE49-F238E27FC236}">
              <a16:creationId xmlns:a16="http://schemas.microsoft.com/office/drawing/2014/main" id="{DD521E3F-5314-49A3-8761-06AF9FDB99AF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95" name="Text 2370">
          <a:extLst>
            <a:ext uri="{FF2B5EF4-FFF2-40B4-BE49-F238E27FC236}">
              <a16:creationId xmlns:a16="http://schemas.microsoft.com/office/drawing/2014/main" id="{5A3EA697-AEAE-455B-9A99-975837D8C3C1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96" name="Text 2371">
          <a:extLst>
            <a:ext uri="{FF2B5EF4-FFF2-40B4-BE49-F238E27FC236}">
              <a16:creationId xmlns:a16="http://schemas.microsoft.com/office/drawing/2014/main" id="{803314EA-3F0D-46DA-A87B-9054FABF9E18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97" name="Text 2372">
          <a:extLst>
            <a:ext uri="{FF2B5EF4-FFF2-40B4-BE49-F238E27FC236}">
              <a16:creationId xmlns:a16="http://schemas.microsoft.com/office/drawing/2014/main" id="{874B18E0-AE4C-4705-8615-D5D4B68937F9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98" name="Text 2387">
          <a:extLst>
            <a:ext uri="{FF2B5EF4-FFF2-40B4-BE49-F238E27FC236}">
              <a16:creationId xmlns:a16="http://schemas.microsoft.com/office/drawing/2014/main" id="{A018DFC4-8E8F-4E48-BF83-01C59F46F2DD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99" name="Text 2390">
          <a:extLst>
            <a:ext uri="{FF2B5EF4-FFF2-40B4-BE49-F238E27FC236}">
              <a16:creationId xmlns:a16="http://schemas.microsoft.com/office/drawing/2014/main" id="{EF16064F-F65A-4B77-81B3-2DAC55BA39EB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00" name="Text 2414">
          <a:extLst>
            <a:ext uri="{FF2B5EF4-FFF2-40B4-BE49-F238E27FC236}">
              <a16:creationId xmlns:a16="http://schemas.microsoft.com/office/drawing/2014/main" id="{984A5B91-7743-4B84-B44C-63387EAB3DEB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01" name="Text 2414">
          <a:extLst>
            <a:ext uri="{FF2B5EF4-FFF2-40B4-BE49-F238E27FC236}">
              <a16:creationId xmlns:a16="http://schemas.microsoft.com/office/drawing/2014/main" id="{9C93B60A-023B-43FB-A75C-6B5755389CAF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202" name="Text 2356">
          <a:extLst>
            <a:ext uri="{FF2B5EF4-FFF2-40B4-BE49-F238E27FC236}">
              <a16:creationId xmlns:a16="http://schemas.microsoft.com/office/drawing/2014/main" id="{376FAD05-F4F2-4D01-B6F7-6DDBEB7A45F7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203" name="Text 2360">
          <a:extLst>
            <a:ext uri="{FF2B5EF4-FFF2-40B4-BE49-F238E27FC236}">
              <a16:creationId xmlns:a16="http://schemas.microsoft.com/office/drawing/2014/main" id="{97F0BBCD-357F-4023-94C1-03D3DD5FC105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204" name="Text 2367">
          <a:extLst>
            <a:ext uri="{FF2B5EF4-FFF2-40B4-BE49-F238E27FC236}">
              <a16:creationId xmlns:a16="http://schemas.microsoft.com/office/drawing/2014/main" id="{7230DE4E-C705-4290-B4BD-A281440538FB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05" name="Text 2368">
          <a:extLst>
            <a:ext uri="{FF2B5EF4-FFF2-40B4-BE49-F238E27FC236}">
              <a16:creationId xmlns:a16="http://schemas.microsoft.com/office/drawing/2014/main" id="{93CB3490-C3AF-4F0A-99EC-71230D85FB75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06" name="Text 2367">
          <a:extLst>
            <a:ext uri="{FF2B5EF4-FFF2-40B4-BE49-F238E27FC236}">
              <a16:creationId xmlns:a16="http://schemas.microsoft.com/office/drawing/2014/main" id="{AC11C7FE-6753-488A-A313-DB3AB93AE696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07" name="Text 2387">
          <a:extLst>
            <a:ext uri="{FF2B5EF4-FFF2-40B4-BE49-F238E27FC236}">
              <a16:creationId xmlns:a16="http://schemas.microsoft.com/office/drawing/2014/main" id="{8E52AE25-FA0F-45F2-828E-121C8F106ADA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208" name="Line 236">
          <a:extLst>
            <a:ext uri="{FF2B5EF4-FFF2-40B4-BE49-F238E27FC236}">
              <a16:creationId xmlns:a16="http://schemas.microsoft.com/office/drawing/2014/main" id="{B5518F32-FC48-4D29-B2D9-5DB057422942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09" name="Text 2390">
          <a:extLst>
            <a:ext uri="{FF2B5EF4-FFF2-40B4-BE49-F238E27FC236}">
              <a16:creationId xmlns:a16="http://schemas.microsoft.com/office/drawing/2014/main" id="{9D5053FE-F31F-42ED-9D79-ED063A68B300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210" name="Text 2387">
          <a:extLst>
            <a:ext uri="{FF2B5EF4-FFF2-40B4-BE49-F238E27FC236}">
              <a16:creationId xmlns:a16="http://schemas.microsoft.com/office/drawing/2014/main" id="{04C2B715-6549-4B70-A582-26B19CC35953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11" name="Text 2390">
          <a:extLst>
            <a:ext uri="{FF2B5EF4-FFF2-40B4-BE49-F238E27FC236}">
              <a16:creationId xmlns:a16="http://schemas.microsoft.com/office/drawing/2014/main" id="{EA2AC0AC-83C1-4230-9AE5-EDE25EAB97F1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212" name="Text 2368">
          <a:extLst>
            <a:ext uri="{FF2B5EF4-FFF2-40B4-BE49-F238E27FC236}">
              <a16:creationId xmlns:a16="http://schemas.microsoft.com/office/drawing/2014/main" id="{D8A17CD7-73BB-496C-B568-66DBEBB106DA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13" name="Text 2368">
          <a:extLst>
            <a:ext uri="{FF2B5EF4-FFF2-40B4-BE49-F238E27FC236}">
              <a16:creationId xmlns:a16="http://schemas.microsoft.com/office/drawing/2014/main" id="{303F790F-8BFA-4837-9DF6-64A94192AFD5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14" name="Text 2368">
          <a:extLst>
            <a:ext uri="{FF2B5EF4-FFF2-40B4-BE49-F238E27FC236}">
              <a16:creationId xmlns:a16="http://schemas.microsoft.com/office/drawing/2014/main" id="{488966C4-6AEB-4B19-B935-CBC26060FE72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215" name="Text 2356">
          <a:extLst>
            <a:ext uri="{FF2B5EF4-FFF2-40B4-BE49-F238E27FC236}">
              <a16:creationId xmlns:a16="http://schemas.microsoft.com/office/drawing/2014/main" id="{2A0CC431-2497-48DB-A485-469F9648C3D0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216" name="Text 2368">
          <a:extLst>
            <a:ext uri="{FF2B5EF4-FFF2-40B4-BE49-F238E27FC236}">
              <a16:creationId xmlns:a16="http://schemas.microsoft.com/office/drawing/2014/main" id="{7A6DCC1E-DEF8-413D-8198-3C42AEEAFAA4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217" name="Text 2370">
          <a:extLst>
            <a:ext uri="{FF2B5EF4-FFF2-40B4-BE49-F238E27FC236}">
              <a16:creationId xmlns:a16="http://schemas.microsoft.com/office/drawing/2014/main" id="{012C98C1-4B3D-4EF4-B91E-609BFEB804F6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18" name="Text 2387">
          <a:extLst>
            <a:ext uri="{FF2B5EF4-FFF2-40B4-BE49-F238E27FC236}">
              <a16:creationId xmlns:a16="http://schemas.microsoft.com/office/drawing/2014/main" id="{8C800F00-5D42-4E3E-8E2D-D701D74B3634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219" name="Text 2390">
          <a:extLst>
            <a:ext uri="{FF2B5EF4-FFF2-40B4-BE49-F238E27FC236}">
              <a16:creationId xmlns:a16="http://schemas.microsoft.com/office/drawing/2014/main" id="{FDC30DBE-67ED-425B-A3C9-D835949FC1EC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220" name="Text 2370">
          <a:extLst>
            <a:ext uri="{FF2B5EF4-FFF2-40B4-BE49-F238E27FC236}">
              <a16:creationId xmlns:a16="http://schemas.microsoft.com/office/drawing/2014/main" id="{A8ABD5BD-5C9F-4264-A531-4FE11CAB323A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21" name="Text 2356">
          <a:extLst>
            <a:ext uri="{FF2B5EF4-FFF2-40B4-BE49-F238E27FC236}">
              <a16:creationId xmlns:a16="http://schemas.microsoft.com/office/drawing/2014/main" id="{DB4F99F4-26A8-4DD9-AA76-16CD740396AA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22" name="Text 2360">
          <a:extLst>
            <a:ext uri="{FF2B5EF4-FFF2-40B4-BE49-F238E27FC236}">
              <a16:creationId xmlns:a16="http://schemas.microsoft.com/office/drawing/2014/main" id="{04D182D4-1EC5-4FA0-A305-543F8C6D1830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23" name="Text 2367">
          <a:extLst>
            <a:ext uri="{FF2B5EF4-FFF2-40B4-BE49-F238E27FC236}">
              <a16:creationId xmlns:a16="http://schemas.microsoft.com/office/drawing/2014/main" id="{1F17E44E-A8A5-41C4-BEA9-0446714A2268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24" name="Text 2368">
          <a:extLst>
            <a:ext uri="{FF2B5EF4-FFF2-40B4-BE49-F238E27FC236}">
              <a16:creationId xmlns:a16="http://schemas.microsoft.com/office/drawing/2014/main" id="{39759B71-5327-400D-848C-1821EFCBA1A0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25" name="Text 2370">
          <a:extLst>
            <a:ext uri="{FF2B5EF4-FFF2-40B4-BE49-F238E27FC236}">
              <a16:creationId xmlns:a16="http://schemas.microsoft.com/office/drawing/2014/main" id="{D4C50F56-18BC-4446-BDAC-71AE694FA7E4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26" name="Text 2371">
          <a:extLst>
            <a:ext uri="{FF2B5EF4-FFF2-40B4-BE49-F238E27FC236}">
              <a16:creationId xmlns:a16="http://schemas.microsoft.com/office/drawing/2014/main" id="{339D31AB-9D9D-41D6-9664-EFC9E9EF57A3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27" name="Text 2372">
          <a:extLst>
            <a:ext uri="{FF2B5EF4-FFF2-40B4-BE49-F238E27FC236}">
              <a16:creationId xmlns:a16="http://schemas.microsoft.com/office/drawing/2014/main" id="{3F43FAE5-0212-49B5-B818-38F3E7A81AFD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28" name="Text 2387">
          <a:extLst>
            <a:ext uri="{FF2B5EF4-FFF2-40B4-BE49-F238E27FC236}">
              <a16:creationId xmlns:a16="http://schemas.microsoft.com/office/drawing/2014/main" id="{144A2F0C-3B21-49EC-BD71-861DC9CC7027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229" name="Line 37">
          <a:extLst>
            <a:ext uri="{FF2B5EF4-FFF2-40B4-BE49-F238E27FC236}">
              <a16:creationId xmlns:a16="http://schemas.microsoft.com/office/drawing/2014/main" id="{A5A418C9-F1D4-48DE-A1CC-B964842FA483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30" name="Text 2390">
          <a:extLst>
            <a:ext uri="{FF2B5EF4-FFF2-40B4-BE49-F238E27FC236}">
              <a16:creationId xmlns:a16="http://schemas.microsoft.com/office/drawing/2014/main" id="{71E4E20F-F46B-46A8-B622-2427BC0D2473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31" name="Text 2414">
          <a:extLst>
            <a:ext uri="{FF2B5EF4-FFF2-40B4-BE49-F238E27FC236}">
              <a16:creationId xmlns:a16="http://schemas.microsoft.com/office/drawing/2014/main" id="{BA228D2A-C015-4D67-AA82-A7023659D8A6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232" name="Text 2418">
          <a:extLst>
            <a:ext uri="{FF2B5EF4-FFF2-40B4-BE49-F238E27FC236}">
              <a16:creationId xmlns:a16="http://schemas.microsoft.com/office/drawing/2014/main" id="{D6EBA5EE-7738-4DD9-B1B2-1D10A86D57C6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33" name="Text 2356">
          <a:extLst>
            <a:ext uri="{FF2B5EF4-FFF2-40B4-BE49-F238E27FC236}">
              <a16:creationId xmlns:a16="http://schemas.microsoft.com/office/drawing/2014/main" id="{78653924-5DFB-474A-AFD3-4E3F60F69CAC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34" name="Text 2360">
          <a:extLst>
            <a:ext uri="{FF2B5EF4-FFF2-40B4-BE49-F238E27FC236}">
              <a16:creationId xmlns:a16="http://schemas.microsoft.com/office/drawing/2014/main" id="{3635C7D0-7C39-4D94-87BB-F409374ACDE1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35" name="Text 2367">
          <a:extLst>
            <a:ext uri="{FF2B5EF4-FFF2-40B4-BE49-F238E27FC236}">
              <a16:creationId xmlns:a16="http://schemas.microsoft.com/office/drawing/2014/main" id="{6EF79790-807F-46E2-8354-8AD7A6DE5FBD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36" name="Text 2368">
          <a:extLst>
            <a:ext uri="{FF2B5EF4-FFF2-40B4-BE49-F238E27FC236}">
              <a16:creationId xmlns:a16="http://schemas.microsoft.com/office/drawing/2014/main" id="{5D4E8447-6BAD-4735-A86B-6DFACBB0F9DD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37" name="Text 2370">
          <a:extLst>
            <a:ext uri="{FF2B5EF4-FFF2-40B4-BE49-F238E27FC236}">
              <a16:creationId xmlns:a16="http://schemas.microsoft.com/office/drawing/2014/main" id="{C70E6E86-822E-4A3C-8C27-9F6DEBE660F3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38" name="Text 2371">
          <a:extLst>
            <a:ext uri="{FF2B5EF4-FFF2-40B4-BE49-F238E27FC236}">
              <a16:creationId xmlns:a16="http://schemas.microsoft.com/office/drawing/2014/main" id="{80859DBC-2974-4B4A-8B3C-F6AE2E20BD39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39" name="Text 2372">
          <a:extLst>
            <a:ext uri="{FF2B5EF4-FFF2-40B4-BE49-F238E27FC236}">
              <a16:creationId xmlns:a16="http://schemas.microsoft.com/office/drawing/2014/main" id="{BBF2984A-1BE3-4C12-B88F-9DF9FF6C06CC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40" name="Text 2387">
          <a:extLst>
            <a:ext uri="{FF2B5EF4-FFF2-40B4-BE49-F238E27FC236}">
              <a16:creationId xmlns:a16="http://schemas.microsoft.com/office/drawing/2014/main" id="{61857CE3-764F-437D-9563-D76631B177D5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41" name="Text 2390">
          <a:extLst>
            <a:ext uri="{FF2B5EF4-FFF2-40B4-BE49-F238E27FC236}">
              <a16:creationId xmlns:a16="http://schemas.microsoft.com/office/drawing/2014/main" id="{EF394BB0-ADAE-4BED-B8C4-36E783332DDB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42" name="Text 2414">
          <a:extLst>
            <a:ext uri="{FF2B5EF4-FFF2-40B4-BE49-F238E27FC236}">
              <a16:creationId xmlns:a16="http://schemas.microsoft.com/office/drawing/2014/main" id="{9A90EB01-DB16-4099-8FB1-5D74EC9781A3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243" name="Text 2418">
          <a:extLst>
            <a:ext uri="{FF2B5EF4-FFF2-40B4-BE49-F238E27FC236}">
              <a16:creationId xmlns:a16="http://schemas.microsoft.com/office/drawing/2014/main" id="{221D9C77-F3A8-4E53-BA56-83C01197AB89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44" name="Text 2414">
          <a:extLst>
            <a:ext uri="{FF2B5EF4-FFF2-40B4-BE49-F238E27FC236}">
              <a16:creationId xmlns:a16="http://schemas.microsoft.com/office/drawing/2014/main" id="{221E7CB7-B023-4063-BEE7-9E17CD334FA2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245" name="Text 2418">
          <a:extLst>
            <a:ext uri="{FF2B5EF4-FFF2-40B4-BE49-F238E27FC236}">
              <a16:creationId xmlns:a16="http://schemas.microsoft.com/office/drawing/2014/main" id="{29A25082-791E-46B8-8449-9E97E891AC7E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246" name="Text 2356">
          <a:extLst>
            <a:ext uri="{FF2B5EF4-FFF2-40B4-BE49-F238E27FC236}">
              <a16:creationId xmlns:a16="http://schemas.microsoft.com/office/drawing/2014/main" id="{496788F3-FC75-462D-8E32-5B6E1EE4636B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247" name="Text 2360">
          <a:extLst>
            <a:ext uri="{FF2B5EF4-FFF2-40B4-BE49-F238E27FC236}">
              <a16:creationId xmlns:a16="http://schemas.microsoft.com/office/drawing/2014/main" id="{70BB819A-C457-4537-8B94-FA7E8856BF4A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248" name="Text 2367">
          <a:extLst>
            <a:ext uri="{FF2B5EF4-FFF2-40B4-BE49-F238E27FC236}">
              <a16:creationId xmlns:a16="http://schemas.microsoft.com/office/drawing/2014/main" id="{C44AE1D9-C14D-4114-B11D-F59F8DADB393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249" name="Text 2368">
          <a:extLst>
            <a:ext uri="{FF2B5EF4-FFF2-40B4-BE49-F238E27FC236}">
              <a16:creationId xmlns:a16="http://schemas.microsoft.com/office/drawing/2014/main" id="{88869E81-725D-4D4E-AD40-FB79B9614C4D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50" name="Text 2367">
          <a:extLst>
            <a:ext uri="{FF2B5EF4-FFF2-40B4-BE49-F238E27FC236}">
              <a16:creationId xmlns:a16="http://schemas.microsoft.com/office/drawing/2014/main" id="{AD013F7B-0F78-44D7-99F6-A668A94B95E5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51" name="Text 2387">
          <a:extLst>
            <a:ext uri="{FF2B5EF4-FFF2-40B4-BE49-F238E27FC236}">
              <a16:creationId xmlns:a16="http://schemas.microsoft.com/office/drawing/2014/main" id="{149B2457-E448-427D-B282-F957A0A918A0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252" name="Line 60">
          <a:extLst>
            <a:ext uri="{FF2B5EF4-FFF2-40B4-BE49-F238E27FC236}">
              <a16:creationId xmlns:a16="http://schemas.microsoft.com/office/drawing/2014/main" id="{B8B7F0BD-373A-4CE8-A1FA-48B5BAA5FDE0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53" name="Text 2390">
          <a:extLst>
            <a:ext uri="{FF2B5EF4-FFF2-40B4-BE49-F238E27FC236}">
              <a16:creationId xmlns:a16="http://schemas.microsoft.com/office/drawing/2014/main" id="{24A295AE-AC29-43AC-B8F7-0A8ADF28FF78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254" name="Text 2387">
          <a:extLst>
            <a:ext uri="{FF2B5EF4-FFF2-40B4-BE49-F238E27FC236}">
              <a16:creationId xmlns:a16="http://schemas.microsoft.com/office/drawing/2014/main" id="{AF230FD1-6050-4AC7-889F-8D5376A9E9E0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55" name="Text 2390">
          <a:extLst>
            <a:ext uri="{FF2B5EF4-FFF2-40B4-BE49-F238E27FC236}">
              <a16:creationId xmlns:a16="http://schemas.microsoft.com/office/drawing/2014/main" id="{C9E764C0-2EEE-4BC2-AA73-51E5D401CFDA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256" name="Text 2368">
          <a:extLst>
            <a:ext uri="{FF2B5EF4-FFF2-40B4-BE49-F238E27FC236}">
              <a16:creationId xmlns:a16="http://schemas.microsoft.com/office/drawing/2014/main" id="{F3DB64A5-5256-409F-AE1B-69EB637CC7CD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257" name="Text 2368">
          <a:extLst>
            <a:ext uri="{FF2B5EF4-FFF2-40B4-BE49-F238E27FC236}">
              <a16:creationId xmlns:a16="http://schemas.microsoft.com/office/drawing/2014/main" id="{C2DABE7B-63A5-4BAE-84B1-C8B2FDAE45C3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258" name="Text 2368">
          <a:extLst>
            <a:ext uri="{FF2B5EF4-FFF2-40B4-BE49-F238E27FC236}">
              <a16:creationId xmlns:a16="http://schemas.microsoft.com/office/drawing/2014/main" id="{3B63C201-7ACF-4546-BD1B-F593E06B5619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59" name="Text 2368">
          <a:extLst>
            <a:ext uri="{FF2B5EF4-FFF2-40B4-BE49-F238E27FC236}">
              <a16:creationId xmlns:a16="http://schemas.microsoft.com/office/drawing/2014/main" id="{5E4481FB-0AC8-4975-9744-BBE8D826532B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60" name="Text 2368">
          <a:extLst>
            <a:ext uri="{FF2B5EF4-FFF2-40B4-BE49-F238E27FC236}">
              <a16:creationId xmlns:a16="http://schemas.microsoft.com/office/drawing/2014/main" id="{0B3FBBEC-CB24-4F6F-9291-74311D2D13F7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261" name="Text 2356">
          <a:extLst>
            <a:ext uri="{FF2B5EF4-FFF2-40B4-BE49-F238E27FC236}">
              <a16:creationId xmlns:a16="http://schemas.microsoft.com/office/drawing/2014/main" id="{13A8B1AD-6C95-474D-BB25-FBDD2ECC854F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262" name="Text 2368">
          <a:extLst>
            <a:ext uri="{FF2B5EF4-FFF2-40B4-BE49-F238E27FC236}">
              <a16:creationId xmlns:a16="http://schemas.microsoft.com/office/drawing/2014/main" id="{EA63D276-0389-475B-81BF-93EFF02985DD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263" name="Text 2370">
          <a:extLst>
            <a:ext uri="{FF2B5EF4-FFF2-40B4-BE49-F238E27FC236}">
              <a16:creationId xmlns:a16="http://schemas.microsoft.com/office/drawing/2014/main" id="{E984B75D-BF3E-44EE-85F5-DE41732B244A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64" name="Text 2387">
          <a:extLst>
            <a:ext uri="{FF2B5EF4-FFF2-40B4-BE49-F238E27FC236}">
              <a16:creationId xmlns:a16="http://schemas.microsoft.com/office/drawing/2014/main" id="{AEBBD5C9-4D66-492A-985E-19C28F02381D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265" name="Text 2390">
          <a:extLst>
            <a:ext uri="{FF2B5EF4-FFF2-40B4-BE49-F238E27FC236}">
              <a16:creationId xmlns:a16="http://schemas.microsoft.com/office/drawing/2014/main" id="{0F2A6F09-6AD5-4927-8171-057C181187AE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266" name="Text 2370">
          <a:extLst>
            <a:ext uri="{FF2B5EF4-FFF2-40B4-BE49-F238E27FC236}">
              <a16:creationId xmlns:a16="http://schemas.microsoft.com/office/drawing/2014/main" id="{756FF9ED-1D92-4E52-AC84-5F313490D81C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67" name="Text 2356">
          <a:extLst>
            <a:ext uri="{FF2B5EF4-FFF2-40B4-BE49-F238E27FC236}">
              <a16:creationId xmlns:a16="http://schemas.microsoft.com/office/drawing/2014/main" id="{15BA7F06-A81A-4924-A9AF-696F612E76AB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68" name="Text 2360">
          <a:extLst>
            <a:ext uri="{FF2B5EF4-FFF2-40B4-BE49-F238E27FC236}">
              <a16:creationId xmlns:a16="http://schemas.microsoft.com/office/drawing/2014/main" id="{832ED0C6-ED48-4E54-A6AB-E135D90C8548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69" name="Text 2367">
          <a:extLst>
            <a:ext uri="{FF2B5EF4-FFF2-40B4-BE49-F238E27FC236}">
              <a16:creationId xmlns:a16="http://schemas.microsoft.com/office/drawing/2014/main" id="{D850F922-30D9-4139-B824-AE51607B1BB6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70" name="Text 2368">
          <a:extLst>
            <a:ext uri="{FF2B5EF4-FFF2-40B4-BE49-F238E27FC236}">
              <a16:creationId xmlns:a16="http://schemas.microsoft.com/office/drawing/2014/main" id="{B6E1967A-D34A-4ABF-9123-DA7F9D3D66BB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71" name="Text 2370">
          <a:extLst>
            <a:ext uri="{FF2B5EF4-FFF2-40B4-BE49-F238E27FC236}">
              <a16:creationId xmlns:a16="http://schemas.microsoft.com/office/drawing/2014/main" id="{E48983DA-4A26-4CBC-A250-8E420D7A1D8F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72" name="Text 2371">
          <a:extLst>
            <a:ext uri="{FF2B5EF4-FFF2-40B4-BE49-F238E27FC236}">
              <a16:creationId xmlns:a16="http://schemas.microsoft.com/office/drawing/2014/main" id="{AAFF3FC5-8B4F-43A9-B30F-758AF25E2DF6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73" name="Text 2372">
          <a:extLst>
            <a:ext uri="{FF2B5EF4-FFF2-40B4-BE49-F238E27FC236}">
              <a16:creationId xmlns:a16="http://schemas.microsoft.com/office/drawing/2014/main" id="{E5B4B41C-504A-4369-9F52-B4DA3ADDBB56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74" name="Text 2387">
          <a:extLst>
            <a:ext uri="{FF2B5EF4-FFF2-40B4-BE49-F238E27FC236}">
              <a16:creationId xmlns:a16="http://schemas.microsoft.com/office/drawing/2014/main" id="{BBC9B147-0D12-42E7-9C1D-1AD4F72FA087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275" name="Line 171">
          <a:extLst>
            <a:ext uri="{FF2B5EF4-FFF2-40B4-BE49-F238E27FC236}">
              <a16:creationId xmlns:a16="http://schemas.microsoft.com/office/drawing/2014/main" id="{51E015AC-9557-4AFE-813F-12DA68DCC6B2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76" name="Text 2390">
          <a:extLst>
            <a:ext uri="{FF2B5EF4-FFF2-40B4-BE49-F238E27FC236}">
              <a16:creationId xmlns:a16="http://schemas.microsoft.com/office/drawing/2014/main" id="{315C8ECA-47B2-4072-A9C0-CB0AA96EA034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77" name="Text 2414">
          <a:extLst>
            <a:ext uri="{FF2B5EF4-FFF2-40B4-BE49-F238E27FC236}">
              <a16:creationId xmlns:a16="http://schemas.microsoft.com/office/drawing/2014/main" id="{34DA4040-F4B0-4375-8D08-C0CCCC7ABAB0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78" name="Text 2356">
          <a:extLst>
            <a:ext uri="{FF2B5EF4-FFF2-40B4-BE49-F238E27FC236}">
              <a16:creationId xmlns:a16="http://schemas.microsoft.com/office/drawing/2014/main" id="{ED612AE0-00BE-4281-9E6D-8853A2AD0DA2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79" name="Text 2360">
          <a:extLst>
            <a:ext uri="{FF2B5EF4-FFF2-40B4-BE49-F238E27FC236}">
              <a16:creationId xmlns:a16="http://schemas.microsoft.com/office/drawing/2014/main" id="{0BE56044-DB6D-4C5D-A257-DEC669B2BE7E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80" name="Text 2367">
          <a:extLst>
            <a:ext uri="{FF2B5EF4-FFF2-40B4-BE49-F238E27FC236}">
              <a16:creationId xmlns:a16="http://schemas.microsoft.com/office/drawing/2014/main" id="{CAFFF3C7-EA72-4F26-A35C-7DE76A4472B3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81" name="Text 2368">
          <a:extLst>
            <a:ext uri="{FF2B5EF4-FFF2-40B4-BE49-F238E27FC236}">
              <a16:creationId xmlns:a16="http://schemas.microsoft.com/office/drawing/2014/main" id="{64FBDD09-7778-410E-B577-36BA95152CF2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82" name="Text 2370">
          <a:extLst>
            <a:ext uri="{FF2B5EF4-FFF2-40B4-BE49-F238E27FC236}">
              <a16:creationId xmlns:a16="http://schemas.microsoft.com/office/drawing/2014/main" id="{9A7AA21C-3010-4F08-A8CE-C5FB21BECC46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83" name="Text 2371">
          <a:extLst>
            <a:ext uri="{FF2B5EF4-FFF2-40B4-BE49-F238E27FC236}">
              <a16:creationId xmlns:a16="http://schemas.microsoft.com/office/drawing/2014/main" id="{8797EE04-707C-4757-8C9F-FB0F30DE84F8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84" name="Text 2372">
          <a:extLst>
            <a:ext uri="{FF2B5EF4-FFF2-40B4-BE49-F238E27FC236}">
              <a16:creationId xmlns:a16="http://schemas.microsoft.com/office/drawing/2014/main" id="{36D30BE7-7733-4514-AA89-6ABB2F54CE5A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85" name="Text 2387">
          <a:extLst>
            <a:ext uri="{FF2B5EF4-FFF2-40B4-BE49-F238E27FC236}">
              <a16:creationId xmlns:a16="http://schemas.microsoft.com/office/drawing/2014/main" id="{16AE3182-F9C5-4F15-AA17-1CD6E303CA7E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86" name="Text 2390">
          <a:extLst>
            <a:ext uri="{FF2B5EF4-FFF2-40B4-BE49-F238E27FC236}">
              <a16:creationId xmlns:a16="http://schemas.microsoft.com/office/drawing/2014/main" id="{F55F6364-88A3-477C-BB19-F8DA4B59993C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87" name="Text 2414">
          <a:extLst>
            <a:ext uri="{FF2B5EF4-FFF2-40B4-BE49-F238E27FC236}">
              <a16:creationId xmlns:a16="http://schemas.microsoft.com/office/drawing/2014/main" id="{8A6AA0E6-E4AE-4C6A-9C6B-2F873C3D0A51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88" name="Text 2414">
          <a:extLst>
            <a:ext uri="{FF2B5EF4-FFF2-40B4-BE49-F238E27FC236}">
              <a16:creationId xmlns:a16="http://schemas.microsoft.com/office/drawing/2014/main" id="{8FDB392F-0C05-4989-B057-50A28B084537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289" name="Text 2356">
          <a:extLst>
            <a:ext uri="{FF2B5EF4-FFF2-40B4-BE49-F238E27FC236}">
              <a16:creationId xmlns:a16="http://schemas.microsoft.com/office/drawing/2014/main" id="{7BC01463-DA5B-4404-BD64-06F66F6196DC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290" name="Text 2360">
          <a:extLst>
            <a:ext uri="{FF2B5EF4-FFF2-40B4-BE49-F238E27FC236}">
              <a16:creationId xmlns:a16="http://schemas.microsoft.com/office/drawing/2014/main" id="{C9EBBE09-6AF0-40FC-8F1A-5330BDFD1B0E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291" name="Text 2367">
          <a:extLst>
            <a:ext uri="{FF2B5EF4-FFF2-40B4-BE49-F238E27FC236}">
              <a16:creationId xmlns:a16="http://schemas.microsoft.com/office/drawing/2014/main" id="{E31785AE-EF04-4F2B-B7DC-23100BAE4246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92" name="Text 2368">
          <a:extLst>
            <a:ext uri="{FF2B5EF4-FFF2-40B4-BE49-F238E27FC236}">
              <a16:creationId xmlns:a16="http://schemas.microsoft.com/office/drawing/2014/main" id="{1DCA59EC-009F-4DDC-84CA-1C63851A435A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93" name="Text 2367">
          <a:extLst>
            <a:ext uri="{FF2B5EF4-FFF2-40B4-BE49-F238E27FC236}">
              <a16:creationId xmlns:a16="http://schemas.microsoft.com/office/drawing/2014/main" id="{4301A301-91C4-460C-A5EB-BCB137535F77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94" name="Text 2387">
          <a:extLst>
            <a:ext uri="{FF2B5EF4-FFF2-40B4-BE49-F238E27FC236}">
              <a16:creationId xmlns:a16="http://schemas.microsoft.com/office/drawing/2014/main" id="{AB574F88-22A7-46E2-BEFE-D2261293BB57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295" name="Line 194">
          <a:extLst>
            <a:ext uri="{FF2B5EF4-FFF2-40B4-BE49-F238E27FC236}">
              <a16:creationId xmlns:a16="http://schemas.microsoft.com/office/drawing/2014/main" id="{461A7906-557A-49B5-BDAD-11760CB4411C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96" name="Text 2390">
          <a:extLst>
            <a:ext uri="{FF2B5EF4-FFF2-40B4-BE49-F238E27FC236}">
              <a16:creationId xmlns:a16="http://schemas.microsoft.com/office/drawing/2014/main" id="{729101DA-40D3-4907-A50A-CC2A62516DD2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297" name="Text 2387">
          <a:extLst>
            <a:ext uri="{FF2B5EF4-FFF2-40B4-BE49-F238E27FC236}">
              <a16:creationId xmlns:a16="http://schemas.microsoft.com/office/drawing/2014/main" id="{8F273301-C9DA-4DE4-97E7-C5958038553A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98" name="Text 2390">
          <a:extLst>
            <a:ext uri="{FF2B5EF4-FFF2-40B4-BE49-F238E27FC236}">
              <a16:creationId xmlns:a16="http://schemas.microsoft.com/office/drawing/2014/main" id="{9B0BF382-7FD0-4F95-AF5C-60B16CA91DBF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299" name="Text 2368">
          <a:extLst>
            <a:ext uri="{FF2B5EF4-FFF2-40B4-BE49-F238E27FC236}">
              <a16:creationId xmlns:a16="http://schemas.microsoft.com/office/drawing/2014/main" id="{BC8D7358-BF9E-49D1-8CAC-6E3D7ED6B73A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300" name="Text 2356">
          <a:extLst>
            <a:ext uri="{FF2B5EF4-FFF2-40B4-BE49-F238E27FC236}">
              <a16:creationId xmlns:a16="http://schemas.microsoft.com/office/drawing/2014/main" id="{62CB7339-F132-484C-9712-1D0CE3896B5B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301" name="Text 2368">
          <a:extLst>
            <a:ext uri="{FF2B5EF4-FFF2-40B4-BE49-F238E27FC236}">
              <a16:creationId xmlns:a16="http://schemas.microsoft.com/office/drawing/2014/main" id="{EC000A38-F760-41C4-8158-EDCF57A0191C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302" name="Text 2370">
          <a:extLst>
            <a:ext uri="{FF2B5EF4-FFF2-40B4-BE49-F238E27FC236}">
              <a16:creationId xmlns:a16="http://schemas.microsoft.com/office/drawing/2014/main" id="{77483D3B-6DB7-45A6-B77C-92D10EC38A3A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03" name="Text 2387">
          <a:extLst>
            <a:ext uri="{FF2B5EF4-FFF2-40B4-BE49-F238E27FC236}">
              <a16:creationId xmlns:a16="http://schemas.microsoft.com/office/drawing/2014/main" id="{343CE349-BFED-4CAA-9CD5-489CAA3E81A1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304" name="Text 2390">
          <a:extLst>
            <a:ext uri="{FF2B5EF4-FFF2-40B4-BE49-F238E27FC236}">
              <a16:creationId xmlns:a16="http://schemas.microsoft.com/office/drawing/2014/main" id="{3610F0C6-FE32-4BBB-8DD0-B2A4C5A2B2E5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305" name="Text 2370">
          <a:extLst>
            <a:ext uri="{FF2B5EF4-FFF2-40B4-BE49-F238E27FC236}">
              <a16:creationId xmlns:a16="http://schemas.microsoft.com/office/drawing/2014/main" id="{BF63CA1E-1B7D-4C94-8745-65B394784045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306" name="Text 2356">
          <a:extLst>
            <a:ext uri="{FF2B5EF4-FFF2-40B4-BE49-F238E27FC236}">
              <a16:creationId xmlns:a16="http://schemas.microsoft.com/office/drawing/2014/main" id="{3FF7E083-0B45-411A-815B-590422A71285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307" name="Text 2360">
          <a:extLst>
            <a:ext uri="{FF2B5EF4-FFF2-40B4-BE49-F238E27FC236}">
              <a16:creationId xmlns:a16="http://schemas.microsoft.com/office/drawing/2014/main" id="{A40F1461-36F6-4763-96A0-FFED1BDCE5DF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308" name="Text 2367">
          <a:extLst>
            <a:ext uri="{FF2B5EF4-FFF2-40B4-BE49-F238E27FC236}">
              <a16:creationId xmlns:a16="http://schemas.microsoft.com/office/drawing/2014/main" id="{439C1CDC-DE83-4B77-AD1C-8BAF06D2E868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309" name="Text 2368">
          <a:extLst>
            <a:ext uri="{FF2B5EF4-FFF2-40B4-BE49-F238E27FC236}">
              <a16:creationId xmlns:a16="http://schemas.microsoft.com/office/drawing/2014/main" id="{880EE37C-88DA-46B7-8407-34E8D541AF65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310" name="Text 2370">
          <a:extLst>
            <a:ext uri="{FF2B5EF4-FFF2-40B4-BE49-F238E27FC236}">
              <a16:creationId xmlns:a16="http://schemas.microsoft.com/office/drawing/2014/main" id="{CB191C3B-149C-45A2-AAA8-03720D72D2BE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311" name="Text 2371">
          <a:extLst>
            <a:ext uri="{FF2B5EF4-FFF2-40B4-BE49-F238E27FC236}">
              <a16:creationId xmlns:a16="http://schemas.microsoft.com/office/drawing/2014/main" id="{CB332D64-DC7B-4B15-99A5-9BA05AB0C520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312" name="Text 2372">
          <a:extLst>
            <a:ext uri="{FF2B5EF4-FFF2-40B4-BE49-F238E27FC236}">
              <a16:creationId xmlns:a16="http://schemas.microsoft.com/office/drawing/2014/main" id="{5CC3FC43-4969-4239-9CCC-FD3EDF21AF8C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313" name="Text 2387">
          <a:extLst>
            <a:ext uri="{FF2B5EF4-FFF2-40B4-BE49-F238E27FC236}">
              <a16:creationId xmlns:a16="http://schemas.microsoft.com/office/drawing/2014/main" id="{884A7CFC-C484-406A-9F12-4066DC4AAC45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314" name="Line 213">
          <a:extLst>
            <a:ext uri="{FF2B5EF4-FFF2-40B4-BE49-F238E27FC236}">
              <a16:creationId xmlns:a16="http://schemas.microsoft.com/office/drawing/2014/main" id="{C52B9CD6-3CC8-446C-AFBD-736CFA508642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15" name="Text 2390">
          <a:extLst>
            <a:ext uri="{FF2B5EF4-FFF2-40B4-BE49-F238E27FC236}">
              <a16:creationId xmlns:a16="http://schemas.microsoft.com/office/drawing/2014/main" id="{2440E210-5A22-424D-AE7E-ACB54671D2C2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16" name="Text 2414">
          <a:extLst>
            <a:ext uri="{FF2B5EF4-FFF2-40B4-BE49-F238E27FC236}">
              <a16:creationId xmlns:a16="http://schemas.microsoft.com/office/drawing/2014/main" id="{6B47E530-24EB-4296-9AA8-D01EC926F4B1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317" name="Text 2356">
          <a:extLst>
            <a:ext uri="{FF2B5EF4-FFF2-40B4-BE49-F238E27FC236}">
              <a16:creationId xmlns:a16="http://schemas.microsoft.com/office/drawing/2014/main" id="{C0A2FB87-0412-41E5-955F-766526B6098C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318" name="Text 2360">
          <a:extLst>
            <a:ext uri="{FF2B5EF4-FFF2-40B4-BE49-F238E27FC236}">
              <a16:creationId xmlns:a16="http://schemas.microsoft.com/office/drawing/2014/main" id="{B917B6E1-8070-4915-A002-07391D7BB8A9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319" name="Text 2367">
          <a:extLst>
            <a:ext uri="{FF2B5EF4-FFF2-40B4-BE49-F238E27FC236}">
              <a16:creationId xmlns:a16="http://schemas.microsoft.com/office/drawing/2014/main" id="{85410F99-4791-4B6C-ACDD-E09BE5FAA793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320" name="Text 2368">
          <a:extLst>
            <a:ext uri="{FF2B5EF4-FFF2-40B4-BE49-F238E27FC236}">
              <a16:creationId xmlns:a16="http://schemas.microsoft.com/office/drawing/2014/main" id="{02E4D7F6-8C08-49A4-ACBB-E05506C8433E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321" name="Text 2370">
          <a:extLst>
            <a:ext uri="{FF2B5EF4-FFF2-40B4-BE49-F238E27FC236}">
              <a16:creationId xmlns:a16="http://schemas.microsoft.com/office/drawing/2014/main" id="{C78067D1-64B5-42F9-B86A-553CDACEFB6C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322" name="Text 2371">
          <a:extLst>
            <a:ext uri="{FF2B5EF4-FFF2-40B4-BE49-F238E27FC236}">
              <a16:creationId xmlns:a16="http://schemas.microsoft.com/office/drawing/2014/main" id="{3F103EBA-F6BA-4254-905D-F9EECF76A358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323" name="Text 2372">
          <a:extLst>
            <a:ext uri="{FF2B5EF4-FFF2-40B4-BE49-F238E27FC236}">
              <a16:creationId xmlns:a16="http://schemas.microsoft.com/office/drawing/2014/main" id="{C369401A-C279-43C2-91A4-8787D8AD8705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324" name="Text 2387">
          <a:extLst>
            <a:ext uri="{FF2B5EF4-FFF2-40B4-BE49-F238E27FC236}">
              <a16:creationId xmlns:a16="http://schemas.microsoft.com/office/drawing/2014/main" id="{D67DB553-9F29-47DB-9545-D1FDDBABE117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25" name="Text 2390">
          <a:extLst>
            <a:ext uri="{FF2B5EF4-FFF2-40B4-BE49-F238E27FC236}">
              <a16:creationId xmlns:a16="http://schemas.microsoft.com/office/drawing/2014/main" id="{0ECBABAA-AB12-49A3-8CF3-68138144E9BB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26" name="Text 2414">
          <a:extLst>
            <a:ext uri="{FF2B5EF4-FFF2-40B4-BE49-F238E27FC236}">
              <a16:creationId xmlns:a16="http://schemas.microsoft.com/office/drawing/2014/main" id="{B0ACFD70-7F8A-49E3-82A4-D69EE40CFBD0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27" name="Text 2414">
          <a:extLst>
            <a:ext uri="{FF2B5EF4-FFF2-40B4-BE49-F238E27FC236}">
              <a16:creationId xmlns:a16="http://schemas.microsoft.com/office/drawing/2014/main" id="{A838B5BF-85CD-441D-B9CD-74204B2819C1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328" name="Text 2356">
          <a:extLst>
            <a:ext uri="{FF2B5EF4-FFF2-40B4-BE49-F238E27FC236}">
              <a16:creationId xmlns:a16="http://schemas.microsoft.com/office/drawing/2014/main" id="{BACA319E-C3F1-4286-8DC6-2CDC06B045DE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329" name="Text 2360">
          <a:extLst>
            <a:ext uri="{FF2B5EF4-FFF2-40B4-BE49-F238E27FC236}">
              <a16:creationId xmlns:a16="http://schemas.microsoft.com/office/drawing/2014/main" id="{72D0ED43-2434-4328-AABA-A085EE1DA161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330" name="Text 2367">
          <a:extLst>
            <a:ext uri="{FF2B5EF4-FFF2-40B4-BE49-F238E27FC236}">
              <a16:creationId xmlns:a16="http://schemas.microsoft.com/office/drawing/2014/main" id="{52846BB3-54C3-4104-9EBF-0DDD51591439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331" name="Text 2368">
          <a:extLst>
            <a:ext uri="{FF2B5EF4-FFF2-40B4-BE49-F238E27FC236}">
              <a16:creationId xmlns:a16="http://schemas.microsoft.com/office/drawing/2014/main" id="{BB5195D6-7CC5-4A84-8158-4B26EE2097D0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332" name="Text 2367">
          <a:extLst>
            <a:ext uri="{FF2B5EF4-FFF2-40B4-BE49-F238E27FC236}">
              <a16:creationId xmlns:a16="http://schemas.microsoft.com/office/drawing/2014/main" id="{312B2677-CF5C-4B2D-9A90-AC69F9CDFC3A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333" name="Text 2387">
          <a:extLst>
            <a:ext uri="{FF2B5EF4-FFF2-40B4-BE49-F238E27FC236}">
              <a16:creationId xmlns:a16="http://schemas.microsoft.com/office/drawing/2014/main" id="{8C9D376B-9D31-490B-9211-3B8C43490EDD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334" name="Line 236">
          <a:extLst>
            <a:ext uri="{FF2B5EF4-FFF2-40B4-BE49-F238E27FC236}">
              <a16:creationId xmlns:a16="http://schemas.microsoft.com/office/drawing/2014/main" id="{3877B024-2D11-4823-A498-E01AC383BFEA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335" name="Text 2390">
          <a:extLst>
            <a:ext uri="{FF2B5EF4-FFF2-40B4-BE49-F238E27FC236}">
              <a16:creationId xmlns:a16="http://schemas.microsoft.com/office/drawing/2014/main" id="{1CD2E10E-EA58-4F33-9365-4CD23D290FCB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336" name="Text 2387">
          <a:extLst>
            <a:ext uri="{FF2B5EF4-FFF2-40B4-BE49-F238E27FC236}">
              <a16:creationId xmlns:a16="http://schemas.microsoft.com/office/drawing/2014/main" id="{9ADF74B6-6D16-4B66-87E9-7FA2C31A578A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37" name="Text 2390">
          <a:extLst>
            <a:ext uri="{FF2B5EF4-FFF2-40B4-BE49-F238E27FC236}">
              <a16:creationId xmlns:a16="http://schemas.microsoft.com/office/drawing/2014/main" id="{1FDC4E7D-7042-4BB1-B1E3-EE7D322104D6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338" name="Text 2368">
          <a:extLst>
            <a:ext uri="{FF2B5EF4-FFF2-40B4-BE49-F238E27FC236}">
              <a16:creationId xmlns:a16="http://schemas.microsoft.com/office/drawing/2014/main" id="{02BF00A2-70E6-4322-8332-714D760943B9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339" name="Text 2368">
          <a:extLst>
            <a:ext uri="{FF2B5EF4-FFF2-40B4-BE49-F238E27FC236}">
              <a16:creationId xmlns:a16="http://schemas.microsoft.com/office/drawing/2014/main" id="{2EADF2AB-6913-4B98-94FD-E220B8A344AB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340" name="Text 2368">
          <a:extLst>
            <a:ext uri="{FF2B5EF4-FFF2-40B4-BE49-F238E27FC236}">
              <a16:creationId xmlns:a16="http://schemas.microsoft.com/office/drawing/2014/main" id="{05E5EA96-F0A6-4FFC-AD14-B2FD9751946D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2" name="Text 2356">
          <a:extLst>
            <a:ext uri="{FF2B5EF4-FFF2-40B4-BE49-F238E27FC236}">
              <a16:creationId xmlns:a16="http://schemas.microsoft.com/office/drawing/2014/main" id="{0FF789B0-C55F-4AAE-AEA8-720C993FFF77}"/>
            </a:ext>
          </a:extLst>
        </xdr:cNvPr>
        <xdr:cNvSpPr txBox="1">
          <a:spLocks noChangeArrowheads="1"/>
        </xdr:cNvSpPr>
      </xdr:nvSpPr>
      <xdr:spPr bwMode="auto">
        <a:xfrm>
          <a:off x="3790950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3" name="Text 2368">
          <a:extLst>
            <a:ext uri="{FF2B5EF4-FFF2-40B4-BE49-F238E27FC236}">
              <a16:creationId xmlns:a16="http://schemas.microsoft.com/office/drawing/2014/main" id="{B95719F9-31BE-4DED-AFBA-D7B8266D54B8}"/>
            </a:ext>
          </a:extLst>
        </xdr:cNvPr>
        <xdr:cNvSpPr txBox="1">
          <a:spLocks noChangeArrowheads="1"/>
        </xdr:cNvSpPr>
      </xdr:nvSpPr>
      <xdr:spPr bwMode="auto">
        <a:xfrm>
          <a:off x="38671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4" name="Text 2370">
          <a:extLst>
            <a:ext uri="{FF2B5EF4-FFF2-40B4-BE49-F238E27FC236}">
              <a16:creationId xmlns:a16="http://schemas.microsoft.com/office/drawing/2014/main" id="{1FE74B16-39CE-41DE-82CE-BDA7FB9336F9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5" name="Text 2387">
          <a:extLst>
            <a:ext uri="{FF2B5EF4-FFF2-40B4-BE49-F238E27FC236}">
              <a16:creationId xmlns:a16="http://schemas.microsoft.com/office/drawing/2014/main" id="{6D5C58F2-9229-4ED7-98DC-BFBFA8004004}"/>
            </a:ext>
          </a:extLst>
        </xdr:cNvPr>
        <xdr:cNvSpPr txBox="1">
          <a:spLocks noChangeArrowheads="1"/>
        </xdr:cNvSpPr>
      </xdr:nvSpPr>
      <xdr:spPr bwMode="auto">
        <a:xfrm>
          <a:off x="176212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6" name="Text 2390">
          <a:extLst>
            <a:ext uri="{FF2B5EF4-FFF2-40B4-BE49-F238E27FC236}">
              <a16:creationId xmlns:a16="http://schemas.microsoft.com/office/drawing/2014/main" id="{4B14030D-730A-4DEE-BEEC-382892D91A90}"/>
            </a:ext>
          </a:extLst>
        </xdr:cNvPr>
        <xdr:cNvSpPr txBox="1">
          <a:spLocks noChangeArrowheads="1"/>
        </xdr:cNvSpPr>
      </xdr:nvSpPr>
      <xdr:spPr bwMode="auto">
        <a:xfrm>
          <a:off x="1762125" y="6496050"/>
          <a:ext cx="1524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7" name="Text 2370">
          <a:extLst>
            <a:ext uri="{FF2B5EF4-FFF2-40B4-BE49-F238E27FC236}">
              <a16:creationId xmlns:a16="http://schemas.microsoft.com/office/drawing/2014/main" id="{9C0299A8-DBB3-42B6-B524-9862662B13EA}"/>
            </a:ext>
          </a:extLst>
        </xdr:cNvPr>
        <xdr:cNvSpPr txBox="1">
          <a:spLocks noChangeArrowheads="1"/>
        </xdr:cNvSpPr>
      </xdr:nvSpPr>
      <xdr:spPr bwMode="auto">
        <a:xfrm>
          <a:off x="762000" y="649605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8" name="Text 2356">
          <a:extLst>
            <a:ext uri="{FF2B5EF4-FFF2-40B4-BE49-F238E27FC236}">
              <a16:creationId xmlns:a16="http://schemas.microsoft.com/office/drawing/2014/main" id="{DC2E9BB9-F1CE-4710-8190-443AE93808A9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9" name="Text 2360">
          <a:extLst>
            <a:ext uri="{FF2B5EF4-FFF2-40B4-BE49-F238E27FC236}">
              <a16:creationId xmlns:a16="http://schemas.microsoft.com/office/drawing/2014/main" id="{AF4E3DAF-1D4F-4409-91CC-A21E0209CBF9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0" name="Text 2367">
          <a:extLst>
            <a:ext uri="{FF2B5EF4-FFF2-40B4-BE49-F238E27FC236}">
              <a16:creationId xmlns:a16="http://schemas.microsoft.com/office/drawing/2014/main" id="{DCB01411-477C-48D6-824E-879F597CCBF7}"/>
            </a:ext>
          </a:extLst>
        </xdr:cNvPr>
        <xdr:cNvSpPr txBox="1">
          <a:spLocks noChangeArrowheads="1"/>
        </xdr:cNvSpPr>
      </xdr:nvSpPr>
      <xdr:spPr bwMode="auto">
        <a:xfrm>
          <a:off x="45148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1" name="Text 2368">
          <a:extLst>
            <a:ext uri="{FF2B5EF4-FFF2-40B4-BE49-F238E27FC236}">
              <a16:creationId xmlns:a16="http://schemas.microsoft.com/office/drawing/2014/main" id="{68433A46-D066-4E64-957F-6258FA4DA84A}"/>
            </a:ext>
          </a:extLst>
        </xdr:cNvPr>
        <xdr:cNvSpPr txBox="1">
          <a:spLocks noChangeArrowheads="1"/>
        </xdr:cNvSpPr>
      </xdr:nvSpPr>
      <xdr:spPr bwMode="auto">
        <a:xfrm>
          <a:off x="44862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2" name="Text 2370">
          <a:extLst>
            <a:ext uri="{FF2B5EF4-FFF2-40B4-BE49-F238E27FC236}">
              <a16:creationId xmlns:a16="http://schemas.microsoft.com/office/drawing/2014/main" id="{FF935139-F64D-439D-9F81-FA877FB02E5E}"/>
            </a:ext>
          </a:extLst>
        </xdr:cNvPr>
        <xdr:cNvSpPr txBox="1">
          <a:spLocks noChangeArrowheads="1"/>
        </xdr:cNvSpPr>
      </xdr:nvSpPr>
      <xdr:spPr bwMode="auto">
        <a:xfrm>
          <a:off x="64770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3" name="Text 2371">
          <a:extLst>
            <a:ext uri="{FF2B5EF4-FFF2-40B4-BE49-F238E27FC236}">
              <a16:creationId xmlns:a16="http://schemas.microsoft.com/office/drawing/2014/main" id="{7ED83B6C-B285-4CF0-8BD9-636610526CF9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4" name="Text 2372">
          <a:extLst>
            <a:ext uri="{FF2B5EF4-FFF2-40B4-BE49-F238E27FC236}">
              <a16:creationId xmlns:a16="http://schemas.microsoft.com/office/drawing/2014/main" id="{51E26832-CD31-4422-9F92-F26E9436949D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5" name="Text 2387">
          <a:extLst>
            <a:ext uri="{FF2B5EF4-FFF2-40B4-BE49-F238E27FC236}">
              <a16:creationId xmlns:a16="http://schemas.microsoft.com/office/drawing/2014/main" id="{16998230-0932-4BC3-8BCF-4EFF25C80A2E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16" name="Line 37">
          <a:extLst>
            <a:ext uri="{FF2B5EF4-FFF2-40B4-BE49-F238E27FC236}">
              <a16:creationId xmlns:a16="http://schemas.microsoft.com/office/drawing/2014/main" id="{E6EF3A71-ABA4-4408-8A49-907F2DBA716B}"/>
            </a:ext>
          </a:extLst>
        </xdr:cNvPr>
        <xdr:cNvSpPr>
          <a:spLocks noChangeShapeType="1"/>
        </xdr:cNvSpPr>
      </xdr:nvSpPr>
      <xdr:spPr bwMode="auto">
        <a:xfrm flipV="1">
          <a:off x="876300" y="649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7" name="Text 2390">
          <a:extLst>
            <a:ext uri="{FF2B5EF4-FFF2-40B4-BE49-F238E27FC236}">
              <a16:creationId xmlns:a16="http://schemas.microsoft.com/office/drawing/2014/main" id="{0F846B1E-8513-4F2B-8A99-01B1FEF6D8B1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8" name="Text 2414">
          <a:extLst>
            <a:ext uri="{FF2B5EF4-FFF2-40B4-BE49-F238E27FC236}">
              <a16:creationId xmlns:a16="http://schemas.microsoft.com/office/drawing/2014/main" id="{C1903C78-123B-4378-8BAF-36E819B3762C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19" name="Text 2418">
          <a:extLst>
            <a:ext uri="{FF2B5EF4-FFF2-40B4-BE49-F238E27FC236}">
              <a16:creationId xmlns:a16="http://schemas.microsoft.com/office/drawing/2014/main" id="{2A3AD19C-3B40-4619-999B-1E5896B9A635}"/>
            </a:ext>
          </a:extLst>
        </xdr:cNvPr>
        <xdr:cNvSpPr txBox="1">
          <a:spLocks noChangeArrowheads="1"/>
        </xdr:cNvSpPr>
      </xdr:nvSpPr>
      <xdr:spPr bwMode="auto">
        <a:xfrm>
          <a:off x="8267700" y="6496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0" name="Text 2356">
          <a:extLst>
            <a:ext uri="{FF2B5EF4-FFF2-40B4-BE49-F238E27FC236}">
              <a16:creationId xmlns:a16="http://schemas.microsoft.com/office/drawing/2014/main" id="{EC4104F2-9487-4BFC-80D4-036CA32B05E1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1" name="Text 2360">
          <a:extLst>
            <a:ext uri="{FF2B5EF4-FFF2-40B4-BE49-F238E27FC236}">
              <a16:creationId xmlns:a16="http://schemas.microsoft.com/office/drawing/2014/main" id="{459C336A-1185-40B8-A74E-C6D9B1D7190D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2" name="Text 2367">
          <a:extLst>
            <a:ext uri="{FF2B5EF4-FFF2-40B4-BE49-F238E27FC236}">
              <a16:creationId xmlns:a16="http://schemas.microsoft.com/office/drawing/2014/main" id="{03E5BBF9-95F7-46EF-9F81-E91DE037538C}"/>
            </a:ext>
          </a:extLst>
        </xdr:cNvPr>
        <xdr:cNvSpPr txBox="1">
          <a:spLocks noChangeArrowheads="1"/>
        </xdr:cNvSpPr>
      </xdr:nvSpPr>
      <xdr:spPr bwMode="auto">
        <a:xfrm>
          <a:off x="45148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3" name="Text 2368">
          <a:extLst>
            <a:ext uri="{FF2B5EF4-FFF2-40B4-BE49-F238E27FC236}">
              <a16:creationId xmlns:a16="http://schemas.microsoft.com/office/drawing/2014/main" id="{066C2629-EC19-40FF-B5F6-B39C690152F5}"/>
            </a:ext>
          </a:extLst>
        </xdr:cNvPr>
        <xdr:cNvSpPr txBox="1">
          <a:spLocks noChangeArrowheads="1"/>
        </xdr:cNvSpPr>
      </xdr:nvSpPr>
      <xdr:spPr bwMode="auto">
        <a:xfrm>
          <a:off x="44862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4" name="Text 2370">
          <a:extLst>
            <a:ext uri="{FF2B5EF4-FFF2-40B4-BE49-F238E27FC236}">
              <a16:creationId xmlns:a16="http://schemas.microsoft.com/office/drawing/2014/main" id="{EFEE8427-575D-4B72-83E5-D33807DF9BAB}"/>
            </a:ext>
          </a:extLst>
        </xdr:cNvPr>
        <xdr:cNvSpPr txBox="1">
          <a:spLocks noChangeArrowheads="1"/>
        </xdr:cNvSpPr>
      </xdr:nvSpPr>
      <xdr:spPr bwMode="auto">
        <a:xfrm>
          <a:off x="64770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5" name="Text 2371">
          <a:extLst>
            <a:ext uri="{FF2B5EF4-FFF2-40B4-BE49-F238E27FC236}">
              <a16:creationId xmlns:a16="http://schemas.microsoft.com/office/drawing/2014/main" id="{F68E521A-425C-43C0-A1D6-79FBA9FAFDB7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6" name="Text 2372">
          <a:extLst>
            <a:ext uri="{FF2B5EF4-FFF2-40B4-BE49-F238E27FC236}">
              <a16:creationId xmlns:a16="http://schemas.microsoft.com/office/drawing/2014/main" id="{3C6D1B98-2CF9-455A-87EC-73F8260BEE8E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7" name="Text 2387">
          <a:extLst>
            <a:ext uri="{FF2B5EF4-FFF2-40B4-BE49-F238E27FC236}">
              <a16:creationId xmlns:a16="http://schemas.microsoft.com/office/drawing/2014/main" id="{E389D694-7494-41D2-812B-CDCDF09D4340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8" name="Text 2390">
          <a:extLst>
            <a:ext uri="{FF2B5EF4-FFF2-40B4-BE49-F238E27FC236}">
              <a16:creationId xmlns:a16="http://schemas.microsoft.com/office/drawing/2014/main" id="{0B89D060-1D2A-4CB6-A370-3B70F38CFD38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9" name="Text 2414">
          <a:extLst>
            <a:ext uri="{FF2B5EF4-FFF2-40B4-BE49-F238E27FC236}">
              <a16:creationId xmlns:a16="http://schemas.microsoft.com/office/drawing/2014/main" id="{3E78419F-BADF-45C5-BFF6-EEF2F32391A2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30" name="Text 2418">
          <a:extLst>
            <a:ext uri="{FF2B5EF4-FFF2-40B4-BE49-F238E27FC236}">
              <a16:creationId xmlns:a16="http://schemas.microsoft.com/office/drawing/2014/main" id="{450F9907-B584-41E5-BD04-544A66544252}"/>
            </a:ext>
          </a:extLst>
        </xdr:cNvPr>
        <xdr:cNvSpPr txBox="1">
          <a:spLocks noChangeArrowheads="1"/>
        </xdr:cNvSpPr>
      </xdr:nvSpPr>
      <xdr:spPr bwMode="auto">
        <a:xfrm>
          <a:off x="8267700" y="6496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1" name="Text 2414">
          <a:extLst>
            <a:ext uri="{FF2B5EF4-FFF2-40B4-BE49-F238E27FC236}">
              <a16:creationId xmlns:a16="http://schemas.microsoft.com/office/drawing/2014/main" id="{E1F0A0BE-4AF7-4DD6-B891-C6D966C662E3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32" name="Text 2418">
          <a:extLst>
            <a:ext uri="{FF2B5EF4-FFF2-40B4-BE49-F238E27FC236}">
              <a16:creationId xmlns:a16="http://schemas.microsoft.com/office/drawing/2014/main" id="{1E577ED2-0D4B-40D8-AB80-1FEDFF243AD5}"/>
            </a:ext>
          </a:extLst>
        </xdr:cNvPr>
        <xdr:cNvSpPr txBox="1">
          <a:spLocks noChangeArrowheads="1"/>
        </xdr:cNvSpPr>
      </xdr:nvSpPr>
      <xdr:spPr bwMode="auto">
        <a:xfrm>
          <a:off x="8267700" y="6496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33" name="Text 2356">
          <a:extLst>
            <a:ext uri="{FF2B5EF4-FFF2-40B4-BE49-F238E27FC236}">
              <a16:creationId xmlns:a16="http://schemas.microsoft.com/office/drawing/2014/main" id="{EEF8AB20-C414-4C83-92C2-14BB27D4B548}"/>
            </a:ext>
          </a:extLst>
        </xdr:cNvPr>
        <xdr:cNvSpPr txBox="1">
          <a:spLocks noChangeArrowheads="1"/>
        </xdr:cNvSpPr>
      </xdr:nvSpPr>
      <xdr:spPr bwMode="auto">
        <a:xfrm>
          <a:off x="443865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34" name="Text 2360">
          <a:extLst>
            <a:ext uri="{FF2B5EF4-FFF2-40B4-BE49-F238E27FC236}">
              <a16:creationId xmlns:a16="http://schemas.microsoft.com/office/drawing/2014/main" id="{0C4CD6F2-D253-4C6C-A3DE-3468136EAC25}"/>
            </a:ext>
          </a:extLst>
        </xdr:cNvPr>
        <xdr:cNvSpPr txBox="1">
          <a:spLocks noChangeArrowheads="1"/>
        </xdr:cNvSpPr>
      </xdr:nvSpPr>
      <xdr:spPr bwMode="auto">
        <a:xfrm>
          <a:off x="4419600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35" name="Text 2367">
          <a:extLst>
            <a:ext uri="{FF2B5EF4-FFF2-40B4-BE49-F238E27FC236}">
              <a16:creationId xmlns:a16="http://schemas.microsoft.com/office/drawing/2014/main" id="{04983913-1B67-4414-B7D7-1B6D6343C9C9}"/>
            </a:ext>
          </a:extLst>
        </xdr:cNvPr>
        <xdr:cNvSpPr txBox="1">
          <a:spLocks noChangeArrowheads="1"/>
        </xdr:cNvSpPr>
      </xdr:nvSpPr>
      <xdr:spPr bwMode="auto">
        <a:xfrm>
          <a:off x="457200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36" name="Text 2368">
          <a:extLst>
            <a:ext uri="{FF2B5EF4-FFF2-40B4-BE49-F238E27FC236}">
              <a16:creationId xmlns:a16="http://schemas.microsoft.com/office/drawing/2014/main" id="{66D7FB53-411F-4D54-A05D-9AF0E0AE38F2}"/>
            </a:ext>
          </a:extLst>
        </xdr:cNvPr>
        <xdr:cNvSpPr txBox="1">
          <a:spLocks noChangeArrowheads="1"/>
        </xdr:cNvSpPr>
      </xdr:nvSpPr>
      <xdr:spPr bwMode="auto">
        <a:xfrm>
          <a:off x="450532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37" name="Text 2367">
          <a:extLst>
            <a:ext uri="{FF2B5EF4-FFF2-40B4-BE49-F238E27FC236}">
              <a16:creationId xmlns:a16="http://schemas.microsoft.com/office/drawing/2014/main" id="{1B7F78F1-F9F9-4347-95C4-379712E59077}"/>
            </a:ext>
          </a:extLst>
        </xdr:cNvPr>
        <xdr:cNvSpPr txBox="1">
          <a:spLocks noChangeArrowheads="1"/>
        </xdr:cNvSpPr>
      </xdr:nvSpPr>
      <xdr:spPr bwMode="auto">
        <a:xfrm>
          <a:off x="4495800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38" name="Text 2387">
          <a:extLst>
            <a:ext uri="{FF2B5EF4-FFF2-40B4-BE49-F238E27FC236}">
              <a16:creationId xmlns:a16="http://schemas.microsoft.com/office/drawing/2014/main" id="{DF8213E5-02C3-4142-B51F-67E8F221333E}"/>
            </a:ext>
          </a:extLst>
        </xdr:cNvPr>
        <xdr:cNvSpPr txBox="1">
          <a:spLocks noChangeArrowheads="1"/>
        </xdr:cNvSpPr>
      </xdr:nvSpPr>
      <xdr:spPr bwMode="auto">
        <a:xfrm>
          <a:off x="168592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39" name="Line 60">
          <a:extLst>
            <a:ext uri="{FF2B5EF4-FFF2-40B4-BE49-F238E27FC236}">
              <a16:creationId xmlns:a16="http://schemas.microsoft.com/office/drawing/2014/main" id="{C73453B3-F66B-48FC-A2D2-0EFC76CFB2E1}"/>
            </a:ext>
          </a:extLst>
        </xdr:cNvPr>
        <xdr:cNvSpPr>
          <a:spLocks noChangeShapeType="1"/>
        </xdr:cNvSpPr>
      </xdr:nvSpPr>
      <xdr:spPr bwMode="auto">
        <a:xfrm flipV="1">
          <a:off x="676275" y="649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40" name="Text 2390">
          <a:extLst>
            <a:ext uri="{FF2B5EF4-FFF2-40B4-BE49-F238E27FC236}">
              <a16:creationId xmlns:a16="http://schemas.microsoft.com/office/drawing/2014/main" id="{FD5A51FD-E149-4137-A6DE-1D9D2518901A}"/>
            </a:ext>
          </a:extLst>
        </xdr:cNvPr>
        <xdr:cNvSpPr txBox="1">
          <a:spLocks noChangeArrowheads="1"/>
        </xdr:cNvSpPr>
      </xdr:nvSpPr>
      <xdr:spPr bwMode="auto">
        <a:xfrm>
          <a:off x="16954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41" name="Text 2387">
          <a:extLst>
            <a:ext uri="{FF2B5EF4-FFF2-40B4-BE49-F238E27FC236}">
              <a16:creationId xmlns:a16="http://schemas.microsoft.com/office/drawing/2014/main" id="{E35D67B0-90E6-4DE7-9150-64B1419FB420}"/>
            </a:ext>
          </a:extLst>
        </xdr:cNvPr>
        <xdr:cNvSpPr txBox="1">
          <a:spLocks noChangeArrowheads="1"/>
        </xdr:cNvSpPr>
      </xdr:nvSpPr>
      <xdr:spPr bwMode="auto">
        <a:xfrm>
          <a:off x="1619250" y="6496050"/>
          <a:ext cx="2857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42" name="Text 2390">
          <a:extLst>
            <a:ext uri="{FF2B5EF4-FFF2-40B4-BE49-F238E27FC236}">
              <a16:creationId xmlns:a16="http://schemas.microsoft.com/office/drawing/2014/main" id="{2096DB82-42A5-4FCC-A630-2797303EFC7A}"/>
            </a:ext>
          </a:extLst>
        </xdr:cNvPr>
        <xdr:cNvSpPr txBox="1">
          <a:spLocks noChangeArrowheads="1"/>
        </xdr:cNvSpPr>
      </xdr:nvSpPr>
      <xdr:spPr bwMode="auto">
        <a:xfrm>
          <a:off x="1609725" y="6496050"/>
          <a:ext cx="3143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43" name="Text 2368">
          <a:extLst>
            <a:ext uri="{FF2B5EF4-FFF2-40B4-BE49-F238E27FC236}">
              <a16:creationId xmlns:a16="http://schemas.microsoft.com/office/drawing/2014/main" id="{31C66FE0-C03C-4B69-BA27-C9DF8024D9FB}"/>
            </a:ext>
          </a:extLst>
        </xdr:cNvPr>
        <xdr:cNvSpPr txBox="1">
          <a:spLocks noChangeArrowheads="1"/>
        </xdr:cNvSpPr>
      </xdr:nvSpPr>
      <xdr:spPr bwMode="auto">
        <a:xfrm>
          <a:off x="45624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6</xdr:col>
      <xdr:colOff>323850</xdr:colOff>
      <xdr:row>14</xdr:row>
      <xdr:rowOff>171450</xdr:rowOff>
    </xdr:from>
    <xdr:to>
      <xdr:col>6</xdr:col>
      <xdr:colOff>485775</xdr:colOff>
      <xdr:row>14</xdr:row>
      <xdr:rowOff>171450</xdr:rowOff>
    </xdr:to>
    <xdr:sp macro="" textlink="">
      <xdr:nvSpPr>
        <xdr:cNvPr id="44" name="Line 65">
          <a:extLst>
            <a:ext uri="{FF2B5EF4-FFF2-40B4-BE49-F238E27FC236}">
              <a16:creationId xmlns:a16="http://schemas.microsoft.com/office/drawing/2014/main" id="{7D126B09-9B5C-4BFB-A7FF-5DE4048C2B18}"/>
            </a:ext>
          </a:extLst>
        </xdr:cNvPr>
        <xdr:cNvSpPr>
          <a:spLocks noChangeShapeType="1"/>
        </xdr:cNvSpPr>
      </xdr:nvSpPr>
      <xdr:spPr bwMode="auto">
        <a:xfrm>
          <a:off x="3867150" y="310515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428625</xdr:colOff>
      <xdr:row>6</xdr:row>
      <xdr:rowOff>152837</xdr:rowOff>
    </xdr:from>
    <xdr:to>
      <xdr:col>7</xdr:col>
      <xdr:colOff>609600</xdr:colOff>
      <xdr:row>7</xdr:row>
      <xdr:rowOff>143313</xdr:rowOff>
    </xdr:to>
    <xdr:sp macro="" textlink="">
      <xdr:nvSpPr>
        <xdr:cNvPr id="45" name="Text 2368">
          <a:extLst>
            <a:ext uri="{FF2B5EF4-FFF2-40B4-BE49-F238E27FC236}">
              <a16:creationId xmlns:a16="http://schemas.microsoft.com/office/drawing/2014/main" id="{53F558DC-20A9-483B-9FDE-ECB87572B13C}"/>
            </a:ext>
          </a:extLst>
        </xdr:cNvPr>
        <xdr:cNvSpPr txBox="1">
          <a:spLocks noChangeArrowheads="1"/>
        </xdr:cNvSpPr>
      </xdr:nvSpPr>
      <xdr:spPr bwMode="auto">
        <a:xfrm>
          <a:off x="4562475" y="1410137"/>
          <a:ext cx="161925" cy="200026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4</xdr:col>
      <xdr:colOff>495300</xdr:colOff>
      <xdr:row>3</xdr:row>
      <xdr:rowOff>57150</xdr:rowOff>
    </xdr:from>
    <xdr:to>
      <xdr:col>4</xdr:col>
      <xdr:colOff>495300</xdr:colOff>
      <xdr:row>5</xdr:row>
      <xdr:rowOff>104775</xdr:rowOff>
    </xdr:to>
    <xdr:sp macro="" textlink="">
      <xdr:nvSpPr>
        <xdr:cNvPr id="46" name="Line 67">
          <a:extLst>
            <a:ext uri="{FF2B5EF4-FFF2-40B4-BE49-F238E27FC236}">
              <a16:creationId xmlns:a16="http://schemas.microsoft.com/office/drawing/2014/main" id="{F99681F8-0445-44F8-BD33-F144F3E61C7E}"/>
            </a:ext>
          </a:extLst>
        </xdr:cNvPr>
        <xdr:cNvSpPr>
          <a:spLocks noChangeShapeType="1"/>
        </xdr:cNvSpPr>
      </xdr:nvSpPr>
      <xdr:spPr bwMode="auto">
        <a:xfrm flipV="1">
          <a:off x="2857500" y="685800"/>
          <a:ext cx="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171450</xdr:colOff>
      <xdr:row>5</xdr:row>
      <xdr:rowOff>161925</xdr:rowOff>
    </xdr:from>
    <xdr:to>
      <xdr:col>5</xdr:col>
      <xdr:colOff>171450</xdr:colOff>
      <xdr:row>14</xdr:row>
      <xdr:rowOff>171450</xdr:rowOff>
    </xdr:to>
    <xdr:sp macro="" textlink="">
      <xdr:nvSpPr>
        <xdr:cNvPr id="47" name="Drawing 2375">
          <a:extLst>
            <a:ext uri="{FF2B5EF4-FFF2-40B4-BE49-F238E27FC236}">
              <a16:creationId xmlns:a16="http://schemas.microsoft.com/office/drawing/2014/main" id="{EE728C04-95A4-49DA-8541-7F3D32A094FD}"/>
            </a:ext>
          </a:extLst>
        </xdr:cNvPr>
        <xdr:cNvSpPr>
          <a:spLocks/>
        </xdr:cNvSpPr>
      </xdr:nvSpPr>
      <xdr:spPr bwMode="auto">
        <a:xfrm>
          <a:off x="2533650" y="1209675"/>
          <a:ext cx="590550" cy="1895475"/>
        </a:xfrm>
        <a:custGeom>
          <a:avLst/>
          <a:gdLst>
            <a:gd name="T0" fmla="*/ 0 w 62"/>
            <a:gd name="T1" fmla="*/ 2147483647 h 172"/>
            <a:gd name="T2" fmla="*/ 2147483647 w 62"/>
            <a:gd name="T3" fmla="*/ 0 h 172"/>
            <a:gd name="T4" fmla="*/ 2147483647 w 62"/>
            <a:gd name="T5" fmla="*/ 0 h 172"/>
            <a:gd name="T6" fmla="*/ 0 60000 65536"/>
            <a:gd name="T7" fmla="*/ 0 60000 65536"/>
            <a:gd name="T8" fmla="*/ 0 60000 65536"/>
            <a:gd name="T9" fmla="*/ 0 w 62"/>
            <a:gd name="T10" fmla="*/ 0 h 172"/>
            <a:gd name="T11" fmla="*/ 62 w 62"/>
            <a:gd name="T12" fmla="*/ 172 h 172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62" h="172">
              <a:moveTo>
                <a:pt x="0" y="172"/>
              </a:moveTo>
              <a:lnTo>
                <a:pt x="31" y="0"/>
              </a:lnTo>
              <a:lnTo>
                <a:pt x="62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14</xdr:row>
      <xdr:rowOff>171450</xdr:rowOff>
    </xdr:from>
    <xdr:to>
      <xdr:col>4</xdr:col>
      <xdr:colOff>171450</xdr:colOff>
      <xdr:row>14</xdr:row>
      <xdr:rowOff>171450</xdr:rowOff>
    </xdr:to>
    <xdr:sp macro="" textlink="">
      <xdr:nvSpPr>
        <xdr:cNvPr id="48" name="Line 69">
          <a:extLst>
            <a:ext uri="{FF2B5EF4-FFF2-40B4-BE49-F238E27FC236}">
              <a16:creationId xmlns:a16="http://schemas.microsoft.com/office/drawing/2014/main" id="{9C62A83E-7E29-4BF1-BCC2-A8569D9300AD}"/>
            </a:ext>
          </a:extLst>
        </xdr:cNvPr>
        <xdr:cNvSpPr>
          <a:spLocks noChangeShapeType="1"/>
        </xdr:cNvSpPr>
      </xdr:nvSpPr>
      <xdr:spPr bwMode="auto">
        <a:xfrm>
          <a:off x="2390775" y="3105150"/>
          <a:ext cx="142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295275</xdr:colOff>
      <xdr:row>14</xdr:row>
      <xdr:rowOff>171450</xdr:rowOff>
    </xdr:from>
    <xdr:to>
      <xdr:col>1</xdr:col>
      <xdr:colOff>571500</xdr:colOff>
      <xdr:row>14</xdr:row>
      <xdr:rowOff>171450</xdr:rowOff>
    </xdr:to>
    <xdr:sp macro="" textlink="">
      <xdr:nvSpPr>
        <xdr:cNvPr id="49" name="Line 70">
          <a:extLst>
            <a:ext uri="{FF2B5EF4-FFF2-40B4-BE49-F238E27FC236}">
              <a16:creationId xmlns:a16="http://schemas.microsoft.com/office/drawing/2014/main" id="{BE035B11-F21B-4980-866D-B77C70E0BE0A}"/>
            </a:ext>
          </a:extLst>
        </xdr:cNvPr>
        <xdr:cNvSpPr>
          <a:spLocks noChangeShapeType="1"/>
        </xdr:cNvSpPr>
      </xdr:nvSpPr>
      <xdr:spPr bwMode="auto">
        <a:xfrm flipV="1">
          <a:off x="295275" y="3105150"/>
          <a:ext cx="866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238125</xdr:colOff>
      <xdr:row>8</xdr:row>
      <xdr:rowOff>123825</xdr:rowOff>
    </xdr:from>
    <xdr:to>
      <xdr:col>14</xdr:col>
      <xdr:colOff>314325</xdr:colOff>
      <xdr:row>8</xdr:row>
      <xdr:rowOff>123825</xdr:rowOff>
    </xdr:to>
    <xdr:sp macro="" textlink="">
      <xdr:nvSpPr>
        <xdr:cNvPr id="50" name="Line 71">
          <a:extLst>
            <a:ext uri="{FF2B5EF4-FFF2-40B4-BE49-F238E27FC236}">
              <a16:creationId xmlns:a16="http://schemas.microsoft.com/office/drawing/2014/main" id="{2DF4FE15-B45A-4A6C-A277-0ADDC8BD66D2}"/>
            </a:ext>
          </a:extLst>
        </xdr:cNvPr>
        <xdr:cNvSpPr>
          <a:spLocks noChangeShapeType="1"/>
        </xdr:cNvSpPr>
      </xdr:nvSpPr>
      <xdr:spPr bwMode="auto">
        <a:xfrm>
          <a:off x="8437908" y="1647825"/>
          <a:ext cx="54002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9</xdr:row>
      <xdr:rowOff>161925</xdr:rowOff>
    </xdr:from>
    <xdr:to>
      <xdr:col>14</xdr:col>
      <xdr:colOff>85725</xdr:colOff>
      <xdr:row>9</xdr:row>
      <xdr:rowOff>161925</xdr:rowOff>
    </xdr:to>
    <xdr:sp macro="" textlink="">
      <xdr:nvSpPr>
        <xdr:cNvPr id="51" name="Line 72">
          <a:extLst>
            <a:ext uri="{FF2B5EF4-FFF2-40B4-BE49-F238E27FC236}">
              <a16:creationId xmlns:a16="http://schemas.microsoft.com/office/drawing/2014/main" id="{854301FA-590A-48D4-BF7D-985C4A7B04D3}"/>
            </a:ext>
          </a:extLst>
        </xdr:cNvPr>
        <xdr:cNvSpPr>
          <a:spLocks noChangeShapeType="1"/>
        </xdr:cNvSpPr>
      </xdr:nvSpPr>
      <xdr:spPr bwMode="auto">
        <a:xfrm>
          <a:off x="8191914" y="1876425"/>
          <a:ext cx="5574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11</xdr:row>
      <xdr:rowOff>104775</xdr:rowOff>
    </xdr:from>
    <xdr:to>
      <xdr:col>14</xdr:col>
      <xdr:colOff>85725</xdr:colOff>
      <xdr:row>11</xdr:row>
      <xdr:rowOff>104775</xdr:rowOff>
    </xdr:to>
    <xdr:sp macro="" textlink="">
      <xdr:nvSpPr>
        <xdr:cNvPr id="52" name="Line 73">
          <a:extLst>
            <a:ext uri="{FF2B5EF4-FFF2-40B4-BE49-F238E27FC236}">
              <a16:creationId xmlns:a16="http://schemas.microsoft.com/office/drawing/2014/main" id="{99499F83-60CD-4589-A497-C2309747EE43}"/>
            </a:ext>
          </a:extLst>
        </xdr:cNvPr>
        <xdr:cNvSpPr>
          <a:spLocks noChangeShapeType="1"/>
        </xdr:cNvSpPr>
      </xdr:nvSpPr>
      <xdr:spPr bwMode="auto">
        <a:xfrm>
          <a:off x="8191914" y="2200275"/>
          <a:ext cx="5574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85725</xdr:colOff>
      <xdr:row>10</xdr:row>
      <xdr:rowOff>76200</xdr:rowOff>
    </xdr:from>
    <xdr:to>
      <xdr:col>14</xdr:col>
      <xdr:colOff>304800</xdr:colOff>
      <xdr:row>11</xdr:row>
      <xdr:rowOff>114300</xdr:rowOff>
    </xdr:to>
    <xdr:sp macro="" textlink="">
      <xdr:nvSpPr>
        <xdr:cNvPr id="53" name="Line 74">
          <a:extLst>
            <a:ext uri="{FF2B5EF4-FFF2-40B4-BE49-F238E27FC236}">
              <a16:creationId xmlns:a16="http://schemas.microsoft.com/office/drawing/2014/main" id="{0826C925-5F64-4811-AC07-142E90D9E54D}"/>
            </a:ext>
          </a:extLst>
        </xdr:cNvPr>
        <xdr:cNvSpPr>
          <a:spLocks noChangeShapeType="1"/>
        </xdr:cNvSpPr>
      </xdr:nvSpPr>
      <xdr:spPr bwMode="auto">
        <a:xfrm flipH="1">
          <a:off x="8749334" y="1981200"/>
          <a:ext cx="21907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85725</xdr:colOff>
      <xdr:row>8</xdr:row>
      <xdr:rowOff>133350</xdr:rowOff>
    </xdr:from>
    <xdr:to>
      <xdr:col>14</xdr:col>
      <xdr:colOff>304800</xdr:colOff>
      <xdr:row>9</xdr:row>
      <xdr:rowOff>171450</xdr:rowOff>
    </xdr:to>
    <xdr:sp macro="" textlink="">
      <xdr:nvSpPr>
        <xdr:cNvPr id="54" name="Line 75">
          <a:extLst>
            <a:ext uri="{FF2B5EF4-FFF2-40B4-BE49-F238E27FC236}">
              <a16:creationId xmlns:a16="http://schemas.microsoft.com/office/drawing/2014/main" id="{4D3B7BFB-429F-4FBD-BC1D-E3CB78DD5D22}"/>
            </a:ext>
          </a:extLst>
        </xdr:cNvPr>
        <xdr:cNvSpPr>
          <a:spLocks noChangeShapeType="1"/>
        </xdr:cNvSpPr>
      </xdr:nvSpPr>
      <xdr:spPr bwMode="auto">
        <a:xfrm flipH="1">
          <a:off x="8749334" y="1657350"/>
          <a:ext cx="21907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10</xdr:row>
      <xdr:rowOff>76200</xdr:rowOff>
    </xdr:from>
    <xdr:to>
      <xdr:col>13</xdr:col>
      <xdr:colOff>200025</xdr:colOff>
      <xdr:row>11</xdr:row>
      <xdr:rowOff>114300</xdr:rowOff>
    </xdr:to>
    <xdr:sp macro="" textlink="">
      <xdr:nvSpPr>
        <xdr:cNvPr id="55" name="Line 76">
          <a:extLst>
            <a:ext uri="{FF2B5EF4-FFF2-40B4-BE49-F238E27FC236}">
              <a16:creationId xmlns:a16="http://schemas.microsoft.com/office/drawing/2014/main" id="{F2866CD4-D2EE-4054-8B30-954C49B4B2F0}"/>
            </a:ext>
          </a:extLst>
        </xdr:cNvPr>
        <xdr:cNvSpPr>
          <a:spLocks noChangeShapeType="1"/>
        </xdr:cNvSpPr>
      </xdr:nvSpPr>
      <xdr:spPr bwMode="auto">
        <a:xfrm flipH="1">
          <a:off x="8191914" y="1981200"/>
          <a:ext cx="207894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8</xdr:row>
      <xdr:rowOff>123825</xdr:rowOff>
    </xdr:from>
    <xdr:to>
      <xdr:col>13</xdr:col>
      <xdr:colOff>209550</xdr:colOff>
      <xdr:row>9</xdr:row>
      <xdr:rowOff>161925</xdr:rowOff>
    </xdr:to>
    <xdr:sp macro="" textlink="">
      <xdr:nvSpPr>
        <xdr:cNvPr id="56" name="Line 77">
          <a:extLst>
            <a:ext uri="{FF2B5EF4-FFF2-40B4-BE49-F238E27FC236}">
              <a16:creationId xmlns:a16="http://schemas.microsoft.com/office/drawing/2014/main" id="{FDAFD819-92D7-44DA-9F89-5DB776F365F4}"/>
            </a:ext>
          </a:extLst>
        </xdr:cNvPr>
        <xdr:cNvSpPr>
          <a:spLocks noChangeShapeType="1"/>
        </xdr:cNvSpPr>
      </xdr:nvSpPr>
      <xdr:spPr bwMode="auto">
        <a:xfrm flipH="1">
          <a:off x="8191914" y="1647825"/>
          <a:ext cx="217419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8</xdr:row>
      <xdr:rowOff>76200</xdr:rowOff>
    </xdr:from>
    <xdr:to>
      <xdr:col>12</xdr:col>
      <xdr:colOff>638175</xdr:colOff>
      <xdr:row>12</xdr:row>
      <xdr:rowOff>76200</xdr:rowOff>
    </xdr:to>
    <xdr:sp macro="" textlink="">
      <xdr:nvSpPr>
        <xdr:cNvPr id="57" name="Line 78">
          <a:extLst>
            <a:ext uri="{FF2B5EF4-FFF2-40B4-BE49-F238E27FC236}">
              <a16:creationId xmlns:a16="http://schemas.microsoft.com/office/drawing/2014/main" id="{D93AB73A-257C-4289-9D95-0735477E5175}"/>
            </a:ext>
          </a:extLst>
        </xdr:cNvPr>
        <xdr:cNvSpPr>
          <a:spLocks noChangeShapeType="1"/>
        </xdr:cNvSpPr>
      </xdr:nvSpPr>
      <xdr:spPr bwMode="auto">
        <a:xfrm>
          <a:off x="8191914" y="1600200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314325</xdr:colOff>
      <xdr:row>7</xdr:row>
      <xdr:rowOff>76200</xdr:rowOff>
    </xdr:from>
    <xdr:to>
      <xdr:col>14</xdr:col>
      <xdr:colOff>314325</xdr:colOff>
      <xdr:row>11</xdr:row>
      <xdr:rowOff>76200</xdr:rowOff>
    </xdr:to>
    <xdr:sp macro="" textlink="">
      <xdr:nvSpPr>
        <xdr:cNvPr id="58" name="Line 79">
          <a:extLst>
            <a:ext uri="{FF2B5EF4-FFF2-40B4-BE49-F238E27FC236}">
              <a16:creationId xmlns:a16="http://schemas.microsoft.com/office/drawing/2014/main" id="{D32F02AB-9499-4CB8-A8FB-EE800D34D064}"/>
            </a:ext>
          </a:extLst>
        </xdr:cNvPr>
        <xdr:cNvSpPr>
          <a:spLocks noChangeShapeType="1"/>
        </xdr:cNvSpPr>
      </xdr:nvSpPr>
      <xdr:spPr bwMode="auto">
        <a:xfrm>
          <a:off x="8977934" y="1409700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209550</xdr:colOff>
      <xdr:row>7</xdr:row>
      <xdr:rowOff>85725</xdr:rowOff>
    </xdr:from>
    <xdr:to>
      <xdr:col>13</xdr:col>
      <xdr:colOff>209550</xdr:colOff>
      <xdr:row>11</xdr:row>
      <xdr:rowOff>85725</xdr:rowOff>
    </xdr:to>
    <xdr:sp macro="" textlink="">
      <xdr:nvSpPr>
        <xdr:cNvPr id="59" name="Line 80">
          <a:extLst>
            <a:ext uri="{FF2B5EF4-FFF2-40B4-BE49-F238E27FC236}">
              <a16:creationId xmlns:a16="http://schemas.microsoft.com/office/drawing/2014/main" id="{7542B393-F933-4196-8BB9-A586BAEF67DE}"/>
            </a:ext>
          </a:extLst>
        </xdr:cNvPr>
        <xdr:cNvSpPr>
          <a:spLocks noChangeShapeType="1"/>
        </xdr:cNvSpPr>
      </xdr:nvSpPr>
      <xdr:spPr bwMode="auto">
        <a:xfrm>
          <a:off x="8409333" y="1419225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85725</xdr:colOff>
      <xdr:row>8</xdr:row>
      <xdr:rowOff>76200</xdr:rowOff>
    </xdr:from>
    <xdr:to>
      <xdr:col>14</xdr:col>
      <xdr:colOff>85725</xdr:colOff>
      <xdr:row>12</xdr:row>
      <xdr:rowOff>76200</xdr:rowOff>
    </xdr:to>
    <xdr:sp macro="" textlink="">
      <xdr:nvSpPr>
        <xdr:cNvPr id="60" name="Line 81">
          <a:extLst>
            <a:ext uri="{FF2B5EF4-FFF2-40B4-BE49-F238E27FC236}">
              <a16:creationId xmlns:a16="http://schemas.microsoft.com/office/drawing/2014/main" id="{3CCBCEE1-125A-43B5-84DB-51D65694CD2F}"/>
            </a:ext>
          </a:extLst>
        </xdr:cNvPr>
        <xdr:cNvSpPr>
          <a:spLocks noChangeShapeType="1"/>
        </xdr:cNvSpPr>
      </xdr:nvSpPr>
      <xdr:spPr bwMode="auto">
        <a:xfrm>
          <a:off x="8749334" y="1600200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209550</xdr:colOff>
      <xdr:row>10</xdr:row>
      <xdr:rowOff>76200</xdr:rowOff>
    </xdr:from>
    <xdr:to>
      <xdr:col>14</xdr:col>
      <xdr:colOff>304800</xdr:colOff>
      <xdr:row>10</xdr:row>
      <xdr:rowOff>76200</xdr:rowOff>
    </xdr:to>
    <xdr:sp macro="" textlink="">
      <xdr:nvSpPr>
        <xdr:cNvPr id="61" name="Line 82">
          <a:extLst>
            <a:ext uri="{FF2B5EF4-FFF2-40B4-BE49-F238E27FC236}">
              <a16:creationId xmlns:a16="http://schemas.microsoft.com/office/drawing/2014/main" id="{3D0743D8-ACAA-40D0-804B-E461B9992DA9}"/>
            </a:ext>
          </a:extLst>
        </xdr:cNvPr>
        <xdr:cNvSpPr>
          <a:spLocks noChangeShapeType="1"/>
        </xdr:cNvSpPr>
      </xdr:nvSpPr>
      <xdr:spPr bwMode="auto">
        <a:xfrm>
          <a:off x="8409333" y="1981200"/>
          <a:ext cx="5590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314325</xdr:colOff>
      <xdr:row>11</xdr:row>
      <xdr:rowOff>76200</xdr:rowOff>
    </xdr:from>
    <xdr:to>
      <xdr:col>14</xdr:col>
      <xdr:colOff>409575</xdr:colOff>
      <xdr:row>11</xdr:row>
      <xdr:rowOff>142875</xdr:rowOff>
    </xdr:to>
    <xdr:sp macro="" textlink="">
      <xdr:nvSpPr>
        <xdr:cNvPr id="62" name="Arc 83">
          <a:extLst>
            <a:ext uri="{FF2B5EF4-FFF2-40B4-BE49-F238E27FC236}">
              <a16:creationId xmlns:a16="http://schemas.microsoft.com/office/drawing/2014/main" id="{5C99F42F-8956-42FF-A8BB-E062FA9F71C5}"/>
            </a:ext>
          </a:extLst>
        </xdr:cNvPr>
        <xdr:cNvSpPr>
          <a:spLocks/>
        </xdr:cNvSpPr>
      </xdr:nvSpPr>
      <xdr:spPr bwMode="auto">
        <a:xfrm flipH="1" flipV="1">
          <a:off x="8977934" y="2171700"/>
          <a:ext cx="95250" cy="6667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85725</xdr:colOff>
      <xdr:row>12</xdr:row>
      <xdr:rowOff>76200</xdr:rowOff>
    </xdr:from>
    <xdr:to>
      <xdr:col>14</xdr:col>
      <xdr:colOff>171450</xdr:colOff>
      <xdr:row>12</xdr:row>
      <xdr:rowOff>142875</xdr:rowOff>
    </xdr:to>
    <xdr:sp macro="" textlink="">
      <xdr:nvSpPr>
        <xdr:cNvPr id="63" name="Arc 84">
          <a:extLst>
            <a:ext uri="{FF2B5EF4-FFF2-40B4-BE49-F238E27FC236}">
              <a16:creationId xmlns:a16="http://schemas.microsoft.com/office/drawing/2014/main" id="{20C2AA29-41DA-4FE6-BBAE-F33BDFFD9007}"/>
            </a:ext>
          </a:extLst>
        </xdr:cNvPr>
        <xdr:cNvSpPr>
          <a:spLocks/>
        </xdr:cNvSpPr>
      </xdr:nvSpPr>
      <xdr:spPr bwMode="auto">
        <a:xfrm flipH="1" flipV="1">
          <a:off x="8749334" y="2362200"/>
          <a:ext cx="85725" cy="6667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533400</xdr:colOff>
      <xdr:row>12</xdr:row>
      <xdr:rowOff>76200</xdr:rowOff>
    </xdr:from>
    <xdr:to>
      <xdr:col>12</xdr:col>
      <xdr:colOff>638175</xdr:colOff>
      <xdr:row>12</xdr:row>
      <xdr:rowOff>161925</xdr:rowOff>
    </xdr:to>
    <xdr:sp macro="" textlink="">
      <xdr:nvSpPr>
        <xdr:cNvPr id="64" name="Arc 85">
          <a:extLst>
            <a:ext uri="{FF2B5EF4-FFF2-40B4-BE49-F238E27FC236}">
              <a16:creationId xmlns:a16="http://schemas.microsoft.com/office/drawing/2014/main" id="{00F31506-2B53-485D-9066-052463AF88EE}"/>
            </a:ext>
          </a:extLst>
        </xdr:cNvPr>
        <xdr:cNvSpPr>
          <a:spLocks/>
        </xdr:cNvSpPr>
      </xdr:nvSpPr>
      <xdr:spPr bwMode="auto">
        <a:xfrm flipV="1">
          <a:off x="8087139" y="2362200"/>
          <a:ext cx="104775" cy="8572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133350</xdr:colOff>
      <xdr:row>11</xdr:row>
      <xdr:rowOff>76200</xdr:rowOff>
    </xdr:from>
    <xdr:to>
      <xdr:col>13</xdr:col>
      <xdr:colOff>209550</xdr:colOff>
      <xdr:row>11</xdr:row>
      <xdr:rowOff>161925</xdr:rowOff>
    </xdr:to>
    <xdr:sp macro="" textlink="">
      <xdr:nvSpPr>
        <xdr:cNvPr id="65" name="Arc 86">
          <a:extLst>
            <a:ext uri="{FF2B5EF4-FFF2-40B4-BE49-F238E27FC236}">
              <a16:creationId xmlns:a16="http://schemas.microsoft.com/office/drawing/2014/main" id="{F0964643-1C13-42E4-9F83-B8FC33AAD061}"/>
            </a:ext>
          </a:extLst>
        </xdr:cNvPr>
        <xdr:cNvSpPr>
          <a:spLocks/>
        </xdr:cNvSpPr>
      </xdr:nvSpPr>
      <xdr:spPr bwMode="auto">
        <a:xfrm flipV="1">
          <a:off x="8333133" y="2171700"/>
          <a:ext cx="76200" cy="8572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485775</xdr:colOff>
      <xdr:row>7</xdr:row>
      <xdr:rowOff>76200</xdr:rowOff>
    </xdr:from>
    <xdr:to>
      <xdr:col>13</xdr:col>
      <xdr:colOff>180975</xdr:colOff>
      <xdr:row>7</xdr:row>
      <xdr:rowOff>76200</xdr:rowOff>
    </xdr:to>
    <xdr:sp macro="" textlink="">
      <xdr:nvSpPr>
        <xdr:cNvPr id="66" name="Line 87">
          <a:extLst>
            <a:ext uri="{FF2B5EF4-FFF2-40B4-BE49-F238E27FC236}">
              <a16:creationId xmlns:a16="http://schemas.microsoft.com/office/drawing/2014/main" id="{3D523857-2306-4D07-9992-BCFEACFBAF45}"/>
            </a:ext>
          </a:extLst>
        </xdr:cNvPr>
        <xdr:cNvSpPr>
          <a:spLocks noChangeShapeType="1"/>
        </xdr:cNvSpPr>
      </xdr:nvSpPr>
      <xdr:spPr bwMode="auto">
        <a:xfrm>
          <a:off x="8039514" y="1409700"/>
          <a:ext cx="34124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257175</xdr:colOff>
      <xdr:row>8</xdr:row>
      <xdr:rowOff>76200</xdr:rowOff>
    </xdr:from>
    <xdr:to>
      <xdr:col>12</xdr:col>
      <xdr:colOff>571500</xdr:colOff>
      <xdr:row>8</xdr:row>
      <xdr:rowOff>76200</xdr:rowOff>
    </xdr:to>
    <xdr:sp macro="" textlink="">
      <xdr:nvSpPr>
        <xdr:cNvPr id="67" name="Line 88">
          <a:extLst>
            <a:ext uri="{FF2B5EF4-FFF2-40B4-BE49-F238E27FC236}">
              <a16:creationId xmlns:a16="http://schemas.microsoft.com/office/drawing/2014/main" id="{AE22E919-11A5-4C67-99DF-4F4FB8CC06DB}"/>
            </a:ext>
          </a:extLst>
        </xdr:cNvPr>
        <xdr:cNvSpPr>
          <a:spLocks noChangeShapeType="1"/>
        </xdr:cNvSpPr>
      </xdr:nvSpPr>
      <xdr:spPr bwMode="auto">
        <a:xfrm>
          <a:off x="7810914" y="1600200"/>
          <a:ext cx="314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457200</xdr:colOff>
      <xdr:row>7</xdr:row>
      <xdr:rowOff>76200</xdr:rowOff>
    </xdr:from>
    <xdr:to>
      <xdr:col>12</xdr:col>
      <xdr:colOff>638175</xdr:colOff>
      <xdr:row>8</xdr:row>
      <xdr:rowOff>76200</xdr:rowOff>
    </xdr:to>
    <xdr:sp macro="" textlink="">
      <xdr:nvSpPr>
        <xdr:cNvPr id="68" name="Line 89">
          <a:extLst>
            <a:ext uri="{FF2B5EF4-FFF2-40B4-BE49-F238E27FC236}">
              <a16:creationId xmlns:a16="http://schemas.microsoft.com/office/drawing/2014/main" id="{85F18EA2-7631-405F-8E3A-EC7CF2BC0B2C}"/>
            </a:ext>
          </a:extLst>
        </xdr:cNvPr>
        <xdr:cNvSpPr>
          <a:spLocks noChangeShapeType="1"/>
        </xdr:cNvSpPr>
      </xdr:nvSpPr>
      <xdr:spPr bwMode="auto">
        <a:xfrm flipH="1">
          <a:off x="8010939" y="1409700"/>
          <a:ext cx="1809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314325</xdr:colOff>
      <xdr:row>7</xdr:row>
      <xdr:rowOff>66675</xdr:rowOff>
    </xdr:from>
    <xdr:to>
      <xdr:col>12</xdr:col>
      <xdr:colOff>466725</xdr:colOff>
      <xdr:row>8</xdr:row>
      <xdr:rowOff>57150</xdr:rowOff>
    </xdr:to>
    <xdr:sp macro="" textlink="">
      <xdr:nvSpPr>
        <xdr:cNvPr id="69" name="Text 2414">
          <a:extLst>
            <a:ext uri="{FF2B5EF4-FFF2-40B4-BE49-F238E27FC236}">
              <a16:creationId xmlns:a16="http://schemas.microsoft.com/office/drawing/2014/main" id="{F49A0360-AF8C-4CF0-ABE2-7D1411B0AC0E}"/>
            </a:ext>
          </a:extLst>
        </xdr:cNvPr>
        <xdr:cNvSpPr txBox="1">
          <a:spLocks noChangeArrowheads="1"/>
        </xdr:cNvSpPr>
      </xdr:nvSpPr>
      <xdr:spPr bwMode="auto">
        <a:xfrm>
          <a:off x="7868064" y="1400175"/>
          <a:ext cx="152400" cy="1809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</a:rPr>
            <a:t>J</a:t>
          </a:r>
        </a:p>
      </xdr:txBody>
    </xdr:sp>
    <xdr:clientData/>
  </xdr:twoCellAnchor>
  <xdr:twoCellAnchor>
    <xdr:from>
      <xdr:col>13</xdr:col>
      <xdr:colOff>247650</xdr:colOff>
      <xdr:row>6</xdr:row>
      <xdr:rowOff>9525</xdr:rowOff>
    </xdr:from>
    <xdr:to>
      <xdr:col>13</xdr:col>
      <xdr:colOff>390525</xdr:colOff>
      <xdr:row>7</xdr:row>
      <xdr:rowOff>38100</xdr:rowOff>
    </xdr:to>
    <xdr:sp macro="" textlink="">
      <xdr:nvSpPr>
        <xdr:cNvPr id="70" name="Line 91">
          <a:extLst>
            <a:ext uri="{FF2B5EF4-FFF2-40B4-BE49-F238E27FC236}">
              <a16:creationId xmlns:a16="http://schemas.microsoft.com/office/drawing/2014/main" id="{BAC8EAC4-7548-49A8-80C1-91184D196F43}"/>
            </a:ext>
          </a:extLst>
        </xdr:cNvPr>
        <xdr:cNvSpPr>
          <a:spLocks noChangeShapeType="1"/>
        </xdr:cNvSpPr>
      </xdr:nvSpPr>
      <xdr:spPr bwMode="auto">
        <a:xfrm flipV="1">
          <a:off x="8447433" y="1152525"/>
          <a:ext cx="142875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333375</xdr:colOff>
      <xdr:row>6</xdr:row>
      <xdr:rowOff>9525</xdr:rowOff>
    </xdr:from>
    <xdr:to>
      <xdr:col>14</xdr:col>
      <xdr:colOff>485775</xdr:colOff>
      <xdr:row>7</xdr:row>
      <xdr:rowOff>57150</xdr:rowOff>
    </xdr:to>
    <xdr:sp macro="" textlink="">
      <xdr:nvSpPr>
        <xdr:cNvPr id="71" name="Line 92">
          <a:extLst>
            <a:ext uri="{FF2B5EF4-FFF2-40B4-BE49-F238E27FC236}">
              <a16:creationId xmlns:a16="http://schemas.microsoft.com/office/drawing/2014/main" id="{4CA38EF5-340C-4965-9B79-7043E2C37051}"/>
            </a:ext>
          </a:extLst>
        </xdr:cNvPr>
        <xdr:cNvSpPr>
          <a:spLocks noChangeShapeType="1"/>
        </xdr:cNvSpPr>
      </xdr:nvSpPr>
      <xdr:spPr bwMode="auto">
        <a:xfrm flipV="1">
          <a:off x="8996984" y="1152525"/>
          <a:ext cx="15240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352425</xdr:colOff>
      <xdr:row>6</xdr:row>
      <xdr:rowOff>76200</xdr:rowOff>
    </xdr:from>
    <xdr:to>
      <xdr:col>14</xdr:col>
      <xdr:colOff>428625</xdr:colOff>
      <xdr:row>6</xdr:row>
      <xdr:rowOff>76200</xdr:rowOff>
    </xdr:to>
    <xdr:sp macro="" textlink="">
      <xdr:nvSpPr>
        <xdr:cNvPr id="72" name="Line 93">
          <a:extLst>
            <a:ext uri="{FF2B5EF4-FFF2-40B4-BE49-F238E27FC236}">
              <a16:creationId xmlns:a16="http://schemas.microsoft.com/office/drawing/2014/main" id="{130529D1-DEEE-41B2-8375-F13BC5A313FE}"/>
            </a:ext>
          </a:extLst>
        </xdr:cNvPr>
        <xdr:cNvSpPr>
          <a:spLocks noChangeShapeType="1"/>
        </xdr:cNvSpPr>
      </xdr:nvSpPr>
      <xdr:spPr bwMode="auto">
        <a:xfrm>
          <a:off x="8552208" y="1219200"/>
          <a:ext cx="54002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5</xdr:row>
      <xdr:rowOff>57150</xdr:rowOff>
    </xdr:from>
    <xdr:to>
      <xdr:col>14</xdr:col>
      <xdr:colOff>190500</xdr:colOff>
      <xdr:row>6</xdr:row>
      <xdr:rowOff>57150</xdr:rowOff>
    </xdr:to>
    <xdr:sp macro="" textlink="">
      <xdr:nvSpPr>
        <xdr:cNvPr id="73" name="Text 2418">
          <a:extLst>
            <a:ext uri="{FF2B5EF4-FFF2-40B4-BE49-F238E27FC236}">
              <a16:creationId xmlns:a16="http://schemas.microsoft.com/office/drawing/2014/main" id="{8CA5971B-366B-4041-8695-60D2C0C59263}"/>
            </a:ext>
          </a:extLst>
        </xdr:cNvPr>
        <xdr:cNvSpPr txBox="1">
          <a:spLocks noChangeArrowheads="1"/>
        </xdr:cNvSpPr>
      </xdr:nvSpPr>
      <xdr:spPr bwMode="auto">
        <a:xfrm>
          <a:off x="8673134" y="1009650"/>
          <a:ext cx="180975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</a:rPr>
            <a:t>K</a:t>
          </a:r>
        </a:p>
      </xdr:txBody>
    </xdr:sp>
    <xdr:clientData/>
  </xdr:twoCellAnchor>
  <xdr:twoCellAnchor>
    <xdr:from>
      <xdr:col>2</xdr:col>
      <xdr:colOff>28575</xdr:colOff>
      <xdr:row>14</xdr:row>
      <xdr:rowOff>171450</xdr:rowOff>
    </xdr:from>
    <xdr:to>
      <xdr:col>2</xdr:col>
      <xdr:colOff>171450</xdr:colOff>
      <xdr:row>14</xdr:row>
      <xdr:rowOff>171450</xdr:rowOff>
    </xdr:to>
    <xdr:sp macro="" textlink="">
      <xdr:nvSpPr>
        <xdr:cNvPr id="74" name="Line 95">
          <a:extLst>
            <a:ext uri="{FF2B5EF4-FFF2-40B4-BE49-F238E27FC236}">
              <a16:creationId xmlns:a16="http://schemas.microsoft.com/office/drawing/2014/main" id="{03060C7F-314D-4AE7-B8DA-1A0E57AEE429}"/>
            </a:ext>
          </a:extLst>
        </xdr:cNvPr>
        <xdr:cNvSpPr>
          <a:spLocks noChangeShapeType="1"/>
        </xdr:cNvSpPr>
      </xdr:nvSpPr>
      <xdr:spPr bwMode="auto">
        <a:xfrm>
          <a:off x="1209675" y="3105150"/>
          <a:ext cx="142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104775</xdr:colOff>
      <xdr:row>5</xdr:row>
      <xdr:rowOff>171450</xdr:rowOff>
    </xdr:from>
    <xdr:to>
      <xdr:col>6</xdr:col>
      <xdr:colOff>104775</xdr:colOff>
      <xdr:row>7</xdr:row>
      <xdr:rowOff>95250</xdr:rowOff>
    </xdr:to>
    <xdr:sp macro="" textlink="">
      <xdr:nvSpPr>
        <xdr:cNvPr id="75" name="Line 96">
          <a:extLst>
            <a:ext uri="{FF2B5EF4-FFF2-40B4-BE49-F238E27FC236}">
              <a16:creationId xmlns:a16="http://schemas.microsoft.com/office/drawing/2014/main" id="{EBF362BD-3092-43B8-B057-E83EC40FF631}"/>
            </a:ext>
          </a:extLst>
        </xdr:cNvPr>
        <xdr:cNvSpPr>
          <a:spLocks noChangeShapeType="1"/>
        </xdr:cNvSpPr>
      </xdr:nvSpPr>
      <xdr:spPr bwMode="auto">
        <a:xfrm flipV="1">
          <a:off x="3648075" y="1219200"/>
          <a:ext cx="0" cy="34290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</xdr:row>
      <xdr:rowOff>152400</xdr:rowOff>
    </xdr:from>
    <xdr:to>
      <xdr:col>8</xdr:col>
      <xdr:colOff>209550</xdr:colOff>
      <xdr:row>7</xdr:row>
      <xdr:rowOff>76200</xdr:rowOff>
    </xdr:to>
    <xdr:sp macro="" textlink="">
      <xdr:nvSpPr>
        <xdr:cNvPr id="76" name="Line 97">
          <a:extLst>
            <a:ext uri="{FF2B5EF4-FFF2-40B4-BE49-F238E27FC236}">
              <a16:creationId xmlns:a16="http://schemas.microsoft.com/office/drawing/2014/main" id="{6EEF3411-4F1E-4BF4-A43B-ABE6F42FD801}"/>
            </a:ext>
          </a:extLst>
        </xdr:cNvPr>
        <xdr:cNvSpPr>
          <a:spLocks noChangeShapeType="1"/>
        </xdr:cNvSpPr>
      </xdr:nvSpPr>
      <xdr:spPr bwMode="auto">
        <a:xfrm flipV="1">
          <a:off x="4933950" y="1200150"/>
          <a:ext cx="0" cy="34290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485775</xdr:colOff>
      <xdr:row>7</xdr:row>
      <xdr:rowOff>171450</xdr:rowOff>
    </xdr:from>
    <xdr:to>
      <xdr:col>8</xdr:col>
      <xdr:colOff>209550</xdr:colOff>
      <xdr:row>14</xdr:row>
      <xdr:rowOff>171450</xdr:rowOff>
    </xdr:to>
    <xdr:sp macro="" textlink="">
      <xdr:nvSpPr>
        <xdr:cNvPr id="77" name="Drawing 2348">
          <a:extLst>
            <a:ext uri="{FF2B5EF4-FFF2-40B4-BE49-F238E27FC236}">
              <a16:creationId xmlns:a16="http://schemas.microsoft.com/office/drawing/2014/main" id="{EFD27C71-E0FF-4693-BC64-8523C1955DA5}"/>
            </a:ext>
          </a:extLst>
        </xdr:cNvPr>
        <xdr:cNvSpPr>
          <a:spLocks/>
        </xdr:cNvSpPr>
      </xdr:nvSpPr>
      <xdr:spPr bwMode="auto">
        <a:xfrm>
          <a:off x="4029075" y="1638300"/>
          <a:ext cx="904875" cy="1466850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0 w 16384"/>
            <a:gd name="T9" fmla="*/ 2147483647 h 16384"/>
            <a:gd name="T10" fmla="*/ 2147483647 w 16384"/>
            <a:gd name="T11" fmla="*/ 0 h 16384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0 w 16384"/>
            <a:gd name="T19" fmla="*/ 0 h 16384"/>
            <a:gd name="T20" fmla="*/ 16384 w 16384"/>
            <a:gd name="T21" fmla="*/ 16384 h 16384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16384" h="16384">
              <a:moveTo>
                <a:pt x="5525" y="0"/>
              </a:moveTo>
              <a:lnTo>
                <a:pt x="5525" y="156"/>
              </a:lnTo>
              <a:lnTo>
                <a:pt x="16384" y="156"/>
              </a:lnTo>
              <a:lnTo>
                <a:pt x="16384" y="16384"/>
              </a:lnTo>
              <a:lnTo>
                <a:pt x="0" y="16384"/>
              </a:lnTo>
              <a:lnTo>
                <a:pt x="5525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333375</xdr:colOff>
      <xdr:row>5</xdr:row>
      <xdr:rowOff>161925</xdr:rowOff>
    </xdr:from>
    <xdr:to>
      <xdr:col>6</xdr:col>
      <xdr:colOff>323850</xdr:colOff>
      <xdr:row>14</xdr:row>
      <xdr:rowOff>171450</xdr:rowOff>
    </xdr:to>
    <xdr:sp macro="" textlink="">
      <xdr:nvSpPr>
        <xdr:cNvPr id="78" name="Drawing 2351">
          <a:extLst>
            <a:ext uri="{FF2B5EF4-FFF2-40B4-BE49-F238E27FC236}">
              <a16:creationId xmlns:a16="http://schemas.microsoft.com/office/drawing/2014/main" id="{55A4EA51-DEA2-456C-A75B-F3F1B895E2F0}"/>
            </a:ext>
          </a:extLst>
        </xdr:cNvPr>
        <xdr:cNvSpPr>
          <a:spLocks/>
        </xdr:cNvSpPr>
      </xdr:nvSpPr>
      <xdr:spPr bwMode="auto">
        <a:xfrm>
          <a:off x="3286125" y="1209675"/>
          <a:ext cx="581025" cy="18954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6384" y="16384"/>
              </a:moveTo>
              <a:lnTo>
                <a:pt x="8366" y="0"/>
              </a:lnTo>
              <a:lnTo>
                <a:pt x="0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485775</xdr:colOff>
      <xdr:row>15</xdr:row>
      <xdr:rowOff>38100</xdr:rowOff>
    </xdr:from>
    <xdr:to>
      <xdr:col>6</xdr:col>
      <xdr:colOff>485775</xdr:colOff>
      <xdr:row>16</xdr:row>
      <xdr:rowOff>19050</xdr:rowOff>
    </xdr:to>
    <xdr:sp macro="" textlink="">
      <xdr:nvSpPr>
        <xdr:cNvPr id="79" name="Line 100">
          <a:extLst>
            <a:ext uri="{FF2B5EF4-FFF2-40B4-BE49-F238E27FC236}">
              <a16:creationId xmlns:a16="http://schemas.microsoft.com/office/drawing/2014/main" id="{81A37433-AC1F-42E4-99D4-045FDC570433}"/>
            </a:ext>
          </a:extLst>
        </xdr:cNvPr>
        <xdr:cNvSpPr>
          <a:spLocks noChangeShapeType="1"/>
        </xdr:cNvSpPr>
      </xdr:nvSpPr>
      <xdr:spPr bwMode="auto">
        <a:xfrm>
          <a:off x="4029075" y="3181350"/>
          <a:ext cx="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485775</xdr:colOff>
      <xdr:row>15</xdr:row>
      <xdr:rowOff>133350</xdr:rowOff>
    </xdr:from>
    <xdr:to>
      <xdr:col>8</xdr:col>
      <xdr:colOff>209550</xdr:colOff>
      <xdr:row>15</xdr:row>
      <xdr:rowOff>133350</xdr:rowOff>
    </xdr:to>
    <xdr:sp macro="" textlink="">
      <xdr:nvSpPr>
        <xdr:cNvPr id="80" name="Line 101">
          <a:extLst>
            <a:ext uri="{FF2B5EF4-FFF2-40B4-BE49-F238E27FC236}">
              <a16:creationId xmlns:a16="http://schemas.microsoft.com/office/drawing/2014/main" id="{F9BA386F-3018-4D4E-BC9F-6483C07EA6B0}"/>
            </a:ext>
          </a:extLst>
        </xdr:cNvPr>
        <xdr:cNvSpPr>
          <a:spLocks noChangeShapeType="1"/>
        </xdr:cNvSpPr>
      </xdr:nvSpPr>
      <xdr:spPr bwMode="auto">
        <a:xfrm>
          <a:off x="4029075" y="3276600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400050</xdr:colOff>
      <xdr:row>15</xdr:row>
      <xdr:rowOff>142875</xdr:rowOff>
    </xdr:from>
    <xdr:to>
      <xdr:col>7</xdr:col>
      <xdr:colOff>542925</xdr:colOff>
      <xdr:row>16</xdr:row>
      <xdr:rowOff>104775</xdr:rowOff>
    </xdr:to>
    <xdr:sp macro="" textlink="">
      <xdr:nvSpPr>
        <xdr:cNvPr id="81" name="Text 2356">
          <a:extLst>
            <a:ext uri="{FF2B5EF4-FFF2-40B4-BE49-F238E27FC236}">
              <a16:creationId xmlns:a16="http://schemas.microsoft.com/office/drawing/2014/main" id="{16DCB92D-52AB-4E6C-AE1A-53F15B5E7782}"/>
            </a:ext>
          </a:extLst>
        </xdr:cNvPr>
        <xdr:cNvSpPr txBox="1">
          <a:spLocks noChangeArrowheads="1"/>
        </xdr:cNvSpPr>
      </xdr:nvSpPr>
      <xdr:spPr bwMode="auto">
        <a:xfrm>
          <a:off x="4533900" y="3286125"/>
          <a:ext cx="142875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6</xdr:col>
      <xdr:colOff>323850</xdr:colOff>
      <xdr:row>15</xdr:row>
      <xdr:rowOff>28575</xdr:rowOff>
    </xdr:from>
    <xdr:to>
      <xdr:col>6</xdr:col>
      <xdr:colOff>323850</xdr:colOff>
      <xdr:row>17</xdr:row>
      <xdr:rowOff>47625</xdr:rowOff>
    </xdr:to>
    <xdr:sp macro="" textlink="">
      <xdr:nvSpPr>
        <xdr:cNvPr id="82" name="Line 103">
          <a:extLst>
            <a:ext uri="{FF2B5EF4-FFF2-40B4-BE49-F238E27FC236}">
              <a16:creationId xmlns:a16="http://schemas.microsoft.com/office/drawing/2014/main" id="{29DDDE6C-70B4-43CF-857F-0098F665C5A2}"/>
            </a:ext>
          </a:extLst>
        </xdr:cNvPr>
        <xdr:cNvSpPr>
          <a:spLocks noChangeShapeType="1"/>
        </xdr:cNvSpPr>
      </xdr:nvSpPr>
      <xdr:spPr bwMode="auto">
        <a:xfrm>
          <a:off x="3867150" y="31718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15</xdr:row>
      <xdr:rowOff>28575</xdr:rowOff>
    </xdr:from>
    <xdr:to>
      <xdr:col>8</xdr:col>
      <xdr:colOff>209550</xdr:colOff>
      <xdr:row>17</xdr:row>
      <xdr:rowOff>47625</xdr:rowOff>
    </xdr:to>
    <xdr:sp macro="" textlink="">
      <xdr:nvSpPr>
        <xdr:cNvPr id="83" name="Line 104">
          <a:extLst>
            <a:ext uri="{FF2B5EF4-FFF2-40B4-BE49-F238E27FC236}">
              <a16:creationId xmlns:a16="http://schemas.microsoft.com/office/drawing/2014/main" id="{1A5BB9C7-2C1F-436E-BA31-B271AAA9C6A7}"/>
            </a:ext>
          </a:extLst>
        </xdr:cNvPr>
        <xdr:cNvSpPr>
          <a:spLocks noChangeShapeType="1"/>
        </xdr:cNvSpPr>
      </xdr:nvSpPr>
      <xdr:spPr bwMode="auto">
        <a:xfrm>
          <a:off x="4933950" y="31718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16</xdr:row>
      <xdr:rowOff>142875</xdr:rowOff>
    </xdr:from>
    <xdr:to>
      <xdr:col>8</xdr:col>
      <xdr:colOff>219075</xdr:colOff>
      <xdr:row>16</xdr:row>
      <xdr:rowOff>142875</xdr:rowOff>
    </xdr:to>
    <xdr:sp macro="" textlink="">
      <xdr:nvSpPr>
        <xdr:cNvPr id="84" name="Line 105">
          <a:extLst>
            <a:ext uri="{FF2B5EF4-FFF2-40B4-BE49-F238E27FC236}">
              <a16:creationId xmlns:a16="http://schemas.microsoft.com/office/drawing/2014/main" id="{F364CE29-BB21-48A9-B7AB-614E48F81F2D}"/>
            </a:ext>
          </a:extLst>
        </xdr:cNvPr>
        <xdr:cNvSpPr>
          <a:spLocks noChangeShapeType="1"/>
        </xdr:cNvSpPr>
      </xdr:nvSpPr>
      <xdr:spPr bwMode="auto">
        <a:xfrm>
          <a:off x="3857625" y="3495675"/>
          <a:ext cx="1085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400050</xdr:colOff>
      <xdr:row>17</xdr:row>
      <xdr:rowOff>9525</xdr:rowOff>
    </xdr:from>
    <xdr:to>
      <xdr:col>7</xdr:col>
      <xdr:colOff>542925</xdr:colOff>
      <xdr:row>17</xdr:row>
      <xdr:rowOff>142875</xdr:rowOff>
    </xdr:to>
    <xdr:sp macro="" textlink="">
      <xdr:nvSpPr>
        <xdr:cNvPr id="85" name="Text 2360">
          <a:extLst>
            <a:ext uri="{FF2B5EF4-FFF2-40B4-BE49-F238E27FC236}">
              <a16:creationId xmlns:a16="http://schemas.microsoft.com/office/drawing/2014/main" id="{C2503993-5109-4E86-BC60-6602A1F27349}"/>
            </a:ext>
          </a:extLst>
        </xdr:cNvPr>
        <xdr:cNvSpPr txBox="1">
          <a:spLocks noChangeArrowheads="1"/>
        </xdr:cNvSpPr>
      </xdr:nvSpPr>
      <xdr:spPr bwMode="auto">
        <a:xfrm>
          <a:off x="4533900" y="3571875"/>
          <a:ext cx="142875" cy="1333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180975</xdr:colOff>
      <xdr:row>7</xdr:row>
      <xdr:rowOff>95250</xdr:rowOff>
    </xdr:from>
    <xdr:to>
      <xdr:col>7</xdr:col>
      <xdr:colOff>180975</xdr:colOff>
      <xdr:row>8</xdr:row>
      <xdr:rowOff>38100</xdr:rowOff>
    </xdr:to>
    <xdr:sp macro="" textlink="">
      <xdr:nvSpPr>
        <xdr:cNvPr id="86" name="Line 107">
          <a:extLst>
            <a:ext uri="{FF2B5EF4-FFF2-40B4-BE49-F238E27FC236}">
              <a16:creationId xmlns:a16="http://schemas.microsoft.com/office/drawing/2014/main" id="{1382AD6D-E4DB-4168-BCA6-C1786F6AE12A}"/>
            </a:ext>
          </a:extLst>
        </xdr:cNvPr>
        <xdr:cNvSpPr>
          <a:spLocks noChangeShapeType="1"/>
        </xdr:cNvSpPr>
      </xdr:nvSpPr>
      <xdr:spPr bwMode="auto">
        <a:xfrm flipV="1">
          <a:off x="4314825" y="1562100"/>
          <a:ext cx="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38100</xdr:colOff>
      <xdr:row>3</xdr:row>
      <xdr:rowOff>47625</xdr:rowOff>
    </xdr:from>
    <xdr:to>
      <xdr:col>6</xdr:col>
      <xdr:colOff>38100</xdr:colOff>
      <xdr:row>5</xdr:row>
      <xdr:rowOff>104775</xdr:rowOff>
    </xdr:to>
    <xdr:sp macro="" textlink="">
      <xdr:nvSpPr>
        <xdr:cNvPr id="87" name="Line 108">
          <a:extLst>
            <a:ext uri="{FF2B5EF4-FFF2-40B4-BE49-F238E27FC236}">
              <a16:creationId xmlns:a16="http://schemas.microsoft.com/office/drawing/2014/main" id="{128798C8-31A6-46CA-BDA5-C2969E3FC60E}"/>
            </a:ext>
          </a:extLst>
        </xdr:cNvPr>
        <xdr:cNvSpPr>
          <a:spLocks noChangeShapeType="1"/>
        </xdr:cNvSpPr>
      </xdr:nvSpPr>
      <xdr:spPr bwMode="auto">
        <a:xfrm flipV="1">
          <a:off x="3581400" y="676275"/>
          <a:ext cx="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3</xdr:row>
      <xdr:rowOff>57150</xdr:rowOff>
    </xdr:from>
    <xdr:to>
      <xdr:col>8</xdr:col>
      <xdr:colOff>209550</xdr:colOff>
      <xdr:row>5</xdr:row>
      <xdr:rowOff>123825</xdr:rowOff>
    </xdr:to>
    <xdr:sp macro="" textlink="">
      <xdr:nvSpPr>
        <xdr:cNvPr id="88" name="Line 109">
          <a:extLst>
            <a:ext uri="{FF2B5EF4-FFF2-40B4-BE49-F238E27FC236}">
              <a16:creationId xmlns:a16="http://schemas.microsoft.com/office/drawing/2014/main" id="{A289819F-B859-41B1-BE64-4D66AD7FFA50}"/>
            </a:ext>
          </a:extLst>
        </xdr:cNvPr>
        <xdr:cNvSpPr>
          <a:spLocks noChangeShapeType="1"/>
        </xdr:cNvSpPr>
      </xdr:nvSpPr>
      <xdr:spPr bwMode="auto">
        <a:xfrm flipV="1">
          <a:off x="4933950" y="685800"/>
          <a:ext cx="0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7</xdr:row>
      <xdr:rowOff>95250</xdr:rowOff>
    </xdr:from>
    <xdr:to>
      <xdr:col>8</xdr:col>
      <xdr:colOff>209550</xdr:colOff>
      <xdr:row>8</xdr:row>
      <xdr:rowOff>57150</xdr:rowOff>
    </xdr:to>
    <xdr:sp macro="" textlink="">
      <xdr:nvSpPr>
        <xdr:cNvPr id="89" name="Line 110">
          <a:extLst>
            <a:ext uri="{FF2B5EF4-FFF2-40B4-BE49-F238E27FC236}">
              <a16:creationId xmlns:a16="http://schemas.microsoft.com/office/drawing/2014/main" id="{439BF275-8C0D-44CE-BEA9-648F953AFE80}"/>
            </a:ext>
          </a:extLst>
        </xdr:cNvPr>
        <xdr:cNvSpPr>
          <a:spLocks noChangeShapeType="1"/>
        </xdr:cNvSpPr>
      </xdr:nvSpPr>
      <xdr:spPr bwMode="auto">
        <a:xfrm flipV="1">
          <a:off x="4933950" y="1562100"/>
          <a:ext cx="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</xdr:row>
      <xdr:rowOff>171450</xdr:rowOff>
    </xdr:from>
    <xdr:to>
      <xdr:col>8</xdr:col>
      <xdr:colOff>171450</xdr:colOff>
      <xdr:row>3</xdr:row>
      <xdr:rowOff>171450</xdr:rowOff>
    </xdr:to>
    <xdr:sp macro="" textlink="">
      <xdr:nvSpPr>
        <xdr:cNvPr id="90" name="Line 111">
          <a:extLst>
            <a:ext uri="{FF2B5EF4-FFF2-40B4-BE49-F238E27FC236}">
              <a16:creationId xmlns:a16="http://schemas.microsoft.com/office/drawing/2014/main" id="{8B5DDE50-3B63-4CBA-8645-8DC1FF51C6C9}"/>
            </a:ext>
          </a:extLst>
        </xdr:cNvPr>
        <xdr:cNvSpPr>
          <a:spLocks noChangeShapeType="1"/>
        </xdr:cNvSpPr>
      </xdr:nvSpPr>
      <xdr:spPr bwMode="auto">
        <a:xfrm>
          <a:off x="3590925" y="800100"/>
          <a:ext cx="1304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314325</xdr:colOff>
      <xdr:row>3</xdr:row>
      <xdr:rowOff>0</xdr:rowOff>
    </xdr:from>
    <xdr:to>
      <xdr:col>7</xdr:col>
      <xdr:colOff>466725</xdr:colOff>
      <xdr:row>3</xdr:row>
      <xdr:rowOff>152400</xdr:rowOff>
    </xdr:to>
    <xdr:sp macro="" textlink="">
      <xdr:nvSpPr>
        <xdr:cNvPr id="91" name="Text 2367">
          <a:extLst>
            <a:ext uri="{FF2B5EF4-FFF2-40B4-BE49-F238E27FC236}">
              <a16:creationId xmlns:a16="http://schemas.microsoft.com/office/drawing/2014/main" id="{D8058703-28A3-4DC0-850F-9F0B1E636BBF}"/>
            </a:ext>
          </a:extLst>
        </xdr:cNvPr>
        <xdr:cNvSpPr txBox="1">
          <a:spLocks noChangeArrowheads="1"/>
        </xdr:cNvSpPr>
      </xdr:nvSpPr>
      <xdr:spPr bwMode="auto">
        <a:xfrm>
          <a:off x="4448175" y="628650"/>
          <a:ext cx="152400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171450</xdr:colOff>
      <xdr:row>7</xdr:row>
      <xdr:rowOff>133350</xdr:rowOff>
    </xdr:from>
    <xdr:to>
      <xdr:col>8</xdr:col>
      <xdr:colOff>190500</xdr:colOff>
      <xdr:row>7</xdr:row>
      <xdr:rowOff>133350</xdr:rowOff>
    </xdr:to>
    <xdr:sp macro="" textlink="">
      <xdr:nvSpPr>
        <xdr:cNvPr id="92" name="Line 115">
          <a:extLst>
            <a:ext uri="{FF2B5EF4-FFF2-40B4-BE49-F238E27FC236}">
              <a16:creationId xmlns:a16="http://schemas.microsoft.com/office/drawing/2014/main" id="{6C15AE0A-851B-445F-BC91-036022EDC5C2}"/>
            </a:ext>
          </a:extLst>
        </xdr:cNvPr>
        <xdr:cNvSpPr>
          <a:spLocks noChangeShapeType="1"/>
        </xdr:cNvSpPr>
      </xdr:nvSpPr>
      <xdr:spPr bwMode="auto">
        <a:xfrm>
          <a:off x="4305300" y="1600200"/>
          <a:ext cx="609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104775</xdr:colOff>
      <xdr:row>6</xdr:row>
      <xdr:rowOff>142875</xdr:rowOff>
    </xdr:from>
    <xdr:to>
      <xdr:col>8</xdr:col>
      <xdr:colOff>209550</xdr:colOff>
      <xdr:row>6</xdr:row>
      <xdr:rowOff>142875</xdr:rowOff>
    </xdr:to>
    <xdr:sp macro="" textlink="">
      <xdr:nvSpPr>
        <xdr:cNvPr id="93" name="Line 117">
          <a:extLst>
            <a:ext uri="{FF2B5EF4-FFF2-40B4-BE49-F238E27FC236}">
              <a16:creationId xmlns:a16="http://schemas.microsoft.com/office/drawing/2014/main" id="{FA979EFA-8138-41FB-8034-194F881EC40D}"/>
            </a:ext>
          </a:extLst>
        </xdr:cNvPr>
        <xdr:cNvSpPr>
          <a:spLocks noChangeShapeType="1"/>
        </xdr:cNvSpPr>
      </xdr:nvSpPr>
      <xdr:spPr bwMode="auto">
        <a:xfrm flipV="1">
          <a:off x="3648075" y="1400175"/>
          <a:ext cx="1285875" cy="0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361950</xdr:colOff>
      <xdr:row>5</xdr:row>
      <xdr:rowOff>171450</xdr:rowOff>
    </xdr:from>
    <xdr:to>
      <xdr:col>8</xdr:col>
      <xdr:colOff>0</xdr:colOff>
      <xdr:row>6</xdr:row>
      <xdr:rowOff>123825</xdr:rowOff>
    </xdr:to>
    <xdr:sp macro="" textlink="">
      <xdr:nvSpPr>
        <xdr:cNvPr id="94" name="Text 2367">
          <a:extLst>
            <a:ext uri="{FF2B5EF4-FFF2-40B4-BE49-F238E27FC236}">
              <a16:creationId xmlns:a16="http://schemas.microsoft.com/office/drawing/2014/main" id="{0E30E30B-FA7C-43F5-A84F-067A00E50214}"/>
            </a:ext>
          </a:extLst>
        </xdr:cNvPr>
        <xdr:cNvSpPr txBox="1">
          <a:spLocks noChangeArrowheads="1"/>
        </xdr:cNvSpPr>
      </xdr:nvSpPr>
      <xdr:spPr bwMode="auto">
        <a:xfrm>
          <a:off x="4495800" y="1219200"/>
          <a:ext cx="228600" cy="1619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2</xdr:col>
      <xdr:colOff>228600</xdr:colOff>
      <xdr:row>7</xdr:row>
      <xdr:rowOff>28575</xdr:rowOff>
    </xdr:from>
    <xdr:to>
      <xdr:col>2</xdr:col>
      <xdr:colOff>228600</xdr:colOff>
      <xdr:row>7</xdr:row>
      <xdr:rowOff>171450</xdr:rowOff>
    </xdr:to>
    <xdr:sp macro="" textlink="">
      <xdr:nvSpPr>
        <xdr:cNvPr id="95" name="Line 119">
          <a:extLst>
            <a:ext uri="{FF2B5EF4-FFF2-40B4-BE49-F238E27FC236}">
              <a16:creationId xmlns:a16="http://schemas.microsoft.com/office/drawing/2014/main" id="{30DEF43A-D3B9-4526-84A8-1A94C5BE0F94}"/>
            </a:ext>
          </a:extLst>
        </xdr:cNvPr>
        <xdr:cNvSpPr>
          <a:spLocks noChangeShapeType="1"/>
        </xdr:cNvSpPr>
      </xdr:nvSpPr>
      <xdr:spPr bwMode="auto">
        <a:xfrm flipV="1">
          <a:off x="1409700" y="1495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7</xdr:row>
      <xdr:rowOff>28575</xdr:rowOff>
    </xdr:from>
    <xdr:to>
      <xdr:col>3</xdr:col>
      <xdr:colOff>190500</xdr:colOff>
      <xdr:row>7</xdr:row>
      <xdr:rowOff>171450</xdr:rowOff>
    </xdr:to>
    <xdr:sp macro="" textlink="">
      <xdr:nvSpPr>
        <xdr:cNvPr id="96" name="Line 120">
          <a:extLst>
            <a:ext uri="{FF2B5EF4-FFF2-40B4-BE49-F238E27FC236}">
              <a16:creationId xmlns:a16="http://schemas.microsoft.com/office/drawing/2014/main" id="{23E0C3BE-97B2-4E81-AA29-F61AD7D7BC3C}"/>
            </a:ext>
          </a:extLst>
        </xdr:cNvPr>
        <xdr:cNvSpPr>
          <a:spLocks noChangeShapeType="1"/>
        </xdr:cNvSpPr>
      </xdr:nvSpPr>
      <xdr:spPr bwMode="auto">
        <a:xfrm flipV="1">
          <a:off x="1962150" y="1495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228600</xdr:colOff>
      <xdr:row>7</xdr:row>
      <xdr:rowOff>76200</xdr:rowOff>
    </xdr:from>
    <xdr:to>
      <xdr:col>3</xdr:col>
      <xdr:colOff>180975</xdr:colOff>
      <xdr:row>7</xdr:row>
      <xdr:rowOff>76200</xdr:rowOff>
    </xdr:to>
    <xdr:sp macro="" textlink="">
      <xdr:nvSpPr>
        <xdr:cNvPr id="97" name="Line 121">
          <a:extLst>
            <a:ext uri="{FF2B5EF4-FFF2-40B4-BE49-F238E27FC236}">
              <a16:creationId xmlns:a16="http://schemas.microsoft.com/office/drawing/2014/main" id="{B318D8E1-3157-4A7B-B416-ACE8ECB3635C}"/>
            </a:ext>
          </a:extLst>
        </xdr:cNvPr>
        <xdr:cNvSpPr>
          <a:spLocks noChangeShapeType="1"/>
        </xdr:cNvSpPr>
      </xdr:nvSpPr>
      <xdr:spPr bwMode="auto">
        <a:xfrm flipV="1">
          <a:off x="1409700" y="1543050"/>
          <a:ext cx="542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504825</xdr:colOff>
      <xdr:row>6</xdr:row>
      <xdr:rowOff>94856</xdr:rowOff>
    </xdr:from>
    <xdr:to>
      <xdr:col>3</xdr:col>
      <xdr:colOff>76200</xdr:colOff>
      <xdr:row>7</xdr:row>
      <xdr:rowOff>66282</xdr:rowOff>
    </xdr:to>
    <xdr:sp macro="" textlink="">
      <xdr:nvSpPr>
        <xdr:cNvPr id="98" name="Text 2387">
          <a:extLst>
            <a:ext uri="{FF2B5EF4-FFF2-40B4-BE49-F238E27FC236}">
              <a16:creationId xmlns:a16="http://schemas.microsoft.com/office/drawing/2014/main" id="{2F0B37D3-D1AE-47A5-8814-8AAD8E334D35}"/>
            </a:ext>
          </a:extLst>
        </xdr:cNvPr>
        <xdr:cNvSpPr txBox="1">
          <a:spLocks noChangeArrowheads="1"/>
        </xdr:cNvSpPr>
      </xdr:nvSpPr>
      <xdr:spPr bwMode="auto">
        <a:xfrm>
          <a:off x="1685925" y="1352156"/>
          <a:ext cx="161925" cy="180976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104775</xdr:colOff>
      <xdr:row>3</xdr:row>
      <xdr:rowOff>47625</xdr:rowOff>
    </xdr:from>
    <xdr:to>
      <xdr:col>1</xdr:col>
      <xdr:colOff>104775</xdr:colOff>
      <xdr:row>5</xdr:row>
      <xdr:rowOff>104775</xdr:rowOff>
    </xdr:to>
    <xdr:sp macro="" textlink="">
      <xdr:nvSpPr>
        <xdr:cNvPr id="99" name="Line 123">
          <a:extLst>
            <a:ext uri="{FF2B5EF4-FFF2-40B4-BE49-F238E27FC236}">
              <a16:creationId xmlns:a16="http://schemas.microsoft.com/office/drawing/2014/main" id="{E6EFF3D4-3C19-4444-BDAA-A426D214163A}"/>
            </a:ext>
          </a:extLst>
        </xdr:cNvPr>
        <xdr:cNvSpPr>
          <a:spLocks noChangeShapeType="1"/>
        </xdr:cNvSpPr>
      </xdr:nvSpPr>
      <xdr:spPr bwMode="auto">
        <a:xfrm flipV="1">
          <a:off x="695325" y="676275"/>
          <a:ext cx="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114300</xdr:colOff>
      <xdr:row>3</xdr:row>
      <xdr:rowOff>171450</xdr:rowOff>
    </xdr:from>
    <xdr:to>
      <xdr:col>4</xdr:col>
      <xdr:colOff>485775</xdr:colOff>
      <xdr:row>3</xdr:row>
      <xdr:rowOff>171450</xdr:rowOff>
    </xdr:to>
    <xdr:sp macro="" textlink="">
      <xdr:nvSpPr>
        <xdr:cNvPr id="100" name="Line 124">
          <a:extLst>
            <a:ext uri="{FF2B5EF4-FFF2-40B4-BE49-F238E27FC236}">
              <a16:creationId xmlns:a16="http://schemas.microsoft.com/office/drawing/2014/main" id="{CB621853-CA04-4E53-B46A-7FBF0754A144}"/>
            </a:ext>
          </a:extLst>
        </xdr:cNvPr>
        <xdr:cNvSpPr>
          <a:spLocks noChangeShapeType="1"/>
        </xdr:cNvSpPr>
      </xdr:nvSpPr>
      <xdr:spPr bwMode="auto">
        <a:xfrm flipV="1">
          <a:off x="704850" y="800100"/>
          <a:ext cx="2143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533400</xdr:colOff>
      <xdr:row>3</xdr:row>
      <xdr:rowOff>9525</xdr:rowOff>
    </xdr:from>
    <xdr:to>
      <xdr:col>3</xdr:col>
      <xdr:colOff>95250</xdr:colOff>
      <xdr:row>3</xdr:row>
      <xdr:rowOff>161925</xdr:rowOff>
    </xdr:to>
    <xdr:sp macro="" textlink="">
      <xdr:nvSpPr>
        <xdr:cNvPr id="101" name="Text 2390">
          <a:extLst>
            <a:ext uri="{FF2B5EF4-FFF2-40B4-BE49-F238E27FC236}">
              <a16:creationId xmlns:a16="http://schemas.microsoft.com/office/drawing/2014/main" id="{1CF2A6FE-9EA5-4A29-9617-AE97A20C36FB}"/>
            </a:ext>
          </a:extLst>
        </xdr:cNvPr>
        <xdr:cNvSpPr txBox="1">
          <a:spLocks noChangeArrowheads="1"/>
        </xdr:cNvSpPr>
      </xdr:nvSpPr>
      <xdr:spPr bwMode="auto">
        <a:xfrm>
          <a:off x="1714500" y="638175"/>
          <a:ext cx="152400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</xdr:col>
      <xdr:colOff>561975</xdr:colOff>
      <xdr:row>7</xdr:row>
      <xdr:rowOff>171450</xdr:rowOff>
    </xdr:from>
    <xdr:to>
      <xdr:col>4</xdr:col>
      <xdr:colOff>28575</xdr:colOff>
      <xdr:row>14</xdr:row>
      <xdr:rowOff>171450</xdr:rowOff>
    </xdr:to>
    <xdr:sp macro="" textlink="">
      <xdr:nvSpPr>
        <xdr:cNvPr id="102" name="Drawing 2374">
          <a:extLst>
            <a:ext uri="{FF2B5EF4-FFF2-40B4-BE49-F238E27FC236}">
              <a16:creationId xmlns:a16="http://schemas.microsoft.com/office/drawing/2014/main" id="{AC6EEBBE-C95D-48D2-B4F2-78E2226D77E4}"/>
            </a:ext>
          </a:extLst>
        </xdr:cNvPr>
        <xdr:cNvSpPr>
          <a:spLocks/>
        </xdr:cNvSpPr>
      </xdr:nvSpPr>
      <xdr:spPr bwMode="auto">
        <a:xfrm>
          <a:off x="1152525" y="1638300"/>
          <a:ext cx="1238250" cy="1466850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0 h 16384"/>
            <a:gd name="T4" fmla="*/ 2147483647 w 16384"/>
            <a:gd name="T5" fmla="*/ 2147483647 h 16384"/>
            <a:gd name="T6" fmla="*/ 0 w 16384"/>
            <a:gd name="T7" fmla="*/ 2147483647 h 16384"/>
            <a:gd name="T8" fmla="*/ 2147483647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  <a:gd name="T15" fmla="*/ 0 w 16384"/>
            <a:gd name="T16" fmla="*/ 0 h 16384"/>
            <a:gd name="T17" fmla="*/ 16384 w 16384"/>
            <a:gd name="T18" fmla="*/ 16384 h 16384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16384" h="16384">
              <a:moveTo>
                <a:pt x="4205" y="0"/>
              </a:moveTo>
              <a:lnTo>
                <a:pt x="11744" y="0"/>
              </a:lnTo>
              <a:lnTo>
                <a:pt x="16384" y="16384"/>
              </a:lnTo>
              <a:lnTo>
                <a:pt x="0" y="16384"/>
              </a:lnTo>
              <a:lnTo>
                <a:pt x="4205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419100</xdr:colOff>
      <xdr:row>5</xdr:row>
      <xdr:rowOff>171450</xdr:rowOff>
    </xdr:from>
    <xdr:to>
      <xdr:col>4</xdr:col>
      <xdr:colOff>419100</xdr:colOff>
      <xdr:row>7</xdr:row>
      <xdr:rowOff>85725</xdr:rowOff>
    </xdr:to>
    <xdr:sp macro="" textlink="">
      <xdr:nvSpPr>
        <xdr:cNvPr id="103" name="Line 131">
          <a:extLst>
            <a:ext uri="{FF2B5EF4-FFF2-40B4-BE49-F238E27FC236}">
              <a16:creationId xmlns:a16="http://schemas.microsoft.com/office/drawing/2014/main" id="{8B888781-0570-44FB-9221-FAD2976E63AF}"/>
            </a:ext>
          </a:extLst>
        </xdr:cNvPr>
        <xdr:cNvSpPr>
          <a:spLocks noChangeShapeType="1"/>
        </xdr:cNvSpPr>
      </xdr:nvSpPr>
      <xdr:spPr bwMode="auto">
        <a:xfrm flipV="1">
          <a:off x="2781300" y="1219200"/>
          <a:ext cx="0" cy="333375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6</xdr:row>
      <xdr:rowOff>0</xdr:rowOff>
    </xdr:from>
    <xdr:to>
      <xdr:col>1</xdr:col>
      <xdr:colOff>190500</xdr:colOff>
      <xdr:row>7</xdr:row>
      <xdr:rowOff>114300</xdr:rowOff>
    </xdr:to>
    <xdr:sp macro="" textlink="">
      <xdr:nvSpPr>
        <xdr:cNvPr id="104" name="Line 132">
          <a:extLst>
            <a:ext uri="{FF2B5EF4-FFF2-40B4-BE49-F238E27FC236}">
              <a16:creationId xmlns:a16="http://schemas.microsoft.com/office/drawing/2014/main" id="{940F024D-9DD1-47E6-9A8A-4E9D15F2AB35}"/>
            </a:ext>
          </a:extLst>
        </xdr:cNvPr>
        <xdr:cNvSpPr>
          <a:spLocks noChangeShapeType="1"/>
        </xdr:cNvSpPr>
      </xdr:nvSpPr>
      <xdr:spPr bwMode="auto">
        <a:xfrm flipV="1">
          <a:off x="781050" y="1257300"/>
          <a:ext cx="0" cy="32385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6</xdr:row>
      <xdr:rowOff>114300</xdr:rowOff>
    </xdr:from>
    <xdr:to>
      <xdr:col>4</xdr:col>
      <xdr:colOff>428625</xdr:colOff>
      <xdr:row>6</xdr:row>
      <xdr:rowOff>114300</xdr:rowOff>
    </xdr:to>
    <xdr:sp macro="" textlink="">
      <xdr:nvSpPr>
        <xdr:cNvPr id="105" name="Line 133">
          <a:extLst>
            <a:ext uri="{FF2B5EF4-FFF2-40B4-BE49-F238E27FC236}">
              <a16:creationId xmlns:a16="http://schemas.microsoft.com/office/drawing/2014/main" id="{F9C5D583-163F-41AC-9C7B-F826BA17ADA0}"/>
            </a:ext>
          </a:extLst>
        </xdr:cNvPr>
        <xdr:cNvSpPr>
          <a:spLocks noChangeShapeType="1"/>
        </xdr:cNvSpPr>
      </xdr:nvSpPr>
      <xdr:spPr bwMode="auto">
        <a:xfrm flipV="1">
          <a:off x="781050" y="1371600"/>
          <a:ext cx="2009775" cy="0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5</xdr:row>
      <xdr:rowOff>132519</xdr:rowOff>
    </xdr:from>
    <xdr:to>
      <xdr:col>3</xdr:col>
      <xdr:colOff>152400</xdr:colOff>
      <xdr:row>6</xdr:row>
      <xdr:rowOff>83652</xdr:rowOff>
    </xdr:to>
    <xdr:sp macro="" textlink="">
      <xdr:nvSpPr>
        <xdr:cNvPr id="106" name="Text 2390">
          <a:extLst>
            <a:ext uri="{FF2B5EF4-FFF2-40B4-BE49-F238E27FC236}">
              <a16:creationId xmlns:a16="http://schemas.microsoft.com/office/drawing/2014/main" id="{C12AAC9A-709C-40FD-8144-235F2B5B5E20}"/>
            </a:ext>
          </a:extLst>
        </xdr:cNvPr>
        <xdr:cNvSpPr txBox="1">
          <a:spLocks noChangeArrowheads="1"/>
        </xdr:cNvSpPr>
      </xdr:nvSpPr>
      <xdr:spPr bwMode="auto">
        <a:xfrm>
          <a:off x="1609725" y="1180269"/>
          <a:ext cx="314325" cy="160683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0</xdr:col>
      <xdr:colOff>142875</xdr:colOff>
      <xdr:row>10</xdr:row>
      <xdr:rowOff>28575</xdr:rowOff>
    </xdr:from>
    <xdr:to>
      <xdr:col>0</xdr:col>
      <xdr:colOff>304800</xdr:colOff>
      <xdr:row>10</xdr:row>
      <xdr:rowOff>161925</xdr:rowOff>
    </xdr:to>
    <xdr:sp macro="" textlink="">
      <xdr:nvSpPr>
        <xdr:cNvPr id="107" name="Text 2370">
          <a:extLst>
            <a:ext uri="{FF2B5EF4-FFF2-40B4-BE49-F238E27FC236}">
              <a16:creationId xmlns:a16="http://schemas.microsoft.com/office/drawing/2014/main" id="{0FC9D646-A0FB-4DE9-ADD9-4F102F49B020}"/>
            </a:ext>
          </a:extLst>
        </xdr:cNvPr>
        <xdr:cNvSpPr txBox="1">
          <a:spLocks noChangeArrowheads="1"/>
        </xdr:cNvSpPr>
      </xdr:nvSpPr>
      <xdr:spPr bwMode="auto">
        <a:xfrm>
          <a:off x="142875" y="2124075"/>
          <a:ext cx="161925" cy="1333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2</xdr:col>
      <xdr:colOff>542925</xdr:colOff>
      <xdr:row>15</xdr:row>
      <xdr:rowOff>142875</xdr:rowOff>
    </xdr:from>
    <xdr:to>
      <xdr:col>3</xdr:col>
      <xdr:colOff>104775</xdr:colOff>
      <xdr:row>16</xdr:row>
      <xdr:rowOff>123825</xdr:rowOff>
    </xdr:to>
    <xdr:sp macro="" textlink="">
      <xdr:nvSpPr>
        <xdr:cNvPr id="108" name="Text 2371">
          <a:extLst>
            <a:ext uri="{FF2B5EF4-FFF2-40B4-BE49-F238E27FC236}">
              <a16:creationId xmlns:a16="http://schemas.microsoft.com/office/drawing/2014/main" id="{C2F2E2D7-8413-4400-B594-4838D6DA50DB}"/>
            </a:ext>
          </a:extLst>
        </xdr:cNvPr>
        <xdr:cNvSpPr txBox="1">
          <a:spLocks noChangeArrowheads="1"/>
        </xdr:cNvSpPr>
      </xdr:nvSpPr>
      <xdr:spPr bwMode="auto">
        <a:xfrm>
          <a:off x="1724025" y="3286125"/>
          <a:ext cx="152400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2</xdr:col>
      <xdr:colOff>552450</xdr:colOff>
      <xdr:row>17</xdr:row>
      <xdr:rowOff>28575</xdr:rowOff>
    </xdr:from>
    <xdr:to>
      <xdr:col>3</xdr:col>
      <xdr:colOff>85725</xdr:colOff>
      <xdr:row>18</xdr:row>
      <xdr:rowOff>19050</xdr:rowOff>
    </xdr:to>
    <xdr:sp macro="" textlink="">
      <xdr:nvSpPr>
        <xdr:cNvPr id="109" name="Text 2372">
          <a:extLst>
            <a:ext uri="{FF2B5EF4-FFF2-40B4-BE49-F238E27FC236}">
              <a16:creationId xmlns:a16="http://schemas.microsoft.com/office/drawing/2014/main" id="{F3BD6C0E-525B-4E1E-9972-14742E12211F}"/>
            </a:ext>
          </a:extLst>
        </xdr:cNvPr>
        <xdr:cNvSpPr txBox="1">
          <a:spLocks noChangeArrowheads="1"/>
        </xdr:cNvSpPr>
      </xdr:nvSpPr>
      <xdr:spPr bwMode="auto">
        <a:xfrm>
          <a:off x="1733550" y="3590925"/>
          <a:ext cx="123825" cy="2000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0</xdr:col>
      <xdr:colOff>314325</xdr:colOff>
      <xdr:row>5</xdr:row>
      <xdr:rowOff>161925</xdr:rowOff>
    </xdr:from>
    <xdr:to>
      <xdr:col>1</xdr:col>
      <xdr:colOff>428625</xdr:colOff>
      <xdr:row>14</xdr:row>
      <xdr:rowOff>171450</xdr:rowOff>
    </xdr:to>
    <xdr:sp macro="" textlink="">
      <xdr:nvSpPr>
        <xdr:cNvPr id="110" name="Drawing 2376">
          <a:extLst>
            <a:ext uri="{FF2B5EF4-FFF2-40B4-BE49-F238E27FC236}">
              <a16:creationId xmlns:a16="http://schemas.microsoft.com/office/drawing/2014/main" id="{A1AF445A-5402-496D-9CF0-13B8C4B6574E}"/>
            </a:ext>
          </a:extLst>
        </xdr:cNvPr>
        <xdr:cNvSpPr>
          <a:spLocks/>
        </xdr:cNvSpPr>
      </xdr:nvSpPr>
      <xdr:spPr bwMode="auto">
        <a:xfrm>
          <a:off x="314325" y="1209675"/>
          <a:ext cx="704850" cy="18954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6384" y="16384"/>
              </a:moveTo>
              <a:lnTo>
                <a:pt x="8904" y="0"/>
              </a:lnTo>
              <a:lnTo>
                <a:pt x="0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333375</xdr:colOff>
      <xdr:row>5</xdr:row>
      <xdr:rowOff>152400</xdr:rowOff>
    </xdr:from>
    <xdr:to>
      <xdr:col>0</xdr:col>
      <xdr:colOff>333375</xdr:colOff>
      <xdr:row>14</xdr:row>
      <xdr:rowOff>171450</xdr:rowOff>
    </xdr:to>
    <xdr:sp macro="" textlink="">
      <xdr:nvSpPr>
        <xdr:cNvPr id="111" name="Line 139">
          <a:extLst>
            <a:ext uri="{FF2B5EF4-FFF2-40B4-BE49-F238E27FC236}">
              <a16:creationId xmlns:a16="http://schemas.microsoft.com/office/drawing/2014/main" id="{6AD8CAA7-34C6-4616-A901-4800EF25F699}"/>
            </a:ext>
          </a:extLst>
        </xdr:cNvPr>
        <xdr:cNvSpPr>
          <a:spLocks noChangeShapeType="1"/>
        </xdr:cNvSpPr>
      </xdr:nvSpPr>
      <xdr:spPr bwMode="auto">
        <a:xfrm flipH="1">
          <a:off x="333375" y="1200150"/>
          <a:ext cx="0" cy="190500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15</xdr:row>
      <xdr:rowOff>66675</xdr:rowOff>
    </xdr:from>
    <xdr:to>
      <xdr:col>1</xdr:col>
      <xdr:colOff>561975</xdr:colOff>
      <xdr:row>16</xdr:row>
      <xdr:rowOff>38100</xdr:rowOff>
    </xdr:to>
    <xdr:sp macro="" textlink="">
      <xdr:nvSpPr>
        <xdr:cNvPr id="112" name="Line 140">
          <a:extLst>
            <a:ext uri="{FF2B5EF4-FFF2-40B4-BE49-F238E27FC236}">
              <a16:creationId xmlns:a16="http://schemas.microsoft.com/office/drawing/2014/main" id="{0A909332-B6CC-4D7C-AFD2-DAFBC9A4826A}"/>
            </a:ext>
          </a:extLst>
        </xdr:cNvPr>
        <xdr:cNvSpPr>
          <a:spLocks noChangeShapeType="1"/>
        </xdr:cNvSpPr>
      </xdr:nvSpPr>
      <xdr:spPr bwMode="auto">
        <a:xfrm>
          <a:off x="1152525" y="3209925"/>
          <a:ext cx="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66675</xdr:rowOff>
    </xdr:from>
    <xdr:to>
      <xdr:col>4</xdr:col>
      <xdr:colOff>28575</xdr:colOff>
      <xdr:row>16</xdr:row>
      <xdr:rowOff>38100</xdr:rowOff>
    </xdr:to>
    <xdr:sp macro="" textlink="">
      <xdr:nvSpPr>
        <xdr:cNvPr id="113" name="Line 141">
          <a:extLst>
            <a:ext uri="{FF2B5EF4-FFF2-40B4-BE49-F238E27FC236}">
              <a16:creationId xmlns:a16="http://schemas.microsoft.com/office/drawing/2014/main" id="{099D67F9-4F34-4312-9D58-41BAB60B20E5}"/>
            </a:ext>
          </a:extLst>
        </xdr:cNvPr>
        <xdr:cNvSpPr>
          <a:spLocks noChangeShapeType="1"/>
        </xdr:cNvSpPr>
      </xdr:nvSpPr>
      <xdr:spPr bwMode="auto">
        <a:xfrm>
          <a:off x="2390775" y="3209925"/>
          <a:ext cx="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</xdr:row>
      <xdr:rowOff>142875</xdr:rowOff>
    </xdr:from>
    <xdr:to>
      <xdr:col>4</xdr:col>
      <xdr:colOff>28575</xdr:colOff>
      <xdr:row>15</xdr:row>
      <xdr:rowOff>142875</xdr:rowOff>
    </xdr:to>
    <xdr:sp macro="" textlink="">
      <xdr:nvSpPr>
        <xdr:cNvPr id="114" name="Line 142">
          <a:extLst>
            <a:ext uri="{FF2B5EF4-FFF2-40B4-BE49-F238E27FC236}">
              <a16:creationId xmlns:a16="http://schemas.microsoft.com/office/drawing/2014/main" id="{3F536F2D-893B-4893-8F15-1025695A360E}"/>
            </a:ext>
          </a:extLst>
        </xdr:cNvPr>
        <xdr:cNvSpPr>
          <a:spLocks noChangeShapeType="1"/>
        </xdr:cNvSpPr>
      </xdr:nvSpPr>
      <xdr:spPr bwMode="auto">
        <a:xfrm>
          <a:off x="1162050" y="3286125"/>
          <a:ext cx="1228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428625</xdr:colOff>
      <xdr:row>15</xdr:row>
      <xdr:rowOff>76200</xdr:rowOff>
    </xdr:from>
    <xdr:to>
      <xdr:col>1</xdr:col>
      <xdr:colOff>428625</xdr:colOff>
      <xdr:row>17</xdr:row>
      <xdr:rowOff>95250</xdr:rowOff>
    </xdr:to>
    <xdr:sp macro="" textlink="">
      <xdr:nvSpPr>
        <xdr:cNvPr id="115" name="Line 143">
          <a:extLst>
            <a:ext uri="{FF2B5EF4-FFF2-40B4-BE49-F238E27FC236}">
              <a16:creationId xmlns:a16="http://schemas.microsoft.com/office/drawing/2014/main" id="{D166EEF6-07CB-46D0-9AD3-D80C0755D70A}"/>
            </a:ext>
          </a:extLst>
        </xdr:cNvPr>
        <xdr:cNvSpPr>
          <a:spLocks noChangeShapeType="1"/>
        </xdr:cNvSpPr>
      </xdr:nvSpPr>
      <xdr:spPr bwMode="auto">
        <a:xfrm>
          <a:off x="1019175" y="3219450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171450</xdr:colOff>
      <xdr:row>15</xdr:row>
      <xdr:rowOff>76200</xdr:rowOff>
    </xdr:from>
    <xdr:to>
      <xdr:col>4</xdr:col>
      <xdr:colOff>171450</xdr:colOff>
      <xdr:row>17</xdr:row>
      <xdr:rowOff>95250</xdr:rowOff>
    </xdr:to>
    <xdr:sp macro="" textlink="">
      <xdr:nvSpPr>
        <xdr:cNvPr id="116" name="Line 144">
          <a:extLst>
            <a:ext uri="{FF2B5EF4-FFF2-40B4-BE49-F238E27FC236}">
              <a16:creationId xmlns:a16="http://schemas.microsoft.com/office/drawing/2014/main" id="{2718655D-0148-4DC0-8A95-C9069A15BA8D}"/>
            </a:ext>
          </a:extLst>
        </xdr:cNvPr>
        <xdr:cNvSpPr>
          <a:spLocks noChangeShapeType="1"/>
        </xdr:cNvSpPr>
      </xdr:nvSpPr>
      <xdr:spPr bwMode="auto">
        <a:xfrm>
          <a:off x="2533650" y="3219450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447675</xdr:colOff>
      <xdr:row>16</xdr:row>
      <xdr:rowOff>171450</xdr:rowOff>
    </xdr:from>
    <xdr:to>
      <xdr:col>4</xdr:col>
      <xdr:colOff>171450</xdr:colOff>
      <xdr:row>16</xdr:row>
      <xdr:rowOff>171450</xdr:rowOff>
    </xdr:to>
    <xdr:sp macro="" textlink="">
      <xdr:nvSpPr>
        <xdr:cNvPr id="117" name="Line 145">
          <a:extLst>
            <a:ext uri="{FF2B5EF4-FFF2-40B4-BE49-F238E27FC236}">
              <a16:creationId xmlns:a16="http://schemas.microsoft.com/office/drawing/2014/main" id="{FA700008-3222-43A7-97D0-961B167307F0}"/>
            </a:ext>
          </a:extLst>
        </xdr:cNvPr>
        <xdr:cNvSpPr>
          <a:spLocks noChangeShapeType="1"/>
        </xdr:cNvSpPr>
      </xdr:nvSpPr>
      <xdr:spPr bwMode="auto">
        <a:xfrm>
          <a:off x="1038225" y="352425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295275</xdr:colOff>
      <xdr:row>8</xdr:row>
      <xdr:rowOff>9525</xdr:rowOff>
    </xdr:from>
    <xdr:to>
      <xdr:col>10</xdr:col>
      <xdr:colOff>9525</xdr:colOff>
      <xdr:row>8</xdr:row>
      <xdr:rowOff>9525</xdr:rowOff>
    </xdr:to>
    <xdr:sp macro="" textlink="">
      <xdr:nvSpPr>
        <xdr:cNvPr id="118" name="Line 146">
          <a:extLst>
            <a:ext uri="{FF2B5EF4-FFF2-40B4-BE49-F238E27FC236}">
              <a16:creationId xmlns:a16="http://schemas.microsoft.com/office/drawing/2014/main" id="{CB145B65-0EC5-41A5-985D-CDD3DC752EB9}"/>
            </a:ext>
          </a:extLst>
        </xdr:cNvPr>
        <xdr:cNvSpPr>
          <a:spLocks noChangeShapeType="1"/>
        </xdr:cNvSpPr>
      </xdr:nvSpPr>
      <xdr:spPr bwMode="auto">
        <a:xfrm>
          <a:off x="295275" y="1685925"/>
          <a:ext cx="5619750" cy="0"/>
        </a:xfrm>
        <a:prstGeom prst="line">
          <a:avLst/>
        </a:prstGeom>
        <a:noFill/>
        <a:ln w="19050">
          <a:solidFill>
            <a:srgbClr val="00FF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9525</xdr:rowOff>
    </xdr:from>
    <xdr:to>
      <xdr:col>1</xdr:col>
      <xdr:colOff>0</xdr:colOff>
      <xdr:row>14</xdr:row>
      <xdr:rowOff>171450</xdr:rowOff>
    </xdr:to>
    <xdr:sp macro="" textlink="">
      <xdr:nvSpPr>
        <xdr:cNvPr id="119" name="Line 147">
          <a:extLst>
            <a:ext uri="{FF2B5EF4-FFF2-40B4-BE49-F238E27FC236}">
              <a16:creationId xmlns:a16="http://schemas.microsoft.com/office/drawing/2014/main" id="{FCE45D66-771A-4C2E-80AC-7241CF02C2CA}"/>
            </a:ext>
          </a:extLst>
        </xdr:cNvPr>
        <xdr:cNvSpPr>
          <a:spLocks noChangeShapeType="1"/>
        </xdr:cNvSpPr>
      </xdr:nvSpPr>
      <xdr:spPr bwMode="auto">
        <a:xfrm>
          <a:off x="590550" y="1685925"/>
          <a:ext cx="0" cy="1419225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161925</xdr:rowOff>
    </xdr:from>
    <xdr:to>
      <xdr:col>1</xdr:col>
      <xdr:colOff>0</xdr:colOff>
      <xdr:row>8</xdr:row>
      <xdr:rowOff>9525</xdr:rowOff>
    </xdr:to>
    <xdr:sp macro="" textlink="">
      <xdr:nvSpPr>
        <xdr:cNvPr id="120" name="Line 148">
          <a:extLst>
            <a:ext uri="{FF2B5EF4-FFF2-40B4-BE49-F238E27FC236}">
              <a16:creationId xmlns:a16="http://schemas.microsoft.com/office/drawing/2014/main" id="{44EB7447-8187-4973-B5BC-15A7C859CF75}"/>
            </a:ext>
          </a:extLst>
        </xdr:cNvPr>
        <xdr:cNvSpPr>
          <a:spLocks noChangeShapeType="1"/>
        </xdr:cNvSpPr>
      </xdr:nvSpPr>
      <xdr:spPr bwMode="auto">
        <a:xfrm>
          <a:off x="590550" y="1209675"/>
          <a:ext cx="0" cy="476250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504825</xdr:colOff>
      <xdr:row>10</xdr:row>
      <xdr:rowOff>161925</xdr:rowOff>
    </xdr:from>
    <xdr:to>
      <xdr:col>1</xdr:col>
      <xdr:colOff>95250</xdr:colOff>
      <xdr:row>11</xdr:row>
      <xdr:rowOff>114300</xdr:rowOff>
    </xdr:to>
    <xdr:sp macro="" textlink="">
      <xdr:nvSpPr>
        <xdr:cNvPr id="121" name="Text 2370">
          <a:extLst>
            <a:ext uri="{FF2B5EF4-FFF2-40B4-BE49-F238E27FC236}">
              <a16:creationId xmlns:a16="http://schemas.microsoft.com/office/drawing/2014/main" id="{6C248A7E-195D-4B15-A5D8-B6D6CCEF1000}"/>
            </a:ext>
          </a:extLst>
        </xdr:cNvPr>
        <xdr:cNvSpPr txBox="1">
          <a:spLocks noChangeArrowheads="1"/>
        </xdr:cNvSpPr>
      </xdr:nvSpPr>
      <xdr:spPr bwMode="auto">
        <a:xfrm>
          <a:off x="504825" y="2257425"/>
          <a:ext cx="180975" cy="1619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0</xdr:col>
      <xdr:colOff>466725</xdr:colOff>
      <xdr:row>6</xdr:row>
      <xdr:rowOff>114300</xdr:rowOff>
    </xdr:from>
    <xdr:to>
      <xdr:col>1</xdr:col>
      <xdr:colOff>114300</xdr:colOff>
      <xdr:row>7</xdr:row>
      <xdr:rowOff>66675</xdr:rowOff>
    </xdr:to>
    <xdr:sp macro="" textlink="">
      <xdr:nvSpPr>
        <xdr:cNvPr id="122" name="Text 2370">
          <a:extLst>
            <a:ext uri="{FF2B5EF4-FFF2-40B4-BE49-F238E27FC236}">
              <a16:creationId xmlns:a16="http://schemas.microsoft.com/office/drawing/2014/main" id="{D6C2E83F-71D6-4082-A006-B3CBD687A97D}"/>
            </a:ext>
          </a:extLst>
        </xdr:cNvPr>
        <xdr:cNvSpPr txBox="1">
          <a:spLocks noChangeArrowheads="1"/>
        </xdr:cNvSpPr>
      </xdr:nvSpPr>
      <xdr:spPr bwMode="auto">
        <a:xfrm>
          <a:off x="466725" y="1371600"/>
          <a:ext cx="238125" cy="1619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0.3</a:t>
          </a:r>
        </a:p>
      </xdr:txBody>
    </xdr:sp>
    <xdr:clientData/>
  </xdr:twoCellAnchor>
  <xdr:twoCellAnchor>
    <xdr:from>
      <xdr:col>0</xdr:col>
      <xdr:colOff>57150</xdr:colOff>
      <xdr:row>6</xdr:row>
      <xdr:rowOff>57150</xdr:rowOff>
    </xdr:from>
    <xdr:to>
      <xdr:col>0</xdr:col>
      <xdr:colOff>457200</xdr:colOff>
      <xdr:row>7</xdr:row>
      <xdr:rowOff>152400</xdr:rowOff>
    </xdr:to>
    <xdr:sp macro="" textlink="">
      <xdr:nvSpPr>
        <xdr:cNvPr id="123" name="Text 2370">
          <a:extLst>
            <a:ext uri="{FF2B5EF4-FFF2-40B4-BE49-F238E27FC236}">
              <a16:creationId xmlns:a16="http://schemas.microsoft.com/office/drawing/2014/main" id="{9039257E-5050-4611-AB57-7D7657DB0EA2}"/>
            </a:ext>
          </a:extLst>
        </xdr:cNvPr>
        <xdr:cNvSpPr txBox="1">
          <a:spLocks noChangeArrowheads="1"/>
        </xdr:cNvSpPr>
      </xdr:nvSpPr>
      <xdr:spPr bwMode="auto">
        <a:xfrm>
          <a:off x="57150" y="1314450"/>
          <a:ext cx="400050" cy="3048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strike="noStrike">
              <a:solidFill>
                <a:srgbClr val="FF0000"/>
              </a:solidFill>
              <a:latin typeface="굴림체"/>
              <a:ea typeface="굴림체"/>
            </a:rPr>
            <a:t>보  도</a:t>
          </a:r>
        </a:p>
        <a:p>
          <a:pPr algn="l" rtl="0">
            <a:defRPr sz="1000"/>
          </a:pPr>
          <a:r>
            <a:rPr lang="ko-KR" altLang="en-US" sz="800" b="0" i="0" strike="noStrike">
              <a:solidFill>
                <a:srgbClr val="FF0000"/>
              </a:solidFill>
              <a:latin typeface="굴림체"/>
              <a:ea typeface="굴림체"/>
            </a:rPr>
            <a:t>포장층</a:t>
          </a:r>
        </a:p>
      </xdr:txBody>
    </xdr:sp>
    <xdr:clientData/>
  </xdr:twoCellAnchor>
  <xdr:twoCellAnchor>
    <xdr:from>
      <xdr:col>0</xdr:col>
      <xdr:colOff>400050</xdr:colOff>
      <xdr:row>7</xdr:row>
      <xdr:rowOff>28575</xdr:rowOff>
    </xdr:from>
    <xdr:to>
      <xdr:col>0</xdr:col>
      <xdr:colOff>447675</xdr:colOff>
      <xdr:row>7</xdr:row>
      <xdr:rowOff>28575</xdr:rowOff>
    </xdr:to>
    <xdr:sp macro="" textlink="">
      <xdr:nvSpPr>
        <xdr:cNvPr id="124" name="Line 152">
          <a:extLst>
            <a:ext uri="{FF2B5EF4-FFF2-40B4-BE49-F238E27FC236}">
              <a16:creationId xmlns:a16="http://schemas.microsoft.com/office/drawing/2014/main" id="{32944692-5871-41B8-BD67-859472202532}"/>
            </a:ext>
          </a:extLst>
        </xdr:cNvPr>
        <xdr:cNvSpPr>
          <a:spLocks noChangeShapeType="1"/>
        </xdr:cNvSpPr>
      </xdr:nvSpPr>
      <xdr:spPr bwMode="auto">
        <a:xfrm>
          <a:off x="400050" y="1495425"/>
          <a:ext cx="47625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542925</xdr:colOff>
      <xdr:row>7</xdr:row>
      <xdr:rowOff>66675</xdr:rowOff>
    </xdr:from>
    <xdr:to>
      <xdr:col>14</xdr:col>
      <xdr:colOff>542925</xdr:colOff>
      <xdr:row>11</xdr:row>
      <xdr:rowOff>133350</xdr:rowOff>
    </xdr:to>
    <xdr:sp macro="" textlink="">
      <xdr:nvSpPr>
        <xdr:cNvPr id="125" name="Line 153">
          <a:extLst>
            <a:ext uri="{FF2B5EF4-FFF2-40B4-BE49-F238E27FC236}">
              <a16:creationId xmlns:a16="http://schemas.microsoft.com/office/drawing/2014/main" id="{FC7A9622-4DB2-4B93-A6CC-87C8C14994D9}"/>
            </a:ext>
          </a:extLst>
        </xdr:cNvPr>
        <xdr:cNvSpPr>
          <a:spLocks noChangeShapeType="1"/>
        </xdr:cNvSpPr>
      </xdr:nvSpPr>
      <xdr:spPr bwMode="auto">
        <a:xfrm flipH="1">
          <a:off x="9206534" y="1400175"/>
          <a:ext cx="0" cy="828675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428625</xdr:colOff>
      <xdr:row>9</xdr:row>
      <xdr:rowOff>19050</xdr:rowOff>
    </xdr:from>
    <xdr:to>
      <xdr:col>15</xdr:col>
      <xdr:colOff>38100</xdr:colOff>
      <xdr:row>10</xdr:row>
      <xdr:rowOff>0</xdr:rowOff>
    </xdr:to>
    <xdr:sp macro="" textlink="">
      <xdr:nvSpPr>
        <xdr:cNvPr id="126" name="Text 2413">
          <a:extLst>
            <a:ext uri="{FF2B5EF4-FFF2-40B4-BE49-F238E27FC236}">
              <a16:creationId xmlns:a16="http://schemas.microsoft.com/office/drawing/2014/main" id="{297E054C-B58F-48B8-BF54-C4B23309F91D}"/>
            </a:ext>
          </a:extLst>
        </xdr:cNvPr>
        <xdr:cNvSpPr txBox="1">
          <a:spLocks noChangeArrowheads="1"/>
        </xdr:cNvSpPr>
      </xdr:nvSpPr>
      <xdr:spPr bwMode="auto">
        <a:xfrm>
          <a:off x="9092234" y="1733550"/>
          <a:ext cx="15944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L</a:t>
          </a:r>
        </a:p>
      </xdr:txBody>
    </xdr:sp>
    <xdr:clientData/>
  </xdr:twoCellAnchor>
  <xdr:twoCellAnchor>
    <xdr:from>
      <xdr:col>14</xdr:col>
      <xdr:colOff>438150</xdr:colOff>
      <xdr:row>7</xdr:row>
      <xdr:rowOff>57150</xdr:rowOff>
    </xdr:from>
    <xdr:to>
      <xdr:col>15</xdr:col>
      <xdr:colOff>38100</xdr:colOff>
      <xdr:row>7</xdr:row>
      <xdr:rowOff>57150</xdr:rowOff>
    </xdr:to>
    <xdr:sp macro="" textlink="">
      <xdr:nvSpPr>
        <xdr:cNvPr id="127" name="Line 155">
          <a:extLst>
            <a:ext uri="{FF2B5EF4-FFF2-40B4-BE49-F238E27FC236}">
              <a16:creationId xmlns:a16="http://schemas.microsoft.com/office/drawing/2014/main" id="{DB00AD6D-2F27-46C6-B1CF-F67F9A72C8CB}"/>
            </a:ext>
          </a:extLst>
        </xdr:cNvPr>
        <xdr:cNvSpPr>
          <a:spLocks noChangeShapeType="1"/>
        </xdr:cNvSpPr>
      </xdr:nvSpPr>
      <xdr:spPr bwMode="auto">
        <a:xfrm>
          <a:off x="9101759" y="1390650"/>
          <a:ext cx="14991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428625</xdr:colOff>
      <xdr:row>11</xdr:row>
      <xdr:rowOff>142875</xdr:rowOff>
    </xdr:from>
    <xdr:to>
      <xdr:col>15</xdr:col>
      <xdr:colOff>28575</xdr:colOff>
      <xdr:row>11</xdr:row>
      <xdr:rowOff>142875</xdr:rowOff>
    </xdr:to>
    <xdr:sp macro="" textlink="">
      <xdr:nvSpPr>
        <xdr:cNvPr id="128" name="Line 156">
          <a:extLst>
            <a:ext uri="{FF2B5EF4-FFF2-40B4-BE49-F238E27FC236}">
              <a16:creationId xmlns:a16="http://schemas.microsoft.com/office/drawing/2014/main" id="{953B95AC-B9B4-4C30-AFE4-8B08A487A37C}"/>
            </a:ext>
          </a:extLst>
        </xdr:cNvPr>
        <xdr:cNvSpPr>
          <a:spLocks noChangeShapeType="1"/>
        </xdr:cNvSpPr>
      </xdr:nvSpPr>
      <xdr:spPr bwMode="auto">
        <a:xfrm>
          <a:off x="9092234" y="2238375"/>
          <a:ext cx="1594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129" name="Text 2368">
          <a:extLst>
            <a:ext uri="{FF2B5EF4-FFF2-40B4-BE49-F238E27FC236}">
              <a16:creationId xmlns:a16="http://schemas.microsoft.com/office/drawing/2014/main" id="{A9AD6E2D-1B8F-4832-9783-4CAB34956CCE}"/>
            </a:ext>
          </a:extLst>
        </xdr:cNvPr>
        <xdr:cNvSpPr txBox="1">
          <a:spLocks noChangeArrowheads="1"/>
        </xdr:cNvSpPr>
      </xdr:nvSpPr>
      <xdr:spPr bwMode="auto">
        <a:xfrm>
          <a:off x="450532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130" name="Text 2368">
          <a:extLst>
            <a:ext uri="{FF2B5EF4-FFF2-40B4-BE49-F238E27FC236}">
              <a16:creationId xmlns:a16="http://schemas.microsoft.com/office/drawing/2014/main" id="{241FE50B-1D57-4EC8-BBC3-951629BA9B0E}"/>
            </a:ext>
          </a:extLst>
        </xdr:cNvPr>
        <xdr:cNvSpPr txBox="1">
          <a:spLocks noChangeArrowheads="1"/>
        </xdr:cNvSpPr>
      </xdr:nvSpPr>
      <xdr:spPr bwMode="auto">
        <a:xfrm>
          <a:off x="450532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131" name="Text 2368">
          <a:extLst>
            <a:ext uri="{FF2B5EF4-FFF2-40B4-BE49-F238E27FC236}">
              <a16:creationId xmlns:a16="http://schemas.microsoft.com/office/drawing/2014/main" id="{740743F5-548B-4411-9EC2-DBBDEEAD750B}"/>
            </a:ext>
          </a:extLst>
        </xdr:cNvPr>
        <xdr:cNvSpPr txBox="1">
          <a:spLocks noChangeArrowheads="1"/>
        </xdr:cNvSpPr>
      </xdr:nvSpPr>
      <xdr:spPr bwMode="auto">
        <a:xfrm>
          <a:off x="509587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132" name="Text 2368">
          <a:extLst>
            <a:ext uri="{FF2B5EF4-FFF2-40B4-BE49-F238E27FC236}">
              <a16:creationId xmlns:a16="http://schemas.microsoft.com/office/drawing/2014/main" id="{7697FC49-F4A5-41F2-A664-2A9ED57BF944}"/>
            </a:ext>
          </a:extLst>
        </xdr:cNvPr>
        <xdr:cNvSpPr txBox="1">
          <a:spLocks noChangeArrowheads="1"/>
        </xdr:cNvSpPr>
      </xdr:nvSpPr>
      <xdr:spPr bwMode="auto">
        <a:xfrm>
          <a:off x="509587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209550</xdr:colOff>
      <xdr:row>5</xdr:row>
      <xdr:rowOff>171450</xdr:rowOff>
    </xdr:from>
    <xdr:to>
      <xdr:col>8</xdr:col>
      <xdr:colOff>523875</xdr:colOff>
      <xdr:row>5</xdr:row>
      <xdr:rowOff>171450</xdr:rowOff>
    </xdr:to>
    <xdr:sp macro="" textlink="">
      <xdr:nvSpPr>
        <xdr:cNvPr id="133" name="Line 339">
          <a:extLst>
            <a:ext uri="{FF2B5EF4-FFF2-40B4-BE49-F238E27FC236}">
              <a16:creationId xmlns:a16="http://schemas.microsoft.com/office/drawing/2014/main" id="{523D8E89-C7A4-4A73-9BB9-CAE5D401E88C}"/>
            </a:ext>
          </a:extLst>
        </xdr:cNvPr>
        <xdr:cNvSpPr>
          <a:spLocks noChangeShapeType="1"/>
        </xdr:cNvSpPr>
      </xdr:nvSpPr>
      <xdr:spPr bwMode="auto">
        <a:xfrm>
          <a:off x="4933950" y="1219200"/>
          <a:ext cx="314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304800</xdr:colOff>
      <xdr:row>6</xdr:row>
      <xdr:rowOff>85725</xdr:rowOff>
    </xdr:from>
    <xdr:to>
      <xdr:col>9</xdr:col>
      <xdr:colOff>571500</xdr:colOff>
      <xdr:row>7</xdr:row>
      <xdr:rowOff>95250</xdr:rowOff>
    </xdr:to>
    <xdr:sp macro="" textlink="">
      <xdr:nvSpPr>
        <xdr:cNvPr id="134" name="Text 2368">
          <a:extLst>
            <a:ext uri="{FF2B5EF4-FFF2-40B4-BE49-F238E27FC236}">
              <a16:creationId xmlns:a16="http://schemas.microsoft.com/office/drawing/2014/main" id="{E85A36F4-76EA-4C77-BE54-880DC5A3B2CC}"/>
            </a:ext>
          </a:extLst>
        </xdr:cNvPr>
        <xdr:cNvSpPr txBox="1">
          <a:spLocks noChangeArrowheads="1"/>
        </xdr:cNvSpPr>
      </xdr:nvSpPr>
      <xdr:spPr bwMode="auto">
        <a:xfrm>
          <a:off x="5029200" y="1343025"/>
          <a:ext cx="857250" cy="2190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900" b="0" i="0" strike="noStrike">
              <a:solidFill>
                <a:srgbClr val="000000"/>
              </a:solidFill>
              <a:latin typeface="굴림체"/>
              <a:ea typeface="굴림체"/>
            </a:rPr>
            <a:t>보차도경계석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135" name="Text 2356">
          <a:extLst>
            <a:ext uri="{FF2B5EF4-FFF2-40B4-BE49-F238E27FC236}">
              <a16:creationId xmlns:a16="http://schemas.microsoft.com/office/drawing/2014/main" id="{07B76948-4269-47E6-9400-617BAB662C0F}"/>
            </a:ext>
          </a:extLst>
        </xdr:cNvPr>
        <xdr:cNvSpPr txBox="1">
          <a:spLocks noChangeArrowheads="1"/>
        </xdr:cNvSpPr>
      </xdr:nvSpPr>
      <xdr:spPr bwMode="auto">
        <a:xfrm>
          <a:off x="3790950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136" name="Text 2368">
          <a:extLst>
            <a:ext uri="{FF2B5EF4-FFF2-40B4-BE49-F238E27FC236}">
              <a16:creationId xmlns:a16="http://schemas.microsoft.com/office/drawing/2014/main" id="{EA431D86-AEA7-45B8-AF10-7AB44970B110}"/>
            </a:ext>
          </a:extLst>
        </xdr:cNvPr>
        <xdr:cNvSpPr txBox="1">
          <a:spLocks noChangeArrowheads="1"/>
        </xdr:cNvSpPr>
      </xdr:nvSpPr>
      <xdr:spPr bwMode="auto">
        <a:xfrm>
          <a:off x="38671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137" name="Text 2370">
          <a:extLst>
            <a:ext uri="{FF2B5EF4-FFF2-40B4-BE49-F238E27FC236}">
              <a16:creationId xmlns:a16="http://schemas.microsoft.com/office/drawing/2014/main" id="{836E83F1-047F-454E-914E-67D023552A0B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38" name="Text 2387">
          <a:extLst>
            <a:ext uri="{FF2B5EF4-FFF2-40B4-BE49-F238E27FC236}">
              <a16:creationId xmlns:a16="http://schemas.microsoft.com/office/drawing/2014/main" id="{D6F792BE-B28A-4789-A4F5-6B01E2A255CF}"/>
            </a:ext>
          </a:extLst>
        </xdr:cNvPr>
        <xdr:cNvSpPr txBox="1">
          <a:spLocks noChangeArrowheads="1"/>
        </xdr:cNvSpPr>
      </xdr:nvSpPr>
      <xdr:spPr bwMode="auto">
        <a:xfrm>
          <a:off x="176212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139" name="Text 2390">
          <a:extLst>
            <a:ext uri="{FF2B5EF4-FFF2-40B4-BE49-F238E27FC236}">
              <a16:creationId xmlns:a16="http://schemas.microsoft.com/office/drawing/2014/main" id="{05159BA0-6FBE-4A3B-8E5F-CB59CFF76C14}"/>
            </a:ext>
          </a:extLst>
        </xdr:cNvPr>
        <xdr:cNvSpPr txBox="1">
          <a:spLocks noChangeArrowheads="1"/>
        </xdr:cNvSpPr>
      </xdr:nvSpPr>
      <xdr:spPr bwMode="auto">
        <a:xfrm>
          <a:off x="1762125" y="6496050"/>
          <a:ext cx="1524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140" name="Text 2370">
          <a:extLst>
            <a:ext uri="{FF2B5EF4-FFF2-40B4-BE49-F238E27FC236}">
              <a16:creationId xmlns:a16="http://schemas.microsoft.com/office/drawing/2014/main" id="{B9A64007-6758-4951-9D96-A3F63F7C94F5}"/>
            </a:ext>
          </a:extLst>
        </xdr:cNvPr>
        <xdr:cNvSpPr txBox="1">
          <a:spLocks noChangeArrowheads="1"/>
        </xdr:cNvSpPr>
      </xdr:nvSpPr>
      <xdr:spPr bwMode="auto">
        <a:xfrm>
          <a:off x="762000" y="649605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41" name="Text 2356">
          <a:extLst>
            <a:ext uri="{FF2B5EF4-FFF2-40B4-BE49-F238E27FC236}">
              <a16:creationId xmlns:a16="http://schemas.microsoft.com/office/drawing/2014/main" id="{3E40D749-3F9A-4E9F-B6CA-E50654298744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42" name="Text 2360">
          <a:extLst>
            <a:ext uri="{FF2B5EF4-FFF2-40B4-BE49-F238E27FC236}">
              <a16:creationId xmlns:a16="http://schemas.microsoft.com/office/drawing/2014/main" id="{B12736BB-04EC-44FD-AFA6-2DDAD88218AF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43" name="Text 2367">
          <a:extLst>
            <a:ext uri="{FF2B5EF4-FFF2-40B4-BE49-F238E27FC236}">
              <a16:creationId xmlns:a16="http://schemas.microsoft.com/office/drawing/2014/main" id="{5ECC40C1-7340-4CAF-A3C6-FE327751C700}"/>
            </a:ext>
          </a:extLst>
        </xdr:cNvPr>
        <xdr:cNvSpPr txBox="1">
          <a:spLocks noChangeArrowheads="1"/>
        </xdr:cNvSpPr>
      </xdr:nvSpPr>
      <xdr:spPr bwMode="auto">
        <a:xfrm>
          <a:off x="45148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44" name="Text 2368">
          <a:extLst>
            <a:ext uri="{FF2B5EF4-FFF2-40B4-BE49-F238E27FC236}">
              <a16:creationId xmlns:a16="http://schemas.microsoft.com/office/drawing/2014/main" id="{981112F9-2388-41BA-BBB5-3008CD5B7686}"/>
            </a:ext>
          </a:extLst>
        </xdr:cNvPr>
        <xdr:cNvSpPr txBox="1">
          <a:spLocks noChangeArrowheads="1"/>
        </xdr:cNvSpPr>
      </xdr:nvSpPr>
      <xdr:spPr bwMode="auto">
        <a:xfrm>
          <a:off x="44862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45" name="Text 2370">
          <a:extLst>
            <a:ext uri="{FF2B5EF4-FFF2-40B4-BE49-F238E27FC236}">
              <a16:creationId xmlns:a16="http://schemas.microsoft.com/office/drawing/2014/main" id="{85077C84-CC30-4733-89F2-966349718C3A}"/>
            </a:ext>
          </a:extLst>
        </xdr:cNvPr>
        <xdr:cNvSpPr txBox="1">
          <a:spLocks noChangeArrowheads="1"/>
        </xdr:cNvSpPr>
      </xdr:nvSpPr>
      <xdr:spPr bwMode="auto">
        <a:xfrm>
          <a:off x="64770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46" name="Text 2371">
          <a:extLst>
            <a:ext uri="{FF2B5EF4-FFF2-40B4-BE49-F238E27FC236}">
              <a16:creationId xmlns:a16="http://schemas.microsoft.com/office/drawing/2014/main" id="{BB6CC5FE-A144-42AE-BF0C-1CCB771ABCFD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47" name="Text 2372">
          <a:extLst>
            <a:ext uri="{FF2B5EF4-FFF2-40B4-BE49-F238E27FC236}">
              <a16:creationId xmlns:a16="http://schemas.microsoft.com/office/drawing/2014/main" id="{BE959D93-DE36-4507-A6B4-11B98E8C4DA4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48" name="Text 2387">
          <a:extLst>
            <a:ext uri="{FF2B5EF4-FFF2-40B4-BE49-F238E27FC236}">
              <a16:creationId xmlns:a16="http://schemas.microsoft.com/office/drawing/2014/main" id="{3A8D9204-8510-4582-B041-A353B5F2B5BD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149" name="Line 171">
          <a:extLst>
            <a:ext uri="{FF2B5EF4-FFF2-40B4-BE49-F238E27FC236}">
              <a16:creationId xmlns:a16="http://schemas.microsoft.com/office/drawing/2014/main" id="{510B686A-02E5-4795-AF6E-23DE9DD9BF56}"/>
            </a:ext>
          </a:extLst>
        </xdr:cNvPr>
        <xdr:cNvSpPr>
          <a:spLocks noChangeShapeType="1"/>
        </xdr:cNvSpPr>
      </xdr:nvSpPr>
      <xdr:spPr bwMode="auto">
        <a:xfrm flipV="1">
          <a:off x="876300" y="649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50" name="Text 2390">
          <a:extLst>
            <a:ext uri="{FF2B5EF4-FFF2-40B4-BE49-F238E27FC236}">
              <a16:creationId xmlns:a16="http://schemas.microsoft.com/office/drawing/2014/main" id="{907EA0CF-9686-4949-90E3-2E2DD30EFBD2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51" name="Text 2414">
          <a:extLst>
            <a:ext uri="{FF2B5EF4-FFF2-40B4-BE49-F238E27FC236}">
              <a16:creationId xmlns:a16="http://schemas.microsoft.com/office/drawing/2014/main" id="{BE9C6826-ABB0-42C5-B2E5-ECCAA810055E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52" name="Text 2356">
          <a:extLst>
            <a:ext uri="{FF2B5EF4-FFF2-40B4-BE49-F238E27FC236}">
              <a16:creationId xmlns:a16="http://schemas.microsoft.com/office/drawing/2014/main" id="{A52A01ED-00FC-43EA-94FA-075538D20BA5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53" name="Text 2360">
          <a:extLst>
            <a:ext uri="{FF2B5EF4-FFF2-40B4-BE49-F238E27FC236}">
              <a16:creationId xmlns:a16="http://schemas.microsoft.com/office/drawing/2014/main" id="{79638469-B428-4F44-A7C6-C258EF715C7A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54" name="Text 2367">
          <a:extLst>
            <a:ext uri="{FF2B5EF4-FFF2-40B4-BE49-F238E27FC236}">
              <a16:creationId xmlns:a16="http://schemas.microsoft.com/office/drawing/2014/main" id="{0506BA77-C91E-4D61-BDE7-6B0E96E237AD}"/>
            </a:ext>
          </a:extLst>
        </xdr:cNvPr>
        <xdr:cNvSpPr txBox="1">
          <a:spLocks noChangeArrowheads="1"/>
        </xdr:cNvSpPr>
      </xdr:nvSpPr>
      <xdr:spPr bwMode="auto">
        <a:xfrm>
          <a:off x="45148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55" name="Text 2368">
          <a:extLst>
            <a:ext uri="{FF2B5EF4-FFF2-40B4-BE49-F238E27FC236}">
              <a16:creationId xmlns:a16="http://schemas.microsoft.com/office/drawing/2014/main" id="{6593BB23-839B-4D1A-8C10-CAE80CAC5556}"/>
            </a:ext>
          </a:extLst>
        </xdr:cNvPr>
        <xdr:cNvSpPr txBox="1">
          <a:spLocks noChangeArrowheads="1"/>
        </xdr:cNvSpPr>
      </xdr:nvSpPr>
      <xdr:spPr bwMode="auto">
        <a:xfrm>
          <a:off x="44862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56" name="Text 2370">
          <a:extLst>
            <a:ext uri="{FF2B5EF4-FFF2-40B4-BE49-F238E27FC236}">
              <a16:creationId xmlns:a16="http://schemas.microsoft.com/office/drawing/2014/main" id="{2E445A26-E337-44E2-B3F4-DD5701F3DB0C}"/>
            </a:ext>
          </a:extLst>
        </xdr:cNvPr>
        <xdr:cNvSpPr txBox="1">
          <a:spLocks noChangeArrowheads="1"/>
        </xdr:cNvSpPr>
      </xdr:nvSpPr>
      <xdr:spPr bwMode="auto">
        <a:xfrm>
          <a:off x="64770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57" name="Text 2371">
          <a:extLst>
            <a:ext uri="{FF2B5EF4-FFF2-40B4-BE49-F238E27FC236}">
              <a16:creationId xmlns:a16="http://schemas.microsoft.com/office/drawing/2014/main" id="{02A72EA0-1513-4D2E-9F57-668F078CE272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58" name="Text 2372">
          <a:extLst>
            <a:ext uri="{FF2B5EF4-FFF2-40B4-BE49-F238E27FC236}">
              <a16:creationId xmlns:a16="http://schemas.microsoft.com/office/drawing/2014/main" id="{1713FA7B-E389-40CD-8A7B-28BE7CF612F4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59" name="Text 2387">
          <a:extLst>
            <a:ext uri="{FF2B5EF4-FFF2-40B4-BE49-F238E27FC236}">
              <a16:creationId xmlns:a16="http://schemas.microsoft.com/office/drawing/2014/main" id="{78498FA1-A8D1-4D10-9B1B-572FFF79F9E0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60" name="Text 2390">
          <a:extLst>
            <a:ext uri="{FF2B5EF4-FFF2-40B4-BE49-F238E27FC236}">
              <a16:creationId xmlns:a16="http://schemas.microsoft.com/office/drawing/2014/main" id="{702FEEF9-5023-493D-A50B-C45D451DD137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61" name="Text 2414">
          <a:extLst>
            <a:ext uri="{FF2B5EF4-FFF2-40B4-BE49-F238E27FC236}">
              <a16:creationId xmlns:a16="http://schemas.microsoft.com/office/drawing/2014/main" id="{BF4A9FB4-5FF1-4055-9216-8ACB15AE94D1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62" name="Text 2414">
          <a:extLst>
            <a:ext uri="{FF2B5EF4-FFF2-40B4-BE49-F238E27FC236}">
              <a16:creationId xmlns:a16="http://schemas.microsoft.com/office/drawing/2014/main" id="{F186A9D2-1A62-4B85-A3A1-77B16B4D59CA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163" name="Text 2356">
          <a:extLst>
            <a:ext uri="{FF2B5EF4-FFF2-40B4-BE49-F238E27FC236}">
              <a16:creationId xmlns:a16="http://schemas.microsoft.com/office/drawing/2014/main" id="{48A30174-D5FC-40A6-8FE3-82C0473F18BD}"/>
            </a:ext>
          </a:extLst>
        </xdr:cNvPr>
        <xdr:cNvSpPr txBox="1">
          <a:spLocks noChangeArrowheads="1"/>
        </xdr:cNvSpPr>
      </xdr:nvSpPr>
      <xdr:spPr bwMode="auto">
        <a:xfrm>
          <a:off x="443865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164" name="Text 2360">
          <a:extLst>
            <a:ext uri="{FF2B5EF4-FFF2-40B4-BE49-F238E27FC236}">
              <a16:creationId xmlns:a16="http://schemas.microsoft.com/office/drawing/2014/main" id="{2854D9A7-A31F-483D-9510-B0266899C3AB}"/>
            </a:ext>
          </a:extLst>
        </xdr:cNvPr>
        <xdr:cNvSpPr txBox="1">
          <a:spLocks noChangeArrowheads="1"/>
        </xdr:cNvSpPr>
      </xdr:nvSpPr>
      <xdr:spPr bwMode="auto">
        <a:xfrm>
          <a:off x="4419600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165" name="Text 2367">
          <a:extLst>
            <a:ext uri="{FF2B5EF4-FFF2-40B4-BE49-F238E27FC236}">
              <a16:creationId xmlns:a16="http://schemas.microsoft.com/office/drawing/2014/main" id="{D31C2309-8DC0-448E-8C2C-B728EEAEC35A}"/>
            </a:ext>
          </a:extLst>
        </xdr:cNvPr>
        <xdr:cNvSpPr txBox="1">
          <a:spLocks noChangeArrowheads="1"/>
        </xdr:cNvSpPr>
      </xdr:nvSpPr>
      <xdr:spPr bwMode="auto">
        <a:xfrm>
          <a:off x="457200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166" name="Text 2368">
          <a:extLst>
            <a:ext uri="{FF2B5EF4-FFF2-40B4-BE49-F238E27FC236}">
              <a16:creationId xmlns:a16="http://schemas.microsoft.com/office/drawing/2014/main" id="{F9E94449-7043-4E06-98C7-C2B3C2B56E64}"/>
            </a:ext>
          </a:extLst>
        </xdr:cNvPr>
        <xdr:cNvSpPr txBox="1">
          <a:spLocks noChangeArrowheads="1"/>
        </xdr:cNvSpPr>
      </xdr:nvSpPr>
      <xdr:spPr bwMode="auto">
        <a:xfrm>
          <a:off x="509587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67" name="Text 2367">
          <a:extLst>
            <a:ext uri="{FF2B5EF4-FFF2-40B4-BE49-F238E27FC236}">
              <a16:creationId xmlns:a16="http://schemas.microsoft.com/office/drawing/2014/main" id="{4A173111-80EA-469A-861F-24ABB114878A}"/>
            </a:ext>
          </a:extLst>
        </xdr:cNvPr>
        <xdr:cNvSpPr txBox="1">
          <a:spLocks noChangeArrowheads="1"/>
        </xdr:cNvSpPr>
      </xdr:nvSpPr>
      <xdr:spPr bwMode="auto">
        <a:xfrm>
          <a:off x="4495800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168" name="Text 2387">
          <a:extLst>
            <a:ext uri="{FF2B5EF4-FFF2-40B4-BE49-F238E27FC236}">
              <a16:creationId xmlns:a16="http://schemas.microsoft.com/office/drawing/2014/main" id="{AF4BDEB5-2BE8-4459-876D-2B8346F0A275}"/>
            </a:ext>
          </a:extLst>
        </xdr:cNvPr>
        <xdr:cNvSpPr txBox="1">
          <a:spLocks noChangeArrowheads="1"/>
        </xdr:cNvSpPr>
      </xdr:nvSpPr>
      <xdr:spPr bwMode="auto">
        <a:xfrm>
          <a:off x="168592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169" name="Line 194">
          <a:extLst>
            <a:ext uri="{FF2B5EF4-FFF2-40B4-BE49-F238E27FC236}">
              <a16:creationId xmlns:a16="http://schemas.microsoft.com/office/drawing/2014/main" id="{A4B720B5-9EAB-4739-A674-708C507EB333}"/>
            </a:ext>
          </a:extLst>
        </xdr:cNvPr>
        <xdr:cNvSpPr>
          <a:spLocks noChangeShapeType="1"/>
        </xdr:cNvSpPr>
      </xdr:nvSpPr>
      <xdr:spPr bwMode="auto">
        <a:xfrm flipV="1">
          <a:off x="676275" y="649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170" name="Text 2390">
          <a:extLst>
            <a:ext uri="{FF2B5EF4-FFF2-40B4-BE49-F238E27FC236}">
              <a16:creationId xmlns:a16="http://schemas.microsoft.com/office/drawing/2014/main" id="{36B6EEDD-00F6-47E5-A629-9F34449FF444}"/>
            </a:ext>
          </a:extLst>
        </xdr:cNvPr>
        <xdr:cNvSpPr txBox="1">
          <a:spLocks noChangeArrowheads="1"/>
        </xdr:cNvSpPr>
      </xdr:nvSpPr>
      <xdr:spPr bwMode="auto">
        <a:xfrm>
          <a:off x="16954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171" name="Text 2387">
          <a:extLst>
            <a:ext uri="{FF2B5EF4-FFF2-40B4-BE49-F238E27FC236}">
              <a16:creationId xmlns:a16="http://schemas.microsoft.com/office/drawing/2014/main" id="{B20738E0-36F0-4CC6-953A-E4CF8F11778F}"/>
            </a:ext>
          </a:extLst>
        </xdr:cNvPr>
        <xdr:cNvSpPr txBox="1">
          <a:spLocks noChangeArrowheads="1"/>
        </xdr:cNvSpPr>
      </xdr:nvSpPr>
      <xdr:spPr bwMode="auto">
        <a:xfrm>
          <a:off x="1619250" y="6496050"/>
          <a:ext cx="2857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72" name="Text 2390">
          <a:extLst>
            <a:ext uri="{FF2B5EF4-FFF2-40B4-BE49-F238E27FC236}">
              <a16:creationId xmlns:a16="http://schemas.microsoft.com/office/drawing/2014/main" id="{1C80B32A-7DEE-430E-8890-F5F9855A2F87}"/>
            </a:ext>
          </a:extLst>
        </xdr:cNvPr>
        <xdr:cNvSpPr txBox="1">
          <a:spLocks noChangeArrowheads="1"/>
        </xdr:cNvSpPr>
      </xdr:nvSpPr>
      <xdr:spPr bwMode="auto">
        <a:xfrm>
          <a:off x="1609725" y="6496050"/>
          <a:ext cx="3143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173" name="Text 2368">
          <a:extLst>
            <a:ext uri="{FF2B5EF4-FFF2-40B4-BE49-F238E27FC236}">
              <a16:creationId xmlns:a16="http://schemas.microsoft.com/office/drawing/2014/main" id="{5C7C8D68-4C72-4FF8-8131-5F88DF00D103}"/>
            </a:ext>
          </a:extLst>
        </xdr:cNvPr>
        <xdr:cNvSpPr txBox="1">
          <a:spLocks noChangeArrowheads="1"/>
        </xdr:cNvSpPr>
      </xdr:nvSpPr>
      <xdr:spPr bwMode="auto">
        <a:xfrm>
          <a:off x="45624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174" name="Text 2356">
          <a:extLst>
            <a:ext uri="{FF2B5EF4-FFF2-40B4-BE49-F238E27FC236}">
              <a16:creationId xmlns:a16="http://schemas.microsoft.com/office/drawing/2014/main" id="{66A5E8BB-8061-4C4D-88A6-64F2ACEA0D3F}"/>
            </a:ext>
          </a:extLst>
        </xdr:cNvPr>
        <xdr:cNvSpPr txBox="1">
          <a:spLocks noChangeArrowheads="1"/>
        </xdr:cNvSpPr>
      </xdr:nvSpPr>
      <xdr:spPr bwMode="auto">
        <a:xfrm>
          <a:off x="3790950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175" name="Text 2368">
          <a:extLst>
            <a:ext uri="{FF2B5EF4-FFF2-40B4-BE49-F238E27FC236}">
              <a16:creationId xmlns:a16="http://schemas.microsoft.com/office/drawing/2014/main" id="{9EC2A45E-2FCE-4229-A1E9-C1CAE4EF1831}"/>
            </a:ext>
          </a:extLst>
        </xdr:cNvPr>
        <xdr:cNvSpPr txBox="1">
          <a:spLocks noChangeArrowheads="1"/>
        </xdr:cNvSpPr>
      </xdr:nvSpPr>
      <xdr:spPr bwMode="auto">
        <a:xfrm>
          <a:off x="38671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176" name="Text 2370">
          <a:extLst>
            <a:ext uri="{FF2B5EF4-FFF2-40B4-BE49-F238E27FC236}">
              <a16:creationId xmlns:a16="http://schemas.microsoft.com/office/drawing/2014/main" id="{FD3D4C2D-84BD-4A73-9056-5887D49D013D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77" name="Text 2387">
          <a:extLst>
            <a:ext uri="{FF2B5EF4-FFF2-40B4-BE49-F238E27FC236}">
              <a16:creationId xmlns:a16="http://schemas.microsoft.com/office/drawing/2014/main" id="{0B7F66D9-B346-4FF0-B555-12AC1C42DE38}"/>
            </a:ext>
          </a:extLst>
        </xdr:cNvPr>
        <xdr:cNvSpPr txBox="1">
          <a:spLocks noChangeArrowheads="1"/>
        </xdr:cNvSpPr>
      </xdr:nvSpPr>
      <xdr:spPr bwMode="auto">
        <a:xfrm>
          <a:off x="176212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178" name="Text 2390">
          <a:extLst>
            <a:ext uri="{FF2B5EF4-FFF2-40B4-BE49-F238E27FC236}">
              <a16:creationId xmlns:a16="http://schemas.microsoft.com/office/drawing/2014/main" id="{DE405020-F079-4F16-9776-9223F5018616}"/>
            </a:ext>
          </a:extLst>
        </xdr:cNvPr>
        <xdr:cNvSpPr txBox="1">
          <a:spLocks noChangeArrowheads="1"/>
        </xdr:cNvSpPr>
      </xdr:nvSpPr>
      <xdr:spPr bwMode="auto">
        <a:xfrm>
          <a:off x="1762125" y="6496050"/>
          <a:ext cx="1524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179" name="Text 2370">
          <a:extLst>
            <a:ext uri="{FF2B5EF4-FFF2-40B4-BE49-F238E27FC236}">
              <a16:creationId xmlns:a16="http://schemas.microsoft.com/office/drawing/2014/main" id="{43B14727-9D7C-4EB2-BAA2-B15328DBE885}"/>
            </a:ext>
          </a:extLst>
        </xdr:cNvPr>
        <xdr:cNvSpPr txBox="1">
          <a:spLocks noChangeArrowheads="1"/>
        </xdr:cNvSpPr>
      </xdr:nvSpPr>
      <xdr:spPr bwMode="auto">
        <a:xfrm>
          <a:off x="762000" y="649605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80" name="Text 2356">
          <a:extLst>
            <a:ext uri="{FF2B5EF4-FFF2-40B4-BE49-F238E27FC236}">
              <a16:creationId xmlns:a16="http://schemas.microsoft.com/office/drawing/2014/main" id="{0B3E8AD6-278D-4411-A147-FD958E579BD1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81" name="Text 2360">
          <a:extLst>
            <a:ext uri="{FF2B5EF4-FFF2-40B4-BE49-F238E27FC236}">
              <a16:creationId xmlns:a16="http://schemas.microsoft.com/office/drawing/2014/main" id="{9B607383-DE57-4A09-8E5E-AD49EB8EF0D7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82" name="Text 2367">
          <a:extLst>
            <a:ext uri="{FF2B5EF4-FFF2-40B4-BE49-F238E27FC236}">
              <a16:creationId xmlns:a16="http://schemas.microsoft.com/office/drawing/2014/main" id="{E6EDBEE7-CBAA-4A4A-BC78-CCB5E10DFC8A}"/>
            </a:ext>
          </a:extLst>
        </xdr:cNvPr>
        <xdr:cNvSpPr txBox="1">
          <a:spLocks noChangeArrowheads="1"/>
        </xdr:cNvSpPr>
      </xdr:nvSpPr>
      <xdr:spPr bwMode="auto">
        <a:xfrm>
          <a:off x="45148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83" name="Text 2368">
          <a:extLst>
            <a:ext uri="{FF2B5EF4-FFF2-40B4-BE49-F238E27FC236}">
              <a16:creationId xmlns:a16="http://schemas.microsoft.com/office/drawing/2014/main" id="{AA146740-A022-46BD-AFDD-E345C3D8A4E7}"/>
            </a:ext>
          </a:extLst>
        </xdr:cNvPr>
        <xdr:cNvSpPr txBox="1">
          <a:spLocks noChangeArrowheads="1"/>
        </xdr:cNvSpPr>
      </xdr:nvSpPr>
      <xdr:spPr bwMode="auto">
        <a:xfrm>
          <a:off x="44862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84" name="Text 2370">
          <a:extLst>
            <a:ext uri="{FF2B5EF4-FFF2-40B4-BE49-F238E27FC236}">
              <a16:creationId xmlns:a16="http://schemas.microsoft.com/office/drawing/2014/main" id="{2441ABA8-99CE-4F7A-BA3A-0EB58B62F779}"/>
            </a:ext>
          </a:extLst>
        </xdr:cNvPr>
        <xdr:cNvSpPr txBox="1">
          <a:spLocks noChangeArrowheads="1"/>
        </xdr:cNvSpPr>
      </xdr:nvSpPr>
      <xdr:spPr bwMode="auto">
        <a:xfrm>
          <a:off x="64770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85" name="Text 2371">
          <a:extLst>
            <a:ext uri="{FF2B5EF4-FFF2-40B4-BE49-F238E27FC236}">
              <a16:creationId xmlns:a16="http://schemas.microsoft.com/office/drawing/2014/main" id="{367E2177-ACD8-4C03-ABAD-A3740FAF37F2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86" name="Text 2372">
          <a:extLst>
            <a:ext uri="{FF2B5EF4-FFF2-40B4-BE49-F238E27FC236}">
              <a16:creationId xmlns:a16="http://schemas.microsoft.com/office/drawing/2014/main" id="{2E764A4A-D76B-42B1-9EC6-C77C639DD5A3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87" name="Text 2387">
          <a:extLst>
            <a:ext uri="{FF2B5EF4-FFF2-40B4-BE49-F238E27FC236}">
              <a16:creationId xmlns:a16="http://schemas.microsoft.com/office/drawing/2014/main" id="{7FA7CCBB-1FB1-4EC5-BE39-D7647EA8F30B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188" name="Line 213">
          <a:extLst>
            <a:ext uri="{FF2B5EF4-FFF2-40B4-BE49-F238E27FC236}">
              <a16:creationId xmlns:a16="http://schemas.microsoft.com/office/drawing/2014/main" id="{819E6C35-2464-4700-9DB9-D24A2610EFA5}"/>
            </a:ext>
          </a:extLst>
        </xdr:cNvPr>
        <xdr:cNvSpPr>
          <a:spLocks noChangeShapeType="1"/>
        </xdr:cNvSpPr>
      </xdr:nvSpPr>
      <xdr:spPr bwMode="auto">
        <a:xfrm flipV="1">
          <a:off x="876300" y="649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89" name="Text 2390">
          <a:extLst>
            <a:ext uri="{FF2B5EF4-FFF2-40B4-BE49-F238E27FC236}">
              <a16:creationId xmlns:a16="http://schemas.microsoft.com/office/drawing/2014/main" id="{BEA84A5F-DC38-4352-8FF9-3876E580508F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90" name="Text 2414">
          <a:extLst>
            <a:ext uri="{FF2B5EF4-FFF2-40B4-BE49-F238E27FC236}">
              <a16:creationId xmlns:a16="http://schemas.microsoft.com/office/drawing/2014/main" id="{A609D29A-0E57-4C03-A61F-84E65C4C668D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91" name="Text 2356">
          <a:extLst>
            <a:ext uri="{FF2B5EF4-FFF2-40B4-BE49-F238E27FC236}">
              <a16:creationId xmlns:a16="http://schemas.microsoft.com/office/drawing/2014/main" id="{2BC21182-A884-4C51-BCDF-BB175329DBC8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92" name="Text 2360">
          <a:extLst>
            <a:ext uri="{FF2B5EF4-FFF2-40B4-BE49-F238E27FC236}">
              <a16:creationId xmlns:a16="http://schemas.microsoft.com/office/drawing/2014/main" id="{9D8A16BB-19F7-438C-A458-D3B0F5DE99D9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93" name="Text 2367">
          <a:extLst>
            <a:ext uri="{FF2B5EF4-FFF2-40B4-BE49-F238E27FC236}">
              <a16:creationId xmlns:a16="http://schemas.microsoft.com/office/drawing/2014/main" id="{5C079DF9-53AF-4B31-9557-3C2F8F26F073}"/>
            </a:ext>
          </a:extLst>
        </xdr:cNvPr>
        <xdr:cNvSpPr txBox="1">
          <a:spLocks noChangeArrowheads="1"/>
        </xdr:cNvSpPr>
      </xdr:nvSpPr>
      <xdr:spPr bwMode="auto">
        <a:xfrm>
          <a:off x="45148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94" name="Text 2368">
          <a:extLst>
            <a:ext uri="{FF2B5EF4-FFF2-40B4-BE49-F238E27FC236}">
              <a16:creationId xmlns:a16="http://schemas.microsoft.com/office/drawing/2014/main" id="{994A10F6-EE7D-4343-9285-EDBA5DEC8CD9}"/>
            </a:ext>
          </a:extLst>
        </xdr:cNvPr>
        <xdr:cNvSpPr txBox="1">
          <a:spLocks noChangeArrowheads="1"/>
        </xdr:cNvSpPr>
      </xdr:nvSpPr>
      <xdr:spPr bwMode="auto">
        <a:xfrm>
          <a:off x="44862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95" name="Text 2370">
          <a:extLst>
            <a:ext uri="{FF2B5EF4-FFF2-40B4-BE49-F238E27FC236}">
              <a16:creationId xmlns:a16="http://schemas.microsoft.com/office/drawing/2014/main" id="{3196F774-42A1-4F26-9788-1B20D571F862}"/>
            </a:ext>
          </a:extLst>
        </xdr:cNvPr>
        <xdr:cNvSpPr txBox="1">
          <a:spLocks noChangeArrowheads="1"/>
        </xdr:cNvSpPr>
      </xdr:nvSpPr>
      <xdr:spPr bwMode="auto">
        <a:xfrm>
          <a:off x="64770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96" name="Text 2371">
          <a:extLst>
            <a:ext uri="{FF2B5EF4-FFF2-40B4-BE49-F238E27FC236}">
              <a16:creationId xmlns:a16="http://schemas.microsoft.com/office/drawing/2014/main" id="{1BB5BFFF-9A1D-4676-8753-C9BBD1BCC065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97" name="Text 2372">
          <a:extLst>
            <a:ext uri="{FF2B5EF4-FFF2-40B4-BE49-F238E27FC236}">
              <a16:creationId xmlns:a16="http://schemas.microsoft.com/office/drawing/2014/main" id="{52A8F271-D4C7-4B41-B78A-FEC76F2DFEA6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98" name="Text 2387">
          <a:extLst>
            <a:ext uri="{FF2B5EF4-FFF2-40B4-BE49-F238E27FC236}">
              <a16:creationId xmlns:a16="http://schemas.microsoft.com/office/drawing/2014/main" id="{BC0E1856-AB77-4913-B714-658FD29D9AC6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99" name="Text 2390">
          <a:extLst>
            <a:ext uri="{FF2B5EF4-FFF2-40B4-BE49-F238E27FC236}">
              <a16:creationId xmlns:a16="http://schemas.microsoft.com/office/drawing/2014/main" id="{0573E725-5626-42C6-B8AF-95050A989492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00" name="Text 2414">
          <a:extLst>
            <a:ext uri="{FF2B5EF4-FFF2-40B4-BE49-F238E27FC236}">
              <a16:creationId xmlns:a16="http://schemas.microsoft.com/office/drawing/2014/main" id="{963DD265-A8D6-4053-B2A1-6A46502E1837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01" name="Text 2414">
          <a:extLst>
            <a:ext uri="{FF2B5EF4-FFF2-40B4-BE49-F238E27FC236}">
              <a16:creationId xmlns:a16="http://schemas.microsoft.com/office/drawing/2014/main" id="{2683AADD-617F-49B2-B42C-2FB39983AFB6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202" name="Text 2356">
          <a:extLst>
            <a:ext uri="{FF2B5EF4-FFF2-40B4-BE49-F238E27FC236}">
              <a16:creationId xmlns:a16="http://schemas.microsoft.com/office/drawing/2014/main" id="{CC19A9E5-0330-4186-8B82-19F0A2E361B1}"/>
            </a:ext>
          </a:extLst>
        </xdr:cNvPr>
        <xdr:cNvSpPr txBox="1">
          <a:spLocks noChangeArrowheads="1"/>
        </xdr:cNvSpPr>
      </xdr:nvSpPr>
      <xdr:spPr bwMode="auto">
        <a:xfrm>
          <a:off x="443865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203" name="Text 2360">
          <a:extLst>
            <a:ext uri="{FF2B5EF4-FFF2-40B4-BE49-F238E27FC236}">
              <a16:creationId xmlns:a16="http://schemas.microsoft.com/office/drawing/2014/main" id="{DE905526-D066-4EB3-BA5A-3C8E8F4D5A3D}"/>
            </a:ext>
          </a:extLst>
        </xdr:cNvPr>
        <xdr:cNvSpPr txBox="1">
          <a:spLocks noChangeArrowheads="1"/>
        </xdr:cNvSpPr>
      </xdr:nvSpPr>
      <xdr:spPr bwMode="auto">
        <a:xfrm>
          <a:off x="4419600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204" name="Text 2367">
          <a:extLst>
            <a:ext uri="{FF2B5EF4-FFF2-40B4-BE49-F238E27FC236}">
              <a16:creationId xmlns:a16="http://schemas.microsoft.com/office/drawing/2014/main" id="{9107DD5D-4D99-40F3-AA90-54020D9EA873}"/>
            </a:ext>
          </a:extLst>
        </xdr:cNvPr>
        <xdr:cNvSpPr txBox="1">
          <a:spLocks noChangeArrowheads="1"/>
        </xdr:cNvSpPr>
      </xdr:nvSpPr>
      <xdr:spPr bwMode="auto">
        <a:xfrm>
          <a:off x="457200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05" name="Text 2368">
          <a:extLst>
            <a:ext uri="{FF2B5EF4-FFF2-40B4-BE49-F238E27FC236}">
              <a16:creationId xmlns:a16="http://schemas.microsoft.com/office/drawing/2014/main" id="{438E0CE1-89E8-48AB-8404-83498A1CC22C}"/>
            </a:ext>
          </a:extLst>
        </xdr:cNvPr>
        <xdr:cNvSpPr txBox="1">
          <a:spLocks noChangeArrowheads="1"/>
        </xdr:cNvSpPr>
      </xdr:nvSpPr>
      <xdr:spPr bwMode="auto">
        <a:xfrm>
          <a:off x="509587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06" name="Text 2367">
          <a:extLst>
            <a:ext uri="{FF2B5EF4-FFF2-40B4-BE49-F238E27FC236}">
              <a16:creationId xmlns:a16="http://schemas.microsoft.com/office/drawing/2014/main" id="{68BC8C62-291E-4F90-88E1-23704E44F080}"/>
            </a:ext>
          </a:extLst>
        </xdr:cNvPr>
        <xdr:cNvSpPr txBox="1">
          <a:spLocks noChangeArrowheads="1"/>
        </xdr:cNvSpPr>
      </xdr:nvSpPr>
      <xdr:spPr bwMode="auto">
        <a:xfrm>
          <a:off x="4495800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07" name="Text 2387">
          <a:extLst>
            <a:ext uri="{FF2B5EF4-FFF2-40B4-BE49-F238E27FC236}">
              <a16:creationId xmlns:a16="http://schemas.microsoft.com/office/drawing/2014/main" id="{B69E21A9-0E1E-4610-BBB0-C95A1CA22E26}"/>
            </a:ext>
          </a:extLst>
        </xdr:cNvPr>
        <xdr:cNvSpPr txBox="1">
          <a:spLocks noChangeArrowheads="1"/>
        </xdr:cNvSpPr>
      </xdr:nvSpPr>
      <xdr:spPr bwMode="auto">
        <a:xfrm>
          <a:off x="168592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208" name="Line 236">
          <a:extLst>
            <a:ext uri="{FF2B5EF4-FFF2-40B4-BE49-F238E27FC236}">
              <a16:creationId xmlns:a16="http://schemas.microsoft.com/office/drawing/2014/main" id="{DD7CC538-2F16-49EC-BE89-554E53C28D1E}"/>
            </a:ext>
          </a:extLst>
        </xdr:cNvPr>
        <xdr:cNvSpPr>
          <a:spLocks noChangeShapeType="1"/>
        </xdr:cNvSpPr>
      </xdr:nvSpPr>
      <xdr:spPr bwMode="auto">
        <a:xfrm flipV="1">
          <a:off x="676275" y="649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09" name="Text 2390">
          <a:extLst>
            <a:ext uri="{FF2B5EF4-FFF2-40B4-BE49-F238E27FC236}">
              <a16:creationId xmlns:a16="http://schemas.microsoft.com/office/drawing/2014/main" id="{058E938C-2F64-4642-B9BC-D51A129FACAC}"/>
            </a:ext>
          </a:extLst>
        </xdr:cNvPr>
        <xdr:cNvSpPr txBox="1">
          <a:spLocks noChangeArrowheads="1"/>
        </xdr:cNvSpPr>
      </xdr:nvSpPr>
      <xdr:spPr bwMode="auto">
        <a:xfrm>
          <a:off x="16954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210" name="Text 2387">
          <a:extLst>
            <a:ext uri="{FF2B5EF4-FFF2-40B4-BE49-F238E27FC236}">
              <a16:creationId xmlns:a16="http://schemas.microsoft.com/office/drawing/2014/main" id="{BF1CAFA6-8677-46B4-9210-2A8FB1942398}"/>
            </a:ext>
          </a:extLst>
        </xdr:cNvPr>
        <xdr:cNvSpPr txBox="1">
          <a:spLocks noChangeArrowheads="1"/>
        </xdr:cNvSpPr>
      </xdr:nvSpPr>
      <xdr:spPr bwMode="auto">
        <a:xfrm>
          <a:off x="1619250" y="6496050"/>
          <a:ext cx="2857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11" name="Text 2390">
          <a:extLst>
            <a:ext uri="{FF2B5EF4-FFF2-40B4-BE49-F238E27FC236}">
              <a16:creationId xmlns:a16="http://schemas.microsoft.com/office/drawing/2014/main" id="{68969F85-AACA-4D79-B127-1BF4ED4C3E83}"/>
            </a:ext>
          </a:extLst>
        </xdr:cNvPr>
        <xdr:cNvSpPr txBox="1">
          <a:spLocks noChangeArrowheads="1"/>
        </xdr:cNvSpPr>
      </xdr:nvSpPr>
      <xdr:spPr bwMode="auto">
        <a:xfrm>
          <a:off x="1609725" y="6496050"/>
          <a:ext cx="3143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212" name="Text 2368">
          <a:extLst>
            <a:ext uri="{FF2B5EF4-FFF2-40B4-BE49-F238E27FC236}">
              <a16:creationId xmlns:a16="http://schemas.microsoft.com/office/drawing/2014/main" id="{F72B41D1-B336-4CBC-A326-BE0D0E9A8B9B}"/>
            </a:ext>
          </a:extLst>
        </xdr:cNvPr>
        <xdr:cNvSpPr txBox="1">
          <a:spLocks noChangeArrowheads="1"/>
        </xdr:cNvSpPr>
      </xdr:nvSpPr>
      <xdr:spPr bwMode="auto">
        <a:xfrm>
          <a:off x="45624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13" name="Text 2368">
          <a:extLst>
            <a:ext uri="{FF2B5EF4-FFF2-40B4-BE49-F238E27FC236}">
              <a16:creationId xmlns:a16="http://schemas.microsoft.com/office/drawing/2014/main" id="{9660A547-981C-41C1-9E11-931CCE9A06DA}"/>
            </a:ext>
          </a:extLst>
        </xdr:cNvPr>
        <xdr:cNvSpPr txBox="1">
          <a:spLocks noChangeArrowheads="1"/>
        </xdr:cNvSpPr>
      </xdr:nvSpPr>
      <xdr:spPr bwMode="auto">
        <a:xfrm>
          <a:off x="509587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14" name="Text 2368">
          <a:extLst>
            <a:ext uri="{FF2B5EF4-FFF2-40B4-BE49-F238E27FC236}">
              <a16:creationId xmlns:a16="http://schemas.microsoft.com/office/drawing/2014/main" id="{DE1F6A14-24D8-45B8-93FE-36C87EBC49FA}"/>
            </a:ext>
          </a:extLst>
        </xdr:cNvPr>
        <xdr:cNvSpPr txBox="1">
          <a:spLocks noChangeArrowheads="1"/>
        </xdr:cNvSpPr>
      </xdr:nvSpPr>
      <xdr:spPr bwMode="auto">
        <a:xfrm>
          <a:off x="509587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215" name="Text 2356">
          <a:extLst>
            <a:ext uri="{FF2B5EF4-FFF2-40B4-BE49-F238E27FC236}">
              <a16:creationId xmlns:a16="http://schemas.microsoft.com/office/drawing/2014/main" id="{3FDCB3FA-B0D3-4DDC-99D3-FE7750D4EED4}"/>
            </a:ext>
          </a:extLst>
        </xdr:cNvPr>
        <xdr:cNvSpPr txBox="1">
          <a:spLocks noChangeArrowheads="1"/>
        </xdr:cNvSpPr>
      </xdr:nvSpPr>
      <xdr:spPr bwMode="auto">
        <a:xfrm>
          <a:off x="3790950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216" name="Text 2368">
          <a:extLst>
            <a:ext uri="{FF2B5EF4-FFF2-40B4-BE49-F238E27FC236}">
              <a16:creationId xmlns:a16="http://schemas.microsoft.com/office/drawing/2014/main" id="{356D1BB7-17A3-4C1E-AECE-56983B0103CD}"/>
            </a:ext>
          </a:extLst>
        </xdr:cNvPr>
        <xdr:cNvSpPr txBox="1">
          <a:spLocks noChangeArrowheads="1"/>
        </xdr:cNvSpPr>
      </xdr:nvSpPr>
      <xdr:spPr bwMode="auto">
        <a:xfrm>
          <a:off x="38671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217" name="Text 2370">
          <a:extLst>
            <a:ext uri="{FF2B5EF4-FFF2-40B4-BE49-F238E27FC236}">
              <a16:creationId xmlns:a16="http://schemas.microsoft.com/office/drawing/2014/main" id="{C0ABE569-9870-4975-A617-577F4B101BD9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18" name="Text 2387">
          <a:extLst>
            <a:ext uri="{FF2B5EF4-FFF2-40B4-BE49-F238E27FC236}">
              <a16:creationId xmlns:a16="http://schemas.microsoft.com/office/drawing/2014/main" id="{6D089CE2-C776-46CA-8CBB-775AD6335A2C}"/>
            </a:ext>
          </a:extLst>
        </xdr:cNvPr>
        <xdr:cNvSpPr txBox="1">
          <a:spLocks noChangeArrowheads="1"/>
        </xdr:cNvSpPr>
      </xdr:nvSpPr>
      <xdr:spPr bwMode="auto">
        <a:xfrm>
          <a:off x="176212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219" name="Text 2390">
          <a:extLst>
            <a:ext uri="{FF2B5EF4-FFF2-40B4-BE49-F238E27FC236}">
              <a16:creationId xmlns:a16="http://schemas.microsoft.com/office/drawing/2014/main" id="{3EE54F51-3DA4-46B1-8BEB-3ACD3D9971CB}"/>
            </a:ext>
          </a:extLst>
        </xdr:cNvPr>
        <xdr:cNvSpPr txBox="1">
          <a:spLocks noChangeArrowheads="1"/>
        </xdr:cNvSpPr>
      </xdr:nvSpPr>
      <xdr:spPr bwMode="auto">
        <a:xfrm>
          <a:off x="1762125" y="6496050"/>
          <a:ext cx="1524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220" name="Text 2370">
          <a:extLst>
            <a:ext uri="{FF2B5EF4-FFF2-40B4-BE49-F238E27FC236}">
              <a16:creationId xmlns:a16="http://schemas.microsoft.com/office/drawing/2014/main" id="{49E8E232-D8B6-48DD-BE25-A346F934EC88}"/>
            </a:ext>
          </a:extLst>
        </xdr:cNvPr>
        <xdr:cNvSpPr txBox="1">
          <a:spLocks noChangeArrowheads="1"/>
        </xdr:cNvSpPr>
      </xdr:nvSpPr>
      <xdr:spPr bwMode="auto">
        <a:xfrm>
          <a:off x="762000" y="649605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21" name="Text 2356">
          <a:extLst>
            <a:ext uri="{FF2B5EF4-FFF2-40B4-BE49-F238E27FC236}">
              <a16:creationId xmlns:a16="http://schemas.microsoft.com/office/drawing/2014/main" id="{1D59D9E6-48C7-4498-B940-F5E1C718A588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22" name="Text 2360">
          <a:extLst>
            <a:ext uri="{FF2B5EF4-FFF2-40B4-BE49-F238E27FC236}">
              <a16:creationId xmlns:a16="http://schemas.microsoft.com/office/drawing/2014/main" id="{40628C9E-C145-4E8E-A78D-A262AFE54505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23" name="Text 2367">
          <a:extLst>
            <a:ext uri="{FF2B5EF4-FFF2-40B4-BE49-F238E27FC236}">
              <a16:creationId xmlns:a16="http://schemas.microsoft.com/office/drawing/2014/main" id="{E5FF3A5B-35BC-47E8-854A-8C365695FFEB}"/>
            </a:ext>
          </a:extLst>
        </xdr:cNvPr>
        <xdr:cNvSpPr txBox="1">
          <a:spLocks noChangeArrowheads="1"/>
        </xdr:cNvSpPr>
      </xdr:nvSpPr>
      <xdr:spPr bwMode="auto">
        <a:xfrm>
          <a:off x="45148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24" name="Text 2368">
          <a:extLst>
            <a:ext uri="{FF2B5EF4-FFF2-40B4-BE49-F238E27FC236}">
              <a16:creationId xmlns:a16="http://schemas.microsoft.com/office/drawing/2014/main" id="{DAE15254-BADD-4590-B2BE-E7974CBF0726}"/>
            </a:ext>
          </a:extLst>
        </xdr:cNvPr>
        <xdr:cNvSpPr txBox="1">
          <a:spLocks noChangeArrowheads="1"/>
        </xdr:cNvSpPr>
      </xdr:nvSpPr>
      <xdr:spPr bwMode="auto">
        <a:xfrm>
          <a:off x="44862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25" name="Text 2370">
          <a:extLst>
            <a:ext uri="{FF2B5EF4-FFF2-40B4-BE49-F238E27FC236}">
              <a16:creationId xmlns:a16="http://schemas.microsoft.com/office/drawing/2014/main" id="{A60F08B1-197E-4F80-8DC1-30020736C269}"/>
            </a:ext>
          </a:extLst>
        </xdr:cNvPr>
        <xdr:cNvSpPr txBox="1">
          <a:spLocks noChangeArrowheads="1"/>
        </xdr:cNvSpPr>
      </xdr:nvSpPr>
      <xdr:spPr bwMode="auto">
        <a:xfrm>
          <a:off x="64770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26" name="Text 2371">
          <a:extLst>
            <a:ext uri="{FF2B5EF4-FFF2-40B4-BE49-F238E27FC236}">
              <a16:creationId xmlns:a16="http://schemas.microsoft.com/office/drawing/2014/main" id="{C98AC898-C50C-4860-B6BD-FAC8DF40B22D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27" name="Text 2372">
          <a:extLst>
            <a:ext uri="{FF2B5EF4-FFF2-40B4-BE49-F238E27FC236}">
              <a16:creationId xmlns:a16="http://schemas.microsoft.com/office/drawing/2014/main" id="{63F4E840-0E3E-4AD2-B2A5-00C07F347DDD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28" name="Text 2387">
          <a:extLst>
            <a:ext uri="{FF2B5EF4-FFF2-40B4-BE49-F238E27FC236}">
              <a16:creationId xmlns:a16="http://schemas.microsoft.com/office/drawing/2014/main" id="{EEEAAE51-D17A-419F-8F45-1A7550026EF8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229" name="Line 37">
          <a:extLst>
            <a:ext uri="{FF2B5EF4-FFF2-40B4-BE49-F238E27FC236}">
              <a16:creationId xmlns:a16="http://schemas.microsoft.com/office/drawing/2014/main" id="{20C28DC8-B555-4E39-BDAC-E5C4A84648D9}"/>
            </a:ext>
          </a:extLst>
        </xdr:cNvPr>
        <xdr:cNvSpPr>
          <a:spLocks noChangeShapeType="1"/>
        </xdr:cNvSpPr>
      </xdr:nvSpPr>
      <xdr:spPr bwMode="auto">
        <a:xfrm flipV="1">
          <a:off x="876300" y="649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30" name="Text 2390">
          <a:extLst>
            <a:ext uri="{FF2B5EF4-FFF2-40B4-BE49-F238E27FC236}">
              <a16:creationId xmlns:a16="http://schemas.microsoft.com/office/drawing/2014/main" id="{F42F4241-BAB5-484C-BF21-51608437A462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31" name="Text 2414">
          <a:extLst>
            <a:ext uri="{FF2B5EF4-FFF2-40B4-BE49-F238E27FC236}">
              <a16:creationId xmlns:a16="http://schemas.microsoft.com/office/drawing/2014/main" id="{BF5B0987-E25D-45D5-938E-ECACCB3F3C2A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232" name="Text 2418">
          <a:extLst>
            <a:ext uri="{FF2B5EF4-FFF2-40B4-BE49-F238E27FC236}">
              <a16:creationId xmlns:a16="http://schemas.microsoft.com/office/drawing/2014/main" id="{38EB767A-70A2-46DB-80A5-0C94BB8292C9}"/>
            </a:ext>
          </a:extLst>
        </xdr:cNvPr>
        <xdr:cNvSpPr txBox="1">
          <a:spLocks noChangeArrowheads="1"/>
        </xdr:cNvSpPr>
      </xdr:nvSpPr>
      <xdr:spPr bwMode="auto">
        <a:xfrm>
          <a:off x="8267700" y="6496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33" name="Text 2356">
          <a:extLst>
            <a:ext uri="{FF2B5EF4-FFF2-40B4-BE49-F238E27FC236}">
              <a16:creationId xmlns:a16="http://schemas.microsoft.com/office/drawing/2014/main" id="{3C8B5E1F-61F3-45B0-BC79-80D23942BA1F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34" name="Text 2360">
          <a:extLst>
            <a:ext uri="{FF2B5EF4-FFF2-40B4-BE49-F238E27FC236}">
              <a16:creationId xmlns:a16="http://schemas.microsoft.com/office/drawing/2014/main" id="{C362C7C8-2692-497E-BA7D-D90E8631B590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35" name="Text 2367">
          <a:extLst>
            <a:ext uri="{FF2B5EF4-FFF2-40B4-BE49-F238E27FC236}">
              <a16:creationId xmlns:a16="http://schemas.microsoft.com/office/drawing/2014/main" id="{DB19AF7C-E7D4-4B6B-A545-D586E25E2EA9}"/>
            </a:ext>
          </a:extLst>
        </xdr:cNvPr>
        <xdr:cNvSpPr txBox="1">
          <a:spLocks noChangeArrowheads="1"/>
        </xdr:cNvSpPr>
      </xdr:nvSpPr>
      <xdr:spPr bwMode="auto">
        <a:xfrm>
          <a:off x="45148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36" name="Text 2368">
          <a:extLst>
            <a:ext uri="{FF2B5EF4-FFF2-40B4-BE49-F238E27FC236}">
              <a16:creationId xmlns:a16="http://schemas.microsoft.com/office/drawing/2014/main" id="{C22072D6-CCFC-4CA5-9EC5-5AC24CC95351}"/>
            </a:ext>
          </a:extLst>
        </xdr:cNvPr>
        <xdr:cNvSpPr txBox="1">
          <a:spLocks noChangeArrowheads="1"/>
        </xdr:cNvSpPr>
      </xdr:nvSpPr>
      <xdr:spPr bwMode="auto">
        <a:xfrm>
          <a:off x="44862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37" name="Text 2370">
          <a:extLst>
            <a:ext uri="{FF2B5EF4-FFF2-40B4-BE49-F238E27FC236}">
              <a16:creationId xmlns:a16="http://schemas.microsoft.com/office/drawing/2014/main" id="{9AF3B829-269A-41A1-B386-AA90AEDAA1EA}"/>
            </a:ext>
          </a:extLst>
        </xdr:cNvPr>
        <xdr:cNvSpPr txBox="1">
          <a:spLocks noChangeArrowheads="1"/>
        </xdr:cNvSpPr>
      </xdr:nvSpPr>
      <xdr:spPr bwMode="auto">
        <a:xfrm>
          <a:off x="64770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38" name="Text 2371">
          <a:extLst>
            <a:ext uri="{FF2B5EF4-FFF2-40B4-BE49-F238E27FC236}">
              <a16:creationId xmlns:a16="http://schemas.microsoft.com/office/drawing/2014/main" id="{7C679E98-7F44-4E8E-92A0-59D9E7F49180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39" name="Text 2372">
          <a:extLst>
            <a:ext uri="{FF2B5EF4-FFF2-40B4-BE49-F238E27FC236}">
              <a16:creationId xmlns:a16="http://schemas.microsoft.com/office/drawing/2014/main" id="{DFB76384-321A-4709-897E-93F84DEAEAF4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40" name="Text 2387">
          <a:extLst>
            <a:ext uri="{FF2B5EF4-FFF2-40B4-BE49-F238E27FC236}">
              <a16:creationId xmlns:a16="http://schemas.microsoft.com/office/drawing/2014/main" id="{3680F055-1AE1-4E23-8377-6FF687BD9193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41" name="Text 2390">
          <a:extLst>
            <a:ext uri="{FF2B5EF4-FFF2-40B4-BE49-F238E27FC236}">
              <a16:creationId xmlns:a16="http://schemas.microsoft.com/office/drawing/2014/main" id="{4D1D92C0-CCFE-44B1-BCE0-4888D2E21FDE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42" name="Text 2414">
          <a:extLst>
            <a:ext uri="{FF2B5EF4-FFF2-40B4-BE49-F238E27FC236}">
              <a16:creationId xmlns:a16="http://schemas.microsoft.com/office/drawing/2014/main" id="{A2048D97-B9D7-4388-849F-785CCA6EF5B5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243" name="Text 2418">
          <a:extLst>
            <a:ext uri="{FF2B5EF4-FFF2-40B4-BE49-F238E27FC236}">
              <a16:creationId xmlns:a16="http://schemas.microsoft.com/office/drawing/2014/main" id="{A38B85E6-C9E5-4159-8CC8-262680823241}"/>
            </a:ext>
          </a:extLst>
        </xdr:cNvPr>
        <xdr:cNvSpPr txBox="1">
          <a:spLocks noChangeArrowheads="1"/>
        </xdr:cNvSpPr>
      </xdr:nvSpPr>
      <xdr:spPr bwMode="auto">
        <a:xfrm>
          <a:off x="8267700" y="6496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44" name="Text 2414">
          <a:extLst>
            <a:ext uri="{FF2B5EF4-FFF2-40B4-BE49-F238E27FC236}">
              <a16:creationId xmlns:a16="http://schemas.microsoft.com/office/drawing/2014/main" id="{6F307CBB-47A9-4696-BF06-FB7F4C4F803F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245" name="Text 2418">
          <a:extLst>
            <a:ext uri="{FF2B5EF4-FFF2-40B4-BE49-F238E27FC236}">
              <a16:creationId xmlns:a16="http://schemas.microsoft.com/office/drawing/2014/main" id="{B2F3B60C-D98C-40CF-95B8-E6502085C67B}"/>
            </a:ext>
          </a:extLst>
        </xdr:cNvPr>
        <xdr:cNvSpPr txBox="1">
          <a:spLocks noChangeArrowheads="1"/>
        </xdr:cNvSpPr>
      </xdr:nvSpPr>
      <xdr:spPr bwMode="auto">
        <a:xfrm>
          <a:off x="8267700" y="6496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246" name="Text 2356">
          <a:extLst>
            <a:ext uri="{FF2B5EF4-FFF2-40B4-BE49-F238E27FC236}">
              <a16:creationId xmlns:a16="http://schemas.microsoft.com/office/drawing/2014/main" id="{BD788A2A-7915-4284-9161-4292C31A384F}"/>
            </a:ext>
          </a:extLst>
        </xdr:cNvPr>
        <xdr:cNvSpPr txBox="1">
          <a:spLocks noChangeArrowheads="1"/>
        </xdr:cNvSpPr>
      </xdr:nvSpPr>
      <xdr:spPr bwMode="auto">
        <a:xfrm>
          <a:off x="443865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247" name="Text 2360">
          <a:extLst>
            <a:ext uri="{FF2B5EF4-FFF2-40B4-BE49-F238E27FC236}">
              <a16:creationId xmlns:a16="http://schemas.microsoft.com/office/drawing/2014/main" id="{105471ED-A845-4959-AACD-55EC0A4CE1B1}"/>
            </a:ext>
          </a:extLst>
        </xdr:cNvPr>
        <xdr:cNvSpPr txBox="1">
          <a:spLocks noChangeArrowheads="1"/>
        </xdr:cNvSpPr>
      </xdr:nvSpPr>
      <xdr:spPr bwMode="auto">
        <a:xfrm>
          <a:off x="4419600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248" name="Text 2367">
          <a:extLst>
            <a:ext uri="{FF2B5EF4-FFF2-40B4-BE49-F238E27FC236}">
              <a16:creationId xmlns:a16="http://schemas.microsoft.com/office/drawing/2014/main" id="{7B5320B6-6A7C-4515-B603-B1A629C2621E}"/>
            </a:ext>
          </a:extLst>
        </xdr:cNvPr>
        <xdr:cNvSpPr txBox="1">
          <a:spLocks noChangeArrowheads="1"/>
        </xdr:cNvSpPr>
      </xdr:nvSpPr>
      <xdr:spPr bwMode="auto">
        <a:xfrm>
          <a:off x="457200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249" name="Text 2368">
          <a:extLst>
            <a:ext uri="{FF2B5EF4-FFF2-40B4-BE49-F238E27FC236}">
              <a16:creationId xmlns:a16="http://schemas.microsoft.com/office/drawing/2014/main" id="{D3A8B59F-E42F-4EB0-BB98-34914ADD3BCC}"/>
            </a:ext>
          </a:extLst>
        </xdr:cNvPr>
        <xdr:cNvSpPr txBox="1">
          <a:spLocks noChangeArrowheads="1"/>
        </xdr:cNvSpPr>
      </xdr:nvSpPr>
      <xdr:spPr bwMode="auto">
        <a:xfrm>
          <a:off x="450532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50" name="Text 2367">
          <a:extLst>
            <a:ext uri="{FF2B5EF4-FFF2-40B4-BE49-F238E27FC236}">
              <a16:creationId xmlns:a16="http://schemas.microsoft.com/office/drawing/2014/main" id="{F7C48B2C-EE88-4ACA-9CD2-D80A4C577265}"/>
            </a:ext>
          </a:extLst>
        </xdr:cNvPr>
        <xdr:cNvSpPr txBox="1">
          <a:spLocks noChangeArrowheads="1"/>
        </xdr:cNvSpPr>
      </xdr:nvSpPr>
      <xdr:spPr bwMode="auto">
        <a:xfrm>
          <a:off x="4495800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51" name="Text 2387">
          <a:extLst>
            <a:ext uri="{FF2B5EF4-FFF2-40B4-BE49-F238E27FC236}">
              <a16:creationId xmlns:a16="http://schemas.microsoft.com/office/drawing/2014/main" id="{A910342A-0102-4B71-B001-5794BA456B2B}"/>
            </a:ext>
          </a:extLst>
        </xdr:cNvPr>
        <xdr:cNvSpPr txBox="1">
          <a:spLocks noChangeArrowheads="1"/>
        </xdr:cNvSpPr>
      </xdr:nvSpPr>
      <xdr:spPr bwMode="auto">
        <a:xfrm>
          <a:off x="168592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252" name="Line 60">
          <a:extLst>
            <a:ext uri="{FF2B5EF4-FFF2-40B4-BE49-F238E27FC236}">
              <a16:creationId xmlns:a16="http://schemas.microsoft.com/office/drawing/2014/main" id="{60463A99-16CF-4F74-BF0E-40D11D057D38}"/>
            </a:ext>
          </a:extLst>
        </xdr:cNvPr>
        <xdr:cNvSpPr>
          <a:spLocks noChangeShapeType="1"/>
        </xdr:cNvSpPr>
      </xdr:nvSpPr>
      <xdr:spPr bwMode="auto">
        <a:xfrm flipV="1">
          <a:off x="676275" y="649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53" name="Text 2390">
          <a:extLst>
            <a:ext uri="{FF2B5EF4-FFF2-40B4-BE49-F238E27FC236}">
              <a16:creationId xmlns:a16="http://schemas.microsoft.com/office/drawing/2014/main" id="{42B40785-4042-465C-824B-AC0CA1231F92}"/>
            </a:ext>
          </a:extLst>
        </xdr:cNvPr>
        <xdr:cNvSpPr txBox="1">
          <a:spLocks noChangeArrowheads="1"/>
        </xdr:cNvSpPr>
      </xdr:nvSpPr>
      <xdr:spPr bwMode="auto">
        <a:xfrm>
          <a:off x="16954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254" name="Text 2387">
          <a:extLst>
            <a:ext uri="{FF2B5EF4-FFF2-40B4-BE49-F238E27FC236}">
              <a16:creationId xmlns:a16="http://schemas.microsoft.com/office/drawing/2014/main" id="{ACF141C0-8E24-4D53-B694-81E38E4F4382}"/>
            </a:ext>
          </a:extLst>
        </xdr:cNvPr>
        <xdr:cNvSpPr txBox="1">
          <a:spLocks noChangeArrowheads="1"/>
        </xdr:cNvSpPr>
      </xdr:nvSpPr>
      <xdr:spPr bwMode="auto">
        <a:xfrm>
          <a:off x="1619250" y="6496050"/>
          <a:ext cx="2857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55" name="Text 2390">
          <a:extLst>
            <a:ext uri="{FF2B5EF4-FFF2-40B4-BE49-F238E27FC236}">
              <a16:creationId xmlns:a16="http://schemas.microsoft.com/office/drawing/2014/main" id="{53CDB10E-8277-4B57-8E68-E559E0F1DB70}"/>
            </a:ext>
          </a:extLst>
        </xdr:cNvPr>
        <xdr:cNvSpPr txBox="1">
          <a:spLocks noChangeArrowheads="1"/>
        </xdr:cNvSpPr>
      </xdr:nvSpPr>
      <xdr:spPr bwMode="auto">
        <a:xfrm>
          <a:off x="1609725" y="6496050"/>
          <a:ext cx="3143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256" name="Text 2368">
          <a:extLst>
            <a:ext uri="{FF2B5EF4-FFF2-40B4-BE49-F238E27FC236}">
              <a16:creationId xmlns:a16="http://schemas.microsoft.com/office/drawing/2014/main" id="{6D90E8A6-6259-4247-9CD1-F296A4DA2A79}"/>
            </a:ext>
          </a:extLst>
        </xdr:cNvPr>
        <xdr:cNvSpPr txBox="1">
          <a:spLocks noChangeArrowheads="1"/>
        </xdr:cNvSpPr>
      </xdr:nvSpPr>
      <xdr:spPr bwMode="auto">
        <a:xfrm>
          <a:off x="45624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257" name="Text 2368">
          <a:extLst>
            <a:ext uri="{FF2B5EF4-FFF2-40B4-BE49-F238E27FC236}">
              <a16:creationId xmlns:a16="http://schemas.microsoft.com/office/drawing/2014/main" id="{06E85EB3-CE98-4ED6-8D08-AF4E62697305}"/>
            </a:ext>
          </a:extLst>
        </xdr:cNvPr>
        <xdr:cNvSpPr txBox="1">
          <a:spLocks noChangeArrowheads="1"/>
        </xdr:cNvSpPr>
      </xdr:nvSpPr>
      <xdr:spPr bwMode="auto">
        <a:xfrm>
          <a:off x="450532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258" name="Text 2368">
          <a:extLst>
            <a:ext uri="{FF2B5EF4-FFF2-40B4-BE49-F238E27FC236}">
              <a16:creationId xmlns:a16="http://schemas.microsoft.com/office/drawing/2014/main" id="{A58071F7-E06C-4E66-92C4-D5D584A18944}"/>
            </a:ext>
          </a:extLst>
        </xdr:cNvPr>
        <xdr:cNvSpPr txBox="1">
          <a:spLocks noChangeArrowheads="1"/>
        </xdr:cNvSpPr>
      </xdr:nvSpPr>
      <xdr:spPr bwMode="auto">
        <a:xfrm>
          <a:off x="450532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59" name="Text 2368">
          <a:extLst>
            <a:ext uri="{FF2B5EF4-FFF2-40B4-BE49-F238E27FC236}">
              <a16:creationId xmlns:a16="http://schemas.microsoft.com/office/drawing/2014/main" id="{91EFD190-81C1-45AF-A513-70FCEA9E2FBB}"/>
            </a:ext>
          </a:extLst>
        </xdr:cNvPr>
        <xdr:cNvSpPr txBox="1">
          <a:spLocks noChangeArrowheads="1"/>
        </xdr:cNvSpPr>
      </xdr:nvSpPr>
      <xdr:spPr bwMode="auto">
        <a:xfrm>
          <a:off x="509587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60" name="Text 2368">
          <a:extLst>
            <a:ext uri="{FF2B5EF4-FFF2-40B4-BE49-F238E27FC236}">
              <a16:creationId xmlns:a16="http://schemas.microsoft.com/office/drawing/2014/main" id="{5298FEEF-B91E-49FD-9465-84320B153B68}"/>
            </a:ext>
          </a:extLst>
        </xdr:cNvPr>
        <xdr:cNvSpPr txBox="1">
          <a:spLocks noChangeArrowheads="1"/>
        </xdr:cNvSpPr>
      </xdr:nvSpPr>
      <xdr:spPr bwMode="auto">
        <a:xfrm>
          <a:off x="509587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261" name="Text 2356">
          <a:extLst>
            <a:ext uri="{FF2B5EF4-FFF2-40B4-BE49-F238E27FC236}">
              <a16:creationId xmlns:a16="http://schemas.microsoft.com/office/drawing/2014/main" id="{ECCA612C-E302-4612-8A6F-CC882B5F078C}"/>
            </a:ext>
          </a:extLst>
        </xdr:cNvPr>
        <xdr:cNvSpPr txBox="1">
          <a:spLocks noChangeArrowheads="1"/>
        </xdr:cNvSpPr>
      </xdr:nvSpPr>
      <xdr:spPr bwMode="auto">
        <a:xfrm>
          <a:off x="3790950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262" name="Text 2368">
          <a:extLst>
            <a:ext uri="{FF2B5EF4-FFF2-40B4-BE49-F238E27FC236}">
              <a16:creationId xmlns:a16="http://schemas.microsoft.com/office/drawing/2014/main" id="{9718154E-4C6A-404D-B5A4-813EB203566F}"/>
            </a:ext>
          </a:extLst>
        </xdr:cNvPr>
        <xdr:cNvSpPr txBox="1">
          <a:spLocks noChangeArrowheads="1"/>
        </xdr:cNvSpPr>
      </xdr:nvSpPr>
      <xdr:spPr bwMode="auto">
        <a:xfrm>
          <a:off x="38671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263" name="Text 2370">
          <a:extLst>
            <a:ext uri="{FF2B5EF4-FFF2-40B4-BE49-F238E27FC236}">
              <a16:creationId xmlns:a16="http://schemas.microsoft.com/office/drawing/2014/main" id="{E91307D0-09C8-4B95-B8B1-A6D5F6F9C5BD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64" name="Text 2387">
          <a:extLst>
            <a:ext uri="{FF2B5EF4-FFF2-40B4-BE49-F238E27FC236}">
              <a16:creationId xmlns:a16="http://schemas.microsoft.com/office/drawing/2014/main" id="{9809690F-83BA-4556-BC7F-7B065AAFA2F6}"/>
            </a:ext>
          </a:extLst>
        </xdr:cNvPr>
        <xdr:cNvSpPr txBox="1">
          <a:spLocks noChangeArrowheads="1"/>
        </xdr:cNvSpPr>
      </xdr:nvSpPr>
      <xdr:spPr bwMode="auto">
        <a:xfrm>
          <a:off x="176212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265" name="Text 2390">
          <a:extLst>
            <a:ext uri="{FF2B5EF4-FFF2-40B4-BE49-F238E27FC236}">
              <a16:creationId xmlns:a16="http://schemas.microsoft.com/office/drawing/2014/main" id="{EC971FB7-4B8A-480C-991B-009DEF502F75}"/>
            </a:ext>
          </a:extLst>
        </xdr:cNvPr>
        <xdr:cNvSpPr txBox="1">
          <a:spLocks noChangeArrowheads="1"/>
        </xdr:cNvSpPr>
      </xdr:nvSpPr>
      <xdr:spPr bwMode="auto">
        <a:xfrm>
          <a:off x="1762125" y="6496050"/>
          <a:ext cx="1524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266" name="Text 2370">
          <a:extLst>
            <a:ext uri="{FF2B5EF4-FFF2-40B4-BE49-F238E27FC236}">
              <a16:creationId xmlns:a16="http://schemas.microsoft.com/office/drawing/2014/main" id="{7C170ACC-D50A-45E3-A275-49E652991F5F}"/>
            </a:ext>
          </a:extLst>
        </xdr:cNvPr>
        <xdr:cNvSpPr txBox="1">
          <a:spLocks noChangeArrowheads="1"/>
        </xdr:cNvSpPr>
      </xdr:nvSpPr>
      <xdr:spPr bwMode="auto">
        <a:xfrm>
          <a:off x="762000" y="649605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67" name="Text 2356">
          <a:extLst>
            <a:ext uri="{FF2B5EF4-FFF2-40B4-BE49-F238E27FC236}">
              <a16:creationId xmlns:a16="http://schemas.microsoft.com/office/drawing/2014/main" id="{76E360F7-0F6A-4A87-B8B2-5388FE4785BF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68" name="Text 2360">
          <a:extLst>
            <a:ext uri="{FF2B5EF4-FFF2-40B4-BE49-F238E27FC236}">
              <a16:creationId xmlns:a16="http://schemas.microsoft.com/office/drawing/2014/main" id="{A925EE3C-3844-49CF-98CF-52D776733FA8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69" name="Text 2367">
          <a:extLst>
            <a:ext uri="{FF2B5EF4-FFF2-40B4-BE49-F238E27FC236}">
              <a16:creationId xmlns:a16="http://schemas.microsoft.com/office/drawing/2014/main" id="{FA659CE9-A61E-4FCC-BDB5-AB3EFA7F165E}"/>
            </a:ext>
          </a:extLst>
        </xdr:cNvPr>
        <xdr:cNvSpPr txBox="1">
          <a:spLocks noChangeArrowheads="1"/>
        </xdr:cNvSpPr>
      </xdr:nvSpPr>
      <xdr:spPr bwMode="auto">
        <a:xfrm>
          <a:off x="45148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70" name="Text 2368">
          <a:extLst>
            <a:ext uri="{FF2B5EF4-FFF2-40B4-BE49-F238E27FC236}">
              <a16:creationId xmlns:a16="http://schemas.microsoft.com/office/drawing/2014/main" id="{DCE96961-1BA1-417E-BF60-DCDD37C7B47D}"/>
            </a:ext>
          </a:extLst>
        </xdr:cNvPr>
        <xdr:cNvSpPr txBox="1">
          <a:spLocks noChangeArrowheads="1"/>
        </xdr:cNvSpPr>
      </xdr:nvSpPr>
      <xdr:spPr bwMode="auto">
        <a:xfrm>
          <a:off x="44862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71" name="Text 2370">
          <a:extLst>
            <a:ext uri="{FF2B5EF4-FFF2-40B4-BE49-F238E27FC236}">
              <a16:creationId xmlns:a16="http://schemas.microsoft.com/office/drawing/2014/main" id="{8AE38FDA-44A3-443C-BC93-0721B78EFD03}"/>
            </a:ext>
          </a:extLst>
        </xdr:cNvPr>
        <xdr:cNvSpPr txBox="1">
          <a:spLocks noChangeArrowheads="1"/>
        </xdr:cNvSpPr>
      </xdr:nvSpPr>
      <xdr:spPr bwMode="auto">
        <a:xfrm>
          <a:off x="64770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72" name="Text 2371">
          <a:extLst>
            <a:ext uri="{FF2B5EF4-FFF2-40B4-BE49-F238E27FC236}">
              <a16:creationId xmlns:a16="http://schemas.microsoft.com/office/drawing/2014/main" id="{5DF22AAF-DDA1-4845-8D53-5A1CB1D8AC13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73" name="Text 2372">
          <a:extLst>
            <a:ext uri="{FF2B5EF4-FFF2-40B4-BE49-F238E27FC236}">
              <a16:creationId xmlns:a16="http://schemas.microsoft.com/office/drawing/2014/main" id="{DCA85F19-5B70-48EB-9E4F-9852BF2F350D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74" name="Text 2387">
          <a:extLst>
            <a:ext uri="{FF2B5EF4-FFF2-40B4-BE49-F238E27FC236}">
              <a16:creationId xmlns:a16="http://schemas.microsoft.com/office/drawing/2014/main" id="{E79980F8-7A96-477B-93A6-80C935299590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275" name="Line 171">
          <a:extLst>
            <a:ext uri="{FF2B5EF4-FFF2-40B4-BE49-F238E27FC236}">
              <a16:creationId xmlns:a16="http://schemas.microsoft.com/office/drawing/2014/main" id="{5F662FFA-EF64-4923-902B-04C893C170E0}"/>
            </a:ext>
          </a:extLst>
        </xdr:cNvPr>
        <xdr:cNvSpPr>
          <a:spLocks noChangeShapeType="1"/>
        </xdr:cNvSpPr>
      </xdr:nvSpPr>
      <xdr:spPr bwMode="auto">
        <a:xfrm flipV="1">
          <a:off x="876300" y="649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76" name="Text 2390">
          <a:extLst>
            <a:ext uri="{FF2B5EF4-FFF2-40B4-BE49-F238E27FC236}">
              <a16:creationId xmlns:a16="http://schemas.microsoft.com/office/drawing/2014/main" id="{D0658DAC-D7DF-4148-ACFE-3BE6EE5ADABA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77" name="Text 2414">
          <a:extLst>
            <a:ext uri="{FF2B5EF4-FFF2-40B4-BE49-F238E27FC236}">
              <a16:creationId xmlns:a16="http://schemas.microsoft.com/office/drawing/2014/main" id="{744DF363-CCFC-43B5-B5FB-43FD4F9F3D6F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78" name="Text 2356">
          <a:extLst>
            <a:ext uri="{FF2B5EF4-FFF2-40B4-BE49-F238E27FC236}">
              <a16:creationId xmlns:a16="http://schemas.microsoft.com/office/drawing/2014/main" id="{81112102-62E8-4574-8FB5-BD745C28AFB7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79" name="Text 2360">
          <a:extLst>
            <a:ext uri="{FF2B5EF4-FFF2-40B4-BE49-F238E27FC236}">
              <a16:creationId xmlns:a16="http://schemas.microsoft.com/office/drawing/2014/main" id="{CFB12ACE-DF2C-4DB9-9A9F-CA112E8115D3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80" name="Text 2367">
          <a:extLst>
            <a:ext uri="{FF2B5EF4-FFF2-40B4-BE49-F238E27FC236}">
              <a16:creationId xmlns:a16="http://schemas.microsoft.com/office/drawing/2014/main" id="{3D12DF71-9D92-4789-B141-7F2B48754940}"/>
            </a:ext>
          </a:extLst>
        </xdr:cNvPr>
        <xdr:cNvSpPr txBox="1">
          <a:spLocks noChangeArrowheads="1"/>
        </xdr:cNvSpPr>
      </xdr:nvSpPr>
      <xdr:spPr bwMode="auto">
        <a:xfrm>
          <a:off x="45148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81" name="Text 2368">
          <a:extLst>
            <a:ext uri="{FF2B5EF4-FFF2-40B4-BE49-F238E27FC236}">
              <a16:creationId xmlns:a16="http://schemas.microsoft.com/office/drawing/2014/main" id="{32D1EC9E-9DF6-44AC-9208-566293117562}"/>
            </a:ext>
          </a:extLst>
        </xdr:cNvPr>
        <xdr:cNvSpPr txBox="1">
          <a:spLocks noChangeArrowheads="1"/>
        </xdr:cNvSpPr>
      </xdr:nvSpPr>
      <xdr:spPr bwMode="auto">
        <a:xfrm>
          <a:off x="44862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82" name="Text 2370">
          <a:extLst>
            <a:ext uri="{FF2B5EF4-FFF2-40B4-BE49-F238E27FC236}">
              <a16:creationId xmlns:a16="http://schemas.microsoft.com/office/drawing/2014/main" id="{1F89A001-5026-46D4-9AC0-7457966CB9BC}"/>
            </a:ext>
          </a:extLst>
        </xdr:cNvPr>
        <xdr:cNvSpPr txBox="1">
          <a:spLocks noChangeArrowheads="1"/>
        </xdr:cNvSpPr>
      </xdr:nvSpPr>
      <xdr:spPr bwMode="auto">
        <a:xfrm>
          <a:off x="64770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83" name="Text 2371">
          <a:extLst>
            <a:ext uri="{FF2B5EF4-FFF2-40B4-BE49-F238E27FC236}">
              <a16:creationId xmlns:a16="http://schemas.microsoft.com/office/drawing/2014/main" id="{69A24F00-C831-4014-AE85-F47149348109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84" name="Text 2372">
          <a:extLst>
            <a:ext uri="{FF2B5EF4-FFF2-40B4-BE49-F238E27FC236}">
              <a16:creationId xmlns:a16="http://schemas.microsoft.com/office/drawing/2014/main" id="{5589C091-6B2A-4788-AA1D-A143D27EF555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85" name="Text 2387">
          <a:extLst>
            <a:ext uri="{FF2B5EF4-FFF2-40B4-BE49-F238E27FC236}">
              <a16:creationId xmlns:a16="http://schemas.microsoft.com/office/drawing/2014/main" id="{4850C8E8-747C-4298-82C0-D27441E9D2B8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86" name="Text 2390">
          <a:extLst>
            <a:ext uri="{FF2B5EF4-FFF2-40B4-BE49-F238E27FC236}">
              <a16:creationId xmlns:a16="http://schemas.microsoft.com/office/drawing/2014/main" id="{9841BABF-C9D7-485D-9082-DB6E586851BD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87" name="Text 2414">
          <a:extLst>
            <a:ext uri="{FF2B5EF4-FFF2-40B4-BE49-F238E27FC236}">
              <a16:creationId xmlns:a16="http://schemas.microsoft.com/office/drawing/2014/main" id="{184CA674-305B-4BED-A131-8D0FF28EE9CC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88" name="Text 2414">
          <a:extLst>
            <a:ext uri="{FF2B5EF4-FFF2-40B4-BE49-F238E27FC236}">
              <a16:creationId xmlns:a16="http://schemas.microsoft.com/office/drawing/2014/main" id="{FD8957CA-FFAF-4A03-A981-CFBC8EA94220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289" name="Text 2356">
          <a:extLst>
            <a:ext uri="{FF2B5EF4-FFF2-40B4-BE49-F238E27FC236}">
              <a16:creationId xmlns:a16="http://schemas.microsoft.com/office/drawing/2014/main" id="{E08620E9-0E14-4290-86A2-6FC0F7CC3DC5}"/>
            </a:ext>
          </a:extLst>
        </xdr:cNvPr>
        <xdr:cNvSpPr txBox="1">
          <a:spLocks noChangeArrowheads="1"/>
        </xdr:cNvSpPr>
      </xdr:nvSpPr>
      <xdr:spPr bwMode="auto">
        <a:xfrm>
          <a:off x="443865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290" name="Text 2360">
          <a:extLst>
            <a:ext uri="{FF2B5EF4-FFF2-40B4-BE49-F238E27FC236}">
              <a16:creationId xmlns:a16="http://schemas.microsoft.com/office/drawing/2014/main" id="{375E6E3F-F3D8-4638-86BD-AAA0B3D66835}"/>
            </a:ext>
          </a:extLst>
        </xdr:cNvPr>
        <xdr:cNvSpPr txBox="1">
          <a:spLocks noChangeArrowheads="1"/>
        </xdr:cNvSpPr>
      </xdr:nvSpPr>
      <xdr:spPr bwMode="auto">
        <a:xfrm>
          <a:off x="4419600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291" name="Text 2367">
          <a:extLst>
            <a:ext uri="{FF2B5EF4-FFF2-40B4-BE49-F238E27FC236}">
              <a16:creationId xmlns:a16="http://schemas.microsoft.com/office/drawing/2014/main" id="{DF1374D1-FA84-4033-9F51-E09A98E8A8A6}"/>
            </a:ext>
          </a:extLst>
        </xdr:cNvPr>
        <xdr:cNvSpPr txBox="1">
          <a:spLocks noChangeArrowheads="1"/>
        </xdr:cNvSpPr>
      </xdr:nvSpPr>
      <xdr:spPr bwMode="auto">
        <a:xfrm>
          <a:off x="457200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92" name="Text 2368">
          <a:extLst>
            <a:ext uri="{FF2B5EF4-FFF2-40B4-BE49-F238E27FC236}">
              <a16:creationId xmlns:a16="http://schemas.microsoft.com/office/drawing/2014/main" id="{E8820E78-A2FC-478D-8FE2-79F18C5922BD}"/>
            </a:ext>
          </a:extLst>
        </xdr:cNvPr>
        <xdr:cNvSpPr txBox="1">
          <a:spLocks noChangeArrowheads="1"/>
        </xdr:cNvSpPr>
      </xdr:nvSpPr>
      <xdr:spPr bwMode="auto">
        <a:xfrm>
          <a:off x="509587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93" name="Text 2367">
          <a:extLst>
            <a:ext uri="{FF2B5EF4-FFF2-40B4-BE49-F238E27FC236}">
              <a16:creationId xmlns:a16="http://schemas.microsoft.com/office/drawing/2014/main" id="{FAD487DD-BAE5-4B8C-AAFA-A91A1F1E589D}"/>
            </a:ext>
          </a:extLst>
        </xdr:cNvPr>
        <xdr:cNvSpPr txBox="1">
          <a:spLocks noChangeArrowheads="1"/>
        </xdr:cNvSpPr>
      </xdr:nvSpPr>
      <xdr:spPr bwMode="auto">
        <a:xfrm>
          <a:off x="4495800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94" name="Text 2387">
          <a:extLst>
            <a:ext uri="{FF2B5EF4-FFF2-40B4-BE49-F238E27FC236}">
              <a16:creationId xmlns:a16="http://schemas.microsoft.com/office/drawing/2014/main" id="{DF0BA475-8409-44E9-B95F-6735DF57BBEA}"/>
            </a:ext>
          </a:extLst>
        </xdr:cNvPr>
        <xdr:cNvSpPr txBox="1">
          <a:spLocks noChangeArrowheads="1"/>
        </xdr:cNvSpPr>
      </xdr:nvSpPr>
      <xdr:spPr bwMode="auto">
        <a:xfrm>
          <a:off x="168592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295" name="Line 194">
          <a:extLst>
            <a:ext uri="{FF2B5EF4-FFF2-40B4-BE49-F238E27FC236}">
              <a16:creationId xmlns:a16="http://schemas.microsoft.com/office/drawing/2014/main" id="{8BE7A549-BF21-45FC-B0B0-475DF18DE1D2}"/>
            </a:ext>
          </a:extLst>
        </xdr:cNvPr>
        <xdr:cNvSpPr>
          <a:spLocks noChangeShapeType="1"/>
        </xdr:cNvSpPr>
      </xdr:nvSpPr>
      <xdr:spPr bwMode="auto">
        <a:xfrm flipV="1">
          <a:off x="676275" y="649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96" name="Text 2390">
          <a:extLst>
            <a:ext uri="{FF2B5EF4-FFF2-40B4-BE49-F238E27FC236}">
              <a16:creationId xmlns:a16="http://schemas.microsoft.com/office/drawing/2014/main" id="{0202CE5D-5EC2-452B-BCF9-E71F71FD00E6}"/>
            </a:ext>
          </a:extLst>
        </xdr:cNvPr>
        <xdr:cNvSpPr txBox="1">
          <a:spLocks noChangeArrowheads="1"/>
        </xdr:cNvSpPr>
      </xdr:nvSpPr>
      <xdr:spPr bwMode="auto">
        <a:xfrm>
          <a:off x="16954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297" name="Text 2387">
          <a:extLst>
            <a:ext uri="{FF2B5EF4-FFF2-40B4-BE49-F238E27FC236}">
              <a16:creationId xmlns:a16="http://schemas.microsoft.com/office/drawing/2014/main" id="{4D638A84-4249-46A2-B126-A04ECC83FED7}"/>
            </a:ext>
          </a:extLst>
        </xdr:cNvPr>
        <xdr:cNvSpPr txBox="1">
          <a:spLocks noChangeArrowheads="1"/>
        </xdr:cNvSpPr>
      </xdr:nvSpPr>
      <xdr:spPr bwMode="auto">
        <a:xfrm>
          <a:off x="1619250" y="6496050"/>
          <a:ext cx="2857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98" name="Text 2390">
          <a:extLst>
            <a:ext uri="{FF2B5EF4-FFF2-40B4-BE49-F238E27FC236}">
              <a16:creationId xmlns:a16="http://schemas.microsoft.com/office/drawing/2014/main" id="{C0A3E033-E797-48DD-81F6-2A2FBD023714}"/>
            </a:ext>
          </a:extLst>
        </xdr:cNvPr>
        <xdr:cNvSpPr txBox="1">
          <a:spLocks noChangeArrowheads="1"/>
        </xdr:cNvSpPr>
      </xdr:nvSpPr>
      <xdr:spPr bwMode="auto">
        <a:xfrm>
          <a:off x="1609725" y="6496050"/>
          <a:ext cx="3143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299" name="Text 2368">
          <a:extLst>
            <a:ext uri="{FF2B5EF4-FFF2-40B4-BE49-F238E27FC236}">
              <a16:creationId xmlns:a16="http://schemas.microsoft.com/office/drawing/2014/main" id="{919CEFB0-BE90-49B4-A81F-766AE62FCEC9}"/>
            </a:ext>
          </a:extLst>
        </xdr:cNvPr>
        <xdr:cNvSpPr txBox="1">
          <a:spLocks noChangeArrowheads="1"/>
        </xdr:cNvSpPr>
      </xdr:nvSpPr>
      <xdr:spPr bwMode="auto">
        <a:xfrm>
          <a:off x="45624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300" name="Text 2356">
          <a:extLst>
            <a:ext uri="{FF2B5EF4-FFF2-40B4-BE49-F238E27FC236}">
              <a16:creationId xmlns:a16="http://schemas.microsoft.com/office/drawing/2014/main" id="{8050F63F-4D00-4ABE-B05D-9F02FEE72FCB}"/>
            </a:ext>
          </a:extLst>
        </xdr:cNvPr>
        <xdr:cNvSpPr txBox="1">
          <a:spLocks noChangeArrowheads="1"/>
        </xdr:cNvSpPr>
      </xdr:nvSpPr>
      <xdr:spPr bwMode="auto">
        <a:xfrm>
          <a:off x="3790950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301" name="Text 2368">
          <a:extLst>
            <a:ext uri="{FF2B5EF4-FFF2-40B4-BE49-F238E27FC236}">
              <a16:creationId xmlns:a16="http://schemas.microsoft.com/office/drawing/2014/main" id="{5709E902-278A-4A4C-AA9F-5D7497B256C1}"/>
            </a:ext>
          </a:extLst>
        </xdr:cNvPr>
        <xdr:cNvSpPr txBox="1">
          <a:spLocks noChangeArrowheads="1"/>
        </xdr:cNvSpPr>
      </xdr:nvSpPr>
      <xdr:spPr bwMode="auto">
        <a:xfrm>
          <a:off x="38671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302" name="Text 2370">
          <a:extLst>
            <a:ext uri="{FF2B5EF4-FFF2-40B4-BE49-F238E27FC236}">
              <a16:creationId xmlns:a16="http://schemas.microsoft.com/office/drawing/2014/main" id="{15053AB8-574F-42A8-8D94-A5B0D162E7D1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03" name="Text 2387">
          <a:extLst>
            <a:ext uri="{FF2B5EF4-FFF2-40B4-BE49-F238E27FC236}">
              <a16:creationId xmlns:a16="http://schemas.microsoft.com/office/drawing/2014/main" id="{3E2933FC-2B0E-4522-9E08-3E9935EFF9AA}"/>
            </a:ext>
          </a:extLst>
        </xdr:cNvPr>
        <xdr:cNvSpPr txBox="1">
          <a:spLocks noChangeArrowheads="1"/>
        </xdr:cNvSpPr>
      </xdr:nvSpPr>
      <xdr:spPr bwMode="auto">
        <a:xfrm>
          <a:off x="176212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304" name="Text 2390">
          <a:extLst>
            <a:ext uri="{FF2B5EF4-FFF2-40B4-BE49-F238E27FC236}">
              <a16:creationId xmlns:a16="http://schemas.microsoft.com/office/drawing/2014/main" id="{154FB975-A976-47C4-9542-4C8FDC13011B}"/>
            </a:ext>
          </a:extLst>
        </xdr:cNvPr>
        <xdr:cNvSpPr txBox="1">
          <a:spLocks noChangeArrowheads="1"/>
        </xdr:cNvSpPr>
      </xdr:nvSpPr>
      <xdr:spPr bwMode="auto">
        <a:xfrm>
          <a:off x="1762125" y="6496050"/>
          <a:ext cx="1524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305" name="Text 2370">
          <a:extLst>
            <a:ext uri="{FF2B5EF4-FFF2-40B4-BE49-F238E27FC236}">
              <a16:creationId xmlns:a16="http://schemas.microsoft.com/office/drawing/2014/main" id="{46B2D77A-0E61-4F59-910D-798CFB10596B}"/>
            </a:ext>
          </a:extLst>
        </xdr:cNvPr>
        <xdr:cNvSpPr txBox="1">
          <a:spLocks noChangeArrowheads="1"/>
        </xdr:cNvSpPr>
      </xdr:nvSpPr>
      <xdr:spPr bwMode="auto">
        <a:xfrm>
          <a:off x="762000" y="649605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306" name="Text 2356">
          <a:extLst>
            <a:ext uri="{FF2B5EF4-FFF2-40B4-BE49-F238E27FC236}">
              <a16:creationId xmlns:a16="http://schemas.microsoft.com/office/drawing/2014/main" id="{C65CF0E5-7765-4A82-9507-918838CCF56A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307" name="Text 2360">
          <a:extLst>
            <a:ext uri="{FF2B5EF4-FFF2-40B4-BE49-F238E27FC236}">
              <a16:creationId xmlns:a16="http://schemas.microsoft.com/office/drawing/2014/main" id="{27415C03-3DEB-458E-AFDA-ADF9A632DD95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308" name="Text 2367">
          <a:extLst>
            <a:ext uri="{FF2B5EF4-FFF2-40B4-BE49-F238E27FC236}">
              <a16:creationId xmlns:a16="http://schemas.microsoft.com/office/drawing/2014/main" id="{E9D8D3C8-EE9E-4E1C-8B3B-BC643659EC75}"/>
            </a:ext>
          </a:extLst>
        </xdr:cNvPr>
        <xdr:cNvSpPr txBox="1">
          <a:spLocks noChangeArrowheads="1"/>
        </xdr:cNvSpPr>
      </xdr:nvSpPr>
      <xdr:spPr bwMode="auto">
        <a:xfrm>
          <a:off x="45148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309" name="Text 2368">
          <a:extLst>
            <a:ext uri="{FF2B5EF4-FFF2-40B4-BE49-F238E27FC236}">
              <a16:creationId xmlns:a16="http://schemas.microsoft.com/office/drawing/2014/main" id="{B47C2E3F-0608-4AEC-BF4C-753BA7439A37}"/>
            </a:ext>
          </a:extLst>
        </xdr:cNvPr>
        <xdr:cNvSpPr txBox="1">
          <a:spLocks noChangeArrowheads="1"/>
        </xdr:cNvSpPr>
      </xdr:nvSpPr>
      <xdr:spPr bwMode="auto">
        <a:xfrm>
          <a:off x="44862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310" name="Text 2370">
          <a:extLst>
            <a:ext uri="{FF2B5EF4-FFF2-40B4-BE49-F238E27FC236}">
              <a16:creationId xmlns:a16="http://schemas.microsoft.com/office/drawing/2014/main" id="{7546ECF8-0B44-4FF9-A366-21FAE4201848}"/>
            </a:ext>
          </a:extLst>
        </xdr:cNvPr>
        <xdr:cNvSpPr txBox="1">
          <a:spLocks noChangeArrowheads="1"/>
        </xdr:cNvSpPr>
      </xdr:nvSpPr>
      <xdr:spPr bwMode="auto">
        <a:xfrm>
          <a:off x="64770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311" name="Text 2371">
          <a:extLst>
            <a:ext uri="{FF2B5EF4-FFF2-40B4-BE49-F238E27FC236}">
              <a16:creationId xmlns:a16="http://schemas.microsoft.com/office/drawing/2014/main" id="{F1AC8104-229C-4F84-A699-6F71621CC865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312" name="Text 2372">
          <a:extLst>
            <a:ext uri="{FF2B5EF4-FFF2-40B4-BE49-F238E27FC236}">
              <a16:creationId xmlns:a16="http://schemas.microsoft.com/office/drawing/2014/main" id="{BC7B5030-D946-4BA9-BD7D-1EB8CEA68CD0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313" name="Text 2387">
          <a:extLst>
            <a:ext uri="{FF2B5EF4-FFF2-40B4-BE49-F238E27FC236}">
              <a16:creationId xmlns:a16="http://schemas.microsoft.com/office/drawing/2014/main" id="{BF50C1E0-7081-4745-8AB7-4DF99B9CC2AE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314" name="Line 213">
          <a:extLst>
            <a:ext uri="{FF2B5EF4-FFF2-40B4-BE49-F238E27FC236}">
              <a16:creationId xmlns:a16="http://schemas.microsoft.com/office/drawing/2014/main" id="{56178B20-B074-4FE6-A57D-0A96FCAEA365}"/>
            </a:ext>
          </a:extLst>
        </xdr:cNvPr>
        <xdr:cNvSpPr>
          <a:spLocks noChangeShapeType="1"/>
        </xdr:cNvSpPr>
      </xdr:nvSpPr>
      <xdr:spPr bwMode="auto">
        <a:xfrm flipV="1">
          <a:off x="876300" y="649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15" name="Text 2390">
          <a:extLst>
            <a:ext uri="{FF2B5EF4-FFF2-40B4-BE49-F238E27FC236}">
              <a16:creationId xmlns:a16="http://schemas.microsoft.com/office/drawing/2014/main" id="{941C9A83-7C52-40AE-B046-ECE7FCD909B8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16" name="Text 2414">
          <a:extLst>
            <a:ext uri="{FF2B5EF4-FFF2-40B4-BE49-F238E27FC236}">
              <a16:creationId xmlns:a16="http://schemas.microsoft.com/office/drawing/2014/main" id="{0BEC90A6-98EA-4F8C-8F68-6377EDAAAB28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317" name="Text 2356">
          <a:extLst>
            <a:ext uri="{FF2B5EF4-FFF2-40B4-BE49-F238E27FC236}">
              <a16:creationId xmlns:a16="http://schemas.microsoft.com/office/drawing/2014/main" id="{0E0A882B-423F-4D83-9C62-A3144BB453C9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318" name="Text 2360">
          <a:extLst>
            <a:ext uri="{FF2B5EF4-FFF2-40B4-BE49-F238E27FC236}">
              <a16:creationId xmlns:a16="http://schemas.microsoft.com/office/drawing/2014/main" id="{9733575A-6A50-4DBF-B4FB-913F5DA4EE1D}"/>
            </a:ext>
          </a:extLst>
        </xdr:cNvPr>
        <xdr:cNvSpPr txBox="1">
          <a:spLocks noChangeArrowheads="1"/>
        </xdr:cNvSpPr>
      </xdr:nvSpPr>
      <xdr:spPr bwMode="auto">
        <a:xfrm>
          <a:off x="4333875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319" name="Text 2367">
          <a:extLst>
            <a:ext uri="{FF2B5EF4-FFF2-40B4-BE49-F238E27FC236}">
              <a16:creationId xmlns:a16="http://schemas.microsoft.com/office/drawing/2014/main" id="{7C5C3E90-81FC-4E01-80B2-117C55E90921}"/>
            </a:ext>
          </a:extLst>
        </xdr:cNvPr>
        <xdr:cNvSpPr txBox="1">
          <a:spLocks noChangeArrowheads="1"/>
        </xdr:cNvSpPr>
      </xdr:nvSpPr>
      <xdr:spPr bwMode="auto">
        <a:xfrm>
          <a:off x="451485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320" name="Text 2368">
          <a:extLst>
            <a:ext uri="{FF2B5EF4-FFF2-40B4-BE49-F238E27FC236}">
              <a16:creationId xmlns:a16="http://schemas.microsoft.com/office/drawing/2014/main" id="{1DB6DADC-EAFF-4003-923E-9351DF450FE6}"/>
            </a:ext>
          </a:extLst>
        </xdr:cNvPr>
        <xdr:cNvSpPr txBox="1">
          <a:spLocks noChangeArrowheads="1"/>
        </xdr:cNvSpPr>
      </xdr:nvSpPr>
      <xdr:spPr bwMode="auto">
        <a:xfrm>
          <a:off x="44862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321" name="Text 2370">
          <a:extLst>
            <a:ext uri="{FF2B5EF4-FFF2-40B4-BE49-F238E27FC236}">
              <a16:creationId xmlns:a16="http://schemas.microsoft.com/office/drawing/2014/main" id="{31DDEDB4-EA3D-41A9-A373-31C5C416812C}"/>
            </a:ext>
          </a:extLst>
        </xdr:cNvPr>
        <xdr:cNvSpPr txBox="1">
          <a:spLocks noChangeArrowheads="1"/>
        </xdr:cNvSpPr>
      </xdr:nvSpPr>
      <xdr:spPr bwMode="auto">
        <a:xfrm>
          <a:off x="64770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322" name="Text 2371">
          <a:extLst>
            <a:ext uri="{FF2B5EF4-FFF2-40B4-BE49-F238E27FC236}">
              <a16:creationId xmlns:a16="http://schemas.microsoft.com/office/drawing/2014/main" id="{DA6BFDF5-8E61-43B7-B126-48B37B23BB6B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323" name="Text 2372">
          <a:extLst>
            <a:ext uri="{FF2B5EF4-FFF2-40B4-BE49-F238E27FC236}">
              <a16:creationId xmlns:a16="http://schemas.microsoft.com/office/drawing/2014/main" id="{9DE9822E-A3AC-4C83-8038-99AEFE215F43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324" name="Text 2387">
          <a:extLst>
            <a:ext uri="{FF2B5EF4-FFF2-40B4-BE49-F238E27FC236}">
              <a16:creationId xmlns:a16="http://schemas.microsoft.com/office/drawing/2014/main" id="{1C5495EB-D12D-4B32-8CFD-16B2342B659B}"/>
            </a:ext>
          </a:extLst>
        </xdr:cNvPr>
        <xdr:cNvSpPr txBox="1">
          <a:spLocks noChangeArrowheads="1"/>
        </xdr:cNvSpPr>
      </xdr:nvSpPr>
      <xdr:spPr bwMode="auto">
        <a:xfrm>
          <a:off x="178117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25" name="Text 2390">
          <a:extLst>
            <a:ext uri="{FF2B5EF4-FFF2-40B4-BE49-F238E27FC236}">
              <a16:creationId xmlns:a16="http://schemas.microsoft.com/office/drawing/2014/main" id="{1A6A4A82-6AE4-4EB2-B302-DEEB7439EB91}"/>
            </a:ext>
          </a:extLst>
        </xdr:cNvPr>
        <xdr:cNvSpPr txBox="1">
          <a:spLocks noChangeArrowheads="1"/>
        </xdr:cNvSpPr>
      </xdr:nvSpPr>
      <xdr:spPr bwMode="auto">
        <a:xfrm>
          <a:off x="17716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26" name="Text 2414">
          <a:extLst>
            <a:ext uri="{FF2B5EF4-FFF2-40B4-BE49-F238E27FC236}">
              <a16:creationId xmlns:a16="http://schemas.microsoft.com/office/drawing/2014/main" id="{5294958B-7CBE-4822-B455-E6DE77559909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27" name="Text 2414">
          <a:extLst>
            <a:ext uri="{FF2B5EF4-FFF2-40B4-BE49-F238E27FC236}">
              <a16:creationId xmlns:a16="http://schemas.microsoft.com/office/drawing/2014/main" id="{275E758D-64D3-4F05-92B1-15B69B70B0DE}"/>
            </a:ext>
          </a:extLst>
        </xdr:cNvPr>
        <xdr:cNvSpPr txBox="1">
          <a:spLocks noChangeArrowheads="1"/>
        </xdr:cNvSpPr>
      </xdr:nvSpPr>
      <xdr:spPr bwMode="auto">
        <a:xfrm>
          <a:off x="7400925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328" name="Text 2356">
          <a:extLst>
            <a:ext uri="{FF2B5EF4-FFF2-40B4-BE49-F238E27FC236}">
              <a16:creationId xmlns:a16="http://schemas.microsoft.com/office/drawing/2014/main" id="{9A62D343-BE56-40DE-AD9E-7F774423A41E}"/>
            </a:ext>
          </a:extLst>
        </xdr:cNvPr>
        <xdr:cNvSpPr txBox="1">
          <a:spLocks noChangeArrowheads="1"/>
        </xdr:cNvSpPr>
      </xdr:nvSpPr>
      <xdr:spPr bwMode="auto">
        <a:xfrm>
          <a:off x="4438650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329" name="Text 2360">
          <a:extLst>
            <a:ext uri="{FF2B5EF4-FFF2-40B4-BE49-F238E27FC236}">
              <a16:creationId xmlns:a16="http://schemas.microsoft.com/office/drawing/2014/main" id="{CF6CA2AC-0E75-4658-94D1-3E9B889505C5}"/>
            </a:ext>
          </a:extLst>
        </xdr:cNvPr>
        <xdr:cNvSpPr txBox="1">
          <a:spLocks noChangeArrowheads="1"/>
        </xdr:cNvSpPr>
      </xdr:nvSpPr>
      <xdr:spPr bwMode="auto">
        <a:xfrm>
          <a:off x="4419600" y="649605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330" name="Text 2367">
          <a:extLst>
            <a:ext uri="{FF2B5EF4-FFF2-40B4-BE49-F238E27FC236}">
              <a16:creationId xmlns:a16="http://schemas.microsoft.com/office/drawing/2014/main" id="{13C347B0-ABAC-4ED3-A429-B4A7C548326F}"/>
            </a:ext>
          </a:extLst>
        </xdr:cNvPr>
        <xdr:cNvSpPr txBox="1">
          <a:spLocks noChangeArrowheads="1"/>
        </xdr:cNvSpPr>
      </xdr:nvSpPr>
      <xdr:spPr bwMode="auto">
        <a:xfrm>
          <a:off x="4572000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331" name="Text 2368">
          <a:extLst>
            <a:ext uri="{FF2B5EF4-FFF2-40B4-BE49-F238E27FC236}">
              <a16:creationId xmlns:a16="http://schemas.microsoft.com/office/drawing/2014/main" id="{BBFD4FC6-C5C9-482B-9AD8-D17B44C0D81A}"/>
            </a:ext>
          </a:extLst>
        </xdr:cNvPr>
        <xdr:cNvSpPr txBox="1">
          <a:spLocks noChangeArrowheads="1"/>
        </xdr:cNvSpPr>
      </xdr:nvSpPr>
      <xdr:spPr bwMode="auto">
        <a:xfrm>
          <a:off x="509587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332" name="Text 2367">
          <a:extLst>
            <a:ext uri="{FF2B5EF4-FFF2-40B4-BE49-F238E27FC236}">
              <a16:creationId xmlns:a16="http://schemas.microsoft.com/office/drawing/2014/main" id="{779BB96C-5CC2-450C-8DAD-A8A82DA8C42A}"/>
            </a:ext>
          </a:extLst>
        </xdr:cNvPr>
        <xdr:cNvSpPr txBox="1">
          <a:spLocks noChangeArrowheads="1"/>
        </xdr:cNvSpPr>
      </xdr:nvSpPr>
      <xdr:spPr bwMode="auto">
        <a:xfrm>
          <a:off x="4495800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333" name="Text 2387">
          <a:extLst>
            <a:ext uri="{FF2B5EF4-FFF2-40B4-BE49-F238E27FC236}">
              <a16:creationId xmlns:a16="http://schemas.microsoft.com/office/drawing/2014/main" id="{029A2315-36D7-4B2E-AF1D-EBBBC6442B56}"/>
            </a:ext>
          </a:extLst>
        </xdr:cNvPr>
        <xdr:cNvSpPr txBox="1">
          <a:spLocks noChangeArrowheads="1"/>
        </xdr:cNvSpPr>
      </xdr:nvSpPr>
      <xdr:spPr bwMode="auto">
        <a:xfrm>
          <a:off x="1685925" y="649605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334" name="Line 236">
          <a:extLst>
            <a:ext uri="{FF2B5EF4-FFF2-40B4-BE49-F238E27FC236}">
              <a16:creationId xmlns:a16="http://schemas.microsoft.com/office/drawing/2014/main" id="{A7AB04F4-36A2-433F-B05D-5C4AAE8030D9}"/>
            </a:ext>
          </a:extLst>
        </xdr:cNvPr>
        <xdr:cNvSpPr>
          <a:spLocks noChangeShapeType="1"/>
        </xdr:cNvSpPr>
      </xdr:nvSpPr>
      <xdr:spPr bwMode="auto">
        <a:xfrm flipV="1">
          <a:off x="676275" y="6496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335" name="Text 2390">
          <a:extLst>
            <a:ext uri="{FF2B5EF4-FFF2-40B4-BE49-F238E27FC236}">
              <a16:creationId xmlns:a16="http://schemas.microsoft.com/office/drawing/2014/main" id="{2E5EA912-0188-4ADD-A323-A9CCB5041AB2}"/>
            </a:ext>
          </a:extLst>
        </xdr:cNvPr>
        <xdr:cNvSpPr txBox="1">
          <a:spLocks noChangeArrowheads="1"/>
        </xdr:cNvSpPr>
      </xdr:nvSpPr>
      <xdr:spPr bwMode="auto">
        <a:xfrm>
          <a:off x="1695450" y="649605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336" name="Text 2387">
          <a:extLst>
            <a:ext uri="{FF2B5EF4-FFF2-40B4-BE49-F238E27FC236}">
              <a16:creationId xmlns:a16="http://schemas.microsoft.com/office/drawing/2014/main" id="{DE6A66E2-0A13-4108-B65A-5B2C7A11944C}"/>
            </a:ext>
          </a:extLst>
        </xdr:cNvPr>
        <xdr:cNvSpPr txBox="1">
          <a:spLocks noChangeArrowheads="1"/>
        </xdr:cNvSpPr>
      </xdr:nvSpPr>
      <xdr:spPr bwMode="auto">
        <a:xfrm>
          <a:off x="1619250" y="6496050"/>
          <a:ext cx="2857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37" name="Text 2390">
          <a:extLst>
            <a:ext uri="{FF2B5EF4-FFF2-40B4-BE49-F238E27FC236}">
              <a16:creationId xmlns:a16="http://schemas.microsoft.com/office/drawing/2014/main" id="{FBC5CD79-7E8A-46B7-A7D3-7CE549DD680E}"/>
            </a:ext>
          </a:extLst>
        </xdr:cNvPr>
        <xdr:cNvSpPr txBox="1">
          <a:spLocks noChangeArrowheads="1"/>
        </xdr:cNvSpPr>
      </xdr:nvSpPr>
      <xdr:spPr bwMode="auto">
        <a:xfrm>
          <a:off x="1609725" y="6496050"/>
          <a:ext cx="3143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338" name="Text 2368">
          <a:extLst>
            <a:ext uri="{FF2B5EF4-FFF2-40B4-BE49-F238E27FC236}">
              <a16:creationId xmlns:a16="http://schemas.microsoft.com/office/drawing/2014/main" id="{38FC9EB7-2A7A-4B7A-8E84-5B63BE66EF69}"/>
            </a:ext>
          </a:extLst>
        </xdr:cNvPr>
        <xdr:cNvSpPr txBox="1">
          <a:spLocks noChangeArrowheads="1"/>
        </xdr:cNvSpPr>
      </xdr:nvSpPr>
      <xdr:spPr bwMode="auto">
        <a:xfrm>
          <a:off x="4562475" y="649605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339" name="Text 2368">
          <a:extLst>
            <a:ext uri="{FF2B5EF4-FFF2-40B4-BE49-F238E27FC236}">
              <a16:creationId xmlns:a16="http://schemas.microsoft.com/office/drawing/2014/main" id="{44067A90-4128-46BB-86ED-6C37125CE8F3}"/>
            </a:ext>
          </a:extLst>
        </xdr:cNvPr>
        <xdr:cNvSpPr txBox="1">
          <a:spLocks noChangeArrowheads="1"/>
        </xdr:cNvSpPr>
      </xdr:nvSpPr>
      <xdr:spPr bwMode="auto">
        <a:xfrm>
          <a:off x="509587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340" name="Text 2368">
          <a:extLst>
            <a:ext uri="{FF2B5EF4-FFF2-40B4-BE49-F238E27FC236}">
              <a16:creationId xmlns:a16="http://schemas.microsoft.com/office/drawing/2014/main" id="{ABB0900C-832A-4037-8660-C62B168B6F67}"/>
            </a:ext>
          </a:extLst>
        </xdr:cNvPr>
        <xdr:cNvSpPr txBox="1">
          <a:spLocks noChangeArrowheads="1"/>
        </xdr:cNvSpPr>
      </xdr:nvSpPr>
      <xdr:spPr bwMode="auto">
        <a:xfrm>
          <a:off x="5095875" y="6496050"/>
          <a:ext cx="2286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223632</xdr:colOff>
      <xdr:row>3</xdr:row>
      <xdr:rowOff>41415</xdr:rowOff>
    </xdr:from>
    <xdr:ext cx="3884543" cy="2622270"/>
    <xdr:pic>
      <xdr:nvPicPr>
        <xdr:cNvPr id="254" name="그림 253">
          <a:extLst>
            <a:ext uri="{FF2B5EF4-FFF2-40B4-BE49-F238E27FC236}">
              <a16:creationId xmlns:a16="http://schemas.microsoft.com/office/drawing/2014/main" id="{26DAD464-16F7-4CF6-A715-49EC4CC94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4182" y="670065"/>
          <a:ext cx="3884543" cy="2622270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223632</xdr:colOff>
      <xdr:row>3</xdr:row>
      <xdr:rowOff>41415</xdr:rowOff>
    </xdr:from>
    <xdr:ext cx="3884543" cy="2622270"/>
    <xdr:pic>
      <xdr:nvPicPr>
        <xdr:cNvPr id="254" name="그림 253">
          <a:extLst>
            <a:ext uri="{FF2B5EF4-FFF2-40B4-BE49-F238E27FC236}">
              <a16:creationId xmlns:a16="http://schemas.microsoft.com/office/drawing/2014/main" id="{5B634CEB-A3CF-444F-9F69-FD473A6C1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4182" y="670065"/>
          <a:ext cx="3884543" cy="2622270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2" name="Text 2356">
          <a:extLst>
            <a:ext uri="{FF2B5EF4-FFF2-40B4-BE49-F238E27FC236}">
              <a16:creationId xmlns:a16="http://schemas.microsoft.com/office/drawing/2014/main" id="{447597CD-95C3-4478-9D4D-779A21E8C7C3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3" name="Text 2368">
          <a:extLst>
            <a:ext uri="{FF2B5EF4-FFF2-40B4-BE49-F238E27FC236}">
              <a16:creationId xmlns:a16="http://schemas.microsoft.com/office/drawing/2014/main" id="{629C4954-493D-43BF-8780-B95206F4D112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4" name="Text 2370">
          <a:extLst>
            <a:ext uri="{FF2B5EF4-FFF2-40B4-BE49-F238E27FC236}">
              <a16:creationId xmlns:a16="http://schemas.microsoft.com/office/drawing/2014/main" id="{9A641496-06F1-4A63-AB3D-550C7B24DBC6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5" name="Text 2387">
          <a:extLst>
            <a:ext uri="{FF2B5EF4-FFF2-40B4-BE49-F238E27FC236}">
              <a16:creationId xmlns:a16="http://schemas.microsoft.com/office/drawing/2014/main" id="{B99FE720-C9D7-43C3-943F-B0E7E1A91811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6" name="Text 2390">
          <a:extLst>
            <a:ext uri="{FF2B5EF4-FFF2-40B4-BE49-F238E27FC236}">
              <a16:creationId xmlns:a16="http://schemas.microsoft.com/office/drawing/2014/main" id="{38D73483-7A78-4E3E-B1AA-DB205EC345A2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7" name="Text 2370">
          <a:extLst>
            <a:ext uri="{FF2B5EF4-FFF2-40B4-BE49-F238E27FC236}">
              <a16:creationId xmlns:a16="http://schemas.microsoft.com/office/drawing/2014/main" id="{09BC90DD-054F-4510-B0C1-7D1A302A6133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8" name="Text 2356">
          <a:extLst>
            <a:ext uri="{FF2B5EF4-FFF2-40B4-BE49-F238E27FC236}">
              <a16:creationId xmlns:a16="http://schemas.microsoft.com/office/drawing/2014/main" id="{95F875EE-5AAB-4259-91FA-C254D77644A4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9" name="Text 2360">
          <a:extLst>
            <a:ext uri="{FF2B5EF4-FFF2-40B4-BE49-F238E27FC236}">
              <a16:creationId xmlns:a16="http://schemas.microsoft.com/office/drawing/2014/main" id="{46F5C26F-D65E-46EC-9A99-C690E9102037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0" name="Text 2367">
          <a:extLst>
            <a:ext uri="{FF2B5EF4-FFF2-40B4-BE49-F238E27FC236}">
              <a16:creationId xmlns:a16="http://schemas.microsoft.com/office/drawing/2014/main" id="{04C426D3-2A11-48B1-9610-032A6A6671A4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1" name="Text 2368">
          <a:extLst>
            <a:ext uri="{FF2B5EF4-FFF2-40B4-BE49-F238E27FC236}">
              <a16:creationId xmlns:a16="http://schemas.microsoft.com/office/drawing/2014/main" id="{E06D2988-91F8-46FD-9028-97B80972C398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2" name="Text 2370">
          <a:extLst>
            <a:ext uri="{FF2B5EF4-FFF2-40B4-BE49-F238E27FC236}">
              <a16:creationId xmlns:a16="http://schemas.microsoft.com/office/drawing/2014/main" id="{019722FB-C896-42C5-A7AC-2C793EA59290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3" name="Text 2371">
          <a:extLst>
            <a:ext uri="{FF2B5EF4-FFF2-40B4-BE49-F238E27FC236}">
              <a16:creationId xmlns:a16="http://schemas.microsoft.com/office/drawing/2014/main" id="{9C182B2E-3A80-40D4-B0B0-14A433509AD7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4" name="Text 2372">
          <a:extLst>
            <a:ext uri="{FF2B5EF4-FFF2-40B4-BE49-F238E27FC236}">
              <a16:creationId xmlns:a16="http://schemas.microsoft.com/office/drawing/2014/main" id="{B91F0F4B-5364-47A4-830D-CD35967471F9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5" name="Text 2387">
          <a:extLst>
            <a:ext uri="{FF2B5EF4-FFF2-40B4-BE49-F238E27FC236}">
              <a16:creationId xmlns:a16="http://schemas.microsoft.com/office/drawing/2014/main" id="{D5202055-AF77-496C-A056-6A6C385C6F44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16" name="Line 37">
          <a:extLst>
            <a:ext uri="{FF2B5EF4-FFF2-40B4-BE49-F238E27FC236}">
              <a16:creationId xmlns:a16="http://schemas.microsoft.com/office/drawing/2014/main" id="{20271B9E-7BC3-46CA-9B39-D413D6A659A3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7" name="Text 2390">
          <a:extLst>
            <a:ext uri="{FF2B5EF4-FFF2-40B4-BE49-F238E27FC236}">
              <a16:creationId xmlns:a16="http://schemas.microsoft.com/office/drawing/2014/main" id="{B1CA72ED-2BB4-46F8-8CC0-FEC2DE2597E8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8" name="Text 2414">
          <a:extLst>
            <a:ext uri="{FF2B5EF4-FFF2-40B4-BE49-F238E27FC236}">
              <a16:creationId xmlns:a16="http://schemas.microsoft.com/office/drawing/2014/main" id="{36718457-1443-4BF1-B278-7013FDFB72AA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19" name="Text 2418">
          <a:extLst>
            <a:ext uri="{FF2B5EF4-FFF2-40B4-BE49-F238E27FC236}">
              <a16:creationId xmlns:a16="http://schemas.microsoft.com/office/drawing/2014/main" id="{24A2C711-091A-4FDE-9042-3E670166EE01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0" name="Text 2356">
          <a:extLst>
            <a:ext uri="{FF2B5EF4-FFF2-40B4-BE49-F238E27FC236}">
              <a16:creationId xmlns:a16="http://schemas.microsoft.com/office/drawing/2014/main" id="{3F25389B-57A5-41A2-A5FD-091E63E6A246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1" name="Text 2360">
          <a:extLst>
            <a:ext uri="{FF2B5EF4-FFF2-40B4-BE49-F238E27FC236}">
              <a16:creationId xmlns:a16="http://schemas.microsoft.com/office/drawing/2014/main" id="{2608F808-76CD-4E59-9F0E-FE8ECB35D09A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2" name="Text 2367">
          <a:extLst>
            <a:ext uri="{FF2B5EF4-FFF2-40B4-BE49-F238E27FC236}">
              <a16:creationId xmlns:a16="http://schemas.microsoft.com/office/drawing/2014/main" id="{A5FC5C84-D7DE-43C2-A056-1D3C347F5AA8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3" name="Text 2368">
          <a:extLst>
            <a:ext uri="{FF2B5EF4-FFF2-40B4-BE49-F238E27FC236}">
              <a16:creationId xmlns:a16="http://schemas.microsoft.com/office/drawing/2014/main" id="{927AA0B2-E7FA-4C63-83D1-230D3937C31B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4" name="Text 2370">
          <a:extLst>
            <a:ext uri="{FF2B5EF4-FFF2-40B4-BE49-F238E27FC236}">
              <a16:creationId xmlns:a16="http://schemas.microsoft.com/office/drawing/2014/main" id="{60B16098-31E7-4C9D-BE4D-628628FF9153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5" name="Text 2371">
          <a:extLst>
            <a:ext uri="{FF2B5EF4-FFF2-40B4-BE49-F238E27FC236}">
              <a16:creationId xmlns:a16="http://schemas.microsoft.com/office/drawing/2014/main" id="{1F970D4D-1B05-4AB8-9080-80FF72A9DB33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6" name="Text 2372">
          <a:extLst>
            <a:ext uri="{FF2B5EF4-FFF2-40B4-BE49-F238E27FC236}">
              <a16:creationId xmlns:a16="http://schemas.microsoft.com/office/drawing/2014/main" id="{6CCCCCD7-A180-49C8-ADCF-98AD727C34E5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7" name="Text 2387">
          <a:extLst>
            <a:ext uri="{FF2B5EF4-FFF2-40B4-BE49-F238E27FC236}">
              <a16:creationId xmlns:a16="http://schemas.microsoft.com/office/drawing/2014/main" id="{10250EA0-18FB-4769-9F63-B65E551482C7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8" name="Text 2390">
          <a:extLst>
            <a:ext uri="{FF2B5EF4-FFF2-40B4-BE49-F238E27FC236}">
              <a16:creationId xmlns:a16="http://schemas.microsoft.com/office/drawing/2014/main" id="{95AA641B-E2FB-41D7-B6C5-2FE59C88C094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9" name="Text 2414">
          <a:extLst>
            <a:ext uri="{FF2B5EF4-FFF2-40B4-BE49-F238E27FC236}">
              <a16:creationId xmlns:a16="http://schemas.microsoft.com/office/drawing/2014/main" id="{25C6B8EC-4480-47F2-82CD-821DE9B7BF9A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30" name="Text 2418">
          <a:extLst>
            <a:ext uri="{FF2B5EF4-FFF2-40B4-BE49-F238E27FC236}">
              <a16:creationId xmlns:a16="http://schemas.microsoft.com/office/drawing/2014/main" id="{EC9FE234-5570-4DA0-92F8-3E8DA813ED7F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1" name="Text 2414">
          <a:extLst>
            <a:ext uri="{FF2B5EF4-FFF2-40B4-BE49-F238E27FC236}">
              <a16:creationId xmlns:a16="http://schemas.microsoft.com/office/drawing/2014/main" id="{F9B430D9-7545-4BA9-99EC-3C2DD0D508EF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32" name="Text 2418">
          <a:extLst>
            <a:ext uri="{FF2B5EF4-FFF2-40B4-BE49-F238E27FC236}">
              <a16:creationId xmlns:a16="http://schemas.microsoft.com/office/drawing/2014/main" id="{EE7C3270-8787-4028-AF54-17FDAB2EA2DD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33" name="Text 2356">
          <a:extLst>
            <a:ext uri="{FF2B5EF4-FFF2-40B4-BE49-F238E27FC236}">
              <a16:creationId xmlns:a16="http://schemas.microsoft.com/office/drawing/2014/main" id="{A8D03084-3DEF-4DCB-B53D-41D2F2A02866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34" name="Text 2360">
          <a:extLst>
            <a:ext uri="{FF2B5EF4-FFF2-40B4-BE49-F238E27FC236}">
              <a16:creationId xmlns:a16="http://schemas.microsoft.com/office/drawing/2014/main" id="{A079E017-405B-44FE-808F-F6CEBAC50CF8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35" name="Text 2367">
          <a:extLst>
            <a:ext uri="{FF2B5EF4-FFF2-40B4-BE49-F238E27FC236}">
              <a16:creationId xmlns:a16="http://schemas.microsoft.com/office/drawing/2014/main" id="{A9546F28-B2CB-4E2A-8CC6-F20113808509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36" name="Text 2368">
          <a:extLst>
            <a:ext uri="{FF2B5EF4-FFF2-40B4-BE49-F238E27FC236}">
              <a16:creationId xmlns:a16="http://schemas.microsoft.com/office/drawing/2014/main" id="{C80F51A5-E852-4E04-9917-9D6FA0B40F37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37" name="Text 2367">
          <a:extLst>
            <a:ext uri="{FF2B5EF4-FFF2-40B4-BE49-F238E27FC236}">
              <a16:creationId xmlns:a16="http://schemas.microsoft.com/office/drawing/2014/main" id="{7E6BAE08-14A3-436A-9151-1B39B593ABA5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38" name="Text 2387">
          <a:extLst>
            <a:ext uri="{FF2B5EF4-FFF2-40B4-BE49-F238E27FC236}">
              <a16:creationId xmlns:a16="http://schemas.microsoft.com/office/drawing/2014/main" id="{2E72B014-8876-4609-A6E9-87A361C3E288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39" name="Line 60">
          <a:extLst>
            <a:ext uri="{FF2B5EF4-FFF2-40B4-BE49-F238E27FC236}">
              <a16:creationId xmlns:a16="http://schemas.microsoft.com/office/drawing/2014/main" id="{4BEF36BD-F6F9-4441-9ABA-747D91E25A83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40" name="Text 2390">
          <a:extLst>
            <a:ext uri="{FF2B5EF4-FFF2-40B4-BE49-F238E27FC236}">
              <a16:creationId xmlns:a16="http://schemas.microsoft.com/office/drawing/2014/main" id="{98B03FD6-0C03-4F09-BBF7-A479F3D38977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41" name="Text 2387">
          <a:extLst>
            <a:ext uri="{FF2B5EF4-FFF2-40B4-BE49-F238E27FC236}">
              <a16:creationId xmlns:a16="http://schemas.microsoft.com/office/drawing/2014/main" id="{0910276D-DECF-4834-BBCC-835FCEB3BC8E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42" name="Text 2390">
          <a:extLst>
            <a:ext uri="{FF2B5EF4-FFF2-40B4-BE49-F238E27FC236}">
              <a16:creationId xmlns:a16="http://schemas.microsoft.com/office/drawing/2014/main" id="{4A20CC9D-8006-4160-A440-BCE590F172ED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43" name="Text 2368">
          <a:extLst>
            <a:ext uri="{FF2B5EF4-FFF2-40B4-BE49-F238E27FC236}">
              <a16:creationId xmlns:a16="http://schemas.microsoft.com/office/drawing/2014/main" id="{B51B97E9-3554-49B4-BEF1-30B17B35ED0E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6</xdr:col>
      <xdr:colOff>323850</xdr:colOff>
      <xdr:row>14</xdr:row>
      <xdr:rowOff>171450</xdr:rowOff>
    </xdr:from>
    <xdr:to>
      <xdr:col>6</xdr:col>
      <xdr:colOff>485775</xdr:colOff>
      <xdr:row>14</xdr:row>
      <xdr:rowOff>171450</xdr:rowOff>
    </xdr:to>
    <xdr:sp macro="" textlink="">
      <xdr:nvSpPr>
        <xdr:cNvPr id="44" name="Line 65">
          <a:extLst>
            <a:ext uri="{FF2B5EF4-FFF2-40B4-BE49-F238E27FC236}">
              <a16:creationId xmlns:a16="http://schemas.microsoft.com/office/drawing/2014/main" id="{417E09DB-99B4-4DC6-BAB9-4A4A1C38D356}"/>
            </a:ext>
          </a:extLst>
        </xdr:cNvPr>
        <xdr:cNvSpPr>
          <a:spLocks noChangeShapeType="1"/>
        </xdr:cNvSpPr>
      </xdr:nvSpPr>
      <xdr:spPr bwMode="auto">
        <a:xfrm>
          <a:off x="4133850" y="283845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428625</xdr:colOff>
      <xdr:row>6</xdr:row>
      <xdr:rowOff>152837</xdr:rowOff>
    </xdr:from>
    <xdr:to>
      <xdr:col>7</xdr:col>
      <xdr:colOff>609600</xdr:colOff>
      <xdr:row>7</xdr:row>
      <xdr:rowOff>143313</xdr:rowOff>
    </xdr:to>
    <xdr:sp macro="" textlink="">
      <xdr:nvSpPr>
        <xdr:cNvPr id="45" name="Text 2368">
          <a:extLst>
            <a:ext uri="{FF2B5EF4-FFF2-40B4-BE49-F238E27FC236}">
              <a16:creationId xmlns:a16="http://schemas.microsoft.com/office/drawing/2014/main" id="{BC5A7679-17EC-42FF-A7C7-435ADBDB2CD9}"/>
            </a:ext>
          </a:extLst>
        </xdr:cNvPr>
        <xdr:cNvSpPr txBox="1">
          <a:spLocks noChangeArrowheads="1"/>
        </xdr:cNvSpPr>
      </xdr:nvSpPr>
      <xdr:spPr bwMode="auto">
        <a:xfrm>
          <a:off x="4886325" y="1295837"/>
          <a:ext cx="180975" cy="180976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4</xdr:col>
      <xdr:colOff>495300</xdr:colOff>
      <xdr:row>3</xdr:row>
      <xdr:rowOff>57150</xdr:rowOff>
    </xdr:from>
    <xdr:to>
      <xdr:col>4</xdr:col>
      <xdr:colOff>495300</xdr:colOff>
      <xdr:row>5</xdr:row>
      <xdr:rowOff>104775</xdr:rowOff>
    </xdr:to>
    <xdr:sp macro="" textlink="">
      <xdr:nvSpPr>
        <xdr:cNvPr id="46" name="Line 67">
          <a:extLst>
            <a:ext uri="{FF2B5EF4-FFF2-40B4-BE49-F238E27FC236}">
              <a16:creationId xmlns:a16="http://schemas.microsoft.com/office/drawing/2014/main" id="{DE7920B0-CD3C-416B-9DA2-869BFB9BF6B8}"/>
            </a:ext>
          </a:extLst>
        </xdr:cNvPr>
        <xdr:cNvSpPr>
          <a:spLocks noChangeShapeType="1"/>
        </xdr:cNvSpPr>
      </xdr:nvSpPr>
      <xdr:spPr bwMode="auto">
        <a:xfrm flipV="1">
          <a:off x="3067050" y="628650"/>
          <a:ext cx="0" cy="428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171450</xdr:colOff>
      <xdr:row>5</xdr:row>
      <xdr:rowOff>161925</xdr:rowOff>
    </xdr:from>
    <xdr:to>
      <xdr:col>5</xdr:col>
      <xdr:colOff>171450</xdr:colOff>
      <xdr:row>14</xdr:row>
      <xdr:rowOff>171450</xdr:rowOff>
    </xdr:to>
    <xdr:sp macro="" textlink="">
      <xdr:nvSpPr>
        <xdr:cNvPr id="47" name="Drawing 2375">
          <a:extLst>
            <a:ext uri="{FF2B5EF4-FFF2-40B4-BE49-F238E27FC236}">
              <a16:creationId xmlns:a16="http://schemas.microsoft.com/office/drawing/2014/main" id="{8986E177-9AB1-45D3-A6F8-014F6D7A99D6}"/>
            </a:ext>
          </a:extLst>
        </xdr:cNvPr>
        <xdr:cNvSpPr>
          <a:spLocks/>
        </xdr:cNvSpPr>
      </xdr:nvSpPr>
      <xdr:spPr bwMode="auto">
        <a:xfrm>
          <a:off x="2743200" y="1114425"/>
          <a:ext cx="657225" cy="1724025"/>
        </a:xfrm>
        <a:custGeom>
          <a:avLst/>
          <a:gdLst>
            <a:gd name="T0" fmla="*/ 0 w 62"/>
            <a:gd name="T1" fmla="*/ 2147483647 h 172"/>
            <a:gd name="T2" fmla="*/ 2147483647 w 62"/>
            <a:gd name="T3" fmla="*/ 0 h 172"/>
            <a:gd name="T4" fmla="*/ 2147483647 w 62"/>
            <a:gd name="T5" fmla="*/ 0 h 172"/>
            <a:gd name="T6" fmla="*/ 0 60000 65536"/>
            <a:gd name="T7" fmla="*/ 0 60000 65536"/>
            <a:gd name="T8" fmla="*/ 0 60000 65536"/>
            <a:gd name="T9" fmla="*/ 0 w 62"/>
            <a:gd name="T10" fmla="*/ 0 h 172"/>
            <a:gd name="T11" fmla="*/ 62 w 62"/>
            <a:gd name="T12" fmla="*/ 172 h 172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62" h="172">
              <a:moveTo>
                <a:pt x="0" y="172"/>
              </a:moveTo>
              <a:lnTo>
                <a:pt x="31" y="0"/>
              </a:lnTo>
              <a:lnTo>
                <a:pt x="62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14</xdr:row>
      <xdr:rowOff>171450</xdr:rowOff>
    </xdr:from>
    <xdr:to>
      <xdr:col>4</xdr:col>
      <xdr:colOff>171450</xdr:colOff>
      <xdr:row>14</xdr:row>
      <xdr:rowOff>171450</xdr:rowOff>
    </xdr:to>
    <xdr:sp macro="" textlink="">
      <xdr:nvSpPr>
        <xdr:cNvPr id="48" name="Line 69">
          <a:extLst>
            <a:ext uri="{FF2B5EF4-FFF2-40B4-BE49-F238E27FC236}">
              <a16:creationId xmlns:a16="http://schemas.microsoft.com/office/drawing/2014/main" id="{3838FF5E-E2FF-46D2-B14F-0258758E4F59}"/>
            </a:ext>
          </a:extLst>
        </xdr:cNvPr>
        <xdr:cNvSpPr>
          <a:spLocks noChangeShapeType="1"/>
        </xdr:cNvSpPr>
      </xdr:nvSpPr>
      <xdr:spPr bwMode="auto">
        <a:xfrm>
          <a:off x="2600325" y="2838450"/>
          <a:ext cx="142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295275</xdr:colOff>
      <xdr:row>14</xdr:row>
      <xdr:rowOff>171450</xdr:rowOff>
    </xdr:from>
    <xdr:to>
      <xdr:col>1</xdr:col>
      <xdr:colOff>571500</xdr:colOff>
      <xdr:row>14</xdr:row>
      <xdr:rowOff>171450</xdr:rowOff>
    </xdr:to>
    <xdr:sp macro="" textlink="">
      <xdr:nvSpPr>
        <xdr:cNvPr id="49" name="Line 70">
          <a:extLst>
            <a:ext uri="{FF2B5EF4-FFF2-40B4-BE49-F238E27FC236}">
              <a16:creationId xmlns:a16="http://schemas.microsoft.com/office/drawing/2014/main" id="{69D1098C-B63D-47D2-AD11-30D214B5549A}"/>
            </a:ext>
          </a:extLst>
        </xdr:cNvPr>
        <xdr:cNvSpPr>
          <a:spLocks noChangeShapeType="1"/>
        </xdr:cNvSpPr>
      </xdr:nvSpPr>
      <xdr:spPr bwMode="auto">
        <a:xfrm flipV="1">
          <a:off x="295275" y="2838450"/>
          <a:ext cx="866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238125</xdr:colOff>
      <xdr:row>8</xdr:row>
      <xdr:rowOff>123825</xdr:rowOff>
    </xdr:from>
    <xdr:to>
      <xdr:col>14</xdr:col>
      <xdr:colOff>314325</xdr:colOff>
      <xdr:row>8</xdr:row>
      <xdr:rowOff>123825</xdr:rowOff>
    </xdr:to>
    <xdr:sp macro="" textlink="">
      <xdr:nvSpPr>
        <xdr:cNvPr id="50" name="Line 71">
          <a:extLst>
            <a:ext uri="{FF2B5EF4-FFF2-40B4-BE49-F238E27FC236}">
              <a16:creationId xmlns:a16="http://schemas.microsoft.com/office/drawing/2014/main" id="{8A9EE158-1314-4E6E-8F72-59B41AE4437C}"/>
            </a:ext>
          </a:extLst>
        </xdr:cNvPr>
        <xdr:cNvSpPr>
          <a:spLocks noChangeShapeType="1"/>
        </xdr:cNvSpPr>
      </xdr:nvSpPr>
      <xdr:spPr bwMode="auto">
        <a:xfrm>
          <a:off x="8448675" y="1647825"/>
          <a:ext cx="542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9</xdr:row>
      <xdr:rowOff>161925</xdr:rowOff>
    </xdr:from>
    <xdr:to>
      <xdr:col>14</xdr:col>
      <xdr:colOff>85725</xdr:colOff>
      <xdr:row>9</xdr:row>
      <xdr:rowOff>161925</xdr:rowOff>
    </xdr:to>
    <xdr:sp macro="" textlink="">
      <xdr:nvSpPr>
        <xdr:cNvPr id="51" name="Line 72">
          <a:extLst>
            <a:ext uri="{FF2B5EF4-FFF2-40B4-BE49-F238E27FC236}">
              <a16:creationId xmlns:a16="http://schemas.microsoft.com/office/drawing/2014/main" id="{11FE3C6C-AC9D-433F-A278-4D1492E1EE5B}"/>
            </a:ext>
          </a:extLst>
        </xdr:cNvPr>
        <xdr:cNvSpPr>
          <a:spLocks noChangeShapeType="1"/>
        </xdr:cNvSpPr>
      </xdr:nvSpPr>
      <xdr:spPr bwMode="auto">
        <a:xfrm>
          <a:off x="8201025" y="1876425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11</xdr:row>
      <xdr:rowOff>104775</xdr:rowOff>
    </xdr:from>
    <xdr:to>
      <xdr:col>14</xdr:col>
      <xdr:colOff>85725</xdr:colOff>
      <xdr:row>11</xdr:row>
      <xdr:rowOff>104775</xdr:rowOff>
    </xdr:to>
    <xdr:sp macro="" textlink="">
      <xdr:nvSpPr>
        <xdr:cNvPr id="52" name="Line 73">
          <a:extLst>
            <a:ext uri="{FF2B5EF4-FFF2-40B4-BE49-F238E27FC236}">
              <a16:creationId xmlns:a16="http://schemas.microsoft.com/office/drawing/2014/main" id="{50EFD727-C6EC-40B8-B556-DA2A21AD2F2F}"/>
            </a:ext>
          </a:extLst>
        </xdr:cNvPr>
        <xdr:cNvSpPr>
          <a:spLocks noChangeShapeType="1"/>
        </xdr:cNvSpPr>
      </xdr:nvSpPr>
      <xdr:spPr bwMode="auto">
        <a:xfrm>
          <a:off x="8201025" y="2200275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85725</xdr:colOff>
      <xdr:row>10</xdr:row>
      <xdr:rowOff>76200</xdr:rowOff>
    </xdr:from>
    <xdr:to>
      <xdr:col>14</xdr:col>
      <xdr:colOff>304800</xdr:colOff>
      <xdr:row>11</xdr:row>
      <xdr:rowOff>114300</xdr:rowOff>
    </xdr:to>
    <xdr:sp macro="" textlink="">
      <xdr:nvSpPr>
        <xdr:cNvPr id="53" name="Line 74">
          <a:extLst>
            <a:ext uri="{FF2B5EF4-FFF2-40B4-BE49-F238E27FC236}">
              <a16:creationId xmlns:a16="http://schemas.microsoft.com/office/drawing/2014/main" id="{C52AE9AB-2826-499D-90B8-A9826E6533FA}"/>
            </a:ext>
          </a:extLst>
        </xdr:cNvPr>
        <xdr:cNvSpPr>
          <a:spLocks noChangeShapeType="1"/>
        </xdr:cNvSpPr>
      </xdr:nvSpPr>
      <xdr:spPr bwMode="auto">
        <a:xfrm flipH="1">
          <a:off x="8763000" y="1981200"/>
          <a:ext cx="21907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85725</xdr:colOff>
      <xdr:row>8</xdr:row>
      <xdr:rowOff>133350</xdr:rowOff>
    </xdr:from>
    <xdr:to>
      <xdr:col>14</xdr:col>
      <xdr:colOff>304800</xdr:colOff>
      <xdr:row>9</xdr:row>
      <xdr:rowOff>171450</xdr:rowOff>
    </xdr:to>
    <xdr:sp macro="" textlink="">
      <xdr:nvSpPr>
        <xdr:cNvPr id="54" name="Line 75">
          <a:extLst>
            <a:ext uri="{FF2B5EF4-FFF2-40B4-BE49-F238E27FC236}">
              <a16:creationId xmlns:a16="http://schemas.microsoft.com/office/drawing/2014/main" id="{DFC13425-5039-4FAD-B974-BEABA3358924}"/>
            </a:ext>
          </a:extLst>
        </xdr:cNvPr>
        <xdr:cNvSpPr>
          <a:spLocks noChangeShapeType="1"/>
        </xdr:cNvSpPr>
      </xdr:nvSpPr>
      <xdr:spPr bwMode="auto">
        <a:xfrm flipH="1">
          <a:off x="8763000" y="1657350"/>
          <a:ext cx="21907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10</xdr:row>
      <xdr:rowOff>76200</xdr:rowOff>
    </xdr:from>
    <xdr:to>
      <xdr:col>13</xdr:col>
      <xdr:colOff>200025</xdr:colOff>
      <xdr:row>11</xdr:row>
      <xdr:rowOff>114300</xdr:rowOff>
    </xdr:to>
    <xdr:sp macro="" textlink="">
      <xdr:nvSpPr>
        <xdr:cNvPr id="55" name="Line 76">
          <a:extLst>
            <a:ext uri="{FF2B5EF4-FFF2-40B4-BE49-F238E27FC236}">
              <a16:creationId xmlns:a16="http://schemas.microsoft.com/office/drawing/2014/main" id="{4908A8D2-51B8-4CE4-A7BB-4F79AAE118CB}"/>
            </a:ext>
          </a:extLst>
        </xdr:cNvPr>
        <xdr:cNvSpPr>
          <a:spLocks noChangeShapeType="1"/>
        </xdr:cNvSpPr>
      </xdr:nvSpPr>
      <xdr:spPr bwMode="auto">
        <a:xfrm flipH="1">
          <a:off x="8201025" y="1981200"/>
          <a:ext cx="20955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8</xdr:row>
      <xdr:rowOff>123825</xdr:rowOff>
    </xdr:from>
    <xdr:to>
      <xdr:col>13</xdr:col>
      <xdr:colOff>209550</xdr:colOff>
      <xdr:row>9</xdr:row>
      <xdr:rowOff>161925</xdr:rowOff>
    </xdr:to>
    <xdr:sp macro="" textlink="">
      <xdr:nvSpPr>
        <xdr:cNvPr id="56" name="Line 77">
          <a:extLst>
            <a:ext uri="{FF2B5EF4-FFF2-40B4-BE49-F238E27FC236}">
              <a16:creationId xmlns:a16="http://schemas.microsoft.com/office/drawing/2014/main" id="{4A71DAEE-EC18-459B-8BE5-2F0B647CF0F8}"/>
            </a:ext>
          </a:extLst>
        </xdr:cNvPr>
        <xdr:cNvSpPr>
          <a:spLocks noChangeShapeType="1"/>
        </xdr:cNvSpPr>
      </xdr:nvSpPr>
      <xdr:spPr bwMode="auto">
        <a:xfrm flipH="1">
          <a:off x="8201025" y="1647825"/>
          <a:ext cx="21907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638175</xdr:colOff>
      <xdr:row>8</xdr:row>
      <xdr:rowOff>76200</xdr:rowOff>
    </xdr:from>
    <xdr:to>
      <xdr:col>12</xdr:col>
      <xdr:colOff>638175</xdr:colOff>
      <xdr:row>12</xdr:row>
      <xdr:rowOff>76200</xdr:rowOff>
    </xdr:to>
    <xdr:sp macro="" textlink="">
      <xdr:nvSpPr>
        <xdr:cNvPr id="57" name="Line 78">
          <a:extLst>
            <a:ext uri="{FF2B5EF4-FFF2-40B4-BE49-F238E27FC236}">
              <a16:creationId xmlns:a16="http://schemas.microsoft.com/office/drawing/2014/main" id="{1C8EBC4A-4EB1-4AFB-896C-23F4FD837A06}"/>
            </a:ext>
          </a:extLst>
        </xdr:cNvPr>
        <xdr:cNvSpPr>
          <a:spLocks noChangeShapeType="1"/>
        </xdr:cNvSpPr>
      </xdr:nvSpPr>
      <xdr:spPr bwMode="auto">
        <a:xfrm>
          <a:off x="8201025" y="1600200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314325</xdr:colOff>
      <xdr:row>7</xdr:row>
      <xdr:rowOff>76200</xdr:rowOff>
    </xdr:from>
    <xdr:to>
      <xdr:col>14</xdr:col>
      <xdr:colOff>314325</xdr:colOff>
      <xdr:row>11</xdr:row>
      <xdr:rowOff>76200</xdr:rowOff>
    </xdr:to>
    <xdr:sp macro="" textlink="">
      <xdr:nvSpPr>
        <xdr:cNvPr id="58" name="Line 79">
          <a:extLst>
            <a:ext uri="{FF2B5EF4-FFF2-40B4-BE49-F238E27FC236}">
              <a16:creationId xmlns:a16="http://schemas.microsoft.com/office/drawing/2014/main" id="{F5B2E3BD-D6F7-4FA9-BC4A-557960A13723}"/>
            </a:ext>
          </a:extLst>
        </xdr:cNvPr>
        <xdr:cNvSpPr>
          <a:spLocks noChangeShapeType="1"/>
        </xdr:cNvSpPr>
      </xdr:nvSpPr>
      <xdr:spPr bwMode="auto">
        <a:xfrm>
          <a:off x="8991600" y="1409700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209550</xdr:colOff>
      <xdr:row>7</xdr:row>
      <xdr:rowOff>85725</xdr:rowOff>
    </xdr:from>
    <xdr:to>
      <xdr:col>13</xdr:col>
      <xdr:colOff>209550</xdr:colOff>
      <xdr:row>11</xdr:row>
      <xdr:rowOff>85725</xdr:rowOff>
    </xdr:to>
    <xdr:sp macro="" textlink="">
      <xdr:nvSpPr>
        <xdr:cNvPr id="59" name="Line 80">
          <a:extLst>
            <a:ext uri="{FF2B5EF4-FFF2-40B4-BE49-F238E27FC236}">
              <a16:creationId xmlns:a16="http://schemas.microsoft.com/office/drawing/2014/main" id="{53F36FA7-C152-43D2-96C0-DBA141A98C58}"/>
            </a:ext>
          </a:extLst>
        </xdr:cNvPr>
        <xdr:cNvSpPr>
          <a:spLocks noChangeShapeType="1"/>
        </xdr:cNvSpPr>
      </xdr:nvSpPr>
      <xdr:spPr bwMode="auto">
        <a:xfrm>
          <a:off x="8420100" y="1419225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85725</xdr:colOff>
      <xdr:row>8</xdr:row>
      <xdr:rowOff>76200</xdr:rowOff>
    </xdr:from>
    <xdr:to>
      <xdr:col>14</xdr:col>
      <xdr:colOff>85725</xdr:colOff>
      <xdr:row>12</xdr:row>
      <xdr:rowOff>76200</xdr:rowOff>
    </xdr:to>
    <xdr:sp macro="" textlink="">
      <xdr:nvSpPr>
        <xdr:cNvPr id="60" name="Line 81">
          <a:extLst>
            <a:ext uri="{FF2B5EF4-FFF2-40B4-BE49-F238E27FC236}">
              <a16:creationId xmlns:a16="http://schemas.microsoft.com/office/drawing/2014/main" id="{CA154293-A5FF-486C-B34B-3963EB1C60DC}"/>
            </a:ext>
          </a:extLst>
        </xdr:cNvPr>
        <xdr:cNvSpPr>
          <a:spLocks noChangeShapeType="1"/>
        </xdr:cNvSpPr>
      </xdr:nvSpPr>
      <xdr:spPr bwMode="auto">
        <a:xfrm>
          <a:off x="8763000" y="1600200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209550</xdr:colOff>
      <xdr:row>10</xdr:row>
      <xdr:rowOff>76200</xdr:rowOff>
    </xdr:from>
    <xdr:to>
      <xdr:col>14</xdr:col>
      <xdr:colOff>304800</xdr:colOff>
      <xdr:row>10</xdr:row>
      <xdr:rowOff>76200</xdr:rowOff>
    </xdr:to>
    <xdr:sp macro="" textlink="">
      <xdr:nvSpPr>
        <xdr:cNvPr id="61" name="Line 82">
          <a:extLst>
            <a:ext uri="{FF2B5EF4-FFF2-40B4-BE49-F238E27FC236}">
              <a16:creationId xmlns:a16="http://schemas.microsoft.com/office/drawing/2014/main" id="{C0A46396-8086-4ACE-8287-C1D9F784E720}"/>
            </a:ext>
          </a:extLst>
        </xdr:cNvPr>
        <xdr:cNvSpPr>
          <a:spLocks noChangeShapeType="1"/>
        </xdr:cNvSpPr>
      </xdr:nvSpPr>
      <xdr:spPr bwMode="auto">
        <a:xfrm>
          <a:off x="8420100" y="1981200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314325</xdr:colOff>
      <xdr:row>11</xdr:row>
      <xdr:rowOff>76200</xdr:rowOff>
    </xdr:from>
    <xdr:to>
      <xdr:col>14</xdr:col>
      <xdr:colOff>409575</xdr:colOff>
      <xdr:row>11</xdr:row>
      <xdr:rowOff>142875</xdr:rowOff>
    </xdr:to>
    <xdr:sp macro="" textlink="">
      <xdr:nvSpPr>
        <xdr:cNvPr id="62" name="Arc 83">
          <a:extLst>
            <a:ext uri="{FF2B5EF4-FFF2-40B4-BE49-F238E27FC236}">
              <a16:creationId xmlns:a16="http://schemas.microsoft.com/office/drawing/2014/main" id="{78E7656C-0E59-49FD-92FD-280F390AD8BB}"/>
            </a:ext>
          </a:extLst>
        </xdr:cNvPr>
        <xdr:cNvSpPr>
          <a:spLocks/>
        </xdr:cNvSpPr>
      </xdr:nvSpPr>
      <xdr:spPr bwMode="auto">
        <a:xfrm flipH="1" flipV="1">
          <a:off x="8991600" y="2171700"/>
          <a:ext cx="95250" cy="6667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85725</xdr:colOff>
      <xdr:row>12</xdr:row>
      <xdr:rowOff>76200</xdr:rowOff>
    </xdr:from>
    <xdr:to>
      <xdr:col>14</xdr:col>
      <xdr:colOff>171450</xdr:colOff>
      <xdr:row>12</xdr:row>
      <xdr:rowOff>142875</xdr:rowOff>
    </xdr:to>
    <xdr:sp macro="" textlink="">
      <xdr:nvSpPr>
        <xdr:cNvPr id="63" name="Arc 84">
          <a:extLst>
            <a:ext uri="{FF2B5EF4-FFF2-40B4-BE49-F238E27FC236}">
              <a16:creationId xmlns:a16="http://schemas.microsoft.com/office/drawing/2014/main" id="{CA6BAF46-46CE-4D36-AC17-5F715C154611}"/>
            </a:ext>
          </a:extLst>
        </xdr:cNvPr>
        <xdr:cNvSpPr>
          <a:spLocks/>
        </xdr:cNvSpPr>
      </xdr:nvSpPr>
      <xdr:spPr bwMode="auto">
        <a:xfrm flipH="1" flipV="1">
          <a:off x="8763000" y="2362200"/>
          <a:ext cx="85725" cy="6667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533400</xdr:colOff>
      <xdr:row>12</xdr:row>
      <xdr:rowOff>76200</xdr:rowOff>
    </xdr:from>
    <xdr:to>
      <xdr:col>12</xdr:col>
      <xdr:colOff>638175</xdr:colOff>
      <xdr:row>12</xdr:row>
      <xdr:rowOff>161925</xdr:rowOff>
    </xdr:to>
    <xdr:sp macro="" textlink="">
      <xdr:nvSpPr>
        <xdr:cNvPr id="64" name="Arc 85">
          <a:extLst>
            <a:ext uri="{FF2B5EF4-FFF2-40B4-BE49-F238E27FC236}">
              <a16:creationId xmlns:a16="http://schemas.microsoft.com/office/drawing/2014/main" id="{5B2E9F69-5818-4F7C-939E-BBF53CE5CC08}"/>
            </a:ext>
          </a:extLst>
        </xdr:cNvPr>
        <xdr:cNvSpPr>
          <a:spLocks/>
        </xdr:cNvSpPr>
      </xdr:nvSpPr>
      <xdr:spPr bwMode="auto">
        <a:xfrm flipV="1">
          <a:off x="8096250" y="2362200"/>
          <a:ext cx="104775" cy="8572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133350</xdr:colOff>
      <xdr:row>11</xdr:row>
      <xdr:rowOff>76200</xdr:rowOff>
    </xdr:from>
    <xdr:to>
      <xdr:col>13</xdr:col>
      <xdr:colOff>209550</xdr:colOff>
      <xdr:row>11</xdr:row>
      <xdr:rowOff>161925</xdr:rowOff>
    </xdr:to>
    <xdr:sp macro="" textlink="">
      <xdr:nvSpPr>
        <xdr:cNvPr id="65" name="Arc 86">
          <a:extLst>
            <a:ext uri="{FF2B5EF4-FFF2-40B4-BE49-F238E27FC236}">
              <a16:creationId xmlns:a16="http://schemas.microsoft.com/office/drawing/2014/main" id="{6FC4840C-8D2D-496D-A662-47855FD558B6}"/>
            </a:ext>
          </a:extLst>
        </xdr:cNvPr>
        <xdr:cNvSpPr>
          <a:spLocks/>
        </xdr:cNvSpPr>
      </xdr:nvSpPr>
      <xdr:spPr bwMode="auto">
        <a:xfrm flipV="1">
          <a:off x="8343900" y="2171700"/>
          <a:ext cx="76200" cy="85725"/>
        </a:xfrm>
        <a:custGeom>
          <a:avLst/>
          <a:gdLst>
            <a:gd name="T0" fmla="*/ 0 w 21600"/>
            <a:gd name="T1" fmla="*/ 0 h 21600"/>
            <a:gd name="T2" fmla="*/ 2147483647 w 21600"/>
            <a:gd name="T3" fmla="*/ 2147483647 h 21600"/>
            <a:gd name="T4" fmla="*/ 0 w 21600"/>
            <a:gd name="T5" fmla="*/ 2147483647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485775</xdr:colOff>
      <xdr:row>7</xdr:row>
      <xdr:rowOff>76200</xdr:rowOff>
    </xdr:from>
    <xdr:to>
      <xdr:col>13</xdr:col>
      <xdr:colOff>180975</xdr:colOff>
      <xdr:row>7</xdr:row>
      <xdr:rowOff>76200</xdr:rowOff>
    </xdr:to>
    <xdr:sp macro="" textlink="">
      <xdr:nvSpPr>
        <xdr:cNvPr id="66" name="Line 87">
          <a:extLst>
            <a:ext uri="{FF2B5EF4-FFF2-40B4-BE49-F238E27FC236}">
              <a16:creationId xmlns:a16="http://schemas.microsoft.com/office/drawing/2014/main" id="{9D4B901F-29DB-407F-8FE9-11673AE484AE}"/>
            </a:ext>
          </a:extLst>
        </xdr:cNvPr>
        <xdr:cNvSpPr>
          <a:spLocks noChangeShapeType="1"/>
        </xdr:cNvSpPr>
      </xdr:nvSpPr>
      <xdr:spPr bwMode="auto">
        <a:xfrm>
          <a:off x="8048625" y="140970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257175</xdr:colOff>
      <xdr:row>8</xdr:row>
      <xdr:rowOff>76200</xdr:rowOff>
    </xdr:from>
    <xdr:to>
      <xdr:col>12</xdr:col>
      <xdr:colOff>571500</xdr:colOff>
      <xdr:row>8</xdr:row>
      <xdr:rowOff>76200</xdr:rowOff>
    </xdr:to>
    <xdr:sp macro="" textlink="">
      <xdr:nvSpPr>
        <xdr:cNvPr id="67" name="Line 88">
          <a:extLst>
            <a:ext uri="{FF2B5EF4-FFF2-40B4-BE49-F238E27FC236}">
              <a16:creationId xmlns:a16="http://schemas.microsoft.com/office/drawing/2014/main" id="{1D120FF7-229C-4EF0-841F-F3849EE2BD57}"/>
            </a:ext>
          </a:extLst>
        </xdr:cNvPr>
        <xdr:cNvSpPr>
          <a:spLocks noChangeShapeType="1"/>
        </xdr:cNvSpPr>
      </xdr:nvSpPr>
      <xdr:spPr bwMode="auto">
        <a:xfrm>
          <a:off x="7820025" y="1600200"/>
          <a:ext cx="314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457200</xdr:colOff>
      <xdr:row>7</xdr:row>
      <xdr:rowOff>76200</xdr:rowOff>
    </xdr:from>
    <xdr:to>
      <xdr:col>12</xdr:col>
      <xdr:colOff>638175</xdr:colOff>
      <xdr:row>8</xdr:row>
      <xdr:rowOff>76200</xdr:rowOff>
    </xdr:to>
    <xdr:sp macro="" textlink="">
      <xdr:nvSpPr>
        <xdr:cNvPr id="68" name="Line 89">
          <a:extLst>
            <a:ext uri="{FF2B5EF4-FFF2-40B4-BE49-F238E27FC236}">
              <a16:creationId xmlns:a16="http://schemas.microsoft.com/office/drawing/2014/main" id="{36BE0793-666D-4647-A00B-41964252980B}"/>
            </a:ext>
          </a:extLst>
        </xdr:cNvPr>
        <xdr:cNvSpPr>
          <a:spLocks noChangeShapeType="1"/>
        </xdr:cNvSpPr>
      </xdr:nvSpPr>
      <xdr:spPr bwMode="auto">
        <a:xfrm flipH="1">
          <a:off x="8020050" y="1409700"/>
          <a:ext cx="1809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314325</xdr:colOff>
      <xdr:row>7</xdr:row>
      <xdr:rowOff>66675</xdr:rowOff>
    </xdr:from>
    <xdr:to>
      <xdr:col>12</xdr:col>
      <xdr:colOff>466725</xdr:colOff>
      <xdr:row>8</xdr:row>
      <xdr:rowOff>57150</xdr:rowOff>
    </xdr:to>
    <xdr:sp macro="" textlink="">
      <xdr:nvSpPr>
        <xdr:cNvPr id="69" name="Text 2414">
          <a:extLst>
            <a:ext uri="{FF2B5EF4-FFF2-40B4-BE49-F238E27FC236}">
              <a16:creationId xmlns:a16="http://schemas.microsoft.com/office/drawing/2014/main" id="{527B2960-B4A2-4FC0-8F94-67F8A1B4D37E}"/>
            </a:ext>
          </a:extLst>
        </xdr:cNvPr>
        <xdr:cNvSpPr txBox="1">
          <a:spLocks noChangeArrowheads="1"/>
        </xdr:cNvSpPr>
      </xdr:nvSpPr>
      <xdr:spPr bwMode="auto">
        <a:xfrm>
          <a:off x="7877175" y="1400175"/>
          <a:ext cx="152400" cy="1809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</a:rPr>
            <a:t>J</a:t>
          </a:r>
        </a:p>
      </xdr:txBody>
    </xdr:sp>
    <xdr:clientData/>
  </xdr:twoCellAnchor>
  <xdr:twoCellAnchor>
    <xdr:from>
      <xdr:col>13</xdr:col>
      <xdr:colOff>247650</xdr:colOff>
      <xdr:row>6</xdr:row>
      <xdr:rowOff>9525</xdr:rowOff>
    </xdr:from>
    <xdr:to>
      <xdr:col>13</xdr:col>
      <xdr:colOff>390525</xdr:colOff>
      <xdr:row>7</xdr:row>
      <xdr:rowOff>38100</xdr:rowOff>
    </xdr:to>
    <xdr:sp macro="" textlink="">
      <xdr:nvSpPr>
        <xdr:cNvPr id="70" name="Line 91">
          <a:extLst>
            <a:ext uri="{FF2B5EF4-FFF2-40B4-BE49-F238E27FC236}">
              <a16:creationId xmlns:a16="http://schemas.microsoft.com/office/drawing/2014/main" id="{BB79EB5A-0D68-4D4C-AD31-36A0AFE53C57}"/>
            </a:ext>
          </a:extLst>
        </xdr:cNvPr>
        <xdr:cNvSpPr>
          <a:spLocks noChangeShapeType="1"/>
        </xdr:cNvSpPr>
      </xdr:nvSpPr>
      <xdr:spPr bwMode="auto">
        <a:xfrm flipV="1">
          <a:off x="8458200" y="1152525"/>
          <a:ext cx="142875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333375</xdr:colOff>
      <xdr:row>6</xdr:row>
      <xdr:rowOff>9525</xdr:rowOff>
    </xdr:from>
    <xdr:to>
      <xdr:col>14</xdr:col>
      <xdr:colOff>485775</xdr:colOff>
      <xdr:row>7</xdr:row>
      <xdr:rowOff>57150</xdr:rowOff>
    </xdr:to>
    <xdr:sp macro="" textlink="">
      <xdr:nvSpPr>
        <xdr:cNvPr id="71" name="Line 92">
          <a:extLst>
            <a:ext uri="{FF2B5EF4-FFF2-40B4-BE49-F238E27FC236}">
              <a16:creationId xmlns:a16="http://schemas.microsoft.com/office/drawing/2014/main" id="{8E49CFBA-560A-4685-B960-92BD7BD91349}"/>
            </a:ext>
          </a:extLst>
        </xdr:cNvPr>
        <xdr:cNvSpPr>
          <a:spLocks noChangeShapeType="1"/>
        </xdr:cNvSpPr>
      </xdr:nvSpPr>
      <xdr:spPr bwMode="auto">
        <a:xfrm flipV="1">
          <a:off x="9010650" y="1152525"/>
          <a:ext cx="15240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352425</xdr:colOff>
      <xdr:row>6</xdr:row>
      <xdr:rowOff>76200</xdr:rowOff>
    </xdr:from>
    <xdr:to>
      <xdr:col>14</xdr:col>
      <xdr:colOff>428625</xdr:colOff>
      <xdr:row>6</xdr:row>
      <xdr:rowOff>76200</xdr:rowOff>
    </xdr:to>
    <xdr:sp macro="" textlink="">
      <xdr:nvSpPr>
        <xdr:cNvPr id="72" name="Line 93">
          <a:extLst>
            <a:ext uri="{FF2B5EF4-FFF2-40B4-BE49-F238E27FC236}">
              <a16:creationId xmlns:a16="http://schemas.microsoft.com/office/drawing/2014/main" id="{2AEADF94-A15D-4621-BD5C-51C63BAA9A81}"/>
            </a:ext>
          </a:extLst>
        </xdr:cNvPr>
        <xdr:cNvSpPr>
          <a:spLocks noChangeShapeType="1"/>
        </xdr:cNvSpPr>
      </xdr:nvSpPr>
      <xdr:spPr bwMode="auto">
        <a:xfrm>
          <a:off x="8562975" y="1219200"/>
          <a:ext cx="542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5</xdr:row>
      <xdr:rowOff>57150</xdr:rowOff>
    </xdr:from>
    <xdr:to>
      <xdr:col>14</xdr:col>
      <xdr:colOff>190500</xdr:colOff>
      <xdr:row>6</xdr:row>
      <xdr:rowOff>57150</xdr:rowOff>
    </xdr:to>
    <xdr:sp macro="" textlink="">
      <xdr:nvSpPr>
        <xdr:cNvPr id="73" name="Text 2418">
          <a:extLst>
            <a:ext uri="{FF2B5EF4-FFF2-40B4-BE49-F238E27FC236}">
              <a16:creationId xmlns:a16="http://schemas.microsoft.com/office/drawing/2014/main" id="{7B03EEEA-D7D5-428C-BCD2-F111104EA837}"/>
            </a:ext>
          </a:extLst>
        </xdr:cNvPr>
        <xdr:cNvSpPr txBox="1">
          <a:spLocks noChangeArrowheads="1"/>
        </xdr:cNvSpPr>
      </xdr:nvSpPr>
      <xdr:spPr bwMode="auto">
        <a:xfrm>
          <a:off x="8686800" y="1009650"/>
          <a:ext cx="180975" cy="190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</a:rPr>
            <a:t>K</a:t>
          </a:r>
        </a:p>
      </xdr:txBody>
    </xdr:sp>
    <xdr:clientData/>
  </xdr:twoCellAnchor>
  <xdr:twoCellAnchor>
    <xdr:from>
      <xdr:col>2</xdr:col>
      <xdr:colOff>28575</xdr:colOff>
      <xdr:row>14</xdr:row>
      <xdr:rowOff>171450</xdr:rowOff>
    </xdr:from>
    <xdr:to>
      <xdr:col>2</xdr:col>
      <xdr:colOff>171450</xdr:colOff>
      <xdr:row>14</xdr:row>
      <xdr:rowOff>171450</xdr:rowOff>
    </xdr:to>
    <xdr:sp macro="" textlink="">
      <xdr:nvSpPr>
        <xdr:cNvPr id="74" name="Line 95">
          <a:extLst>
            <a:ext uri="{FF2B5EF4-FFF2-40B4-BE49-F238E27FC236}">
              <a16:creationId xmlns:a16="http://schemas.microsoft.com/office/drawing/2014/main" id="{0FF6E87A-4122-467E-8E4D-01206FA0182E}"/>
            </a:ext>
          </a:extLst>
        </xdr:cNvPr>
        <xdr:cNvSpPr>
          <a:spLocks noChangeShapeType="1"/>
        </xdr:cNvSpPr>
      </xdr:nvSpPr>
      <xdr:spPr bwMode="auto">
        <a:xfrm>
          <a:off x="1333500" y="2838450"/>
          <a:ext cx="142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104775</xdr:colOff>
      <xdr:row>5</xdr:row>
      <xdr:rowOff>171450</xdr:rowOff>
    </xdr:from>
    <xdr:to>
      <xdr:col>6</xdr:col>
      <xdr:colOff>104775</xdr:colOff>
      <xdr:row>7</xdr:row>
      <xdr:rowOff>95250</xdr:rowOff>
    </xdr:to>
    <xdr:sp macro="" textlink="">
      <xdr:nvSpPr>
        <xdr:cNvPr id="75" name="Line 96">
          <a:extLst>
            <a:ext uri="{FF2B5EF4-FFF2-40B4-BE49-F238E27FC236}">
              <a16:creationId xmlns:a16="http://schemas.microsoft.com/office/drawing/2014/main" id="{47754BE3-877E-44D9-889A-C50260B844EC}"/>
            </a:ext>
          </a:extLst>
        </xdr:cNvPr>
        <xdr:cNvSpPr>
          <a:spLocks noChangeShapeType="1"/>
        </xdr:cNvSpPr>
      </xdr:nvSpPr>
      <xdr:spPr bwMode="auto">
        <a:xfrm flipV="1">
          <a:off x="3914775" y="1123950"/>
          <a:ext cx="0" cy="30480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5</xdr:row>
      <xdr:rowOff>152400</xdr:rowOff>
    </xdr:from>
    <xdr:to>
      <xdr:col>8</xdr:col>
      <xdr:colOff>209550</xdr:colOff>
      <xdr:row>7</xdr:row>
      <xdr:rowOff>76200</xdr:rowOff>
    </xdr:to>
    <xdr:sp macro="" textlink="">
      <xdr:nvSpPr>
        <xdr:cNvPr id="76" name="Line 97">
          <a:extLst>
            <a:ext uri="{FF2B5EF4-FFF2-40B4-BE49-F238E27FC236}">
              <a16:creationId xmlns:a16="http://schemas.microsoft.com/office/drawing/2014/main" id="{6CF1A30E-D154-456A-927C-44B2ACF13F23}"/>
            </a:ext>
          </a:extLst>
        </xdr:cNvPr>
        <xdr:cNvSpPr>
          <a:spLocks noChangeShapeType="1"/>
        </xdr:cNvSpPr>
      </xdr:nvSpPr>
      <xdr:spPr bwMode="auto">
        <a:xfrm flipV="1">
          <a:off x="5305425" y="1104900"/>
          <a:ext cx="0" cy="30480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485775</xdr:colOff>
      <xdr:row>7</xdr:row>
      <xdr:rowOff>171450</xdr:rowOff>
    </xdr:from>
    <xdr:to>
      <xdr:col>8</xdr:col>
      <xdr:colOff>209550</xdr:colOff>
      <xdr:row>14</xdr:row>
      <xdr:rowOff>171450</xdr:rowOff>
    </xdr:to>
    <xdr:sp macro="" textlink="">
      <xdr:nvSpPr>
        <xdr:cNvPr id="77" name="Drawing 2348">
          <a:extLst>
            <a:ext uri="{FF2B5EF4-FFF2-40B4-BE49-F238E27FC236}">
              <a16:creationId xmlns:a16="http://schemas.microsoft.com/office/drawing/2014/main" id="{7DA22AD3-1D31-48C2-BD44-7824B4B1A948}"/>
            </a:ext>
          </a:extLst>
        </xdr:cNvPr>
        <xdr:cNvSpPr>
          <a:spLocks/>
        </xdr:cNvSpPr>
      </xdr:nvSpPr>
      <xdr:spPr bwMode="auto">
        <a:xfrm>
          <a:off x="4295775" y="1504950"/>
          <a:ext cx="1009650" cy="1333500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0 w 16384"/>
            <a:gd name="T9" fmla="*/ 2147483647 h 16384"/>
            <a:gd name="T10" fmla="*/ 2147483647 w 16384"/>
            <a:gd name="T11" fmla="*/ 0 h 16384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0 w 16384"/>
            <a:gd name="T19" fmla="*/ 0 h 16384"/>
            <a:gd name="T20" fmla="*/ 16384 w 16384"/>
            <a:gd name="T21" fmla="*/ 16384 h 16384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16384" h="16384">
              <a:moveTo>
                <a:pt x="5525" y="0"/>
              </a:moveTo>
              <a:lnTo>
                <a:pt x="5525" y="156"/>
              </a:lnTo>
              <a:lnTo>
                <a:pt x="16384" y="156"/>
              </a:lnTo>
              <a:lnTo>
                <a:pt x="16384" y="16384"/>
              </a:lnTo>
              <a:lnTo>
                <a:pt x="0" y="16384"/>
              </a:lnTo>
              <a:lnTo>
                <a:pt x="5525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333375</xdr:colOff>
      <xdr:row>5</xdr:row>
      <xdr:rowOff>161925</xdr:rowOff>
    </xdr:from>
    <xdr:to>
      <xdr:col>6</xdr:col>
      <xdr:colOff>323850</xdr:colOff>
      <xdr:row>14</xdr:row>
      <xdr:rowOff>171450</xdr:rowOff>
    </xdr:to>
    <xdr:sp macro="" textlink="">
      <xdr:nvSpPr>
        <xdr:cNvPr id="78" name="Drawing 2351">
          <a:extLst>
            <a:ext uri="{FF2B5EF4-FFF2-40B4-BE49-F238E27FC236}">
              <a16:creationId xmlns:a16="http://schemas.microsoft.com/office/drawing/2014/main" id="{E49BD8FA-AB09-47D1-963E-69394012666F}"/>
            </a:ext>
          </a:extLst>
        </xdr:cNvPr>
        <xdr:cNvSpPr>
          <a:spLocks/>
        </xdr:cNvSpPr>
      </xdr:nvSpPr>
      <xdr:spPr bwMode="auto">
        <a:xfrm>
          <a:off x="3562350" y="1114425"/>
          <a:ext cx="571500" cy="17240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6384" y="16384"/>
              </a:moveTo>
              <a:lnTo>
                <a:pt x="8366" y="0"/>
              </a:lnTo>
              <a:lnTo>
                <a:pt x="0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485775</xdr:colOff>
      <xdr:row>15</xdr:row>
      <xdr:rowOff>38100</xdr:rowOff>
    </xdr:from>
    <xdr:to>
      <xdr:col>6</xdr:col>
      <xdr:colOff>485775</xdr:colOff>
      <xdr:row>16</xdr:row>
      <xdr:rowOff>19050</xdr:rowOff>
    </xdr:to>
    <xdr:sp macro="" textlink="">
      <xdr:nvSpPr>
        <xdr:cNvPr id="79" name="Line 100">
          <a:extLst>
            <a:ext uri="{FF2B5EF4-FFF2-40B4-BE49-F238E27FC236}">
              <a16:creationId xmlns:a16="http://schemas.microsoft.com/office/drawing/2014/main" id="{4DDDD3F6-1726-4FD0-AA93-3C88815F9871}"/>
            </a:ext>
          </a:extLst>
        </xdr:cNvPr>
        <xdr:cNvSpPr>
          <a:spLocks noChangeShapeType="1"/>
        </xdr:cNvSpPr>
      </xdr:nvSpPr>
      <xdr:spPr bwMode="auto">
        <a:xfrm>
          <a:off x="4295775" y="2895600"/>
          <a:ext cx="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485775</xdr:colOff>
      <xdr:row>15</xdr:row>
      <xdr:rowOff>133350</xdr:rowOff>
    </xdr:from>
    <xdr:to>
      <xdr:col>8</xdr:col>
      <xdr:colOff>209550</xdr:colOff>
      <xdr:row>15</xdr:row>
      <xdr:rowOff>133350</xdr:rowOff>
    </xdr:to>
    <xdr:sp macro="" textlink="">
      <xdr:nvSpPr>
        <xdr:cNvPr id="80" name="Line 101">
          <a:extLst>
            <a:ext uri="{FF2B5EF4-FFF2-40B4-BE49-F238E27FC236}">
              <a16:creationId xmlns:a16="http://schemas.microsoft.com/office/drawing/2014/main" id="{2A844575-4D47-4DA1-9567-4444E12141DE}"/>
            </a:ext>
          </a:extLst>
        </xdr:cNvPr>
        <xdr:cNvSpPr>
          <a:spLocks noChangeShapeType="1"/>
        </xdr:cNvSpPr>
      </xdr:nvSpPr>
      <xdr:spPr bwMode="auto">
        <a:xfrm>
          <a:off x="4295775" y="2990850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400050</xdr:colOff>
      <xdr:row>15</xdr:row>
      <xdr:rowOff>142875</xdr:rowOff>
    </xdr:from>
    <xdr:to>
      <xdr:col>7</xdr:col>
      <xdr:colOff>542925</xdr:colOff>
      <xdr:row>16</xdr:row>
      <xdr:rowOff>104775</xdr:rowOff>
    </xdr:to>
    <xdr:sp macro="" textlink="">
      <xdr:nvSpPr>
        <xdr:cNvPr id="81" name="Text 2356">
          <a:extLst>
            <a:ext uri="{FF2B5EF4-FFF2-40B4-BE49-F238E27FC236}">
              <a16:creationId xmlns:a16="http://schemas.microsoft.com/office/drawing/2014/main" id="{A1EB5F36-4D38-43E0-A0AF-F0B09411D07C}"/>
            </a:ext>
          </a:extLst>
        </xdr:cNvPr>
        <xdr:cNvSpPr txBox="1">
          <a:spLocks noChangeArrowheads="1"/>
        </xdr:cNvSpPr>
      </xdr:nvSpPr>
      <xdr:spPr bwMode="auto">
        <a:xfrm>
          <a:off x="4857750" y="3000375"/>
          <a:ext cx="142875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6</xdr:col>
      <xdr:colOff>323850</xdr:colOff>
      <xdr:row>15</xdr:row>
      <xdr:rowOff>28575</xdr:rowOff>
    </xdr:from>
    <xdr:to>
      <xdr:col>6</xdr:col>
      <xdr:colOff>323850</xdr:colOff>
      <xdr:row>17</xdr:row>
      <xdr:rowOff>47625</xdr:rowOff>
    </xdr:to>
    <xdr:sp macro="" textlink="">
      <xdr:nvSpPr>
        <xdr:cNvPr id="82" name="Line 103">
          <a:extLst>
            <a:ext uri="{FF2B5EF4-FFF2-40B4-BE49-F238E27FC236}">
              <a16:creationId xmlns:a16="http://schemas.microsoft.com/office/drawing/2014/main" id="{EFCB88FD-5AA8-4319-8652-65627687F10D}"/>
            </a:ext>
          </a:extLst>
        </xdr:cNvPr>
        <xdr:cNvSpPr>
          <a:spLocks noChangeShapeType="1"/>
        </xdr:cNvSpPr>
      </xdr:nvSpPr>
      <xdr:spPr bwMode="auto">
        <a:xfrm>
          <a:off x="4133850" y="2886075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15</xdr:row>
      <xdr:rowOff>28575</xdr:rowOff>
    </xdr:from>
    <xdr:to>
      <xdr:col>8</xdr:col>
      <xdr:colOff>209550</xdr:colOff>
      <xdr:row>17</xdr:row>
      <xdr:rowOff>47625</xdr:rowOff>
    </xdr:to>
    <xdr:sp macro="" textlink="">
      <xdr:nvSpPr>
        <xdr:cNvPr id="83" name="Line 104">
          <a:extLst>
            <a:ext uri="{FF2B5EF4-FFF2-40B4-BE49-F238E27FC236}">
              <a16:creationId xmlns:a16="http://schemas.microsoft.com/office/drawing/2014/main" id="{140B6226-1F59-4987-A07B-DDC7A51054C2}"/>
            </a:ext>
          </a:extLst>
        </xdr:cNvPr>
        <xdr:cNvSpPr>
          <a:spLocks noChangeShapeType="1"/>
        </xdr:cNvSpPr>
      </xdr:nvSpPr>
      <xdr:spPr bwMode="auto">
        <a:xfrm>
          <a:off x="5305425" y="2886075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16</xdr:row>
      <xdr:rowOff>142875</xdr:rowOff>
    </xdr:from>
    <xdr:to>
      <xdr:col>8</xdr:col>
      <xdr:colOff>219075</xdr:colOff>
      <xdr:row>16</xdr:row>
      <xdr:rowOff>142875</xdr:rowOff>
    </xdr:to>
    <xdr:sp macro="" textlink="">
      <xdr:nvSpPr>
        <xdr:cNvPr id="84" name="Line 105">
          <a:extLst>
            <a:ext uri="{FF2B5EF4-FFF2-40B4-BE49-F238E27FC236}">
              <a16:creationId xmlns:a16="http://schemas.microsoft.com/office/drawing/2014/main" id="{03795C18-6814-46C0-BE1C-59A647391370}"/>
            </a:ext>
          </a:extLst>
        </xdr:cNvPr>
        <xdr:cNvSpPr>
          <a:spLocks noChangeShapeType="1"/>
        </xdr:cNvSpPr>
      </xdr:nvSpPr>
      <xdr:spPr bwMode="auto">
        <a:xfrm>
          <a:off x="4124325" y="3190875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400050</xdr:colOff>
      <xdr:row>17</xdr:row>
      <xdr:rowOff>9525</xdr:rowOff>
    </xdr:from>
    <xdr:to>
      <xdr:col>7</xdr:col>
      <xdr:colOff>542925</xdr:colOff>
      <xdr:row>17</xdr:row>
      <xdr:rowOff>142875</xdr:rowOff>
    </xdr:to>
    <xdr:sp macro="" textlink="">
      <xdr:nvSpPr>
        <xdr:cNvPr id="85" name="Text 2360">
          <a:extLst>
            <a:ext uri="{FF2B5EF4-FFF2-40B4-BE49-F238E27FC236}">
              <a16:creationId xmlns:a16="http://schemas.microsoft.com/office/drawing/2014/main" id="{F6FD0610-64BB-4BA5-86D2-DB77AE59AA19}"/>
            </a:ext>
          </a:extLst>
        </xdr:cNvPr>
        <xdr:cNvSpPr txBox="1">
          <a:spLocks noChangeArrowheads="1"/>
        </xdr:cNvSpPr>
      </xdr:nvSpPr>
      <xdr:spPr bwMode="auto">
        <a:xfrm>
          <a:off x="4857750" y="3248025"/>
          <a:ext cx="142875" cy="1333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180975</xdr:colOff>
      <xdr:row>7</xdr:row>
      <xdr:rowOff>95250</xdr:rowOff>
    </xdr:from>
    <xdr:to>
      <xdr:col>7</xdr:col>
      <xdr:colOff>180975</xdr:colOff>
      <xdr:row>8</xdr:row>
      <xdr:rowOff>38100</xdr:rowOff>
    </xdr:to>
    <xdr:sp macro="" textlink="">
      <xdr:nvSpPr>
        <xdr:cNvPr id="86" name="Line 107">
          <a:extLst>
            <a:ext uri="{FF2B5EF4-FFF2-40B4-BE49-F238E27FC236}">
              <a16:creationId xmlns:a16="http://schemas.microsoft.com/office/drawing/2014/main" id="{8C06ADA5-B4CB-420E-8C32-EAEE7CFAB3E0}"/>
            </a:ext>
          </a:extLst>
        </xdr:cNvPr>
        <xdr:cNvSpPr>
          <a:spLocks noChangeShapeType="1"/>
        </xdr:cNvSpPr>
      </xdr:nvSpPr>
      <xdr:spPr bwMode="auto">
        <a:xfrm flipV="1">
          <a:off x="4638675" y="1428750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38100</xdr:colOff>
      <xdr:row>3</xdr:row>
      <xdr:rowOff>47625</xdr:rowOff>
    </xdr:from>
    <xdr:to>
      <xdr:col>6</xdr:col>
      <xdr:colOff>38100</xdr:colOff>
      <xdr:row>5</xdr:row>
      <xdr:rowOff>104775</xdr:rowOff>
    </xdr:to>
    <xdr:sp macro="" textlink="">
      <xdr:nvSpPr>
        <xdr:cNvPr id="87" name="Line 108">
          <a:extLst>
            <a:ext uri="{FF2B5EF4-FFF2-40B4-BE49-F238E27FC236}">
              <a16:creationId xmlns:a16="http://schemas.microsoft.com/office/drawing/2014/main" id="{3357CB70-C9BF-4F03-9F58-92C6D0EB7148}"/>
            </a:ext>
          </a:extLst>
        </xdr:cNvPr>
        <xdr:cNvSpPr>
          <a:spLocks noChangeShapeType="1"/>
        </xdr:cNvSpPr>
      </xdr:nvSpPr>
      <xdr:spPr bwMode="auto">
        <a:xfrm flipV="1">
          <a:off x="3848100" y="6191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3</xdr:row>
      <xdr:rowOff>57150</xdr:rowOff>
    </xdr:from>
    <xdr:to>
      <xdr:col>8</xdr:col>
      <xdr:colOff>209550</xdr:colOff>
      <xdr:row>5</xdr:row>
      <xdr:rowOff>123825</xdr:rowOff>
    </xdr:to>
    <xdr:sp macro="" textlink="">
      <xdr:nvSpPr>
        <xdr:cNvPr id="88" name="Line 109">
          <a:extLst>
            <a:ext uri="{FF2B5EF4-FFF2-40B4-BE49-F238E27FC236}">
              <a16:creationId xmlns:a16="http://schemas.microsoft.com/office/drawing/2014/main" id="{C45C0FD0-9CB6-4F63-95A7-FCF7E7D12FF5}"/>
            </a:ext>
          </a:extLst>
        </xdr:cNvPr>
        <xdr:cNvSpPr>
          <a:spLocks noChangeShapeType="1"/>
        </xdr:cNvSpPr>
      </xdr:nvSpPr>
      <xdr:spPr bwMode="auto">
        <a:xfrm flipV="1">
          <a:off x="5305425" y="628650"/>
          <a:ext cx="0" cy="447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209550</xdr:colOff>
      <xdr:row>7</xdr:row>
      <xdr:rowOff>95250</xdr:rowOff>
    </xdr:from>
    <xdr:to>
      <xdr:col>8</xdr:col>
      <xdr:colOff>209550</xdr:colOff>
      <xdr:row>8</xdr:row>
      <xdr:rowOff>57150</xdr:rowOff>
    </xdr:to>
    <xdr:sp macro="" textlink="">
      <xdr:nvSpPr>
        <xdr:cNvPr id="89" name="Line 110">
          <a:extLst>
            <a:ext uri="{FF2B5EF4-FFF2-40B4-BE49-F238E27FC236}">
              <a16:creationId xmlns:a16="http://schemas.microsoft.com/office/drawing/2014/main" id="{E2C7641C-AB8D-466E-968F-37D43E7E907D}"/>
            </a:ext>
          </a:extLst>
        </xdr:cNvPr>
        <xdr:cNvSpPr>
          <a:spLocks noChangeShapeType="1"/>
        </xdr:cNvSpPr>
      </xdr:nvSpPr>
      <xdr:spPr bwMode="auto">
        <a:xfrm flipV="1">
          <a:off x="5305425" y="1428750"/>
          <a:ext cx="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</xdr:row>
      <xdr:rowOff>171450</xdr:rowOff>
    </xdr:from>
    <xdr:to>
      <xdr:col>8</xdr:col>
      <xdr:colOff>171450</xdr:colOff>
      <xdr:row>3</xdr:row>
      <xdr:rowOff>171450</xdr:rowOff>
    </xdr:to>
    <xdr:sp macro="" textlink="">
      <xdr:nvSpPr>
        <xdr:cNvPr id="90" name="Line 111">
          <a:extLst>
            <a:ext uri="{FF2B5EF4-FFF2-40B4-BE49-F238E27FC236}">
              <a16:creationId xmlns:a16="http://schemas.microsoft.com/office/drawing/2014/main" id="{12EEC0FC-EC0F-49AB-B1E6-28C72C1E1D5C}"/>
            </a:ext>
          </a:extLst>
        </xdr:cNvPr>
        <xdr:cNvSpPr>
          <a:spLocks noChangeShapeType="1"/>
        </xdr:cNvSpPr>
      </xdr:nvSpPr>
      <xdr:spPr bwMode="auto">
        <a:xfrm>
          <a:off x="3857625" y="74295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314325</xdr:colOff>
      <xdr:row>3</xdr:row>
      <xdr:rowOff>0</xdr:rowOff>
    </xdr:from>
    <xdr:to>
      <xdr:col>7</xdr:col>
      <xdr:colOff>466725</xdr:colOff>
      <xdr:row>3</xdr:row>
      <xdr:rowOff>152400</xdr:rowOff>
    </xdr:to>
    <xdr:sp macro="" textlink="">
      <xdr:nvSpPr>
        <xdr:cNvPr id="91" name="Text 2367">
          <a:extLst>
            <a:ext uri="{FF2B5EF4-FFF2-40B4-BE49-F238E27FC236}">
              <a16:creationId xmlns:a16="http://schemas.microsoft.com/office/drawing/2014/main" id="{461F2AA7-CAAA-4A4C-94A3-B1365067AF5F}"/>
            </a:ext>
          </a:extLst>
        </xdr:cNvPr>
        <xdr:cNvSpPr txBox="1">
          <a:spLocks noChangeArrowheads="1"/>
        </xdr:cNvSpPr>
      </xdr:nvSpPr>
      <xdr:spPr bwMode="auto">
        <a:xfrm>
          <a:off x="4772025" y="571500"/>
          <a:ext cx="152400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171450</xdr:colOff>
      <xdr:row>7</xdr:row>
      <xdr:rowOff>133350</xdr:rowOff>
    </xdr:from>
    <xdr:to>
      <xdr:col>8</xdr:col>
      <xdr:colOff>190500</xdr:colOff>
      <xdr:row>7</xdr:row>
      <xdr:rowOff>133350</xdr:rowOff>
    </xdr:to>
    <xdr:sp macro="" textlink="">
      <xdr:nvSpPr>
        <xdr:cNvPr id="92" name="Line 115">
          <a:extLst>
            <a:ext uri="{FF2B5EF4-FFF2-40B4-BE49-F238E27FC236}">
              <a16:creationId xmlns:a16="http://schemas.microsoft.com/office/drawing/2014/main" id="{A5BAA9CF-3A27-48C8-B6CB-F141B919EA21}"/>
            </a:ext>
          </a:extLst>
        </xdr:cNvPr>
        <xdr:cNvSpPr>
          <a:spLocks noChangeShapeType="1"/>
        </xdr:cNvSpPr>
      </xdr:nvSpPr>
      <xdr:spPr bwMode="auto">
        <a:xfrm>
          <a:off x="4629150" y="14668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104775</xdr:colOff>
      <xdr:row>6</xdr:row>
      <xdr:rowOff>142875</xdr:rowOff>
    </xdr:from>
    <xdr:to>
      <xdr:col>8</xdr:col>
      <xdr:colOff>209550</xdr:colOff>
      <xdr:row>6</xdr:row>
      <xdr:rowOff>142875</xdr:rowOff>
    </xdr:to>
    <xdr:sp macro="" textlink="">
      <xdr:nvSpPr>
        <xdr:cNvPr id="93" name="Line 117">
          <a:extLst>
            <a:ext uri="{FF2B5EF4-FFF2-40B4-BE49-F238E27FC236}">
              <a16:creationId xmlns:a16="http://schemas.microsoft.com/office/drawing/2014/main" id="{E0B562A6-7877-49DF-A836-3D126FDF3C0E}"/>
            </a:ext>
          </a:extLst>
        </xdr:cNvPr>
        <xdr:cNvSpPr>
          <a:spLocks noChangeShapeType="1"/>
        </xdr:cNvSpPr>
      </xdr:nvSpPr>
      <xdr:spPr bwMode="auto">
        <a:xfrm flipV="1">
          <a:off x="3914775" y="1285875"/>
          <a:ext cx="1390650" cy="0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361950</xdr:colOff>
      <xdr:row>5</xdr:row>
      <xdr:rowOff>171450</xdr:rowOff>
    </xdr:from>
    <xdr:to>
      <xdr:col>8</xdr:col>
      <xdr:colOff>0</xdr:colOff>
      <xdr:row>6</xdr:row>
      <xdr:rowOff>123825</xdr:rowOff>
    </xdr:to>
    <xdr:sp macro="" textlink="">
      <xdr:nvSpPr>
        <xdr:cNvPr id="94" name="Text 2367">
          <a:extLst>
            <a:ext uri="{FF2B5EF4-FFF2-40B4-BE49-F238E27FC236}">
              <a16:creationId xmlns:a16="http://schemas.microsoft.com/office/drawing/2014/main" id="{4D4BB748-5A3E-495D-8518-F0288BE19DE5}"/>
            </a:ext>
          </a:extLst>
        </xdr:cNvPr>
        <xdr:cNvSpPr txBox="1">
          <a:spLocks noChangeArrowheads="1"/>
        </xdr:cNvSpPr>
      </xdr:nvSpPr>
      <xdr:spPr bwMode="auto">
        <a:xfrm>
          <a:off x="4819650" y="1123950"/>
          <a:ext cx="276225" cy="1428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2</xdr:col>
      <xdr:colOff>228600</xdr:colOff>
      <xdr:row>7</xdr:row>
      <xdr:rowOff>28575</xdr:rowOff>
    </xdr:from>
    <xdr:to>
      <xdr:col>2</xdr:col>
      <xdr:colOff>228600</xdr:colOff>
      <xdr:row>7</xdr:row>
      <xdr:rowOff>171450</xdr:rowOff>
    </xdr:to>
    <xdr:sp macro="" textlink="">
      <xdr:nvSpPr>
        <xdr:cNvPr id="95" name="Line 119">
          <a:extLst>
            <a:ext uri="{FF2B5EF4-FFF2-40B4-BE49-F238E27FC236}">
              <a16:creationId xmlns:a16="http://schemas.microsoft.com/office/drawing/2014/main" id="{EA79DAE3-D426-4580-9D6D-714A24F463F1}"/>
            </a:ext>
          </a:extLst>
        </xdr:cNvPr>
        <xdr:cNvSpPr>
          <a:spLocks noChangeShapeType="1"/>
        </xdr:cNvSpPr>
      </xdr:nvSpPr>
      <xdr:spPr bwMode="auto">
        <a:xfrm flipV="1">
          <a:off x="1533525" y="13620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7</xdr:row>
      <xdr:rowOff>28575</xdr:rowOff>
    </xdr:from>
    <xdr:to>
      <xdr:col>3</xdr:col>
      <xdr:colOff>190500</xdr:colOff>
      <xdr:row>7</xdr:row>
      <xdr:rowOff>171450</xdr:rowOff>
    </xdr:to>
    <xdr:sp macro="" textlink="">
      <xdr:nvSpPr>
        <xdr:cNvPr id="96" name="Line 120">
          <a:extLst>
            <a:ext uri="{FF2B5EF4-FFF2-40B4-BE49-F238E27FC236}">
              <a16:creationId xmlns:a16="http://schemas.microsoft.com/office/drawing/2014/main" id="{2DC3933E-AF34-49BF-B6C1-7B41A921B4E7}"/>
            </a:ext>
          </a:extLst>
        </xdr:cNvPr>
        <xdr:cNvSpPr>
          <a:spLocks noChangeShapeType="1"/>
        </xdr:cNvSpPr>
      </xdr:nvSpPr>
      <xdr:spPr bwMode="auto">
        <a:xfrm flipV="1">
          <a:off x="2190750" y="13620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228600</xdr:colOff>
      <xdr:row>7</xdr:row>
      <xdr:rowOff>76200</xdr:rowOff>
    </xdr:from>
    <xdr:to>
      <xdr:col>3</xdr:col>
      <xdr:colOff>180975</xdr:colOff>
      <xdr:row>7</xdr:row>
      <xdr:rowOff>76200</xdr:rowOff>
    </xdr:to>
    <xdr:sp macro="" textlink="">
      <xdr:nvSpPr>
        <xdr:cNvPr id="97" name="Line 121">
          <a:extLst>
            <a:ext uri="{FF2B5EF4-FFF2-40B4-BE49-F238E27FC236}">
              <a16:creationId xmlns:a16="http://schemas.microsoft.com/office/drawing/2014/main" id="{5A7C1B8E-4C1B-4DBE-9564-0C3C10BF8134}"/>
            </a:ext>
          </a:extLst>
        </xdr:cNvPr>
        <xdr:cNvSpPr>
          <a:spLocks noChangeShapeType="1"/>
        </xdr:cNvSpPr>
      </xdr:nvSpPr>
      <xdr:spPr bwMode="auto">
        <a:xfrm flipV="1">
          <a:off x="1533525" y="140970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504825</xdr:colOff>
      <xdr:row>6</xdr:row>
      <xdr:rowOff>94856</xdr:rowOff>
    </xdr:from>
    <xdr:to>
      <xdr:col>3</xdr:col>
      <xdr:colOff>76200</xdr:colOff>
      <xdr:row>7</xdr:row>
      <xdr:rowOff>66282</xdr:rowOff>
    </xdr:to>
    <xdr:sp macro="" textlink="">
      <xdr:nvSpPr>
        <xdr:cNvPr id="98" name="Text 2387">
          <a:extLst>
            <a:ext uri="{FF2B5EF4-FFF2-40B4-BE49-F238E27FC236}">
              <a16:creationId xmlns:a16="http://schemas.microsoft.com/office/drawing/2014/main" id="{27F93AB5-F3BA-4AAE-9ED2-463A5ACD3127}"/>
            </a:ext>
          </a:extLst>
        </xdr:cNvPr>
        <xdr:cNvSpPr txBox="1">
          <a:spLocks noChangeArrowheads="1"/>
        </xdr:cNvSpPr>
      </xdr:nvSpPr>
      <xdr:spPr bwMode="auto">
        <a:xfrm>
          <a:off x="1809750" y="1237856"/>
          <a:ext cx="266700" cy="161926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104775</xdr:colOff>
      <xdr:row>3</xdr:row>
      <xdr:rowOff>47625</xdr:rowOff>
    </xdr:from>
    <xdr:to>
      <xdr:col>1</xdr:col>
      <xdr:colOff>104775</xdr:colOff>
      <xdr:row>5</xdr:row>
      <xdr:rowOff>104775</xdr:rowOff>
    </xdr:to>
    <xdr:sp macro="" textlink="">
      <xdr:nvSpPr>
        <xdr:cNvPr id="99" name="Line 123">
          <a:extLst>
            <a:ext uri="{FF2B5EF4-FFF2-40B4-BE49-F238E27FC236}">
              <a16:creationId xmlns:a16="http://schemas.microsoft.com/office/drawing/2014/main" id="{F5467BD1-D59A-4267-9116-24C951E0140B}"/>
            </a:ext>
          </a:extLst>
        </xdr:cNvPr>
        <xdr:cNvSpPr>
          <a:spLocks noChangeShapeType="1"/>
        </xdr:cNvSpPr>
      </xdr:nvSpPr>
      <xdr:spPr bwMode="auto">
        <a:xfrm flipV="1">
          <a:off x="695325" y="6191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114300</xdr:colOff>
      <xdr:row>3</xdr:row>
      <xdr:rowOff>171450</xdr:rowOff>
    </xdr:from>
    <xdr:to>
      <xdr:col>4</xdr:col>
      <xdr:colOff>485775</xdr:colOff>
      <xdr:row>3</xdr:row>
      <xdr:rowOff>171450</xdr:rowOff>
    </xdr:to>
    <xdr:sp macro="" textlink="">
      <xdr:nvSpPr>
        <xdr:cNvPr id="100" name="Line 124">
          <a:extLst>
            <a:ext uri="{FF2B5EF4-FFF2-40B4-BE49-F238E27FC236}">
              <a16:creationId xmlns:a16="http://schemas.microsoft.com/office/drawing/2014/main" id="{3535E554-B8D9-4DCB-985A-8DA78D0C5EDF}"/>
            </a:ext>
          </a:extLst>
        </xdr:cNvPr>
        <xdr:cNvSpPr>
          <a:spLocks noChangeShapeType="1"/>
        </xdr:cNvSpPr>
      </xdr:nvSpPr>
      <xdr:spPr bwMode="auto">
        <a:xfrm flipV="1">
          <a:off x="704850" y="742950"/>
          <a:ext cx="2352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533400</xdr:colOff>
      <xdr:row>3</xdr:row>
      <xdr:rowOff>9525</xdr:rowOff>
    </xdr:from>
    <xdr:to>
      <xdr:col>3</xdr:col>
      <xdr:colOff>95250</xdr:colOff>
      <xdr:row>3</xdr:row>
      <xdr:rowOff>161925</xdr:rowOff>
    </xdr:to>
    <xdr:sp macro="" textlink="">
      <xdr:nvSpPr>
        <xdr:cNvPr id="101" name="Text 2390">
          <a:extLst>
            <a:ext uri="{FF2B5EF4-FFF2-40B4-BE49-F238E27FC236}">
              <a16:creationId xmlns:a16="http://schemas.microsoft.com/office/drawing/2014/main" id="{86A355DB-8DD5-4A7D-88EF-86A1F862EA06}"/>
            </a:ext>
          </a:extLst>
        </xdr:cNvPr>
        <xdr:cNvSpPr txBox="1">
          <a:spLocks noChangeArrowheads="1"/>
        </xdr:cNvSpPr>
      </xdr:nvSpPr>
      <xdr:spPr bwMode="auto">
        <a:xfrm>
          <a:off x="1838325" y="581025"/>
          <a:ext cx="257175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</xdr:col>
      <xdr:colOff>561975</xdr:colOff>
      <xdr:row>7</xdr:row>
      <xdr:rowOff>171450</xdr:rowOff>
    </xdr:from>
    <xdr:to>
      <xdr:col>4</xdr:col>
      <xdr:colOff>28575</xdr:colOff>
      <xdr:row>14</xdr:row>
      <xdr:rowOff>171450</xdr:rowOff>
    </xdr:to>
    <xdr:sp macro="" textlink="">
      <xdr:nvSpPr>
        <xdr:cNvPr id="102" name="Drawing 2374">
          <a:extLst>
            <a:ext uri="{FF2B5EF4-FFF2-40B4-BE49-F238E27FC236}">
              <a16:creationId xmlns:a16="http://schemas.microsoft.com/office/drawing/2014/main" id="{9AB6E8BB-9BD9-46C3-95D0-7EF9F16DF444}"/>
            </a:ext>
          </a:extLst>
        </xdr:cNvPr>
        <xdr:cNvSpPr>
          <a:spLocks/>
        </xdr:cNvSpPr>
      </xdr:nvSpPr>
      <xdr:spPr bwMode="auto">
        <a:xfrm>
          <a:off x="1152525" y="1504950"/>
          <a:ext cx="1447800" cy="1333500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0 h 16384"/>
            <a:gd name="T4" fmla="*/ 2147483647 w 16384"/>
            <a:gd name="T5" fmla="*/ 2147483647 h 16384"/>
            <a:gd name="T6" fmla="*/ 0 w 16384"/>
            <a:gd name="T7" fmla="*/ 2147483647 h 16384"/>
            <a:gd name="T8" fmla="*/ 2147483647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  <a:gd name="T15" fmla="*/ 0 w 16384"/>
            <a:gd name="T16" fmla="*/ 0 h 16384"/>
            <a:gd name="T17" fmla="*/ 16384 w 16384"/>
            <a:gd name="T18" fmla="*/ 16384 h 16384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16384" h="16384">
              <a:moveTo>
                <a:pt x="4205" y="0"/>
              </a:moveTo>
              <a:lnTo>
                <a:pt x="11744" y="0"/>
              </a:lnTo>
              <a:lnTo>
                <a:pt x="16384" y="16384"/>
              </a:lnTo>
              <a:lnTo>
                <a:pt x="0" y="16384"/>
              </a:lnTo>
              <a:lnTo>
                <a:pt x="4205" y="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419100</xdr:colOff>
      <xdr:row>5</xdr:row>
      <xdr:rowOff>171450</xdr:rowOff>
    </xdr:from>
    <xdr:to>
      <xdr:col>4</xdr:col>
      <xdr:colOff>419100</xdr:colOff>
      <xdr:row>7</xdr:row>
      <xdr:rowOff>85725</xdr:rowOff>
    </xdr:to>
    <xdr:sp macro="" textlink="">
      <xdr:nvSpPr>
        <xdr:cNvPr id="103" name="Line 131">
          <a:extLst>
            <a:ext uri="{FF2B5EF4-FFF2-40B4-BE49-F238E27FC236}">
              <a16:creationId xmlns:a16="http://schemas.microsoft.com/office/drawing/2014/main" id="{2B63F7D6-9E53-45D8-B123-74DCF241C8E7}"/>
            </a:ext>
          </a:extLst>
        </xdr:cNvPr>
        <xdr:cNvSpPr>
          <a:spLocks noChangeShapeType="1"/>
        </xdr:cNvSpPr>
      </xdr:nvSpPr>
      <xdr:spPr bwMode="auto">
        <a:xfrm flipV="1">
          <a:off x="2990850" y="1123950"/>
          <a:ext cx="0" cy="295275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6</xdr:row>
      <xdr:rowOff>0</xdr:rowOff>
    </xdr:from>
    <xdr:to>
      <xdr:col>1</xdr:col>
      <xdr:colOff>190500</xdr:colOff>
      <xdr:row>7</xdr:row>
      <xdr:rowOff>114300</xdr:rowOff>
    </xdr:to>
    <xdr:sp macro="" textlink="">
      <xdr:nvSpPr>
        <xdr:cNvPr id="104" name="Line 132">
          <a:extLst>
            <a:ext uri="{FF2B5EF4-FFF2-40B4-BE49-F238E27FC236}">
              <a16:creationId xmlns:a16="http://schemas.microsoft.com/office/drawing/2014/main" id="{5258822F-2259-425E-B105-D6063E10CDF2}"/>
            </a:ext>
          </a:extLst>
        </xdr:cNvPr>
        <xdr:cNvSpPr>
          <a:spLocks noChangeShapeType="1"/>
        </xdr:cNvSpPr>
      </xdr:nvSpPr>
      <xdr:spPr bwMode="auto">
        <a:xfrm flipV="1">
          <a:off x="781050" y="1143000"/>
          <a:ext cx="0" cy="30480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6</xdr:row>
      <xdr:rowOff>114300</xdr:rowOff>
    </xdr:from>
    <xdr:to>
      <xdr:col>4</xdr:col>
      <xdr:colOff>428625</xdr:colOff>
      <xdr:row>6</xdr:row>
      <xdr:rowOff>114300</xdr:rowOff>
    </xdr:to>
    <xdr:sp macro="" textlink="">
      <xdr:nvSpPr>
        <xdr:cNvPr id="105" name="Line 133">
          <a:extLst>
            <a:ext uri="{FF2B5EF4-FFF2-40B4-BE49-F238E27FC236}">
              <a16:creationId xmlns:a16="http://schemas.microsoft.com/office/drawing/2014/main" id="{16FF61F5-F9D0-4B17-8C49-571FB5DBF71B}"/>
            </a:ext>
          </a:extLst>
        </xdr:cNvPr>
        <xdr:cNvSpPr>
          <a:spLocks noChangeShapeType="1"/>
        </xdr:cNvSpPr>
      </xdr:nvSpPr>
      <xdr:spPr bwMode="auto">
        <a:xfrm flipV="1">
          <a:off x="781050" y="1257300"/>
          <a:ext cx="2219325" cy="0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5</xdr:row>
      <xdr:rowOff>132519</xdr:rowOff>
    </xdr:from>
    <xdr:to>
      <xdr:col>3</xdr:col>
      <xdr:colOff>152400</xdr:colOff>
      <xdr:row>6</xdr:row>
      <xdr:rowOff>83652</xdr:rowOff>
    </xdr:to>
    <xdr:sp macro="" textlink="">
      <xdr:nvSpPr>
        <xdr:cNvPr id="106" name="Text 2390">
          <a:extLst>
            <a:ext uri="{FF2B5EF4-FFF2-40B4-BE49-F238E27FC236}">
              <a16:creationId xmlns:a16="http://schemas.microsoft.com/office/drawing/2014/main" id="{D56D3AF5-954C-45FB-A997-250F78DCB442}"/>
            </a:ext>
          </a:extLst>
        </xdr:cNvPr>
        <xdr:cNvSpPr txBox="1">
          <a:spLocks noChangeArrowheads="1"/>
        </xdr:cNvSpPr>
      </xdr:nvSpPr>
      <xdr:spPr bwMode="auto">
        <a:xfrm>
          <a:off x="1733550" y="1085019"/>
          <a:ext cx="419100" cy="141633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0</xdr:col>
      <xdr:colOff>142875</xdr:colOff>
      <xdr:row>10</xdr:row>
      <xdr:rowOff>28575</xdr:rowOff>
    </xdr:from>
    <xdr:to>
      <xdr:col>0</xdr:col>
      <xdr:colOff>304800</xdr:colOff>
      <xdr:row>10</xdr:row>
      <xdr:rowOff>161925</xdr:rowOff>
    </xdr:to>
    <xdr:sp macro="" textlink="">
      <xdr:nvSpPr>
        <xdr:cNvPr id="107" name="Text 2370">
          <a:extLst>
            <a:ext uri="{FF2B5EF4-FFF2-40B4-BE49-F238E27FC236}">
              <a16:creationId xmlns:a16="http://schemas.microsoft.com/office/drawing/2014/main" id="{4A21CFAB-6E7F-49BD-80F7-1BD86558D97A}"/>
            </a:ext>
          </a:extLst>
        </xdr:cNvPr>
        <xdr:cNvSpPr txBox="1">
          <a:spLocks noChangeArrowheads="1"/>
        </xdr:cNvSpPr>
      </xdr:nvSpPr>
      <xdr:spPr bwMode="auto">
        <a:xfrm>
          <a:off x="142875" y="1933575"/>
          <a:ext cx="161925" cy="1333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2</xdr:col>
      <xdr:colOff>542925</xdr:colOff>
      <xdr:row>15</xdr:row>
      <xdr:rowOff>142875</xdr:rowOff>
    </xdr:from>
    <xdr:to>
      <xdr:col>3</xdr:col>
      <xdr:colOff>104775</xdr:colOff>
      <xdr:row>16</xdr:row>
      <xdr:rowOff>123825</xdr:rowOff>
    </xdr:to>
    <xdr:sp macro="" textlink="">
      <xdr:nvSpPr>
        <xdr:cNvPr id="108" name="Text 2371">
          <a:extLst>
            <a:ext uri="{FF2B5EF4-FFF2-40B4-BE49-F238E27FC236}">
              <a16:creationId xmlns:a16="http://schemas.microsoft.com/office/drawing/2014/main" id="{CE26399F-6C5A-4B72-BC97-1ABDB45B258B}"/>
            </a:ext>
          </a:extLst>
        </xdr:cNvPr>
        <xdr:cNvSpPr txBox="1">
          <a:spLocks noChangeArrowheads="1"/>
        </xdr:cNvSpPr>
      </xdr:nvSpPr>
      <xdr:spPr bwMode="auto">
        <a:xfrm>
          <a:off x="1847850" y="3000375"/>
          <a:ext cx="257175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2</xdr:col>
      <xdr:colOff>552450</xdr:colOff>
      <xdr:row>17</xdr:row>
      <xdr:rowOff>28575</xdr:rowOff>
    </xdr:from>
    <xdr:to>
      <xdr:col>3</xdr:col>
      <xdr:colOff>85725</xdr:colOff>
      <xdr:row>18</xdr:row>
      <xdr:rowOff>19050</xdr:rowOff>
    </xdr:to>
    <xdr:sp macro="" textlink="">
      <xdr:nvSpPr>
        <xdr:cNvPr id="109" name="Text 2372">
          <a:extLst>
            <a:ext uri="{FF2B5EF4-FFF2-40B4-BE49-F238E27FC236}">
              <a16:creationId xmlns:a16="http://schemas.microsoft.com/office/drawing/2014/main" id="{1B620BA1-B1C5-4275-94E8-B495DA0CDD69}"/>
            </a:ext>
          </a:extLst>
        </xdr:cNvPr>
        <xdr:cNvSpPr txBox="1">
          <a:spLocks noChangeArrowheads="1"/>
        </xdr:cNvSpPr>
      </xdr:nvSpPr>
      <xdr:spPr bwMode="auto">
        <a:xfrm>
          <a:off x="1857375" y="3267075"/>
          <a:ext cx="228600" cy="1809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0</xdr:col>
      <xdr:colOff>314325</xdr:colOff>
      <xdr:row>5</xdr:row>
      <xdr:rowOff>161925</xdr:rowOff>
    </xdr:from>
    <xdr:to>
      <xdr:col>1</xdr:col>
      <xdr:colOff>428625</xdr:colOff>
      <xdr:row>14</xdr:row>
      <xdr:rowOff>171450</xdr:rowOff>
    </xdr:to>
    <xdr:sp macro="" textlink="">
      <xdr:nvSpPr>
        <xdr:cNvPr id="110" name="Drawing 2376">
          <a:extLst>
            <a:ext uri="{FF2B5EF4-FFF2-40B4-BE49-F238E27FC236}">
              <a16:creationId xmlns:a16="http://schemas.microsoft.com/office/drawing/2014/main" id="{FC7602A1-3021-42B0-BF3E-7EE3B58B97F4}"/>
            </a:ext>
          </a:extLst>
        </xdr:cNvPr>
        <xdr:cNvSpPr>
          <a:spLocks/>
        </xdr:cNvSpPr>
      </xdr:nvSpPr>
      <xdr:spPr bwMode="auto">
        <a:xfrm>
          <a:off x="314325" y="1114425"/>
          <a:ext cx="704850" cy="17240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6384" y="16384"/>
              </a:moveTo>
              <a:lnTo>
                <a:pt x="8904" y="0"/>
              </a:lnTo>
              <a:lnTo>
                <a:pt x="0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333375</xdr:colOff>
      <xdr:row>5</xdr:row>
      <xdr:rowOff>152400</xdr:rowOff>
    </xdr:from>
    <xdr:to>
      <xdr:col>0</xdr:col>
      <xdr:colOff>333375</xdr:colOff>
      <xdr:row>14</xdr:row>
      <xdr:rowOff>171450</xdr:rowOff>
    </xdr:to>
    <xdr:sp macro="" textlink="">
      <xdr:nvSpPr>
        <xdr:cNvPr id="111" name="Line 139">
          <a:extLst>
            <a:ext uri="{FF2B5EF4-FFF2-40B4-BE49-F238E27FC236}">
              <a16:creationId xmlns:a16="http://schemas.microsoft.com/office/drawing/2014/main" id="{24A2C241-E80E-4A01-96F7-129767BAA930}"/>
            </a:ext>
          </a:extLst>
        </xdr:cNvPr>
        <xdr:cNvSpPr>
          <a:spLocks noChangeShapeType="1"/>
        </xdr:cNvSpPr>
      </xdr:nvSpPr>
      <xdr:spPr bwMode="auto">
        <a:xfrm flipH="1">
          <a:off x="333375" y="1104900"/>
          <a:ext cx="0" cy="173355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15</xdr:row>
      <xdr:rowOff>66675</xdr:rowOff>
    </xdr:from>
    <xdr:to>
      <xdr:col>1</xdr:col>
      <xdr:colOff>561975</xdr:colOff>
      <xdr:row>16</xdr:row>
      <xdr:rowOff>38100</xdr:rowOff>
    </xdr:to>
    <xdr:sp macro="" textlink="">
      <xdr:nvSpPr>
        <xdr:cNvPr id="112" name="Line 140">
          <a:extLst>
            <a:ext uri="{FF2B5EF4-FFF2-40B4-BE49-F238E27FC236}">
              <a16:creationId xmlns:a16="http://schemas.microsoft.com/office/drawing/2014/main" id="{F60C69E5-417B-4774-A2EC-8D2A3C3C86B9}"/>
            </a:ext>
          </a:extLst>
        </xdr:cNvPr>
        <xdr:cNvSpPr>
          <a:spLocks noChangeShapeType="1"/>
        </xdr:cNvSpPr>
      </xdr:nvSpPr>
      <xdr:spPr bwMode="auto">
        <a:xfrm>
          <a:off x="1152525" y="2924175"/>
          <a:ext cx="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66675</xdr:rowOff>
    </xdr:from>
    <xdr:to>
      <xdr:col>4</xdr:col>
      <xdr:colOff>28575</xdr:colOff>
      <xdr:row>16</xdr:row>
      <xdr:rowOff>38100</xdr:rowOff>
    </xdr:to>
    <xdr:sp macro="" textlink="">
      <xdr:nvSpPr>
        <xdr:cNvPr id="113" name="Line 141">
          <a:extLst>
            <a:ext uri="{FF2B5EF4-FFF2-40B4-BE49-F238E27FC236}">
              <a16:creationId xmlns:a16="http://schemas.microsoft.com/office/drawing/2014/main" id="{A08E9299-9861-43D7-9CD0-78A4D1155C87}"/>
            </a:ext>
          </a:extLst>
        </xdr:cNvPr>
        <xdr:cNvSpPr>
          <a:spLocks noChangeShapeType="1"/>
        </xdr:cNvSpPr>
      </xdr:nvSpPr>
      <xdr:spPr bwMode="auto">
        <a:xfrm>
          <a:off x="2600325" y="2924175"/>
          <a:ext cx="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</xdr:row>
      <xdr:rowOff>142875</xdr:rowOff>
    </xdr:from>
    <xdr:to>
      <xdr:col>4</xdr:col>
      <xdr:colOff>28575</xdr:colOff>
      <xdr:row>15</xdr:row>
      <xdr:rowOff>142875</xdr:rowOff>
    </xdr:to>
    <xdr:sp macro="" textlink="">
      <xdr:nvSpPr>
        <xdr:cNvPr id="114" name="Line 142">
          <a:extLst>
            <a:ext uri="{FF2B5EF4-FFF2-40B4-BE49-F238E27FC236}">
              <a16:creationId xmlns:a16="http://schemas.microsoft.com/office/drawing/2014/main" id="{1371E900-27D5-4667-B5CC-9D81AF6DBF62}"/>
            </a:ext>
          </a:extLst>
        </xdr:cNvPr>
        <xdr:cNvSpPr>
          <a:spLocks noChangeShapeType="1"/>
        </xdr:cNvSpPr>
      </xdr:nvSpPr>
      <xdr:spPr bwMode="auto">
        <a:xfrm>
          <a:off x="1162050" y="3000375"/>
          <a:ext cx="1438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428625</xdr:colOff>
      <xdr:row>15</xdr:row>
      <xdr:rowOff>76200</xdr:rowOff>
    </xdr:from>
    <xdr:to>
      <xdr:col>1</xdr:col>
      <xdr:colOff>428625</xdr:colOff>
      <xdr:row>17</xdr:row>
      <xdr:rowOff>95250</xdr:rowOff>
    </xdr:to>
    <xdr:sp macro="" textlink="">
      <xdr:nvSpPr>
        <xdr:cNvPr id="115" name="Line 143">
          <a:extLst>
            <a:ext uri="{FF2B5EF4-FFF2-40B4-BE49-F238E27FC236}">
              <a16:creationId xmlns:a16="http://schemas.microsoft.com/office/drawing/2014/main" id="{D3DB0174-E1CD-413E-84C5-8DE326FFF136}"/>
            </a:ext>
          </a:extLst>
        </xdr:cNvPr>
        <xdr:cNvSpPr>
          <a:spLocks noChangeShapeType="1"/>
        </xdr:cNvSpPr>
      </xdr:nvSpPr>
      <xdr:spPr bwMode="auto">
        <a:xfrm>
          <a:off x="1019175" y="2933700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171450</xdr:colOff>
      <xdr:row>15</xdr:row>
      <xdr:rowOff>76200</xdr:rowOff>
    </xdr:from>
    <xdr:to>
      <xdr:col>4</xdr:col>
      <xdr:colOff>171450</xdr:colOff>
      <xdr:row>17</xdr:row>
      <xdr:rowOff>95250</xdr:rowOff>
    </xdr:to>
    <xdr:sp macro="" textlink="">
      <xdr:nvSpPr>
        <xdr:cNvPr id="116" name="Line 144">
          <a:extLst>
            <a:ext uri="{FF2B5EF4-FFF2-40B4-BE49-F238E27FC236}">
              <a16:creationId xmlns:a16="http://schemas.microsoft.com/office/drawing/2014/main" id="{28DAD58F-927B-4902-BFB1-D420CD01F080}"/>
            </a:ext>
          </a:extLst>
        </xdr:cNvPr>
        <xdr:cNvSpPr>
          <a:spLocks noChangeShapeType="1"/>
        </xdr:cNvSpPr>
      </xdr:nvSpPr>
      <xdr:spPr bwMode="auto">
        <a:xfrm>
          <a:off x="2743200" y="2933700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447675</xdr:colOff>
      <xdr:row>16</xdr:row>
      <xdr:rowOff>171450</xdr:rowOff>
    </xdr:from>
    <xdr:to>
      <xdr:col>4</xdr:col>
      <xdr:colOff>171450</xdr:colOff>
      <xdr:row>16</xdr:row>
      <xdr:rowOff>171450</xdr:rowOff>
    </xdr:to>
    <xdr:sp macro="" textlink="">
      <xdr:nvSpPr>
        <xdr:cNvPr id="117" name="Line 145">
          <a:extLst>
            <a:ext uri="{FF2B5EF4-FFF2-40B4-BE49-F238E27FC236}">
              <a16:creationId xmlns:a16="http://schemas.microsoft.com/office/drawing/2014/main" id="{5D6902B4-4909-4978-84F9-0530E98DACF0}"/>
            </a:ext>
          </a:extLst>
        </xdr:cNvPr>
        <xdr:cNvSpPr>
          <a:spLocks noChangeShapeType="1"/>
        </xdr:cNvSpPr>
      </xdr:nvSpPr>
      <xdr:spPr bwMode="auto">
        <a:xfrm>
          <a:off x="1038225" y="3219450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295275</xdr:colOff>
      <xdr:row>8</xdr:row>
      <xdr:rowOff>9525</xdr:rowOff>
    </xdr:from>
    <xdr:to>
      <xdr:col>10</xdr:col>
      <xdr:colOff>9525</xdr:colOff>
      <xdr:row>8</xdr:row>
      <xdr:rowOff>9525</xdr:rowOff>
    </xdr:to>
    <xdr:sp macro="" textlink="">
      <xdr:nvSpPr>
        <xdr:cNvPr id="118" name="Line 146">
          <a:extLst>
            <a:ext uri="{FF2B5EF4-FFF2-40B4-BE49-F238E27FC236}">
              <a16:creationId xmlns:a16="http://schemas.microsoft.com/office/drawing/2014/main" id="{3FC493D4-8575-4A6D-99E3-22818FE6D0E5}"/>
            </a:ext>
          </a:extLst>
        </xdr:cNvPr>
        <xdr:cNvSpPr>
          <a:spLocks noChangeShapeType="1"/>
        </xdr:cNvSpPr>
      </xdr:nvSpPr>
      <xdr:spPr bwMode="auto">
        <a:xfrm>
          <a:off x="295275" y="1533525"/>
          <a:ext cx="5981700" cy="0"/>
        </a:xfrm>
        <a:prstGeom prst="line">
          <a:avLst/>
        </a:prstGeom>
        <a:noFill/>
        <a:ln w="19050">
          <a:solidFill>
            <a:srgbClr val="00FF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9525</xdr:rowOff>
    </xdr:from>
    <xdr:to>
      <xdr:col>1</xdr:col>
      <xdr:colOff>0</xdr:colOff>
      <xdr:row>14</xdr:row>
      <xdr:rowOff>171450</xdr:rowOff>
    </xdr:to>
    <xdr:sp macro="" textlink="">
      <xdr:nvSpPr>
        <xdr:cNvPr id="119" name="Line 147">
          <a:extLst>
            <a:ext uri="{FF2B5EF4-FFF2-40B4-BE49-F238E27FC236}">
              <a16:creationId xmlns:a16="http://schemas.microsoft.com/office/drawing/2014/main" id="{C3D7C6EC-EF54-4649-A3A3-822A4647F5C4}"/>
            </a:ext>
          </a:extLst>
        </xdr:cNvPr>
        <xdr:cNvSpPr>
          <a:spLocks noChangeShapeType="1"/>
        </xdr:cNvSpPr>
      </xdr:nvSpPr>
      <xdr:spPr bwMode="auto">
        <a:xfrm>
          <a:off x="590550" y="1533525"/>
          <a:ext cx="0" cy="1304925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161925</xdr:rowOff>
    </xdr:from>
    <xdr:to>
      <xdr:col>1</xdr:col>
      <xdr:colOff>0</xdr:colOff>
      <xdr:row>8</xdr:row>
      <xdr:rowOff>9525</xdr:rowOff>
    </xdr:to>
    <xdr:sp macro="" textlink="">
      <xdr:nvSpPr>
        <xdr:cNvPr id="120" name="Line 148">
          <a:extLst>
            <a:ext uri="{FF2B5EF4-FFF2-40B4-BE49-F238E27FC236}">
              <a16:creationId xmlns:a16="http://schemas.microsoft.com/office/drawing/2014/main" id="{8D6F8FE1-6E4F-4AA6-B13A-843D5E5991C8}"/>
            </a:ext>
          </a:extLst>
        </xdr:cNvPr>
        <xdr:cNvSpPr>
          <a:spLocks noChangeShapeType="1"/>
        </xdr:cNvSpPr>
      </xdr:nvSpPr>
      <xdr:spPr bwMode="auto">
        <a:xfrm>
          <a:off x="590550" y="1114425"/>
          <a:ext cx="0" cy="419100"/>
        </a:xfrm>
        <a:prstGeom prst="line">
          <a:avLst/>
        </a:prstGeom>
        <a:noFill/>
        <a:ln w="9525">
          <a:solidFill>
            <a:srgbClr val="0000FF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504825</xdr:colOff>
      <xdr:row>10</xdr:row>
      <xdr:rowOff>161925</xdr:rowOff>
    </xdr:from>
    <xdr:to>
      <xdr:col>1</xdr:col>
      <xdr:colOff>95250</xdr:colOff>
      <xdr:row>11</xdr:row>
      <xdr:rowOff>114300</xdr:rowOff>
    </xdr:to>
    <xdr:sp macro="" textlink="">
      <xdr:nvSpPr>
        <xdr:cNvPr id="121" name="Text 2370">
          <a:extLst>
            <a:ext uri="{FF2B5EF4-FFF2-40B4-BE49-F238E27FC236}">
              <a16:creationId xmlns:a16="http://schemas.microsoft.com/office/drawing/2014/main" id="{8EB23941-897A-4FE3-AE11-881660C91F83}"/>
            </a:ext>
          </a:extLst>
        </xdr:cNvPr>
        <xdr:cNvSpPr txBox="1">
          <a:spLocks noChangeArrowheads="1"/>
        </xdr:cNvSpPr>
      </xdr:nvSpPr>
      <xdr:spPr bwMode="auto">
        <a:xfrm>
          <a:off x="504825" y="2066925"/>
          <a:ext cx="180975" cy="1428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0</xdr:col>
      <xdr:colOff>466725</xdr:colOff>
      <xdr:row>6</xdr:row>
      <xdr:rowOff>114300</xdr:rowOff>
    </xdr:from>
    <xdr:to>
      <xdr:col>1</xdr:col>
      <xdr:colOff>114300</xdr:colOff>
      <xdr:row>7</xdr:row>
      <xdr:rowOff>66675</xdr:rowOff>
    </xdr:to>
    <xdr:sp macro="" textlink="">
      <xdr:nvSpPr>
        <xdr:cNvPr id="122" name="Text 2370">
          <a:extLst>
            <a:ext uri="{FF2B5EF4-FFF2-40B4-BE49-F238E27FC236}">
              <a16:creationId xmlns:a16="http://schemas.microsoft.com/office/drawing/2014/main" id="{73899600-A407-4374-AD49-B0D7834DA5B2}"/>
            </a:ext>
          </a:extLst>
        </xdr:cNvPr>
        <xdr:cNvSpPr txBox="1">
          <a:spLocks noChangeArrowheads="1"/>
        </xdr:cNvSpPr>
      </xdr:nvSpPr>
      <xdr:spPr bwMode="auto">
        <a:xfrm>
          <a:off x="466725" y="1257300"/>
          <a:ext cx="238125" cy="1428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0.3</a:t>
          </a:r>
        </a:p>
      </xdr:txBody>
    </xdr:sp>
    <xdr:clientData/>
  </xdr:twoCellAnchor>
  <xdr:twoCellAnchor>
    <xdr:from>
      <xdr:col>0</xdr:col>
      <xdr:colOff>57150</xdr:colOff>
      <xdr:row>6</xdr:row>
      <xdr:rowOff>57150</xdr:rowOff>
    </xdr:from>
    <xdr:to>
      <xdr:col>0</xdr:col>
      <xdr:colOff>457200</xdr:colOff>
      <xdr:row>7</xdr:row>
      <xdr:rowOff>152400</xdr:rowOff>
    </xdr:to>
    <xdr:sp macro="" textlink="">
      <xdr:nvSpPr>
        <xdr:cNvPr id="123" name="Text 2370">
          <a:extLst>
            <a:ext uri="{FF2B5EF4-FFF2-40B4-BE49-F238E27FC236}">
              <a16:creationId xmlns:a16="http://schemas.microsoft.com/office/drawing/2014/main" id="{471DCBCE-053A-41AB-A07D-264808A811D9}"/>
            </a:ext>
          </a:extLst>
        </xdr:cNvPr>
        <xdr:cNvSpPr txBox="1">
          <a:spLocks noChangeArrowheads="1"/>
        </xdr:cNvSpPr>
      </xdr:nvSpPr>
      <xdr:spPr bwMode="auto">
        <a:xfrm>
          <a:off x="57150" y="1200150"/>
          <a:ext cx="400050" cy="2857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strike="noStrike">
              <a:solidFill>
                <a:srgbClr val="FF0000"/>
              </a:solidFill>
              <a:latin typeface="굴림체"/>
              <a:ea typeface="굴림체"/>
            </a:rPr>
            <a:t>보  도</a:t>
          </a:r>
        </a:p>
        <a:p>
          <a:pPr algn="l" rtl="0">
            <a:defRPr sz="1000"/>
          </a:pPr>
          <a:r>
            <a:rPr lang="ko-KR" altLang="en-US" sz="800" b="0" i="0" strike="noStrike">
              <a:solidFill>
                <a:srgbClr val="FF0000"/>
              </a:solidFill>
              <a:latin typeface="굴림체"/>
              <a:ea typeface="굴림체"/>
            </a:rPr>
            <a:t>포장층</a:t>
          </a:r>
        </a:p>
      </xdr:txBody>
    </xdr:sp>
    <xdr:clientData/>
  </xdr:twoCellAnchor>
  <xdr:twoCellAnchor>
    <xdr:from>
      <xdr:col>0</xdr:col>
      <xdr:colOff>400050</xdr:colOff>
      <xdr:row>7</xdr:row>
      <xdr:rowOff>28575</xdr:rowOff>
    </xdr:from>
    <xdr:to>
      <xdr:col>0</xdr:col>
      <xdr:colOff>447675</xdr:colOff>
      <xdr:row>7</xdr:row>
      <xdr:rowOff>28575</xdr:rowOff>
    </xdr:to>
    <xdr:sp macro="" textlink="">
      <xdr:nvSpPr>
        <xdr:cNvPr id="124" name="Line 152">
          <a:extLst>
            <a:ext uri="{FF2B5EF4-FFF2-40B4-BE49-F238E27FC236}">
              <a16:creationId xmlns:a16="http://schemas.microsoft.com/office/drawing/2014/main" id="{B0C51FD7-656B-4A75-843A-026EEBF7CF5E}"/>
            </a:ext>
          </a:extLst>
        </xdr:cNvPr>
        <xdr:cNvSpPr>
          <a:spLocks noChangeShapeType="1"/>
        </xdr:cNvSpPr>
      </xdr:nvSpPr>
      <xdr:spPr bwMode="auto">
        <a:xfrm>
          <a:off x="400050" y="1362075"/>
          <a:ext cx="47625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542925</xdr:colOff>
      <xdr:row>7</xdr:row>
      <xdr:rowOff>66675</xdr:rowOff>
    </xdr:from>
    <xdr:to>
      <xdr:col>14</xdr:col>
      <xdr:colOff>542925</xdr:colOff>
      <xdr:row>11</xdr:row>
      <xdr:rowOff>133350</xdr:rowOff>
    </xdr:to>
    <xdr:sp macro="" textlink="">
      <xdr:nvSpPr>
        <xdr:cNvPr id="125" name="Line 153">
          <a:extLst>
            <a:ext uri="{FF2B5EF4-FFF2-40B4-BE49-F238E27FC236}">
              <a16:creationId xmlns:a16="http://schemas.microsoft.com/office/drawing/2014/main" id="{BD9CD216-18DD-4DD7-BC83-A18C10E3FED3}"/>
            </a:ext>
          </a:extLst>
        </xdr:cNvPr>
        <xdr:cNvSpPr>
          <a:spLocks noChangeShapeType="1"/>
        </xdr:cNvSpPr>
      </xdr:nvSpPr>
      <xdr:spPr bwMode="auto">
        <a:xfrm flipH="1">
          <a:off x="9220200" y="1400175"/>
          <a:ext cx="0" cy="828675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428625</xdr:colOff>
      <xdr:row>9</xdr:row>
      <xdr:rowOff>19050</xdr:rowOff>
    </xdr:from>
    <xdr:to>
      <xdr:col>15</xdr:col>
      <xdr:colOff>38100</xdr:colOff>
      <xdr:row>10</xdr:row>
      <xdr:rowOff>0</xdr:rowOff>
    </xdr:to>
    <xdr:sp macro="" textlink="">
      <xdr:nvSpPr>
        <xdr:cNvPr id="126" name="Text 2413">
          <a:extLst>
            <a:ext uri="{FF2B5EF4-FFF2-40B4-BE49-F238E27FC236}">
              <a16:creationId xmlns:a16="http://schemas.microsoft.com/office/drawing/2014/main" id="{84B9460B-746C-4A38-AC20-A2E79E8BCA90}"/>
            </a:ext>
          </a:extLst>
        </xdr:cNvPr>
        <xdr:cNvSpPr txBox="1">
          <a:spLocks noChangeArrowheads="1"/>
        </xdr:cNvSpPr>
      </xdr:nvSpPr>
      <xdr:spPr bwMode="auto">
        <a:xfrm>
          <a:off x="9105900" y="1733550"/>
          <a:ext cx="200025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L</a:t>
          </a:r>
        </a:p>
      </xdr:txBody>
    </xdr:sp>
    <xdr:clientData/>
  </xdr:twoCellAnchor>
  <xdr:twoCellAnchor>
    <xdr:from>
      <xdr:col>14</xdr:col>
      <xdr:colOff>438150</xdr:colOff>
      <xdr:row>7</xdr:row>
      <xdr:rowOff>57150</xdr:rowOff>
    </xdr:from>
    <xdr:to>
      <xdr:col>15</xdr:col>
      <xdr:colOff>38100</xdr:colOff>
      <xdr:row>7</xdr:row>
      <xdr:rowOff>57150</xdr:rowOff>
    </xdr:to>
    <xdr:sp macro="" textlink="">
      <xdr:nvSpPr>
        <xdr:cNvPr id="127" name="Line 155">
          <a:extLst>
            <a:ext uri="{FF2B5EF4-FFF2-40B4-BE49-F238E27FC236}">
              <a16:creationId xmlns:a16="http://schemas.microsoft.com/office/drawing/2014/main" id="{4782EEC1-20C7-4D1B-A7A3-428FEFFCFFDF}"/>
            </a:ext>
          </a:extLst>
        </xdr:cNvPr>
        <xdr:cNvSpPr>
          <a:spLocks noChangeShapeType="1"/>
        </xdr:cNvSpPr>
      </xdr:nvSpPr>
      <xdr:spPr bwMode="auto">
        <a:xfrm>
          <a:off x="9115425" y="1390650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428625</xdr:colOff>
      <xdr:row>11</xdr:row>
      <xdr:rowOff>142875</xdr:rowOff>
    </xdr:from>
    <xdr:to>
      <xdr:col>15</xdr:col>
      <xdr:colOff>28575</xdr:colOff>
      <xdr:row>11</xdr:row>
      <xdr:rowOff>142875</xdr:rowOff>
    </xdr:to>
    <xdr:sp macro="" textlink="">
      <xdr:nvSpPr>
        <xdr:cNvPr id="128" name="Line 156">
          <a:extLst>
            <a:ext uri="{FF2B5EF4-FFF2-40B4-BE49-F238E27FC236}">
              <a16:creationId xmlns:a16="http://schemas.microsoft.com/office/drawing/2014/main" id="{255234F3-BFCB-4BD5-B9AF-92048FCB1C9B}"/>
            </a:ext>
          </a:extLst>
        </xdr:cNvPr>
        <xdr:cNvSpPr>
          <a:spLocks noChangeShapeType="1"/>
        </xdr:cNvSpPr>
      </xdr:nvSpPr>
      <xdr:spPr bwMode="auto">
        <a:xfrm>
          <a:off x="9105900" y="223837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129" name="Text 2368">
          <a:extLst>
            <a:ext uri="{FF2B5EF4-FFF2-40B4-BE49-F238E27FC236}">
              <a16:creationId xmlns:a16="http://schemas.microsoft.com/office/drawing/2014/main" id="{3A342D45-28B8-420F-9A89-C5348B6D45A1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130" name="Text 2368">
          <a:extLst>
            <a:ext uri="{FF2B5EF4-FFF2-40B4-BE49-F238E27FC236}">
              <a16:creationId xmlns:a16="http://schemas.microsoft.com/office/drawing/2014/main" id="{CDBF5585-5848-4ADA-BCBF-2BB116D64A38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131" name="Text 2368">
          <a:extLst>
            <a:ext uri="{FF2B5EF4-FFF2-40B4-BE49-F238E27FC236}">
              <a16:creationId xmlns:a16="http://schemas.microsoft.com/office/drawing/2014/main" id="{9FECD7B8-FC8C-4D75-9996-7C8B1404397C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132" name="Text 2368">
          <a:extLst>
            <a:ext uri="{FF2B5EF4-FFF2-40B4-BE49-F238E27FC236}">
              <a16:creationId xmlns:a16="http://schemas.microsoft.com/office/drawing/2014/main" id="{8CD315E9-BEA8-4877-A528-40D194D2FB96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209550</xdr:colOff>
      <xdr:row>5</xdr:row>
      <xdr:rowOff>171450</xdr:rowOff>
    </xdr:from>
    <xdr:to>
      <xdr:col>8</xdr:col>
      <xdr:colOff>523875</xdr:colOff>
      <xdr:row>5</xdr:row>
      <xdr:rowOff>171450</xdr:rowOff>
    </xdr:to>
    <xdr:sp macro="" textlink="">
      <xdr:nvSpPr>
        <xdr:cNvPr id="133" name="Line 339">
          <a:extLst>
            <a:ext uri="{FF2B5EF4-FFF2-40B4-BE49-F238E27FC236}">
              <a16:creationId xmlns:a16="http://schemas.microsoft.com/office/drawing/2014/main" id="{82064963-0F79-4CB6-94DC-FD820B7182D6}"/>
            </a:ext>
          </a:extLst>
        </xdr:cNvPr>
        <xdr:cNvSpPr>
          <a:spLocks noChangeShapeType="1"/>
        </xdr:cNvSpPr>
      </xdr:nvSpPr>
      <xdr:spPr bwMode="auto">
        <a:xfrm>
          <a:off x="5305425" y="1123950"/>
          <a:ext cx="314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304800</xdr:colOff>
      <xdr:row>6</xdr:row>
      <xdr:rowOff>85725</xdr:rowOff>
    </xdr:from>
    <xdr:to>
      <xdr:col>9</xdr:col>
      <xdr:colOff>571500</xdr:colOff>
      <xdr:row>7</xdr:row>
      <xdr:rowOff>95250</xdr:rowOff>
    </xdr:to>
    <xdr:sp macro="" textlink="">
      <xdr:nvSpPr>
        <xdr:cNvPr id="134" name="Text 2368">
          <a:extLst>
            <a:ext uri="{FF2B5EF4-FFF2-40B4-BE49-F238E27FC236}">
              <a16:creationId xmlns:a16="http://schemas.microsoft.com/office/drawing/2014/main" id="{2B7A8023-BB7A-4C6A-B4A2-5F3FF4B9DE07}"/>
            </a:ext>
          </a:extLst>
        </xdr:cNvPr>
        <xdr:cNvSpPr txBox="1">
          <a:spLocks noChangeArrowheads="1"/>
        </xdr:cNvSpPr>
      </xdr:nvSpPr>
      <xdr:spPr bwMode="auto">
        <a:xfrm>
          <a:off x="5400675" y="1228725"/>
          <a:ext cx="847725" cy="2000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900" b="0" i="0" strike="noStrike">
              <a:solidFill>
                <a:srgbClr val="000000"/>
              </a:solidFill>
              <a:latin typeface="굴림체"/>
              <a:ea typeface="굴림체"/>
            </a:rPr>
            <a:t>보차도경계석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135" name="Text 2356">
          <a:extLst>
            <a:ext uri="{FF2B5EF4-FFF2-40B4-BE49-F238E27FC236}">
              <a16:creationId xmlns:a16="http://schemas.microsoft.com/office/drawing/2014/main" id="{172A921E-FBC6-49D0-8C30-D8F74FCCDAFE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136" name="Text 2368">
          <a:extLst>
            <a:ext uri="{FF2B5EF4-FFF2-40B4-BE49-F238E27FC236}">
              <a16:creationId xmlns:a16="http://schemas.microsoft.com/office/drawing/2014/main" id="{3CD4B170-E050-4475-9724-2678D9416BBE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137" name="Text 2370">
          <a:extLst>
            <a:ext uri="{FF2B5EF4-FFF2-40B4-BE49-F238E27FC236}">
              <a16:creationId xmlns:a16="http://schemas.microsoft.com/office/drawing/2014/main" id="{84FE322E-5929-4097-AF46-2A9E428550BA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38" name="Text 2387">
          <a:extLst>
            <a:ext uri="{FF2B5EF4-FFF2-40B4-BE49-F238E27FC236}">
              <a16:creationId xmlns:a16="http://schemas.microsoft.com/office/drawing/2014/main" id="{826026C4-E58B-4CB7-9363-B5BBF59F6989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139" name="Text 2390">
          <a:extLst>
            <a:ext uri="{FF2B5EF4-FFF2-40B4-BE49-F238E27FC236}">
              <a16:creationId xmlns:a16="http://schemas.microsoft.com/office/drawing/2014/main" id="{9050D985-4BC4-4A84-B3BC-1D4C9256852B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140" name="Text 2370">
          <a:extLst>
            <a:ext uri="{FF2B5EF4-FFF2-40B4-BE49-F238E27FC236}">
              <a16:creationId xmlns:a16="http://schemas.microsoft.com/office/drawing/2014/main" id="{12D96E21-9EF6-4E51-A579-2FDE2A4DC040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41" name="Text 2356">
          <a:extLst>
            <a:ext uri="{FF2B5EF4-FFF2-40B4-BE49-F238E27FC236}">
              <a16:creationId xmlns:a16="http://schemas.microsoft.com/office/drawing/2014/main" id="{FEB62886-39FB-4CA7-9ADF-859633DFFC8A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42" name="Text 2360">
          <a:extLst>
            <a:ext uri="{FF2B5EF4-FFF2-40B4-BE49-F238E27FC236}">
              <a16:creationId xmlns:a16="http://schemas.microsoft.com/office/drawing/2014/main" id="{8DCC8171-2540-456D-BC75-ECE93236E96F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43" name="Text 2367">
          <a:extLst>
            <a:ext uri="{FF2B5EF4-FFF2-40B4-BE49-F238E27FC236}">
              <a16:creationId xmlns:a16="http://schemas.microsoft.com/office/drawing/2014/main" id="{0BE34679-3E4C-4BD2-BFD1-4A124799305A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44" name="Text 2368">
          <a:extLst>
            <a:ext uri="{FF2B5EF4-FFF2-40B4-BE49-F238E27FC236}">
              <a16:creationId xmlns:a16="http://schemas.microsoft.com/office/drawing/2014/main" id="{059B9A1A-2177-4D29-BCA9-3A17E5E1A5CC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45" name="Text 2370">
          <a:extLst>
            <a:ext uri="{FF2B5EF4-FFF2-40B4-BE49-F238E27FC236}">
              <a16:creationId xmlns:a16="http://schemas.microsoft.com/office/drawing/2014/main" id="{96BBA58E-E6CC-4CC2-AC6E-AE123F538DCF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46" name="Text 2371">
          <a:extLst>
            <a:ext uri="{FF2B5EF4-FFF2-40B4-BE49-F238E27FC236}">
              <a16:creationId xmlns:a16="http://schemas.microsoft.com/office/drawing/2014/main" id="{5D2B1A21-1C1C-451A-93B7-3C04FF44EB96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47" name="Text 2372">
          <a:extLst>
            <a:ext uri="{FF2B5EF4-FFF2-40B4-BE49-F238E27FC236}">
              <a16:creationId xmlns:a16="http://schemas.microsoft.com/office/drawing/2014/main" id="{E6FB371E-7E9E-4190-B681-B968B9210FE2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48" name="Text 2387">
          <a:extLst>
            <a:ext uri="{FF2B5EF4-FFF2-40B4-BE49-F238E27FC236}">
              <a16:creationId xmlns:a16="http://schemas.microsoft.com/office/drawing/2014/main" id="{662E871D-F2D4-4E37-AAA2-B1019DDC3A71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149" name="Line 171">
          <a:extLst>
            <a:ext uri="{FF2B5EF4-FFF2-40B4-BE49-F238E27FC236}">
              <a16:creationId xmlns:a16="http://schemas.microsoft.com/office/drawing/2014/main" id="{D0172889-4ECE-4370-896C-BAC1B2E183FB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50" name="Text 2390">
          <a:extLst>
            <a:ext uri="{FF2B5EF4-FFF2-40B4-BE49-F238E27FC236}">
              <a16:creationId xmlns:a16="http://schemas.microsoft.com/office/drawing/2014/main" id="{B6C9BCD3-97C2-425E-8375-1AFCD5CC091A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51" name="Text 2414">
          <a:extLst>
            <a:ext uri="{FF2B5EF4-FFF2-40B4-BE49-F238E27FC236}">
              <a16:creationId xmlns:a16="http://schemas.microsoft.com/office/drawing/2014/main" id="{147D3E48-693C-452F-808F-521CFEA31752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52" name="Text 2356">
          <a:extLst>
            <a:ext uri="{FF2B5EF4-FFF2-40B4-BE49-F238E27FC236}">
              <a16:creationId xmlns:a16="http://schemas.microsoft.com/office/drawing/2014/main" id="{FFF055B1-212C-45F9-9A3B-50D9842C0990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53" name="Text 2360">
          <a:extLst>
            <a:ext uri="{FF2B5EF4-FFF2-40B4-BE49-F238E27FC236}">
              <a16:creationId xmlns:a16="http://schemas.microsoft.com/office/drawing/2014/main" id="{1A75A26C-9615-493E-91D4-B50D911E299D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54" name="Text 2367">
          <a:extLst>
            <a:ext uri="{FF2B5EF4-FFF2-40B4-BE49-F238E27FC236}">
              <a16:creationId xmlns:a16="http://schemas.microsoft.com/office/drawing/2014/main" id="{AC220AA2-188F-458A-8FE6-13D6DDC2DB9A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55" name="Text 2368">
          <a:extLst>
            <a:ext uri="{FF2B5EF4-FFF2-40B4-BE49-F238E27FC236}">
              <a16:creationId xmlns:a16="http://schemas.microsoft.com/office/drawing/2014/main" id="{29CFE657-FC23-4E8C-AFC9-83699B94C3E8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56" name="Text 2370">
          <a:extLst>
            <a:ext uri="{FF2B5EF4-FFF2-40B4-BE49-F238E27FC236}">
              <a16:creationId xmlns:a16="http://schemas.microsoft.com/office/drawing/2014/main" id="{4EAB25C8-27C1-4050-A805-2ACBE6D2C173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57" name="Text 2371">
          <a:extLst>
            <a:ext uri="{FF2B5EF4-FFF2-40B4-BE49-F238E27FC236}">
              <a16:creationId xmlns:a16="http://schemas.microsoft.com/office/drawing/2014/main" id="{F7DFB2AE-F02C-4981-9D56-EA24DC5CCC05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58" name="Text 2372">
          <a:extLst>
            <a:ext uri="{FF2B5EF4-FFF2-40B4-BE49-F238E27FC236}">
              <a16:creationId xmlns:a16="http://schemas.microsoft.com/office/drawing/2014/main" id="{AE4A82C5-A594-4732-BD00-62479331B29C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59" name="Text 2387">
          <a:extLst>
            <a:ext uri="{FF2B5EF4-FFF2-40B4-BE49-F238E27FC236}">
              <a16:creationId xmlns:a16="http://schemas.microsoft.com/office/drawing/2014/main" id="{984F2212-7C14-4D97-B4B7-A8A3EDFF3563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60" name="Text 2390">
          <a:extLst>
            <a:ext uri="{FF2B5EF4-FFF2-40B4-BE49-F238E27FC236}">
              <a16:creationId xmlns:a16="http://schemas.microsoft.com/office/drawing/2014/main" id="{1EEB674E-DE09-4D8E-B0AA-6F4DE720B1E4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61" name="Text 2414">
          <a:extLst>
            <a:ext uri="{FF2B5EF4-FFF2-40B4-BE49-F238E27FC236}">
              <a16:creationId xmlns:a16="http://schemas.microsoft.com/office/drawing/2014/main" id="{2A99ED2C-12D6-4E26-8071-856BD9F8F0BD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62" name="Text 2414">
          <a:extLst>
            <a:ext uri="{FF2B5EF4-FFF2-40B4-BE49-F238E27FC236}">
              <a16:creationId xmlns:a16="http://schemas.microsoft.com/office/drawing/2014/main" id="{F07DB557-9EC7-40AB-9D50-C25FF5A43199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163" name="Text 2356">
          <a:extLst>
            <a:ext uri="{FF2B5EF4-FFF2-40B4-BE49-F238E27FC236}">
              <a16:creationId xmlns:a16="http://schemas.microsoft.com/office/drawing/2014/main" id="{160B11FE-1D6B-4B5F-961E-4CAFD500B5F7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164" name="Text 2360">
          <a:extLst>
            <a:ext uri="{FF2B5EF4-FFF2-40B4-BE49-F238E27FC236}">
              <a16:creationId xmlns:a16="http://schemas.microsoft.com/office/drawing/2014/main" id="{FCA04B0B-6FDD-4F8A-B8B2-D9FBEDCC211B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165" name="Text 2367">
          <a:extLst>
            <a:ext uri="{FF2B5EF4-FFF2-40B4-BE49-F238E27FC236}">
              <a16:creationId xmlns:a16="http://schemas.microsoft.com/office/drawing/2014/main" id="{ED36098E-3F6A-4CA5-8825-CCCA9EE52AC7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166" name="Text 2368">
          <a:extLst>
            <a:ext uri="{FF2B5EF4-FFF2-40B4-BE49-F238E27FC236}">
              <a16:creationId xmlns:a16="http://schemas.microsoft.com/office/drawing/2014/main" id="{98E24F14-445E-4673-B9C9-6EDBF8B58580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67" name="Text 2367">
          <a:extLst>
            <a:ext uri="{FF2B5EF4-FFF2-40B4-BE49-F238E27FC236}">
              <a16:creationId xmlns:a16="http://schemas.microsoft.com/office/drawing/2014/main" id="{7744935B-F041-49F5-AC50-FE8A678D0723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168" name="Text 2387">
          <a:extLst>
            <a:ext uri="{FF2B5EF4-FFF2-40B4-BE49-F238E27FC236}">
              <a16:creationId xmlns:a16="http://schemas.microsoft.com/office/drawing/2014/main" id="{965D925C-885D-47BA-BEB8-586B2D85C477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169" name="Line 194">
          <a:extLst>
            <a:ext uri="{FF2B5EF4-FFF2-40B4-BE49-F238E27FC236}">
              <a16:creationId xmlns:a16="http://schemas.microsoft.com/office/drawing/2014/main" id="{4A4667E5-19AF-4230-8BBB-BDEEFBCAFAED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170" name="Text 2390">
          <a:extLst>
            <a:ext uri="{FF2B5EF4-FFF2-40B4-BE49-F238E27FC236}">
              <a16:creationId xmlns:a16="http://schemas.microsoft.com/office/drawing/2014/main" id="{AA87C4D7-8294-4442-A120-F7BB334AE48C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171" name="Text 2387">
          <a:extLst>
            <a:ext uri="{FF2B5EF4-FFF2-40B4-BE49-F238E27FC236}">
              <a16:creationId xmlns:a16="http://schemas.microsoft.com/office/drawing/2014/main" id="{C31CBF82-2FC6-40A7-9DC6-453C4395F156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72" name="Text 2390">
          <a:extLst>
            <a:ext uri="{FF2B5EF4-FFF2-40B4-BE49-F238E27FC236}">
              <a16:creationId xmlns:a16="http://schemas.microsoft.com/office/drawing/2014/main" id="{6FCD1265-B2F6-44E4-8561-03D3EED9383A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173" name="Text 2368">
          <a:extLst>
            <a:ext uri="{FF2B5EF4-FFF2-40B4-BE49-F238E27FC236}">
              <a16:creationId xmlns:a16="http://schemas.microsoft.com/office/drawing/2014/main" id="{2582D479-7323-4ABA-85A9-1DCF5B080727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174" name="Text 2356">
          <a:extLst>
            <a:ext uri="{FF2B5EF4-FFF2-40B4-BE49-F238E27FC236}">
              <a16:creationId xmlns:a16="http://schemas.microsoft.com/office/drawing/2014/main" id="{648EC05A-8F8C-4252-8A27-2D4150F1C76D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175" name="Text 2368">
          <a:extLst>
            <a:ext uri="{FF2B5EF4-FFF2-40B4-BE49-F238E27FC236}">
              <a16:creationId xmlns:a16="http://schemas.microsoft.com/office/drawing/2014/main" id="{85D42E13-80E1-4A7E-9BBB-4CAD7F30F38D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176" name="Text 2370">
          <a:extLst>
            <a:ext uri="{FF2B5EF4-FFF2-40B4-BE49-F238E27FC236}">
              <a16:creationId xmlns:a16="http://schemas.microsoft.com/office/drawing/2014/main" id="{250A8577-6601-4681-9D1F-D501EEB07B0D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77" name="Text 2387">
          <a:extLst>
            <a:ext uri="{FF2B5EF4-FFF2-40B4-BE49-F238E27FC236}">
              <a16:creationId xmlns:a16="http://schemas.microsoft.com/office/drawing/2014/main" id="{29EFF5DC-28B9-4409-97F4-7069D5F95A9E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178" name="Text 2390">
          <a:extLst>
            <a:ext uri="{FF2B5EF4-FFF2-40B4-BE49-F238E27FC236}">
              <a16:creationId xmlns:a16="http://schemas.microsoft.com/office/drawing/2014/main" id="{6798E2C6-A889-4C60-9748-8D60950F18BB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179" name="Text 2370">
          <a:extLst>
            <a:ext uri="{FF2B5EF4-FFF2-40B4-BE49-F238E27FC236}">
              <a16:creationId xmlns:a16="http://schemas.microsoft.com/office/drawing/2014/main" id="{FF000D5A-A249-4921-82AD-AE917F442F79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80" name="Text 2356">
          <a:extLst>
            <a:ext uri="{FF2B5EF4-FFF2-40B4-BE49-F238E27FC236}">
              <a16:creationId xmlns:a16="http://schemas.microsoft.com/office/drawing/2014/main" id="{911F76D0-A43E-4190-8E19-DFE5B6444224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81" name="Text 2360">
          <a:extLst>
            <a:ext uri="{FF2B5EF4-FFF2-40B4-BE49-F238E27FC236}">
              <a16:creationId xmlns:a16="http://schemas.microsoft.com/office/drawing/2014/main" id="{56E7C3F2-CCAF-46F2-9904-CF84AF620237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82" name="Text 2367">
          <a:extLst>
            <a:ext uri="{FF2B5EF4-FFF2-40B4-BE49-F238E27FC236}">
              <a16:creationId xmlns:a16="http://schemas.microsoft.com/office/drawing/2014/main" id="{975D4E28-EF35-4BA6-A791-AE01B4065FEE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83" name="Text 2368">
          <a:extLst>
            <a:ext uri="{FF2B5EF4-FFF2-40B4-BE49-F238E27FC236}">
              <a16:creationId xmlns:a16="http://schemas.microsoft.com/office/drawing/2014/main" id="{8771EC9A-1E1C-4B67-9BE0-9DD4AE23DAC2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84" name="Text 2370">
          <a:extLst>
            <a:ext uri="{FF2B5EF4-FFF2-40B4-BE49-F238E27FC236}">
              <a16:creationId xmlns:a16="http://schemas.microsoft.com/office/drawing/2014/main" id="{06835531-9BA9-4B5D-8505-D6C4D70863D0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85" name="Text 2371">
          <a:extLst>
            <a:ext uri="{FF2B5EF4-FFF2-40B4-BE49-F238E27FC236}">
              <a16:creationId xmlns:a16="http://schemas.microsoft.com/office/drawing/2014/main" id="{AFC7E7A2-2C17-457C-85DE-4DDC6324FC8F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86" name="Text 2372">
          <a:extLst>
            <a:ext uri="{FF2B5EF4-FFF2-40B4-BE49-F238E27FC236}">
              <a16:creationId xmlns:a16="http://schemas.microsoft.com/office/drawing/2014/main" id="{BFF1B7B1-5F78-418C-9563-58B7C3DC5F53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87" name="Text 2387">
          <a:extLst>
            <a:ext uri="{FF2B5EF4-FFF2-40B4-BE49-F238E27FC236}">
              <a16:creationId xmlns:a16="http://schemas.microsoft.com/office/drawing/2014/main" id="{98511AA5-B932-4F7A-8912-583A3470A9F0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188" name="Line 213">
          <a:extLst>
            <a:ext uri="{FF2B5EF4-FFF2-40B4-BE49-F238E27FC236}">
              <a16:creationId xmlns:a16="http://schemas.microsoft.com/office/drawing/2014/main" id="{FB34125F-E6F8-4724-8A4C-B7FED9C85334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89" name="Text 2390">
          <a:extLst>
            <a:ext uri="{FF2B5EF4-FFF2-40B4-BE49-F238E27FC236}">
              <a16:creationId xmlns:a16="http://schemas.microsoft.com/office/drawing/2014/main" id="{217D0EDD-C149-469E-8832-B85DB42923DC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190" name="Text 2414">
          <a:extLst>
            <a:ext uri="{FF2B5EF4-FFF2-40B4-BE49-F238E27FC236}">
              <a16:creationId xmlns:a16="http://schemas.microsoft.com/office/drawing/2014/main" id="{572E526A-1395-4EB7-A04C-68D012903008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191" name="Text 2356">
          <a:extLst>
            <a:ext uri="{FF2B5EF4-FFF2-40B4-BE49-F238E27FC236}">
              <a16:creationId xmlns:a16="http://schemas.microsoft.com/office/drawing/2014/main" id="{491E93E0-A478-41CA-B9E9-83951CED8E09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192" name="Text 2360">
          <a:extLst>
            <a:ext uri="{FF2B5EF4-FFF2-40B4-BE49-F238E27FC236}">
              <a16:creationId xmlns:a16="http://schemas.microsoft.com/office/drawing/2014/main" id="{75891A27-BFD6-439F-B517-183C3118BF8D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193" name="Text 2367">
          <a:extLst>
            <a:ext uri="{FF2B5EF4-FFF2-40B4-BE49-F238E27FC236}">
              <a16:creationId xmlns:a16="http://schemas.microsoft.com/office/drawing/2014/main" id="{DAB63223-71B5-4161-BA73-B59342737B06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194" name="Text 2368">
          <a:extLst>
            <a:ext uri="{FF2B5EF4-FFF2-40B4-BE49-F238E27FC236}">
              <a16:creationId xmlns:a16="http://schemas.microsoft.com/office/drawing/2014/main" id="{D60E5351-B681-4760-8210-D02C020419B0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195" name="Text 2370">
          <a:extLst>
            <a:ext uri="{FF2B5EF4-FFF2-40B4-BE49-F238E27FC236}">
              <a16:creationId xmlns:a16="http://schemas.microsoft.com/office/drawing/2014/main" id="{F60B66B6-B1D4-4527-8F8F-CD89C9398C2A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196" name="Text 2371">
          <a:extLst>
            <a:ext uri="{FF2B5EF4-FFF2-40B4-BE49-F238E27FC236}">
              <a16:creationId xmlns:a16="http://schemas.microsoft.com/office/drawing/2014/main" id="{2EFD5ABD-C072-4283-8DE4-8F6F4A8ABA1A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197" name="Text 2372">
          <a:extLst>
            <a:ext uri="{FF2B5EF4-FFF2-40B4-BE49-F238E27FC236}">
              <a16:creationId xmlns:a16="http://schemas.microsoft.com/office/drawing/2014/main" id="{A66B18D8-BFA4-473B-A892-E1F3A1A39AF5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198" name="Text 2387">
          <a:extLst>
            <a:ext uri="{FF2B5EF4-FFF2-40B4-BE49-F238E27FC236}">
              <a16:creationId xmlns:a16="http://schemas.microsoft.com/office/drawing/2014/main" id="{AA17E1A6-EE2B-44ED-A281-E8F7B41D3169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199" name="Text 2390">
          <a:extLst>
            <a:ext uri="{FF2B5EF4-FFF2-40B4-BE49-F238E27FC236}">
              <a16:creationId xmlns:a16="http://schemas.microsoft.com/office/drawing/2014/main" id="{D5678E85-6678-4213-AE34-9A6E05BB2633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00" name="Text 2414">
          <a:extLst>
            <a:ext uri="{FF2B5EF4-FFF2-40B4-BE49-F238E27FC236}">
              <a16:creationId xmlns:a16="http://schemas.microsoft.com/office/drawing/2014/main" id="{52FE0BAF-89DB-455F-B5E0-9E0BC47ADE2A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01" name="Text 2414">
          <a:extLst>
            <a:ext uri="{FF2B5EF4-FFF2-40B4-BE49-F238E27FC236}">
              <a16:creationId xmlns:a16="http://schemas.microsoft.com/office/drawing/2014/main" id="{A799353B-F4CF-41D8-9B68-7C143326BF70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202" name="Text 2356">
          <a:extLst>
            <a:ext uri="{FF2B5EF4-FFF2-40B4-BE49-F238E27FC236}">
              <a16:creationId xmlns:a16="http://schemas.microsoft.com/office/drawing/2014/main" id="{0A4D9242-A15B-4C24-8E40-AA42DAC21633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203" name="Text 2360">
          <a:extLst>
            <a:ext uri="{FF2B5EF4-FFF2-40B4-BE49-F238E27FC236}">
              <a16:creationId xmlns:a16="http://schemas.microsoft.com/office/drawing/2014/main" id="{D2E334FD-609D-4B90-A429-67CEE5487974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204" name="Text 2367">
          <a:extLst>
            <a:ext uri="{FF2B5EF4-FFF2-40B4-BE49-F238E27FC236}">
              <a16:creationId xmlns:a16="http://schemas.microsoft.com/office/drawing/2014/main" id="{AFF33375-D19B-46C2-BA75-121008BE27B6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05" name="Text 2368">
          <a:extLst>
            <a:ext uri="{FF2B5EF4-FFF2-40B4-BE49-F238E27FC236}">
              <a16:creationId xmlns:a16="http://schemas.microsoft.com/office/drawing/2014/main" id="{6469BC9B-F98B-4B06-A4B7-8EC764A7FB54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06" name="Text 2367">
          <a:extLst>
            <a:ext uri="{FF2B5EF4-FFF2-40B4-BE49-F238E27FC236}">
              <a16:creationId xmlns:a16="http://schemas.microsoft.com/office/drawing/2014/main" id="{94E8234D-F161-4DC8-B1D1-FE9A72D28D69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07" name="Text 2387">
          <a:extLst>
            <a:ext uri="{FF2B5EF4-FFF2-40B4-BE49-F238E27FC236}">
              <a16:creationId xmlns:a16="http://schemas.microsoft.com/office/drawing/2014/main" id="{7FB0E5CC-F20A-4066-84C2-CDBB5273FB98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208" name="Line 236">
          <a:extLst>
            <a:ext uri="{FF2B5EF4-FFF2-40B4-BE49-F238E27FC236}">
              <a16:creationId xmlns:a16="http://schemas.microsoft.com/office/drawing/2014/main" id="{67C0D214-04D6-4064-8C0F-5777B0FF3477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09" name="Text 2390">
          <a:extLst>
            <a:ext uri="{FF2B5EF4-FFF2-40B4-BE49-F238E27FC236}">
              <a16:creationId xmlns:a16="http://schemas.microsoft.com/office/drawing/2014/main" id="{204806B9-9DC0-488B-8408-2252BB4CD5D9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210" name="Text 2387">
          <a:extLst>
            <a:ext uri="{FF2B5EF4-FFF2-40B4-BE49-F238E27FC236}">
              <a16:creationId xmlns:a16="http://schemas.microsoft.com/office/drawing/2014/main" id="{1F02E94A-53C8-45C2-849E-82FC84C322D8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11" name="Text 2390">
          <a:extLst>
            <a:ext uri="{FF2B5EF4-FFF2-40B4-BE49-F238E27FC236}">
              <a16:creationId xmlns:a16="http://schemas.microsoft.com/office/drawing/2014/main" id="{54B04CFF-72B9-4029-A0A3-2F22ED718E6B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212" name="Text 2368">
          <a:extLst>
            <a:ext uri="{FF2B5EF4-FFF2-40B4-BE49-F238E27FC236}">
              <a16:creationId xmlns:a16="http://schemas.microsoft.com/office/drawing/2014/main" id="{9705B540-49CF-434B-804D-70093FD82281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13" name="Text 2368">
          <a:extLst>
            <a:ext uri="{FF2B5EF4-FFF2-40B4-BE49-F238E27FC236}">
              <a16:creationId xmlns:a16="http://schemas.microsoft.com/office/drawing/2014/main" id="{252E92D7-0577-45EA-A310-2F8F97311D61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14" name="Text 2368">
          <a:extLst>
            <a:ext uri="{FF2B5EF4-FFF2-40B4-BE49-F238E27FC236}">
              <a16:creationId xmlns:a16="http://schemas.microsoft.com/office/drawing/2014/main" id="{9E7896B4-A184-44C1-96F1-564304AAFE82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215" name="Text 2356">
          <a:extLst>
            <a:ext uri="{FF2B5EF4-FFF2-40B4-BE49-F238E27FC236}">
              <a16:creationId xmlns:a16="http://schemas.microsoft.com/office/drawing/2014/main" id="{1BA84557-25E2-44D1-9296-0D2955BACC4B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216" name="Text 2368">
          <a:extLst>
            <a:ext uri="{FF2B5EF4-FFF2-40B4-BE49-F238E27FC236}">
              <a16:creationId xmlns:a16="http://schemas.microsoft.com/office/drawing/2014/main" id="{1B20334E-6768-4EAF-9147-95510EEEA6DE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217" name="Text 2370">
          <a:extLst>
            <a:ext uri="{FF2B5EF4-FFF2-40B4-BE49-F238E27FC236}">
              <a16:creationId xmlns:a16="http://schemas.microsoft.com/office/drawing/2014/main" id="{48D43D5A-32AB-4348-8103-EB4DA9C1B44E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18" name="Text 2387">
          <a:extLst>
            <a:ext uri="{FF2B5EF4-FFF2-40B4-BE49-F238E27FC236}">
              <a16:creationId xmlns:a16="http://schemas.microsoft.com/office/drawing/2014/main" id="{9B389E84-3728-4E1D-8F42-4998778043F8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219" name="Text 2390">
          <a:extLst>
            <a:ext uri="{FF2B5EF4-FFF2-40B4-BE49-F238E27FC236}">
              <a16:creationId xmlns:a16="http://schemas.microsoft.com/office/drawing/2014/main" id="{8F189974-0137-418B-9723-CE549999963E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220" name="Text 2370">
          <a:extLst>
            <a:ext uri="{FF2B5EF4-FFF2-40B4-BE49-F238E27FC236}">
              <a16:creationId xmlns:a16="http://schemas.microsoft.com/office/drawing/2014/main" id="{82635E24-0A07-46FB-8020-D0E6A22CDB6B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21" name="Text 2356">
          <a:extLst>
            <a:ext uri="{FF2B5EF4-FFF2-40B4-BE49-F238E27FC236}">
              <a16:creationId xmlns:a16="http://schemas.microsoft.com/office/drawing/2014/main" id="{1DDB0971-70F5-49CC-854E-A801F0E4679F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22" name="Text 2360">
          <a:extLst>
            <a:ext uri="{FF2B5EF4-FFF2-40B4-BE49-F238E27FC236}">
              <a16:creationId xmlns:a16="http://schemas.microsoft.com/office/drawing/2014/main" id="{16228E7D-E849-40C5-953E-507D3E3CDCFD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23" name="Text 2367">
          <a:extLst>
            <a:ext uri="{FF2B5EF4-FFF2-40B4-BE49-F238E27FC236}">
              <a16:creationId xmlns:a16="http://schemas.microsoft.com/office/drawing/2014/main" id="{D40EE911-067D-4A90-8A63-1AE099EE76B5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24" name="Text 2368">
          <a:extLst>
            <a:ext uri="{FF2B5EF4-FFF2-40B4-BE49-F238E27FC236}">
              <a16:creationId xmlns:a16="http://schemas.microsoft.com/office/drawing/2014/main" id="{9F522A2B-00FB-45B2-A918-262172C0C072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25" name="Text 2370">
          <a:extLst>
            <a:ext uri="{FF2B5EF4-FFF2-40B4-BE49-F238E27FC236}">
              <a16:creationId xmlns:a16="http://schemas.microsoft.com/office/drawing/2014/main" id="{9D2A7EFD-88DA-4602-B8AD-4AB5770227EB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26" name="Text 2371">
          <a:extLst>
            <a:ext uri="{FF2B5EF4-FFF2-40B4-BE49-F238E27FC236}">
              <a16:creationId xmlns:a16="http://schemas.microsoft.com/office/drawing/2014/main" id="{AE1022CC-F546-44CE-AE85-D010087658EE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27" name="Text 2372">
          <a:extLst>
            <a:ext uri="{FF2B5EF4-FFF2-40B4-BE49-F238E27FC236}">
              <a16:creationId xmlns:a16="http://schemas.microsoft.com/office/drawing/2014/main" id="{86D41840-133F-42EF-981F-211464FA4273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28" name="Text 2387">
          <a:extLst>
            <a:ext uri="{FF2B5EF4-FFF2-40B4-BE49-F238E27FC236}">
              <a16:creationId xmlns:a16="http://schemas.microsoft.com/office/drawing/2014/main" id="{4AF5A7E2-3A3B-4263-9928-C55797F8C7D2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229" name="Line 37">
          <a:extLst>
            <a:ext uri="{FF2B5EF4-FFF2-40B4-BE49-F238E27FC236}">
              <a16:creationId xmlns:a16="http://schemas.microsoft.com/office/drawing/2014/main" id="{F9C95943-2798-4A99-BA1B-69A753546C31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30" name="Text 2390">
          <a:extLst>
            <a:ext uri="{FF2B5EF4-FFF2-40B4-BE49-F238E27FC236}">
              <a16:creationId xmlns:a16="http://schemas.microsoft.com/office/drawing/2014/main" id="{F5C5A1C2-001B-41F0-AF78-7E52131C5DC6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31" name="Text 2414">
          <a:extLst>
            <a:ext uri="{FF2B5EF4-FFF2-40B4-BE49-F238E27FC236}">
              <a16:creationId xmlns:a16="http://schemas.microsoft.com/office/drawing/2014/main" id="{5736A738-436A-45F9-8721-9D8875D62D8F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232" name="Text 2418">
          <a:extLst>
            <a:ext uri="{FF2B5EF4-FFF2-40B4-BE49-F238E27FC236}">
              <a16:creationId xmlns:a16="http://schemas.microsoft.com/office/drawing/2014/main" id="{A71F9874-4AC8-4B82-9950-C7555FA12D74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33" name="Text 2356">
          <a:extLst>
            <a:ext uri="{FF2B5EF4-FFF2-40B4-BE49-F238E27FC236}">
              <a16:creationId xmlns:a16="http://schemas.microsoft.com/office/drawing/2014/main" id="{A1D08765-654F-4EE7-840A-138F16BE15D2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34" name="Text 2360">
          <a:extLst>
            <a:ext uri="{FF2B5EF4-FFF2-40B4-BE49-F238E27FC236}">
              <a16:creationId xmlns:a16="http://schemas.microsoft.com/office/drawing/2014/main" id="{ED678E0C-E2A7-4EC4-B99F-166CF0F75181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35" name="Text 2367">
          <a:extLst>
            <a:ext uri="{FF2B5EF4-FFF2-40B4-BE49-F238E27FC236}">
              <a16:creationId xmlns:a16="http://schemas.microsoft.com/office/drawing/2014/main" id="{7391FF17-B723-41BF-9BC5-792D6383D826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36" name="Text 2368">
          <a:extLst>
            <a:ext uri="{FF2B5EF4-FFF2-40B4-BE49-F238E27FC236}">
              <a16:creationId xmlns:a16="http://schemas.microsoft.com/office/drawing/2014/main" id="{4655647F-5DD7-4741-8BE1-BE43F9AF10BB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37" name="Text 2370">
          <a:extLst>
            <a:ext uri="{FF2B5EF4-FFF2-40B4-BE49-F238E27FC236}">
              <a16:creationId xmlns:a16="http://schemas.microsoft.com/office/drawing/2014/main" id="{C4625022-E6DF-4EB1-9C36-F234441FD41B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38" name="Text 2371">
          <a:extLst>
            <a:ext uri="{FF2B5EF4-FFF2-40B4-BE49-F238E27FC236}">
              <a16:creationId xmlns:a16="http://schemas.microsoft.com/office/drawing/2014/main" id="{E684B770-F554-4302-94F5-E6167AEB295D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39" name="Text 2372">
          <a:extLst>
            <a:ext uri="{FF2B5EF4-FFF2-40B4-BE49-F238E27FC236}">
              <a16:creationId xmlns:a16="http://schemas.microsoft.com/office/drawing/2014/main" id="{DE87849E-8D31-4360-96D4-CD6918B84272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40" name="Text 2387">
          <a:extLst>
            <a:ext uri="{FF2B5EF4-FFF2-40B4-BE49-F238E27FC236}">
              <a16:creationId xmlns:a16="http://schemas.microsoft.com/office/drawing/2014/main" id="{0FAEB9A6-EEBA-4558-B62A-2BCFE41B98F4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41" name="Text 2390">
          <a:extLst>
            <a:ext uri="{FF2B5EF4-FFF2-40B4-BE49-F238E27FC236}">
              <a16:creationId xmlns:a16="http://schemas.microsoft.com/office/drawing/2014/main" id="{353E8323-D674-42E8-ACFA-C607506F8C15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42" name="Text 2414">
          <a:extLst>
            <a:ext uri="{FF2B5EF4-FFF2-40B4-BE49-F238E27FC236}">
              <a16:creationId xmlns:a16="http://schemas.microsoft.com/office/drawing/2014/main" id="{8AA61074-70DF-42BD-8A67-13FBF670171A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243" name="Text 2418">
          <a:extLst>
            <a:ext uri="{FF2B5EF4-FFF2-40B4-BE49-F238E27FC236}">
              <a16:creationId xmlns:a16="http://schemas.microsoft.com/office/drawing/2014/main" id="{4DCCB902-EFED-496F-8664-33A1DE95373C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44" name="Text 2414">
          <a:extLst>
            <a:ext uri="{FF2B5EF4-FFF2-40B4-BE49-F238E27FC236}">
              <a16:creationId xmlns:a16="http://schemas.microsoft.com/office/drawing/2014/main" id="{B8A94A2B-5ECE-48E7-98A2-B6321EC38505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14</xdr:col>
      <xdr:colOff>0</xdr:colOff>
      <xdr:row>31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245" name="Text 2418">
          <a:extLst>
            <a:ext uri="{FF2B5EF4-FFF2-40B4-BE49-F238E27FC236}">
              <a16:creationId xmlns:a16="http://schemas.microsoft.com/office/drawing/2014/main" id="{403D073A-BBE8-4405-A4FB-FF1CB018143B}"/>
            </a:ext>
          </a:extLst>
        </xdr:cNvPr>
        <xdr:cNvSpPr txBox="1">
          <a:spLocks noChangeArrowheads="1"/>
        </xdr:cNvSpPr>
      </xdr:nvSpPr>
      <xdr:spPr bwMode="auto">
        <a:xfrm>
          <a:off x="8677275" y="59055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K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246" name="Text 2356">
          <a:extLst>
            <a:ext uri="{FF2B5EF4-FFF2-40B4-BE49-F238E27FC236}">
              <a16:creationId xmlns:a16="http://schemas.microsoft.com/office/drawing/2014/main" id="{117C3163-8D4F-4E2F-B233-094D5049AB81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247" name="Text 2360">
          <a:extLst>
            <a:ext uri="{FF2B5EF4-FFF2-40B4-BE49-F238E27FC236}">
              <a16:creationId xmlns:a16="http://schemas.microsoft.com/office/drawing/2014/main" id="{4E035BA7-69D4-419A-85F1-9B9CC947D59F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248" name="Text 2367">
          <a:extLst>
            <a:ext uri="{FF2B5EF4-FFF2-40B4-BE49-F238E27FC236}">
              <a16:creationId xmlns:a16="http://schemas.microsoft.com/office/drawing/2014/main" id="{89663370-7E19-4C90-BF2B-D824A70A1CDC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249" name="Text 2368">
          <a:extLst>
            <a:ext uri="{FF2B5EF4-FFF2-40B4-BE49-F238E27FC236}">
              <a16:creationId xmlns:a16="http://schemas.microsoft.com/office/drawing/2014/main" id="{6D2CFCAE-ABAB-4EC8-A011-1C6BBD3B7091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50" name="Text 2367">
          <a:extLst>
            <a:ext uri="{FF2B5EF4-FFF2-40B4-BE49-F238E27FC236}">
              <a16:creationId xmlns:a16="http://schemas.microsoft.com/office/drawing/2014/main" id="{FE45498C-A0D7-424D-BA58-6A0931726D54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51" name="Text 2387">
          <a:extLst>
            <a:ext uri="{FF2B5EF4-FFF2-40B4-BE49-F238E27FC236}">
              <a16:creationId xmlns:a16="http://schemas.microsoft.com/office/drawing/2014/main" id="{2079120F-C5E7-4029-B447-0EF6CB3700EF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252" name="Line 60">
          <a:extLst>
            <a:ext uri="{FF2B5EF4-FFF2-40B4-BE49-F238E27FC236}">
              <a16:creationId xmlns:a16="http://schemas.microsoft.com/office/drawing/2014/main" id="{C3AF1D11-868C-4B61-9207-653C9BEF6641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53" name="Text 2390">
          <a:extLst>
            <a:ext uri="{FF2B5EF4-FFF2-40B4-BE49-F238E27FC236}">
              <a16:creationId xmlns:a16="http://schemas.microsoft.com/office/drawing/2014/main" id="{ACC387A5-EE25-4B20-897D-98184C9BF03F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254" name="Text 2387">
          <a:extLst>
            <a:ext uri="{FF2B5EF4-FFF2-40B4-BE49-F238E27FC236}">
              <a16:creationId xmlns:a16="http://schemas.microsoft.com/office/drawing/2014/main" id="{E63E0DB0-A03A-40F3-A397-DE7A483D7AD2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55" name="Text 2390">
          <a:extLst>
            <a:ext uri="{FF2B5EF4-FFF2-40B4-BE49-F238E27FC236}">
              <a16:creationId xmlns:a16="http://schemas.microsoft.com/office/drawing/2014/main" id="{4125349C-29B8-4992-99DA-9FBB752FD0FC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256" name="Text 2368">
          <a:extLst>
            <a:ext uri="{FF2B5EF4-FFF2-40B4-BE49-F238E27FC236}">
              <a16:creationId xmlns:a16="http://schemas.microsoft.com/office/drawing/2014/main" id="{BB09B590-1ECB-41DC-A9C7-206B1F3A14AA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257" name="Text 2368">
          <a:extLst>
            <a:ext uri="{FF2B5EF4-FFF2-40B4-BE49-F238E27FC236}">
              <a16:creationId xmlns:a16="http://schemas.microsoft.com/office/drawing/2014/main" id="{873200D5-0AA1-4FDF-90B5-71C3139A261A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371475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258" name="Text 2368">
          <a:extLst>
            <a:ext uri="{FF2B5EF4-FFF2-40B4-BE49-F238E27FC236}">
              <a16:creationId xmlns:a16="http://schemas.microsoft.com/office/drawing/2014/main" id="{23949C0A-0E98-42F3-A80E-B9BDDDEB6D3F}"/>
            </a:ext>
          </a:extLst>
        </xdr:cNvPr>
        <xdr:cNvSpPr txBox="1">
          <a:spLocks noChangeArrowheads="1"/>
        </xdr:cNvSpPr>
      </xdr:nvSpPr>
      <xdr:spPr bwMode="auto">
        <a:xfrm>
          <a:off x="4829175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59" name="Text 2368">
          <a:extLst>
            <a:ext uri="{FF2B5EF4-FFF2-40B4-BE49-F238E27FC236}">
              <a16:creationId xmlns:a16="http://schemas.microsoft.com/office/drawing/2014/main" id="{6B0C18CE-8D4B-4594-A04C-9DB67A15471E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60" name="Text 2368">
          <a:extLst>
            <a:ext uri="{FF2B5EF4-FFF2-40B4-BE49-F238E27FC236}">
              <a16:creationId xmlns:a16="http://schemas.microsoft.com/office/drawing/2014/main" id="{CF042164-FA9C-4BD7-9F87-46C12A535B59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261" name="Text 2356">
          <a:extLst>
            <a:ext uri="{FF2B5EF4-FFF2-40B4-BE49-F238E27FC236}">
              <a16:creationId xmlns:a16="http://schemas.microsoft.com/office/drawing/2014/main" id="{CCC88281-208D-4F7A-A457-480FA60D63A9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262" name="Text 2368">
          <a:extLst>
            <a:ext uri="{FF2B5EF4-FFF2-40B4-BE49-F238E27FC236}">
              <a16:creationId xmlns:a16="http://schemas.microsoft.com/office/drawing/2014/main" id="{374D29E5-7A6D-4369-AE4B-C6C214DBF337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263" name="Text 2370">
          <a:extLst>
            <a:ext uri="{FF2B5EF4-FFF2-40B4-BE49-F238E27FC236}">
              <a16:creationId xmlns:a16="http://schemas.microsoft.com/office/drawing/2014/main" id="{7B8DDCA3-03FD-4ABD-8618-A575877550B5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64" name="Text 2387">
          <a:extLst>
            <a:ext uri="{FF2B5EF4-FFF2-40B4-BE49-F238E27FC236}">
              <a16:creationId xmlns:a16="http://schemas.microsoft.com/office/drawing/2014/main" id="{14E05A47-6A56-4CC9-B80B-0F523DD2F78D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265" name="Text 2390">
          <a:extLst>
            <a:ext uri="{FF2B5EF4-FFF2-40B4-BE49-F238E27FC236}">
              <a16:creationId xmlns:a16="http://schemas.microsoft.com/office/drawing/2014/main" id="{9ADF5259-CA88-4FFF-8C99-81CCDAE9DA46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266" name="Text 2370">
          <a:extLst>
            <a:ext uri="{FF2B5EF4-FFF2-40B4-BE49-F238E27FC236}">
              <a16:creationId xmlns:a16="http://schemas.microsoft.com/office/drawing/2014/main" id="{91B984B9-BD87-44AE-B799-9CC3E1515265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67" name="Text 2356">
          <a:extLst>
            <a:ext uri="{FF2B5EF4-FFF2-40B4-BE49-F238E27FC236}">
              <a16:creationId xmlns:a16="http://schemas.microsoft.com/office/drawing/2014/main" id="{4C1051AE-516A-408C-9FE4-3F6AD93F3F11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68" name="Text 2360">
          <a:extLst>
            <a:ext uri="{FF2B5EF4-FFF2-40B4-BE49-F238E27FC236}">
              <a16:creationId xmlns:a16="http://schemas.microsoft.com/office/drawing/2014/main" id="{5A4AEC8A-55B3-408B-83BC-32CE669957CE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69" name="Text 2367">
          <a:extLst>
            <a:ext uri="{FF2B5EF4-FFF2-40B4-BE49-F238E27FC236}">
              <a16:creationId xmlns:a16="http://schemas.microsoft.com/office/drawing/2014/main" id="{9B6DA377-8531-4E03-927F-75C9927A5BEC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70" name="Text 2368">
          <a:extLst>
            <a:ext uri="{FF2B5EF4-FFF2-40B4-BE49-F238E27FC236}">
              <a16:creationId xmlns:a16="http://schemas.microsoft.com/office/drawing/2014/main" id="{12435F8F-593D-43F7-A199-09E48A46C2B0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71" name="Text 2370">
          <a:extLst>
            <a:ext uri="{FF2B5EF4-FFF2-40B4-BE49-F238E27FC236}">
              <a16:creationId xmlns:a16="http://schemas.microsoft.com/office/drawing/2014/main" id="{C10FE01B-C86A-441B-9213-EAA509544132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72" name="Text 2371">
          <a:extLst>
            <a:ext uri="{FF2B5EF4-FFF2-40B4-BE49-F238E27FC236}">
              <a16:creationId xmlns:a16="http://schemas.microsoft.com/office/drawing/2014/main" id="{8724AD12-9DFD-4185-97A9-F6DA87DC2E71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73" name="Text 2372">
          <a:extLst>
            <a:ext uri="{FF2B5EF4-FFF2-40B4-BE49-F238E27FC236}">
              <a16:creationId xmlns:a16="http://schemas.microsoft.com/office/drawing/2014/main" id="{0AE8CD19-5188-49D3-A2CD-965050D0C143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74" name="Text 2387">
          <a:extLst>
            <a:ext uri="{FF2B5EF4-FFF2-40B4-BE49-F238E27FC236}">
              <a16:creationId xmlns:a16="http://schemas.microsoft.com/office/drawing/2014/main" id="{12C031FA-8C75-4915-AE4F-CB6525041CFB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275" name="Line 171">
          <a:extLst>
            <a:ext uri="{FF2B5EF4-FFF2-40B4-BE49-F238E27FC236}">
              <a16:creationId xmlns:a16="http://schemas.microsoft.com/office/drawing/2014/main" id="{AA801204-3026-41BB-B570-291021EBE030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76" name="Text 2390">
          <a:extLst>
            <a:ext uri="{FF2B5EF4-FFF2-40B4-BE49-F238E27FC236}">
              <a16:creationId xmlns:a16="http://schemas.microsoft.com/office/drawing/2014/main" id="{4AAA112E-D967-4DDE-B8DE-BF4BF321F25E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77" name="Text 2414">
          <a:extLst>
            <a:ext uri="{FF2B5EF4-FFF2-40B4-BE49-F238E27FC236}">
              <a16:creationId xmlns:a16="http://schemas.microsoft.com/office/drawing/2014/main" id="{3BB98198-7719-4DC6-9574-0C2D3B7503E2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278" name="Text 2356">
          <a:extLst>
            <a:ext uri="{FF2B5EF4-FFF2-40B4-BE49-F238E27FC236}">
              <a16:creationId xmlns:a16="http://schemas.microsoft.com/office/drawing/2014/main" id="{22F257E9-D807-4AE5-9653-6138F1975FFD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279" name="Text 2360">
          <a:extLst>
            <a:ext uri="{FF2B5EF4-FFF2-40B4-BE49-F238E27FC236}">
              <a16:creationId xmlns:a16="http://schemas.microsoft.com/office/drawing/2014/main" id="{B33A9825-74E3-48BD-B91B-AB92791E91E8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280" name="Text 2367">
          <a:extLst>
            <a:ext uri="{FF2B5EF4-FFF2-40B4-BE49-F238E27FC236}">
              <a16:creationId xmlns:a16="http://schemas.microsoft.com/office/drawing/2014/main" id="{DA6D0C4E-1A16-4DB6-9AEE-C53861BA5415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281" name="Text 2368">
          <a:extLst>
            <a:ext uri="{FF2B5EF4-FFF2-40B4-BE49-F238E27FC236}">
              <a16:creationId xmlns:a16="http://schemas.microsoft.com/office/drawing/2014/main" id="{A46D0304-0627-491B-AC27-A8D0F9266B36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282" name="Text 2370">
          <a:extLst>
            <a:ext uri="{FF2B5EF4-FFF2-40B4-BE49-F238E27FC236}">
              <a16:creationId xmlns:a16="http://schemas.microsoft.com/office/drawing/2014/main" id="{320B695C-2FA7-46D9-9E34-6273B7F64558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283" name="Text 2371">
          <a:extLst>
            <a:ext uri="{FF2B5EF4-FFF2-40B4-BE49-F238E27FC236}">
              <a16:creationId xmlns:a16="http://schemas.microsoft.com/office/drawing/2014/main" id="{1DCBA934-E41E-4623-9DD3-9B9C246C7E8F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284" name="Text 2372">
          <a:extLst>
            <a:ext uri="{FF2B5EF4-FFF2-40B4-BE49-F238E27FC236}">
              <a16:creationId xmlns:a16="http://schemas.microsoft.com/office/drawing/2014/main" id="{B5E840E7-3201-4338-8D8C-23B8DFD7C2B0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285" name="Text 2387">
          <a:extLst>
            <a:ext uri="{FF2B5EF4-FFF2-40B4-BE49-F238E27FC236}">
              <a16:creationId xmlns:a16="http://schemas.microsoft.com/office/drawing/2014/main" id="{D0B61A77-4B05-4C31-9E98-FDCB2108E04A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86" name="Text 2390">
          <a:extLst>
            <a:ext uri="{FF2B5EF4-FFF2-40B4-BE49-F238E27FC236}">
              <a16:creationId xmlns:a16="http://schemas.microsoft.com/office/drawing/2014/main" id="{640D9460-8004-4C21-9ECA-1CA2860E5012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87" name="Text 2414">
          <a:extLst>
            <a:ext uri="{FF2B5EF4-FFF2-40B4-BE49-F238E27FC236}">
              <a16:creationId xmlns:a16="http://schemas.microsoft.com/office/drawing/2014/main" id="{5B156AAB-4577-4C99-99E1-113332BE7CC6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288" name="Text 2414">
          <a:extLst>
            <a:ext uri="{FF2B5EF4-FFF2-40B4-BE49-F238E27FC236}">
              <a16:creationId xmlns:a16="http://schemas.microsoft.com/office/drawing/2014/main" id="{2BEA9C23-EAB7-4971-BA9D-6658FA1C911B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289" name="Text 2356">
          <a:extLst>
            <a:ext uri="{FF2B5EF4-FFF2-40B4-BE49-F238E27FC236}">
              <a16:creationId xmlns:a16="http://schemas.microsoft.com/office/drawing/2014/main" id="{2D34D97C-F445-438F-9CF4-5C331E47740F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290" name="Text 2360">
          <a:extLst>
            <a:ext uri="{FF2B5EF4-FFF2-40B4-BE49-F238E27FC236}">
              <a16:creationId xmlns:a16="http://schemas.microsoft.com/office/drawing/2014/main" id="{98C0565F-58F8-4592-AB21-46B1E1BA6EA9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291" name="Text 2367">
          <a:extLst>
            <a:ext uri="{FF2B5EF4-FFF2-40B4-BE49-F238E27FC236}">
              <a16:creationId xmlns:a16="http://schemas.microsoft.com/office/drawing/2014/main" id="{EDE27544-FB5B-49A3-AD64-5A02E3E2A846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292" name="Text 2368">
          <a:extLst>
            <a:ext uri="{FF2B5EF4-FFF2-40B4-BE49-F238E27FC236}">
              <a16:creationId xmlns:a16="http://schemas.microsoft.com/office/drawing/2014/main" id="{6C00DA7F-2AD6-4DCA-85CF-7DD1308788C2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93" name="Text 2367">
          <a:extLst>
            <a:ext uri="{FF2B5EF4-FFF2-40B4-BE49-F238E27FC236}">
              <a16:creationId xmlns:a16="http://schemas.microsoft.com/office/drawing/2014/main" id="{BDDF03A1-62BC-491D-B24F-3559FBD19B18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94" name="Text 2387">
          <a:extLst>
            <a:ext uri="{FF2B5EF4-FFF2-40B4-BE49-F238E27FC236}">
              <a16:creationId xmlns:a16="http://schemas.microsoft.com/office/drawing/2014/main" id="{AE42C4D9-1002-4CA9-BF49-EBF16251D7FA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295" name="Line 194">
          <a:extLst>
            <a:ext uri="{FF2B5EF4-FFF2-40B4-BE49-F238E27FC236}">
              <a16:creationId xmlns:a16="http://schemas.microsoft.com/office/drawing/2014/main" id="{832F29C0-6FC8-43F5-B657-F9C0D7AEC371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296" name="Text 2390">
          <a:extLst>
            <a:ext uri="{FF2B5EF4-FFF2-40B4-BE49-F238E27FC236}">
              <a16:creationId xmlns:a16="http://schemas.microsoft.com/office/drawing/2014/main" id="{913C03A7-AE60-44DF-B4F1-E95C8DE2BB89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297" name="Text 2387">
          <a:extLst>
            <a:ext uri="{FF2B5EF4-FFF2-40B4-BE49-F238E27FC236}">
              <a16:creationId xmlns:a16="http://schemas.microsoft.com/office/drawing/2014/main" id="{9757ABE9-396B-480F-A177-AD45468C55E7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298" name="Text 2390">
          <a:extLst>
            <a:ext uri="{FF2B5EF4-FFF2-40B4-BE49-F238E27FC236}">
              <a16:creationId xmlns:a16="http://schemas.microsoft.com/office/drawing/2014/main" id="{B413D78A-96DF-4081-AEF7-25650AC50581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299" name="Text 2368">
          <a:extLst>
            <a:ext uri="{FF2B5EF4-FFF2-40B4-BE49-F238E27FC236}">
              <a16:creationId xmlns:a16="http://schemas.microsoft.com/office/drawing/2014/main" id="{49BA6967-4707-4526-B59A-3B0EFB07012C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6</xdr:col>
      <xdr:colOff>247650</xdr:colOff>
      <xdr:row>31</xdr:row>
      <xdr:rowOff>0</xdr:rowOff>
    </xdr:from>
    <xdr:to>
      <xdr:col>6</xdr:col>
      <xdr:colOff>390525</xdr:colOff>
      <xdr:row>31</xdr:row>
      <xdr:rowOff>0</xdr:rowOff>
    </xdr:to>
    <xdr:sp macro="" textlink="">
      <xdr:nvSpPr>
        <xdr:cNvPr id="300" name="Text 2356">
          <a:extLst>
            <a:ext uri="{FF2B5EF4-FFF2-40B4-BE49-F238E27FC236}">
              <a16:creationId xmlns:a16="http://schemas.microsoft.com/office/drawing/2014/main" id="{00ABA488-B5A9-4FD6-ACFE-4DE56552BDD5}"/>
            </a:ext>
          </a:extLst>
        </xdr:cNvPr>
        <xdr:cNvSpPr txBox="1">
          <a:spLocks noChangeArrowheads="1"/>
        </xdr:cNvSpPr>
      </xdr:nvSpPr>
      <xdr:spPr bwMode="auto">
        <a:xfrm>
          <a:off x="40576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EFE</a:t>
          </a:r>
        </a:p>
      </xdr:txBody>
    </xdr:sp>
    <xdr:clientData/>
  </xdr:twoCellAnchor>
  <xdr:twoCellAnchor>
    <xdr:from>
      <xdr:col>6</xdr:col>
      <xdr:colOff>323850</xdr:colOff>
      <xdr:row>31</xdr:row>
      <xdr:rowOff>0</xdr:rowOff>
    </xdr:from>
    <xdr:to>
      <xdr:col>6</xdr:col>
      <xdr:colOff>457200</xdr:colOff>
      <xdr:row>31</xdr:row>
      <xdr:rowOff>0</xdr:rowOff>
    </xdr:to>
    <xdr:sp macro="" textlink="">
      <xdr:nvSpPr>
        <xdr:cNvPr id="301" name="Text 2368">
          <a:extLst>
            <a:ext uri="{FF2B5EF4-FFF2-40B4-BE49-F238E27FC236}">
              <a16:creationId xmlns:a16="http://schemas.microsoft.com/office/drawing/2014/main" id="{CC344CFA-B5A0-44BE-B016-84BFD84E01F1}"/>
            </a:ext>
          </a:extLst>
        </xdr:cNvPr>
        <xdr:cNvSpPr txBox="1">
          <a:spLocks noChangeArrowheads="1"/>
        </xdr:cNvSpPr>
      </xdr:nvSpPr>
      <xdr:spPr bwMode="auto">
        <a:xfrm>
          <a:off x="4133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123825</xdr:colOff>
      <xdr:row>31</xdr:row>
      <xdr:rowOff>0</xdr:rowOff>
    </xdr:to>
    <xdr:sp macro="" textlink="">
      <xdr:nvSpPr>
        <xdr:cNvPr id="302" name="Text 2370">
          <a:extLst>
            <a:ext uri="{FF2B5EF4-FFF2-40B4-BE49-F238E27FC236}">
              <a16:creationId xmlns:a16="http://schemas.microsoft.com/office/drawing/2014/main" id="{8690FB66-A252-40C9-95D3-7674922EEF5B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BC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03" name="Text 2387">
          <a:extLst>
            <a:ext uri="{FF2B5EF4-FFF2-40B4-BE49-F238E27FC236}">
              <a16:creationId xmlns:a16="http://schemas.microsoft.com/office/drawing/2014/main" id="{763761B1-9BBA-4A71-B5E9-1C8B3D652BAF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581025</xdr:colOff>
      <xdr:row>31</xdr:row>
      <xdr:rowOff>0</xdr:rowOff>
    </xdr:from>
    <xdr:to>
      <xdr:col>3</xdr:col>
      <xdr:colOff>142875</xdr:colOff>
      <xdr:row>31</xdr:row>
      <xdr:rowOff>0</xdr:rowOff>
    </xdr:to>
    <xdr:sp macro="" textlink="">
      <xdr:nvSpPr>
        <xdr:cNvPr id="304" name="Text 2390">
          <a:extLst>
            <a:ext uri="{FF2B5EF4-FFF2-40B4-BE49-F238E27FC236}">
              <a16:creationId xmlns:a16="http://schemas.microsoft.com/office/drawing/2014/main" id="{0EA3B9A5-0C58-4F76-9AB5-AF436C5FE0B3}"/>
            </a:ext>
          </a:extLst>
        </xdr:cNvPr>
        <xdr:cNvSpPr txBox="1">
          <a:spLocks noChangeArrowheads="1"/>
        </xdr:cNvSpPr>
      </xdr:nvSpPr>
      <xdr:spPr bwMode="auto">
        <a:xfrm>
          <a:off x="1885950" y="590550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171450</xdr:colOff>
      <xdr:row>31</xdr:row>
      <xdr:rowOff>0</xdr:rowOff>
    </xdr:from>
    <xdr:to>
      <xdr:col>1</xdr:col>
      <xdr:colOff>295275</xdr:colOff>
      <xdr:row>31</xdr:row>
      <xdr:rowOff>0</xdr:rowOff>
    </xdr:to>
    <xdr:sp macro="" textlink="">
      <xdr:nvSpPr>
        <xdr:cNvPr id="305" name="Text 2370">
          <a:extLst>
            <a:ext uri="{FF2B5EF4-FFF2-40B4-BE49-F238E27FC236}">
              <a16:creationId xmlns:a16="http://schemas.microsoft.com/office/drawing/2014/main" id="{FE6DBB63-1D5C-4AB9-B07D-BFCD5552EFB0}"/>
            </a:ext>
          </a:extLst>
        </xdr:cNvPr>
        <xdr:cNvSpPr txBox="1">
          <a:spLocks noChangeArrowheads="1"/>
        </xdr:cNvSpPr>
      </xdr:nvSpPr>
      <xdr:spPr bwMode="auto">
        <a:xfrm>
          <a:off x="762000" y="5905500"/>
          <a:ext cx="1238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306" name="Text 2356">
          <a:extLst>
            <a:ext uri="{FF2B5EF4-FFF2-40B4-BE49-F238E27FC236}">
              <a16:creationId xmlns:a16="http://schemas.microsoft.com/office/drawing/2014/main" id="{BF0DF6C4-2704-4BB7-9EB8-ADA2831D5D20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307" name="Text 2360">
          <a:extLst>
            <a:ext uri="{FF2B5EF4-FFF2-40B4-BE49-F238E27FC236}">
              <a16:creationId xmlns:a16="http://schemas.microsoft.com/office/drawing/2014/main" id="{A9E44013-4D9A-4F5B-AA5D-B953F57AE595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308" name="Text 2367">
          <a:extLst>
            <a:ext uri="{FF2B5EF4-FFF2-40B4-BE49-F238E27FC236}">
              <a16:creationId xmlns:a16="http://schemas.microsoft.com/office/drawing/2014/main" id="{E0F36644-E336-40F3-8C1A-B3D706055F11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309" name="Text 2368">
          <a:extLst>
            <a:ext uri="{FF2B5EF4-FFF2-40B4-BE49-F238E27FC236}">
              <a16:creationId xmlns:a16="http://schemas.microsoft.com/office/drawing/2014/main" id="{50C0B59C-E205-447C-AED9-055C03DF6F52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310" name="Text 2370">
          <a:extLst>
            <a:ext uri="{FF2B5EF4-FFF2-40B4-BE49-F238E27FC236}">
              <a16:creationId xmlns:a16="http://schemas.microsoft.com/office/drawing/2014/main" id="{BFD8D66B-8872-46C1-AB9F-ABD560DC025A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311" name="Text 2371">
          <a:extLst>
            <a:ext uri="{FF2B5EF4-FFF2-40B4-BE49-F238E27FC236}">
              <a16:creationId xmlns:a16="http://schemas.microsoft.com/office/drawing/2014/main" id="{4ED2C43D-2CFE-43E4-A42F-DCAE72B62F8D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312" name="Text 2372">
          <a:extLst>
            <a:ext uri="{FF2B5EF4-FFF2-40B4-BE49-F238E27FC236}">
              <a16:creationId xmlns:a16="http://schemas.microsoft.com/office/drawing/2014/main" id="{A96A8FF5-CA95-4387-B161-B82F3359BB3F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313" name="Text 2387">
          <a:extLst>
            <a:ext uri="{FF2B5EF4-FFF2-40B4-BE49-F238E27FC236}">
              <a16:creationId xmlns:a16="http://schemas.microsoft.com/office/drawing/2014/main" id="{4496ADE0-5F38-4F89-94FF-39857BD75DEC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285750</xdr:colOff>
      <xdr:row>31</xdr:row>
      <xdr:rowOff>0</xdr:rowOff>
    </xdr:from>
    <xdr:to>
      <xdr:col>1</xdr:col>
      <xdr:colOff>285750</xdr:colOff>
      <xdr:row>31</xdr:row>
      <xdr:rowOff>0</xdr:rowOff>
    </xdr:to>
    <xdr:sp macro="" textlink="">
      <xdr:nvSpPr>
        <xdr:cNvPr id="314" name="Line 213">
          <a:extLst>
            <a:ext uri="{FF2B5EF4-FFF2-40B4-BE49-F238E27FC236}">
              <a16:creationId xmlns:a16="http://schemas.microsoft.com/office/drawing/2014/main" id="{465B4D25-6723-4F82-9803-C480926BC898}"/>
            </a:ext>
          </a:extLst>
        </xdr:cNvPr>
        <xdr:cNvSpPr>
          <a:spLocks noChangeShapeType="1"/>
        </xdr:cNvSpPr>
      </xdr:nvSpPr>
      <xdr:spPr bwMode="auto">
        <a:xfrm flipV="1">
          <a:off x="876300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15" name="Text 2390">
          <a:extLst>
            <a:ext uri="{FF2B5EF4-FFF2-40B4-BE49-F238E27FC236}">
              <a16:creationId xmlns:a16="http://schemas.microsoft.com/office/drawing/2014/main" id="{B93A9E72-825D-4DE2-9BC7-E92CBEB404DB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16" name="Text 2414">
          <a:extLst>
            <a:ext uri="{FF2B5EF4-FFF2-40B4-BE49-F238E27FC236}">
              <a16:creationId xmlns:a16="http://schemas.microsoft.com/office/drawing/2014/main" id="{A7BCC09D-D82B-42FB-890B-036B4D8B07DC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361950</xdr:colOff>
      <xdr:row>31</xdr:row>
      <xdr:rowOff>0</xdr:rowOff>
    </xdr:to>
    <xdr:sp macro="" textlink="">
      <xdr:nvSpPr>
        <xdr:cNvPr id="317" name="Text 2356">
          <a:extLst>
            <a:ext uri="{FF2B5EF4-FFF2-40B4-BE49-F238E27FC236}">
              <a16:creationId xmlns:a16="http://schemas.microsoft.com/office/drawing/2014/main" id="{7ABA0B73-345A-46F8-9D57-F1D83BCDA3B8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200025</xdr:colOff>
      <xdr:row>31</xdr:row>
      <xdr:rowOff>0</xdr:rowOff>
    </xdr:from>
    <xdr:to>
      <xdr:col>7</xdr:col>
      <xdr:colOff>342900</xdr:colOff>
      <xdr:row>31</xdr:row>
      <xdr:rowOff>0</xdr:rowOff>
    </xdr:to>
    <xdr:sp macro="" textlink="">
      <xdr:nvSpPr>
        <xdr:cNvPr id="318" name="Text 2360">
          <a:extLst>
            <a:ext uri="{FF2B5EF4-FFF2-40B4-BE49-F238E27FC236}">
              <a16:creationId xmlns:a16="http://schemas.microsoft.com/office/drawing/2014/main" id="{4E43BFEB-773E-4ED4-B9A2-C9BCD84C6599}"/>
            </a:ext>
          </a:extLst>
        </xdr:cNvPr>
        <xdr:cNvSpPr txBox="1">
          <a:spLocks noChangeArrowheads="1"/>
        </xdr:cNvSpPr>
      </xdr:nvSpPr>
      <xdr:spPr bwMode="auto">
        <a:xfrm>
          <a:off x="4657725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381000</xdr:colOff>
      <xdr:row>31</xdr:row>
      <xdr:rowOff>0</xdr:rowOff>
    </xdr:from>
    <xdr:to>
      <xdr:col>7</xdr:col>
      <xdr:colOff>514350</xdr:colOff>
      <xdr:row>31</xdr:row>
      <xdr:rowOff>0</xdr:rowOff>
    </xdr:to>
    <xdr:sp macro="" textlink="">
      <xdr:nvSpPr>
        <xdr:cNvPr id="319" name="Text 2367">
          <a:extLst>
            <a:ext uri="{FF2B5EF4-FFF2-40B4-BE49-F238E27FC236}">
              <a16:creationId xmlns:a16="http://schemas.microsoft.com/office/drawing/2014/main" id="{6C393581-A37D-4D31-9720-90AD2935F7A4}"/>
            </a:ext>
          </a:extLst>
        </xdr:cNvPr>
        <xdr:cNvSpPr txBox="1">
          <a:spLocks noChangeArrowheads="1"/>
        </xdr:cNvSpPr>
      </xdr:nvSpPr>
      <xdr:spPr bwMode="auto">
        <a:xfrm>
          <a:off x="483870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7</xdr:col>
      <xdr:colOff>352425</xdr:colOff>
      <xdr:row>31</xdr:row>
      <xdr:rowOff>0</xdr:rowOff>
    </xdr:from>
    <xdr:to>
      <xdr:col>7</xdr:col>
      <xdr:colOff>485775</xdr:colOff>
      <xdr:row>31</xdr:row>
      <xdr:rowOff>0</xdr:rowOff>
    </xdr:to>
    <xdr:sp macro="" textlink="">
      <xdr:nvSpPr>
        <xdr:cNvPr id="320" name="Text 2368">
          <a:extLst>
            <a:ext uri="{FF2B5EF4-FFF2-40B4-BE49-F238E27FC236}">
              <a16:creationId xmlns:a16="http://schemas.microsoft.com/office/drawing/2014/main" id="{FBDDB82C-8070-437E-8F04-7F94BB054999}"/>
            </a:ext>
          </a:extLst>
        </xdr:cNvPr>
        <xdr:cNvSpPr txBox="1">
          <a:spLocks noChangeArrowheads="1"/>
        </xdr:cNvSpPr>
      </xdr:nvSpPr>
      <xdr:spPr bwMode="auto">
        <a:xfrm>
          <a:off x="48101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1</xdr:col>
      <xdr:colOff>57150</xdr:colOff>
      <xdr:row>31</xdr:row>
      <xdr:rowOff>0</xdr:rowOff>
    </xdr:from>
    <xdr:to>
      <xdr:col>1</xdr:col>
      <xdr:colOff>219075</xdr:colOff>
      <xdr:row>31</xdr:row>
      <xdr:rowOff>0</xdr:rowOff>
    </xdr:to>
    <xdr:sp macro="" textlink="">
      <xdr:nvSpPr>
        <xdr:cNvPr id="321" name="Text 2370">
          <a:extLst>
            <a:ext uri="{FF2B5EF4-FFF2-40B4-BE49-F238E27FC236}">
              <a16:creationId xmlns:a16="http://schemas.microsoft.com/office/drawing/2014/main" id="{ED6E20C2-A15E-4D17-B9BA-0EDB30FF781D}"/>
            </a:ext>
          </a:extLst>
        </xdr:cNvPr>
        <xdr:cNvSpPr txBox="1">
          <a:spLocks noChangeArrowheads="1"/>
        </xdr:cNvSpPr>
      </xdr:nvSpPr>
      <xdr:spPr bwMode="auto">
        <a:xfrm>
          <a:off x="6477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C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161925</xdr:colOff>
      <xdr:row>31</xdr:row>
      <xdr:rowOff>0</xdr:rowOff>
    </xdr:to>
    <xdr:sp macro="" textlink="">
      <xdr:nvSpPr>
        <xdr:cNvPr id="322" name="Text 2371">
          <a:extLst>
            <a:ext uri="{FF2B5EF4-FFF2-40B4-BE49-F238E27FC236}">
              <a16:creationId xmlns:a16="http://schemas.microsoft.com/office/drawing/2014/main" id="{A8937251-AAED-4483-93A3-CDCD9182F5AF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D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219075</xdr:colOff>
      <xdr:row>31</xdr:row>
      <xdr:rowOff>0</xdr:rowOff>
    </xdr:to>
    <xdr:sp macro="" textlink="">
      <xdr:nvSpPr>
        <xdr:cNvPr id="323" name="Text 2372">
          <a:extLst>
            <a:ext uri="{FF2B5EF4-FFF2-40B4-BE49-F238E27FC236}">
              <a16:creationId xmlns:a16="http://schemas.microsoft.com/office/drawing/2014/main" id="{369B56B3-2F66-40F2-A082-3511EAA86C18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E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3</xdr:col>
      <xdr:colOff>171450</xdr:colOff>
      <xdr:row>31</xdr:row>
      <xdr:rowOff>0</xdr:rowOff>
    </xdr:to>
    <xdr:sp macro="" textlink="">
      <xdr:nvSpPr>
        <xdr:cNvPr id="324" name="Text 2387">
          <a:extLst>
            <a:ext uri="{FF2B5EF4-FFF2-40B4-BE49-F238E27FC236}">
              <a16:creationId xmlns:a16="http://schemas.microsoft.com/office/drawing/2014/main" id="{367DD091-6F42-4385-8443-53B5DA6E37B4}"/>
            </a:ext>
          </a:extLst>
        </xdr:cNvPr>
        <xdr:cNvSpPr txBox="1">
          <a:spLocks noChangeArrowheads="1"/>
        </xdr:cNvSpPr>
      </xdr:nvSpPr>
      <xdr:spPr bwMode="auto">
        <a:xfrm>
          <a:off x="2009775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25" name="Text 2390">
          <a:extLst>
            <a:ext uri="{FF2B5EF4-FFF2-40B4-BE49-F238E27FC236}">
              <a16:creationId xmlns:a16="http://schemas.microsoft.com/office/drawing/2014/main" id="{7C04E2A6-145D-4723-BFDD-46B8D4265CA2}"/>
            </a:ext>
          </a:extLst>
        </xdr:cNvPr>
        <xdr:cNvSpPr txBox="1">
          <a:spLocks noChangeArrowheads="1"/>
        </xdr:cNvSpPr>
      </xdr:nvSpPr>
      <xdr:spPr bwMode="auto">
        <a:xfrm>
          <a:off x="2000250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26" name="Text 2414">
          <a:extLst>
            <a:ext uri="{FF2B5EF4-FFF2-40B4-BE49-F238E27FC236}">
              <a16:creationId xmlns:a16="http://schemas.microsoft.com/office/drawing/2014/main" id="{0E879E34-99C1-43A5-AFB2-D4EA6303B6E6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12</xdr:col>
      <xdr:colOff>314325</xdr:colOff>
      <xdr:row>31</xdr:row>
      <xdr:rowOff>0</xdr:rowOff>
    </xdr:from>
    <xdr:to>
      <xdr:col>12</xdr:col>
      <xdr:colOff>466725</xdr:colOff>
      <xdr:row>31</xdr:row>
      <xdr:rowOff>0</xdr:rowOff>
    </xdr:to>
    <xdr:sp macro="" textlink="">
      <xdr:nvSpPr>
        <xdr:cNvPr id="327" name="Text 2414">
          <a:extLst>
            <a:ext uri="{FF2B5EF4-FFF2-40B4-BE49-F238E27FC236}">
              <a16:creationId xmlns:a16="http://schemas.microsoft.com/office/drawing/2014/main" id="{1376F46F-5EAD-4483-98F0-C3F75579DF1F}"/>
            </a:ext>
          </a:extLst>
        </xdr:cNvPr>
        <xdr:cNvSpPr txBox="1">
          <a:spLocks noChangeArrowheads="1"/>
        </xdr:cNvSpPr>
      </xdr:nvSpPr>
      <xdr:spPr bwMode="auto">
        <a:xfrm>
          <a:off x="7877175" y="5905500"/>
          <a:ext cx="1524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바탕체"/>
              <a:ea typeface="바탕체"/>
            </a:rPr>
            <a:t>J</a:t>
          </a:r>
        </a:p>
      </xdr:txBody>
    </xdr:sp>
    <xdr:clientData/>
  </xdr:twoCellAnchor>
  <xdr:twoCellAnchor>
    <xdr:from>
      <xdr:col>7</xdr:col>
      <xdr:colOff>304800</xdr:colOff>
      <xdr:row>31</xdr:row>
      <xdr:rowOff>0</xdr:rowOff>
    </xdr:from>
    <xdr:to>
      <xdr:col>7</xdr:col>
      <xdr:colOff>466725</xdr:colOff>
      <xdr:row>31</xdr:row>
      <xdr:rowOff>0</xdr:rowOff>
    </xdr:to>
    <xdr:sp macro="" textlink="">
      <xdr:nvSpPr>
        <xdr:cNvPr id="328" name="Text 2356">
          <a:extLst>
            <a:ext uri="{FF2B5EF4-FFF2-40B4-BE49-F238E27FC236}">
              <a16:creationId xmlns:a16="http://schemas.microsoft.com/office/drawing/2014/main" id="{DE808E03-8A12-4DF5-B032-CF706C3E2DF8}"/>
            </a:ext>
          </a:extLst>
        </xdr:cNvPr>
        <xdr:cNvSpPr txBox="1">
          <a:spLocks noChangeArrowheads="1"/>
        </xdr:cNvSpPr>
      </xdr:nvSpPr>
      <xdr:spPr bwMode="auto">
        <a:xfrm>
          <a:off x="4762500" y="5905500"/>
          <a:ext cx="1619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H</a:t>
          </a:r>
        </a:p>
      </xdr:txBody>
    </xdr:sp>
    <xdr:clientData/>
  </xdr:twoCellAnchor>
  <xdr:twoCellAnchor>
    <xdr:from>
      <xdr:col>7</xdr:col>
      <xdr:colOff>285750</xdr:colOff>
      <xdr:row>31</xdr:row>
      <xdr:rowOff>0</xdr:rowOff>
    </xdr:from>
    <xdr:to>
      <xdr:col>7</xdr:col>
      <xdr:colOff>428625</xdr:colOff>
      <xdr:row>31</xdr:row>
      <xdr:rowOff>0</xdr:rowOff>
    </xdr:to>
    <xdr:sp macro="" textlink="">
      <xdr:nvSpPr>
        <xdr:cNvPr id="329" name="Text 2360">
          <a:extLst>
            <a:ext uri="{FF2B5EF4-FFF2-40B4-BE49-F238E27FC236}">
              <a16:creationId xmlns:a16="http://schemas.microsoft.com/office/drawing/2014/main" id="{94847221-DF9D-4CC7-9232-F74A8E5E9C86}"/>
            </a:ext>
          </a:extLst>
        </xdr:cNvPr>
        <xdr:cNvSpPr txBox="1">
          <a:spLocks noChangeArrowheads="1"/>
        </xdr:cNvSpPr>
      </xdr:nvSpPr>
      <xdr:spPr bwMode="auto">
        <a:xfrm>
          <a:off x="4743450" y="5905500"/>
          <a:ext cx="142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I</a:t>
          </a:r>
        </a:p>
      </xdr:txBody>
    </xdr:sp>
    <xdr:clientData/>
  </xdr:twoCellAnchor>
  <xdr:twoCellAnchor>
    <xdr:from>
      <xdr:col>7</xdr:col>
      <xdr:colOff>438150</xdr:colOff>
      <xdr:row>31</xdr:row>
      <xdr:rowOff>0</xdr:rowOff>
    </xdr:from>
    <xdr:to>
      <xdr:col>7</xdr:col>
      <xdr:colOff>571500</xdr:colOff>
      <xdr:row>31</xdr:row>
      <xdr:rowOff>0</xdr:rowOff>
    </xdr:to>
    <xdr:sp macro="" textlink="">
      <xdr:nvSpPr>
        <xdr:cNvPr id="330" name="Text 2367">
          <a:extLst>
            <a:ext uri="{FF2B5EF4-FFF2-40B4-BE49-F238E27FC236}">
              <a16:creationId xmlns:a16="http://schemas.microsoft.com/office/drawing/2014/main" id="{459B15F2-0523-4C1F-AA75-562B83131750}"/>
            </a:ext>
          </a:extLst>
        </xdr:cNvPr>
        <xdr:cNvSpPr txBox="1">
          <a:spLocks noChangeArrowheads="1"/>
        </xdr:cNvSpPr>
      </xdr:nvSpPr>
      <xdr:spPr bwMode="auto">
        <a:xfrm>
          <a:off x="4895850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F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331" name="Text 2368">
          <a:extLst>
            <a:ext uri="{FF2B5EF4-FFF2-40B4-BE49-F238E27FC236}">
              <a16:creationId xmlns:a16="http://schemas.microsoft.com/office/drawing/2014/main" id="{4C0854B0-CC0A-4596-A1D6-CA430F734182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7</xdr:col>
      <xdr:colOff>361950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332" name="Text 2367">
          <a:extLst>
            <a:ext uri="{FF2B5EF4-FFF2-40B4-BE49-F238E27FC236}">
              <a16:creationId xmlns:a16="http://schemas.microsoft.com/office/drawing/2014/main" id="{E374346A-D881-4309-9456-72A090566BC2}"/>
            </a:ext>
          </a:extLst>
        </xdr:cNvPr>
        <xdr:cNvSpPr txBox="1">
          <a:spLocks noChangeArrowheads="1"/>
        </xdr:cNvSpPr>
      </xdr:nvSpPr>
      <xdr:spPr bwMode="auto">
        <a:xfrm>
          <a:off x="4819650" y="5905500"/>
          <a:ext cx="276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1.63</a:t>
          </a:r>
        </a:p>
      </xdr:txBody>
    </xdr:sp>
    <xdr:clientData/>
  </xdr:twoCellAnchor>
  <xdr:twoCellAnchor>
    <xdr:from>
      <xdr:col>2</xdr:col>
      <xdr:colOff>504825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333" name="Text 2387">
          <a:extLst>
            <a:ext uri="{FF2B5EF4-FFF2-40B4-BE49-F238E27FC236}">
              <a16:creationId xmlns:a16="http://schemas.microsoft.com/office/drawing/2014/main" id="{9639D97E-C40C-4A2E-8498-B85702A13A2B}"/>
            </a:ext>
          </a:extLst>
        </xdr:cNvPr>
        <xdr:cNvSpPr txBox="1">
          <a:spLocks noChangeArrowheads="1"/>
        </xdr:cNvSpPr>
      </xdr:nvSpPr>
      <xdr:spPr bwMode="auto">
        <a:xfrm>
          <a:off x="1809750" y="5905500"/>
          <a:ext cx="266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B</a:t>
          </a:r>
        </a:p>
      </xdr:txBody>
    </xdr:sp>
    <xdr:clientData/>
  </xdr:twoCellAnchor>
  <xdr:twoCellAnchor>
    <xdr:from>
      <xdr:col>1</xdr:col>
      <xdr:colOff>85725</xdr:colOff>
      <xdr:row>31</xdr:row>
      <xdr:rowOff>0</xdr:rowOff>
    </xdr:from>
    <xdr:to>
      <xdr:col>1</xdr:col>
      <xdr:colOff>85725</xdr:colOff>
      <xdr:row>31</xdr:row>
      <xdr:rowOff>0</xdr:rowOff>
    </xdr:to>
    <xdr:sp macro="" textlink="">
      <xdr:nvSpPr>
        <xdr:cNvPr id="334" name="Line 236">
          <a:extLst>
            <a:ext uri="{FF2B5EF4-FFF2-40B4-BE49-F238E27FC236}">
              <a16:creationId xmlns:a16="http://schemas.microsoft.com/office/drawing/2014/main" id="{D22699A9-A1A9-47F2-99A1-941CA51BDAB6}"/>
            </a:ext>
          </a:extLst>
        </xdr:cNvPr>
        <xdr:cNvSpPr>
          <a:spLocks noChangeShapeType="1"/>
        </xdr:cNvSpPr>
      </xdr:nvSpPr>
      <xdr:spPr bwMode="auto">
        <a:xfrm flipV="1">
          <a:off x="67627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76200</xdr:colOff>
      <xdr:row>31</xdr:row>
      <xdr:rowOff>0</xdr:rowOff>
    </xdr:to>
    <xdr:sp macro="" textlink="">
      <xdr:nvSpPr>
        <xdr:cNvPr id="335" name="Text 2390">
          <a:extLst>
            <a:ext uri="{FF2B5EF4-FFF2-40B4-BE49-F238E27FC236}">
              <a16:creationId xmlns:a16="http://schemas.microsoft.com/office/drawing/2014/main" id="{D02719F4-BF24-4AB4-864D-BBF9AF9B7607}"/>
            </a:ext>
          </a:extLst>
        </xdr:cNvPr>
        <xdr:cNvSpPr txBox="1">
          <a:spLocks noChangeArrowheads="1"/>
        </xdr:cNvSpPr>
      </xdr:nvSpPr>
      <xdr:spPr bwMode="auto">
        <a:xfrm>
          <a:off x="1819275" y="590550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A</a:t>
          </a:r>
        </a:p>
      </xdr:txBody>
    </xdr:sp>
    <xdr:clientData/>
  </xdr:twoCellAnchor>
  <xdr:twoCellAnchor>
    <xdr:from>
      <xdr:col>2</xdr:col>
      <xdr:colOff>438150</xdr:colOff>
      <xdr:row>31</xdr:row>
      <xdr:rowOff>0</xdr:rowOff>
    </xdr:from>
    <xdr:to>
      <xdr:col>3</xdr:col>
      <xdr:colOff>133350</xdr:colOff>
      <xdr:row>31</xdr:row>
      <xdr:rowOff>0</xdr:rowOff>
    </xdr:to>
    <xdr:sp macro="" textlink="">
      <xdr:nvSpPr>
        <xdr:cNvPr id="336" name="Text 2387">
          <a:extLst>
            <a:ext uri="{FF2B5EF4-FFF2-40B4-BE49-F238E27FC236}">
              <a16:creationId xmlns:a16="http://schemas.microsoft.com/office/drawing/2014/main" id="{AD1B820B-9D0D-4F6D-AE92-79063AA934A3}"/>
            </a:ext>
          </a:extLst>
        </xdr:cNvPr>
        <xdr:cNvSpPr txBox="1">
          <a:spLocks noChangeArrowheads="1"/>
        </xdr:cNvSpPr>
      </xdr:nvSpPr>
      <xdr:spPr bwMode="auto">
        <a:xfrm>
          <a:off x="1743075" y="5905500"/>
          <a:ext cx="3905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0.6</a:t>
          </a:r>
        </a:p>
      </xdr:txBody>
    </xdr:sp>
    <xdr:clientData/>
  </xdr:twoCellAnchor>
  <xdr:twoCellAnchor>
    <xdr:from>
      <xdr:col>2</xdr:col>
      <xdr:colOff>428625</xdr:colOff>
      <xdr:row>31</xdr:row>
      <xdr:rowOff>0</xdr:rowOff>
    </xdr:from>
    <xdr:to>
      <xdr:col>3</xdr:col>
      <xdr:colOff>152400</xdr:colOff>
      <xdr:row>31</xdr:row>
      <xdr:rowOff>0</xdr:rowOff>
    </xdr:to>
    <xdr:sp macro="" textlink="">
      <xdr:nvSpPr>
        <xdr:cNvPr id="337" name="Text 2390">
          <a:extLst>
            <a:ext uri="{FF2B5EF4-FFF2-40B4-BE49-F238E27FC236}">
              <a16:creationId xmlns:a16="http://schemas.microsoft.com/office/drawing/2014/main" id="{586DD3B1-1161-49E0-9A50-758E2218B96B}"/>
            </a:ext>
          </a:extLst>
        </xdr:cNvPr>
        <xdr:cNvSpPr txBox="1">
          <a:spLocks noChangeArrowheads="1"/>
        </xdr:cNvSpPr>
      </xdr:nvSpPr>
      <xdr:spPr bwMode="auto">
        <a:xfrm>
          <a:off x="1733550" y="5905500"/>
          <a:ext cx="4191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1.88</a:t>
          </a:r>
        </a:p>
      </xdr:txBody>
    </xdr:sp>
    <xdr:clientData/>
  </xdr:twoCellAnchor>
  <xdr:twoCellAnchor>
    <xdr:from>
      <xdr:col>7</xdr:col>
      <xdr:colOff>428625</xdr:colOff>
      <xdr:row>31</xdr:row>
      <xdr:rowOff>0</xdr:rowOff>
    </xdr:from>
    <xdr:to>
      <xdr:col>7</xdr:col>
      <xdr:colOff>561975</xdr:colOff>
      <xdr:row>31</xdr:row>
      <xdr:rowOff>0</xdr:rowOff>
    </xdr:to>
    <xdr:sp macro="" textlink="">
      <xdr:nvSpPr>
        <xdr:cNvPr id="338" name="Text 2368">
          <a:extLst>
            <a:ext uri="{FF2B5EF4-FFF2-40B4-BE49-F238E27FC236}">
              <a16:creationId xmlns:a16="http://schemas.microsoft.com/office/drawing/2014/main" id="{4C1C32A8-DA1F-49C2-A441-99403681742B}"/>
            </a:ext>
          </a:extLst>
        </xdr:cNvPr>
        <xdr:cNvSpPr txBox="1">
          <a:spLocks noChangeArrowheads="1"/>
        </xdr:cNvSpPr>
      </xdr:nvSpPr>
      <xdr:spPr bwMode="auto">
        <a:xfrm>
          <a:off x="4886325" y="5905500"/>
          <a:ext cx="133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굴림체"/>
              <a:ea typeface="굴림체"/>
            </a:rPr>
            <a:t>G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339" name="Text 2368">
          <a:extLst>
            <a:ext uri="{FF2B5EF4-FFF2-40B4-BE49-F238E27FC236}">
              <a16:creationId xmlns:a16="http://schemas.microsoft.com/office/drawing/2014/main" id="{692BC914-0F57-4824-A8CE-25C50F4995B9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  <xdr:twoCellAnchor>
    <xdr:from>
      <xdr:col>8</xdr:col>
      <xdr:colOff>371475</xdr:colOff>
      <xdr:row>31</xdr:row>
      <xdr:rowOff>0</xdr:rowOff>
    </xdr:from>
    <xdr:to>
      <xdr:col>9</xdr:col>
      <xdr:colOff>9525</xdr:colOff>
      <xdr:row>31</xdr:row>
      <xdr:rowOff>0</xdr:rowOff>
    </xdr:to>
    <xdr:sp macro="" textlink="">
      <xdr:nvSpPr>
        <xdr:cNvPr id="340" name="Text 2368">
          <a:extLst>
            <a:ext uri="{FF2B5EF4-FFF2-40B4-BE49-F238E27FC236}">
              <a16:creationId xmlns:a16="http://schemas.microsoft.com/office/drawing/2014/main" id="{12BD3C0D-0290-4925-85E1-E18625F26699}"/>
            </a:ext>
          </a:extLst>
        </xdr:cNvPr>
        <xdr:cNvSpPr txBox="1">
          <a:spLocks noChangeArrowheads="1"/>
        </xdr:cNvSpPr>
      </xdr:nvSpPr>
      <xdr:spPr bwMode="auto">
        <a:xfrm>
          <a:off x="5467350" y="590550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800" b="0" i="0" strike="noStrike">
              <a:solidFill>
                <a:srgbClr val="FF0000"/>
              </a:solidFill>
              <a:latin typeface="굴림체"/>
              <a:ea typeface="굴림체"/>
            </a:rPr>
            <a:t>0.55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15</xdr:row>
      <xdr:rowOff>19050</xdr:rowOff>
    </xdr:from>
    <xdr:to>
      <xdr:col>5</xdr:col>
      <xdr:colOff>504825</xdr:colOff>
      <xdr:row>15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9682E52-6EFD-4CAC-B1E2-6D890068150B}"/>
            </a:ext>
          </a:extLst>
        </xdr:cNvPr>
        <xdr:cNvSpPr>
          <a:spLocks noChangeShapeType="1"/>
        </xdr:cNvSpPr>
      </xdr:nvSpPr>
      <xdr:spPr bwMode="auto">
        <a:xfrm flipH="1">
          <a:off x="3686175" y="2876550"/>
          <a:ext cx="628650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561975</xdr:colOff>
      <xdr:row>13</xdr:row>
      <xdr:rowOff>95250</xdr:rowOff>
    </xdr:from>
    <xdr:to>
      <xdr:col>5</xdr:col>
      <xdr:colOff>523875</xdr:colOff>
      <xdr:row>13</xdr:row>
      <xdr:rowOff>95250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35230C5-9B99-4DBE-BFED-AA2A542A003B}"/>
            </a:ext>
          </a:extLst>
        </xdr:cNvPr>
        <xdr:cNvSpPr>
          <a:spLocks noChangeShapeType="1"/>
        </xdr:cNvSpPr>
      </xdr:nvSpPr>
      <xdr:spPr bwMode="auto">
        <a:xfrm flipH="1">
          <a:off x="3486150" y="2571750"/>
          <a:ext cx="84772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142875</xdr:colOff>
      <xdr:row>13</xdr:row>
      <xdr:rowOff>19050</xdr:rowOff>
    </xdr:from>
    <xdr:to>
      <xdr:col>4</xdr:col>
      <xdr:colOff>285750</xdr:colOff>
      <xdr:row>13</xdr:row>
      <xdr:rowOff>152400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CDF15DD6-A0DE-4006-B9ED-2FC8E78D417D}"/>
            </a:ext>
          </a:extLst>
        </xdr:cNvPr>
        <xdr:cNvSpPr>
          <a:spLocks noChangeArrowheads="1"/>
        </xdr:cNvSpPr>
      </xdr:nvSpPr>
      <xdr:spPr bwMode="auto">
        <a:xfrm>
          <a:off x="3067050" y="2495550"/>
          <a:ext cx="142875" cy="1333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581025</xdr:colOff>
      <xdr:row>8</xdr:row>
      <xdr:rowOff>152400</xdr:rowOff>
    </xdr:from>
    <xdr:to>
      <xdr:col>5</xdr:col>
      <xdr:colOff>476250</xdr:colOff>
      <xdr:row>8</xdr:row>
      <xdr:rowOff>152400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BB0E8E7-86CB-48EB-8CB5-C841F4416A60}"/>
            </a:ext>
          </a:extLst>
        </xdr:cNvPr>
        <xdr:cNvSpPr>
          <a:spLocks noChangeShapeType="1"/>
        </xdr:cNvSpPr>
      </xdr:nvSpPr>
      <xdr:spPr bwMode="auto">
        <a:xfrm>
          <a:off x="1971675" y="1676400"/>
          <a:ext cx="2314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457200</xdr:colOff>
      <xdr:row>16</xdr:row>
      <xdr:rowOff>9525</xdr:rowOff>
    </xdr:from>
    <xdr:to>
      <xdr:col>5</xdr:col>
      <xdr:colOff>0</xdr:colOff>
      <xdr:row>16</xdr:row>
      <xdr:rowOff>9525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D845348A-38E4-452C-B17A-27FC02613F6C}"/>
            </a:ext>
          </a:extLst>
        </xdr:cNvPr>
        <xdr:cNvSpPr>
          <a:spLocks noChangeShapeType="1"/>
        </xdr:cNvSpPr>
      </xdr:nvSpPr>
      <xdr:spPr bwMode="auto">
        <a:xfrm>
          <a:off x="2524125" y="305752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571500</xdr:colOff>
      <xdr:row>8</xdr:row>
      <xdr:rowOff>152400</xdr:rowOff>
    </xdr:from>
    <xdr:to>
      <xdr:col>3</xdr:col>
      <xdr:colOff>457200</xdr:colOff>
      <xdr:row>16</xdr:row>
      <xdr:rowOff>9525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2B6C1066-3D5D-40D6-87DA-77E16B1178A5}"/>
            </a:ext>
          </a:extLst>
        </xdr:cNvPr>
        <xdr:cNvSpPr>
          <a:spLocks noChangeShapeType="1"/>
        </xdr:cNvSpPr>
      </xdr:nvSpPr>
      <xdr:spPr bwMode="auto">
        <a:xfrm>
          <a:off x="1962150" y="1676400"/>
          <a:ext cx="561975" cy="1381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142875</xdr:rowOff>
    </xdr:from>
    <xdr:to>
      <xdr:col>5</xdr:col>
      <xdr:colOff>476250</xdr:colOff>
      <xdr:row>16</xdr:row>
      <xdr:rowOff>9525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AA2373A-73AD-4A6D-AFF5-33F9A3987276}"/>
            </a:ext>
          </a:extLst>
        </xdr:cNvPr>
        <xdr:cNvSpPr>
          <a:spLocks noChangeShapeType="1"/>
        </xdr:cNvSpPr>
      </xdr:nvSpPr>
      <xdr:spPr bwMode="auto">
        <a:xfrm flipV="1">
          <a:off x="3810000" y="1666875"/>
          <a:ext cx="476250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323850</xdr:colOff>
      <xdr:row>13</xdr:row>
      <xdr:rowOff>161925</xdr:rowOff>
    </xdr:from>
    <xdr:to>
      <xdr:col>5</xdr:col>
      <xdr:colOff>95250</xdr:colOff>
      <xdr:row>13</xdr:row>
      <xdr:rowOff>161925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BD68B310-8DE2-4DC0-9D2A-7684D87CB390}"/>
            </a:ext>
          </a:extLst>
        </xdr:cNvPr>
        <xdr:cNvSpPr>
          <a:spLocks noChangeShapeType="1"/>
        </xdr:cNvSpPr>
      </xdr:nvSpPr>
      <xdr:spPr bwMode="auto">
        <a:xfrm>
          <a:off x="2390775" y="2638425"/>
          <a:ext cx="1514475" cy="0"/>
        </a:xfrm>
        <a:prstGeom prst="line">
          <a:avLst/>
        </a:prstGeom>
        <a:noFill/>
        <a:ln w="1">
          <a:solidFill>
            <a:srgbClr val="000000"/>
          </a:solidFill>
          <a:prstDash val="lg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10</xdr:row>
      <xdr:rowOff>28575</xdr:rowOff>
    </xdr:from>
    <xdr:to>
      <xdr:col>4</xdr:col>
      <xdr:colOff>352425</xdr:colOff>
      <xdr:row>10</xdr:row>
      <xdr:rowOff>28575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BC0FB3E9-6E4D-4388-9787-700D4520AE75}"/>
            </a:ext>
          </a:extLst>
        </xdr:cNvPr>
        <xdr:cNvSpPr>
          <a:spLocks noChangeShapeType="1"/>
        </xdr:cNvSpPr>
      </xdr:nvSpPr>
      <xdr:spPr bwMode="auto">
        <a:xfrm>
          <a:off x="2981325" y="1933575"/>
          <a:ext cx="295275" cy="0"/>
        </a:xfrm>
        <a:prstGeom prst="line">
          <a:avLst/>
        </a:prstGeom>
        <a:noFill/>
        <a:ln w="2476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514350</xdr:colOff>
      <xdr:row>10</xdr:row>
      <xdr:rowOff>38100</xdr:rowOff>
    </xdr:from>
    <xdr:to>
      <xdr:col>6</xdr:col>
      <xdr:colOff>57150</xdr:colOff>
      <xdr:row>10</xdr:row>
      <xdr:rowOff>38100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B67EA053-B6A4-4EA6-84C0-C89C08FC7909}"/>
            </a:ext>
          </a:extLst>
        </xdr:cNvPr>
        <xdr:cNvSpPr>
          <a:spLocks noChangeShapeType="1"/>
        </xdr:cNvSpPr>
      </xdr:nvSpPr>
      <xdr:spPr bwMode="auto">
        <a:xfrm flipH="1">
          <a:off x="3438525" y="1943100"/>
          <a:ext cx="12096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66675</xdr:colOff>
      <xdr:row>9</xdr:row>
      <xdr:rowOff>114300</xdr:rowOff>
    </xdr:from>
    <xdr:to>
      <xdr:col>8</xdr:col>
      <xdr:colOff>0</xdr:colOff>
      <xdr:row>11</xdr:row>
      <xdr:rowOff>28575</xdr:rowOff>
    </xdr:to>
    <xdr:sp macro="" textlink="">
      <xdr:nvSpPr>
        <xdr:cNvPr id="12" name="Text 2321">
          <a:extLst>
            <a:ext uri="{FF2B5EF4-FFF2-40B4-BE49-F238E27FC236}">
              <a16:creationId xmlns:a16="http://schemas.microsoft.com/office/drawing/2014/main" id="{FCCDC777-1C8E-4DFD-AFAD-C3840DF383F6}"/>
            </a:ext>
          </a:extLst>
        </xdr:cNvPr>
        <xdr:cNvSpPr txBox="1">
          <a:spLocks noChangeArrowheads="1"/>
        </xdr:cNvSpPr>
      </xdr:nvSpPr>
      <xdr:spPr bwMode="auto">
        <a:xfrm>
          <a:off x="4657725" y="1828800"/>
          <a:ext cx="1581150" cy="2952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경고테이프</a:t>
          </a: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(300x250)</a:t>
          </a:r>
        </a:p>
      </xdr:txBody>
    </xdr:sp>
    <xdr:clientData/>
  </xdr:twoCellAnchor>
  <xdr:twoCellAnchor>
    <xdr:from>
      <xdr:col>5</xdr:col>
      <xdr:colOff>571828</xdr:colOff>
      <xdr:row>14</xdr:row>
      <xdr:rowOff>126125</xdr:rowOff>
    </xdr:from>
    <xdr:to>
      <xdr:col>7</xdr:col>
      <xdr:colOff>571828</xdr:colOff>
      <xdr:row>15</xdr:row>
      <xdr:rowOff>107074</xdr:rowOff>
    </xdr:to>
    <xdr:sp macro="" textlink="">
      <xdr:nvSpPr>
        <xdr:cNvPr id="13" name="Text 2322">
          <a:extLst>
            <a:ext uri="{FF2B5EF4-FFF2-40B4-BE49-F238E27FC236}">
              <a16:creationId xmlns:a16="http://schemas.microsoft.com/office/drawing/2014/main" id="{9AFE009B-9DB8-46EA-B205-7E8F954E44BF}"/>
            </a:ext>
          </a:extLst>
        </xdr:cNvPr>
        <xdr:cNvSpPr txBox="1">
          <a:spLocks noChangeArrowheads="1"/>
        </xdr:cNvSpPr>
      </xdr:nvSpPr>
      <xdr:spPr bwMode="auto">
        <a:xfrm>
          <a:off x="4381828" y="2793125"/>
          <a:ext cx="1466850" cy="171449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고운흙 되메우기</a:t>
          </a:r>
          <a:endParaRPr lang="en-US" altLang="ko-KR" sz="1000" b="0" i="0" strike="noStrike">
            <a:solidFill>
              <a:srgbClr val="000000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5</xdr:col>
      <xdr:colOff>571500</xdr:colOff>
      <xdr:row>12</xdr:row>
      <xdr:rowOff>154041</xdr:rowOff>
    </xdr:from>
    <xdr:to>
      <xdr:col>7</xdr:col>
      <xdr:colOff>419100</xdr:colOff>
      <xdr:row>13</xdr:row>
      <xdr:rowOff>132035</xdr:rowOff>
    </xdr:to>
    <xdr:sp macro="" textlink="">
      <xdr:nvSpPr>
        <xdr:cNvPr id="14" name="Text 2323">
          <a:extLst>
            <a:ext uri="{FF2B5EF4-FFF2-40B4-BE49-F238E27FC236}">
              <a16:creationId xmlns:a16="http://schemas.microsoft.com/office/drawing/2014/main" id="{37C59092-5659-48DC-9BF4-2F4F106F5234}"/>
            </a:ext>
          </a:extLst>
        </xdr:cNvPr>
        <xdr:cNvSpPr txBox="1">
          <a:spLocks noChangeArrowheads="1"/>
        </xdr:cNvSpPr>
      </xdr:nvSpPr>
      <xdr:spPr bwMode="auto">
        <a:xfrm>
          <a:off x="4381500" y="2440041"/>
          <a:ext cx="1314450" cy="168494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ELP</a:t>
          </a:r>
          <a:r>
            <a:rPr lang="en-US" altLang="ko-KR" sz="1000" b="0" i="0" strike="noStrike" baseline="0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 </a:t>
          </a:r>
          <a:r>
            <a:rPr lang="ko-KR" altLang="en-US" sz="1000" b="0" i="0" strike="noStrike" baseline="0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관</a:t>
          </a:r>
          <a:endParaRPr lang="ko-KR" altLang="en-US" sz="1000" b="0" i="0" strike="noStrike">
            <a:solidFill>
              <a:srgbClr val="000000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2</xdr:col>
      <xdr:colOff>38100</xdr:colOff>
      <xdr:row>10</xdr:row>
      <xdr:rowOff>19050</xdr:rowOff>
    </xdr:from>
    <xdr:to>
      <xdr:col>2</xdr:col>
      <xdr:colOff>409575</xdr:colOff>
      <xdr:row>10</xdr:row>
      <xdr:rowOff>19050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5039274F-D64F-4596-8E54-56F105352532}"/>
            </a:ext>
          </a:extLst>
        </xdr:cNvPr>
        <xdr:cNvSpPr>
          <a:spLocks noChangeShapeType="1"/>
        </xdr:cNvSpPr>
      </xdr:nvSpPr>
      <xdr:spPr bwMode="auto">
        <a:xfrm>
          <a:off x="1428750" y="1924050"/>
          <a:ext cx="3714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57150</xdr:colOff>
      <xdr:row>16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AFB18482-D626-47F7-9DC2-DA5D7C937631}"/>
            </a:ext>
          </a:extLst>
        </xdr:cNvPr>
        <xdr:cNvSpPr>
          <a:spLocks noChangeShapeType="1"/>
        </xdr:cNvSpPr>
      </xdr:nvSpPr>
      <xdr:spPr bwMode="auto">
        <a:xfrm>
          <a:off x="1409700" y="3048000"/>
          <a:ext cx="7143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190500</xdr:colOff>
      <xdr:row>8</xdr:row>
      <xdr:rowOff>142875</xdr:rowOff>
    </xdr:from>
    <xdr:to>
      <xdr:col>2</xdr:col>
      <xdr:colOff>190500</xdr:colOff>
      <xdr:row>10</xdr:row>
      <xdr:rowOff>9525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FE0492A9-C98A-40B0-B25C-1BEEC4CF14E6}"/>
            </a:ext>
          </a:extLst>
        </xdr:cNvPr>
        <xdr:cNvSpPr>
          <a:spLocks noChangeShapeType="1"/>
        </xdr:cNvSpPr>
      </xdr:nvSpPr>
      <xdr:spPr bwMode="auto">
        <a:xfrm>
          <a:off x="1581150" y="1666875"/>
          <a:ext cx="0" cy="24765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190500</xdr:colOff>
      <xdr:row>10</xdr:row>
      <xdr:rowOff>28575</xdr:rowOff>
    </xdr:from>
    <xdr:to>
      <xdr:col>2</xdr:col>
      <xdr:colOff>190500</xdr:colOff>
      <xdr:row>15</xdr:row>
      <xdr:rowOff>171450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5AEB2440-BCF6-46A6-95AA-E6FA3BC975DC}"/>
            </a:ext>
          </a:extLst>
        </xdr:cNvPr>
        <xdr:cNvSpPr>
          <a:spLocks noChangeShapeType="1"/>
        </xdr:cNvSpPr>
      </xdr:nvSpPr>
      <xdr:spPr bwMode="auto">
        <a:xfrm>
          <a:off x="1581150" y="1933575"/>
          <a:ext cx="0" cy="1095375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</xdr:row>
      <xdr:rowOff>2954</xdr:rowOff>
    </xdr:from>
    <xdr:to>
      <xdr:col>2</xdr:col>
      <xdr:colOff>104775</xdr:colOff>
      <xdr:row>9</xdr:row>
      <xdr:rowOff>155354</xdr:rowOff>
    </xdr:to>
    <xdr:sp macro="" textlink="">
      <xdr:nvSpPr>
        <xdr:cNvPr id="19" name="Text 2330">
          <a:extLst>
            <a:ext uri="{FF2B5EF4-FFF2-40B4-BE49-F238E27FC236}">
              <a16:creationId xmlns:a16="http://schemas.microsoft.com/office/drawing/2014/main" id="{DC9CE7DA-FA42-408B-B8D7-9BA4E089CB8F}"/>
            </a:ext>
          </a:extLst>
        </xdr:cNvPr>
        <xdr:cNvSpPr txBox="1">
          <a:spLocks noChangeArrowheads="1"/>
        </xdr:cNvSpPr>
      </xdr:nvSpPr>
      <xdr:spPr bwMode="auto">
        <a:xfrm>
          <a:off x="1295400" y="1717454"/>
          <a:ext cx="200025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B</a:t>
          </a:r>
        </a:p>
      </xdr:txBody>
    </xdr:sp>
    <xdr:clientData/>
  </xdr:twoCellAnchor>
  <xdr:twoCellAnchor>
    <xdr:from>
      <xdr:col>1</xdr:col>
      <xdr:colOff>609600</xdr:colOff>
      <xdr:row>12</xdr:row>
      <xdr:rowOff>84408</xdr:rowOff>
    </xdr:from>
    <xdr:to>
      <xdr:col>2</xdr:col>
      <xdr:colOff>76200</xdr:colOff>
      <xdr:row>13</xdr:row>
      <xdr:rowOff>95249</xdr:rowOff>
    </xdr:to>
    <xdr:sp macro="" textlink="">
      <xdr:nvSpPr>
        <xdr:cNvPr id="20" name="Text 2331">
          <a:extLst>
            <a:ext uri="{FF2B5EF4-FFF2-40B4-BE49-F238E27FC236}">
              <a16:creationId xmlns:a16="http://schemas.microsoft.com/office/drawing/2014/main" id="{0AEF5925-1998-47D6-A7E9-514D52EEA20E}"/>
            </a:ext>
          </a:extLst>
        </xdr:cNvPr>
        <xdr:cNvSpPr txBox="1">
          <a:spLocks noChangeArrowheads="1"/>
        </xdr:cNvSpPr>
      </xdr:nvSpPr>
      <xdr:spPr bwMode="auto">
        <a:xfrm>
          <a:off x="1295400" y="2370408"/>
          <a:ext cx="171450" cy="201341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C</a:t>
          </a:r>
        </a:p>
      </xdr:txBody>
    </xdr:sp>
    <xdr:clientData/>
  </xdr:twoCellAnchor>
  <xdr:twoCellAnchor>
    <xdr:from>
      <xdr:col>2</xdr:col>
      <xdr:colOff>561975</xdr:colOff>
      <xdr:row>3</xdr:row>
      <xdr:rowOff>38100</xdr:rowOff>
    </xdr:from>
    <xdr:to>
      <xdr:col>2</xdr:col>
      <xdr:colOff>561975</xdr:colOff>
      <xdr:row>4</xdr:row>
      <xdr:rowOff>123825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6C6A9520-D25F-483D-82EA-1CC26066A28C}"/>
            </a:ext>
          </a:extLst>
        </xdr:cNvPr>
        <xdr:cNvSpPr>
          <a:spLocks noChangeShapeType="1"/>
        </xdr:cNvSpPr>
      </xdr:nvSpPr>
      <xdr:spPr bwMode="auto">
        <a:xfrm flipV="1">
          <a:off x="1952625" y="609600"/>
          <a:ext cx="0" cy="2762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466725</xdr:colOff>
      <xdr:row>3</xdr:row>
      <xdr:rowOff>38100</xdr:rowOff>
    </xdr:from>
    <xdr:to>
      <xdr:col>5</xdr:col>
      <xdr:colOff>466725</xdr:colOff>
      <xdr:row>4</xdr:row>
      <xdr:rowOff>123825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4F7AC979-1EA5-455B-B71E-DF33670AE412}"/>
            </a:ext>
          </a:extLst>
        </xdr:cNvPr>
        <xdr:cNvSpPr>
          <a:spLocks noChangeShapeType="1"/>
        </xdr:cNvSpPr>
      </xdr:nvSpPr>
      <xdr:spPr bwMode="auto">
        <a:xfrm flipV="1">
          <a:off x="4276725" y="609600"/>
          <a:ext cx="0" cy="2762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571500</xdr:colOff>
      <xdr:row>3</xdr:row>
      <xdr:rowOff>123825</xdr:rowOff>
    </xdr:from>
    <xdr:to>
      <xdr:col>5</xdr:col>
      <xdr:colOff>466725</xdr:colOff>
      <xdr:row>3</xdr:row>
      <xdr:rowOff>123825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FD0FDDA8-501A-4F74-A1E7-7AA66C8322B8}"/>
            </a:ext>
          </a:extLst>
        </xdr:cNvPr>
        <xdr:cNvSpPr>
          <a:spLocks noChangeShapeType="1"/>
        </xdr:cNvSpPr>
      </xdr:nvSpPr>
      <xdr:spPr bwMode="auto">
        <a:xfrm>
          <a:off x="1962150" y="695325"/>
          <a:ext cx="2314575" cy="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104775</xdr:colOff>
      <xdr:row>2</xdr:row>
      <xdr:rowOff>123825</xdr:rowOff>
    </xdr:from>
    <xdr:to>
      <xdr:col>4</xdr:col>
      <xdr:colOff>266700</xdr:colOff>
      <xdr:row>3</xdr:row>
      <xdr:rowOff>95250</xdr:rowOff>
    </xdr:to>
    <xdr:sp macro="" textlink="">
      <xdr:nvSpPr>
        <xdr:cNvPr id="24" name="Text 2336">
          <a:extLst>
            <a:ext uri="{FF2B5EF4-FFF2-40B4-BE49-F238E27FC236}">
              <a16:creationId xmlns:a16="http://schemas.microsoft.com/office/drawing/2014/main" id="{B46B55C4-B86A-4126-9FEC-A64273A6B1E5}"/>
            </a:ext>
          </a:extLst>
        </xdr:cNvPr>
        <xdr:cNvSpPr txBox="1">
          <a:spLocks noChangeArrowheads="1"/>
        </xdr:cNvSpPr>
      </xdr:nvSpPr>
      <xdr:spPr bwMode="auto">
        <a:xfrm>
          <a:off x="3028950" y="504825"/>
          <a:ext cx="161925" cy="1619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A</a:t>
          </a:r>
        </a:p>
      </xdr:txBody>
    </xdr:sp>
    <xdr:clientData/>
  </xdr:twoCellAnchor>
  <xdr:twoCellAnchor>
    <xdr:from>
      <xdr:col>3</xdr:col>
      <xdr:colOff>457200</xdr:colOff>
      <xdr:row>16</xdr:row>
      <xdr:rowOff>47625</xdr:rowOff>
    </xdr:from>
    <xdr:to>
      <xdr:col>3</xdr:col>
      <xdr:colOff>457200</xdr:colOff>
      <xdr:row>17</xdr:row>
      <xdr:rowOff>38100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EAA13500-52C7-48E5-9D91-44C9EFAAF6C8}"/>
            </a:ext>
          </a:extLst>
        </xdr:cNvPr>
        <xdr:cNvSpPr>
          <a:spLocks noChangeShapeType="1"/>
        </xdr:cNvSpPr>
      </xdr:nvSpPr>
      <xdr:spPr bwMode="auto">
        <a:xfrm>
          <a:off x="2524125" y="3095625"/>
          <a:ext cx="0" cy="18097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16</xdr:row>
      <xdr:rowOff>47625</xdr:rowOff>
    </xdr:from>
    <xdr:to>
      <xdr:col>5</xdr:col>
      <xdr:colOff>9525</xdr:colOff>
      <xdr:row>17</xdr:row>
      <xdr:rowOff>38100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EE8D73B1-EC66-4740-A5D5-DF7E6E2B3039}"/>
            </a:ext>
          </a:extLst>
        </xdr:cNvPr>
        <xdr:cNvSpPr>
          <a:spLocks noChangeShapeType="1"/>
        </xdr:cNvSpPr>
      </xdr:nvSpPr>
      <xdr:spPr bwMode="auto">
        <a:xfrm>
          <a:off x="3819525" y="3095625"/>
          <a:ext cx="0" cy="18097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266700</xdr:colOff>
      <xdr:row>14</xdr:row>
      <xdr:rowOff>57150</xdr:rowOff>
    </xdr:from>
    <xdr:to>
      <xdr:col>3</xdr:col>
      <xdr:colOff>266700</xdr:colOff>
      <xdr:row>18</xdr:row>
      <xdr:rowOff>142875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C75E86CD-A9E2-4FB6-B23C-F8071CFB3EB7}"/>
            </a:ext>
          </a:extLst>
        </xdr:cNvPr>
        <xdr:cNvSpPr>
          <a:spLocks noChangeShapeType="1"/>
        </xdr:cNvSpPr>
      </xdr:nvSpPr>
      <xdr:spPr bwMode="auto">
        <a:xfrm>
          <a:off x="2333625" y="2724150"/>
          <a:ext cx="0" cy="8477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14</xdr:row>
      <xdr:rowOff>57150</xdr:rowOff>
    </xdr:from>
    <xdr:to>
      <xdr:col>5</xdr:col>
      <xdr:colOff>152400</xdr:colOff>
      <xdr:row>18</xdr:row>
      <xdr:rowOff>142875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9F134C4B-B4B7-40BC-9066-D3FD8BA245CC}"/>
            </a:ext>
          </a:extLst>
        </xdr:cNvPr>
        <xdr:cNvSpPr>
          <a:spLocks noChangeShapeType="1"/>
        </xdr:cNvSpPr>
      </xdr:nvSpPr>
      <xdr:spPr bwMode="auto">
        <a:xfrm>
          <a:off x="3962400" y="2724150"/>
          <a:ext cx="0" cy="8477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16</xdr:row>
      <xdr:rowOff>152400</xdr:rowOff>
    </xdr:from>
    <xdr:to>
      <xdr:col>5</xdr:col>
      <xdr:colOff>9525</xdr:colOff>
      <xdr:row>16</xdr:row>
      <xdr:rowOff>152400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55E1D75F-BB8E-4909-9AC9-CF646B81D38F}"/>
            </a:ext>
          </a:extLst>
        </xdr:cNvPr>
        <xdr:cNvSpPr>
          <a:spLocks noChangeShapeType="1"/>
        </xdr:cNvSpPr>
      </xdr:nvSpPr>
      <xdr:spPr bwMode="auto">
        <a:xfrm>
          <a:off x="2533650" y="3200400"/>
          <a:ext cx="1285875" cy="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304800</xdr:colOff>
      <xdr:row>18</xdr:row>
      <xdr:rowOff>28575</xdr:rowOff>
    </xdr:from>
    <xdr:to>
      <xdr:col>5</xdr:col>
      <xdr:colOff>152400</xdr:colOff>
      <xdr:row>18</xdr:row>
      <xdr:rowOff>28575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7665190A-EB60-4315-8AB3-B2905B914737}"/>
            </a:ext>
          </a:extLst>
        </xdr:cNvPr>
        <xdr:cNvSpPr>
          <a:spLocks noChangeShapeType="1"/>
        </xdr:cNvSpPr>
      </xdr:nvSpPr>
      <xdr:spPr bwMode="auto">
        <a:xfrm>
          <a:off x="2371725" y="3457575"/>
          <a:ext cx="1590675" cy="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228600</xdr:colOff>
      <xdr:row>16</xdr:row>
      <xdr:rowOff>171450</xdr:rowOff>
    </xdr:from>
    <xdr:to>
      <xdr:col>4</xdr:col>
      <xdr:colOff>381000</xdr:colOff>
      <xdr:row>17</xdr:row>
      <xdr:rowOff>133350</xdr:rowOff>
    </xdr:to>
    <xdr:sp macro="" textlink="">
      <xdr:nvSpPr>
        <xdr:cNvPr id="31" name="Text 2343">
          <a:extLst>
            <a:ext uri="{FF2B5EF4-FFF2-40B4-BE49-F238E27FC236}">
              <a16:creationId xmlns:a16="http://schemas.microsoft.com/office/drawing/2014/main" id="{A57D6383-EA9C-4C11-9968-1A7E043CA765}"/>
            </a:ext>
          </a:extLst>
        </xdr:cNvPr>
        <xdr:cNvSpPr txBox="1">
          <a:spLocks noChangeArrowheads="1"/>
        </xdr:cNvSpPr>
      </xdr:nvSpPr>
      <xdr:spPr bwMode="auto">
        <a:xfrm>
          <a:off x="3152775" y="3219450"/>
          <a:ext cx="152400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D</a:t>
          </a:r>
        </a:p>
      </xdr:txBody>
    </xdr:sp>
    <xdr:clientData/>
  </xdr:twoCellAnchor>
  <xdr:twoCellAnchor>
    <xdr:from>
      <xdr:col>4</xdr:col>
      <xdr:colOff>238125</xdr:colOff>
      <xdr:row>18</xdr:row>
      <xdr:rowOff>66675</xdr:rowOff>
    </xdr:from>
    <xdr:to>
      <xdr:col>4</xdr:col>
      <xdr:colOff>352425</xdr:colOff>
      <xdr:row>19</xdr:row>
      <xdr:rowOff>85725</xdr:rowOff>
    </xdr:to>
    <xdr:sp macro="" textlink="">
      <xdr:nvSpPr>
        <xdr:cNvPr id="32" name="Text 2344">
          <a:extLst>
            <a:ext uri="{FF2B5EF4-FFF2-40B4-BE49-F238E27FC236}">
              <a16:creationId xmlns:a16="http://schemas.microsoft.com/office/drawing/2014/main" id="{03F1C2AD-D727-42FD-902C-CE170ED10EEC}"/>
            </a:ext>
          </a:extLst>
        </xdr:cNvPr>
        <xdr:cNvSpPr txBox="1">
          <a:spLocks noChangeArrowheads="1"/>
        </xdr:cNvSpPr>
      </xdr:nvSpPr>
      <xdr:spPr bwMode="auto">
        <a:xfrm>
          <a:off x="3162300" y="3495675"/>
          <a:ext cx="11430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E</a:t>
          </a:r>
        </a:p>
      </xdr:txBody>
    </xdr:sp>
    <xdr:clientData/>
  </xdr:twoCellAnchor>
  <xdr:twoCellAnchor>
    <xdr:from>
      <xdr:col>2</xdr:col>
      <xdr:colOff>561975</xdr:colOff>
      <xdr:row>5</xdr:row>
      <xdr:rowOff>9525</xdr:rowOff>
    </xdr:from>
    <xdr:to>
      <xdr:col>5</xdr:col>
      <xdr:colOff>485775</xdr:colOff>
      <xdr:row>5</xdr:row>
      <xdr:rowOff>9525</xdr:rowOff>
    </xdr:to>
    <xdr:sp macro="" textlink="">
      <xdr:nvSpPr>
        <xdr:cNvPr id="33" name="Line 35">
          <a:extLst>
            <a:ext uri="{FF2B5EF4-FFF2-40B4-BE49-F238E27FC236}">
              <a16:creationId xmlns:a16="http://schemas.microsoft.com/office/drawing/2014/main" id="{EC87E336-3AE6-4FD4-A01C-511D122CDFD1}"/>
            </a:ext>
          </a:extLst>
        </xdr:cNvPr>
        <xdr:cNvSpPr>
          <a:spLocks noChangeShapeType="1"/>
        </xdr:cNvSpPr>
      </xdr:nvSpPr>
      <xdr:spPr bwMode="auto">
        <a:xfrm>
          <a:off x="1952625" y="962025"/>
          <a:ext cx="234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561975</xdr:colOff>
      <xdr:row>5</xdr:row>
      <xdr:rowOff>9525</xdr:rowOff>
    </xdr:from>
    <xdr:to>
      <xdr:col>2</xdr:col>
      <xdr:colOff>561975</xdr:colOff>
      <xdr:row>8</xdr:row>
      <xdr:rowOff>142875</xdr:rowOff>
    </xdr:to>
    <xdr:sp macro="" textlink="">
      <xdr:nvSpPr>
        <xdr:cNvPr id="34" name="Line 36">
          <a:extLst>
            <a:ext uri="{FF2B5EF4-FFF2-40B4-BE49-F238E27FC236}">
              <a16:creationId xmlns:a16="http://schemas.microsoft.com/office/drawing/2014/main" id="{B158209C-10B5-43BD-8D9F-E4CA3A912E4D}"/>
            </a:ext>
          </a:extLst>
        </xdr:cNvPr>
        <xdr:cNvSpPr>
          <a:spLocks noChangeShapeType="1"/>
        </xdr:cNvSpPr>
      </xdr:nvSpPr>
      <xdr:spPr bwMode="auto">
        <a:xfrm flipH="1" flipV="1">
          <a:off x="1952625" y="962025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476250</xdr:colOff>
      <xdr:row>5</xdr:row>
      <xdr:rowOff>0</xdr:rowOff>
    </xdr:from>
    <xdr:to>
      <xdr:col>5</xdr:col>
      <xdr:colOff>476250</xdr:colOff>
      <xdr:row>8</xdr:row>
      <xdr:rowOff>133350</xdr:rowOff>
    </xdr:to>
    <xdr:sp macro="" textlink="">
      <xdr:nvSpPr>
        <xdr:cNvPr id="35" name="Line 37">
          <a:extLst>
            <a:ext uri="{FF2B5EF4-FFF2-40B4-BE49-F238E27FC236}">
              <a16:creationId xmlns:a16="http://schemas.microsoft.com/office/drawing/2014/main" id="{37807F44-7ADF-4655-A9B6-14A607CB49FE}"/>
            </a:ext>
          </a:extLst>
        </xdr:cNvPr>
        <xdr:cNvSpPr>
          <a:spLocks noChangeShapeType="1"/>
        </xdr:cNvSpPr>
      </xdr:nvSpPr>
      <xdr:spPr bwMode="auto">
        <a:xfrm flipH="1" flipV="1">
          <a:off x="4286250" y="952500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199431</xdr:colOff>
      <xdr:row>5</xdr:row>
      <xdr:rowOff>152400</xdr:rowOff>
    </xdr:from>
    <xdr:to>
      <xdr:col>1</xdr:col>
      <xdr:colOff>275631</xdr:colOff>
      <xdr:row>6</xdr:row>
      <xdr:rowOff>161925</xdr:rowOff>
    </xdr:to>
    <xdr:sp macro="" textlink="">
      <xdr:nvSpPr>
        <xdr:cNvPr id="36" name="Text 2323">
          <a:extLst>
            <a:ext uri="{FF2B5EF4-FFF2-40B4-BE49-F238E27FC236}">
              <a16:creationId xmlns:a16="http://schemas.microsoft.com/office/drawing/2014/main" id="{E9398B23-204C-47CB-94C0-12898340F8FE}"/>
            </a:ext>
          </a:extLst>
        </xdr:cNvPr>
        <xdr:cNvSpPr txBox="1">
          <a:spLocks noChangeArrowheads="1"/>
        </xdr:cNvSpPr>
      </xdr:nvSpPr>
      <xdr:spPr bwMode="auto">
        <a:xfrm>
          <a:off x="199431" y="1104900"/>
          <a:ext cx="762000" cy="2000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보도포장층</a:t>
          </a:r>
        </a:p>
      </xdr:txBody>
    </xdr:sp>
    <xdr:clientData/>
  </xdr:twoCellAnchor>
  <xdr:twoCellAnchor>
    <xdr:from>
      <xdr:col>2</xdr:col>
      <xdr:colOff>28575</xdr:colOff>
      <xdr:row>8</xdr:row>
      <xdr:rowOff>142875</xdr:rowOff>
    </xdr:from>
    <xdr:to>
      <xdr:col>2</xdr:col>
      <xdr:colOff>400050</xdr:colOff>
      <xdr:row>8</xdr:row>
      <xdr:rowOff>142875</xdr:rowOff>
    </xdr:to>
    <xdr:sp macro="" textlink="">
      <xdr:nvSpPr>
        <xdr:cNvPr id="37" name="Line 39">
          <a:extLst>
            <a:ext uri="{FF2B5EF4-FFF2-40B4-BE49-F238E27FC236}">
              <a16:creationId xmlns:a16="http://schemas.microsoft.com/office/drawing/2014/main" id="{4851BC9D-0BFA-4340-B447-7458E188D5F5}"/>
            </a:ext>
          </a:extLst>
        </xdr:cNvPr>
        <xdr:cNvSpPr>
          <a:spLocks noChangeShapeType="1"/>
        </xdr:cNvSpPr>
      </xdr:nvSpPr>
      <xdr:spPr bwMode="auto">
        <a:xfrm>
          <a:off x="1419225" y="1666875"/>
          <a:ext cx="3714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285750</xdr:colOff>
      <xdr:row>5</xdr:row>
      <xdr:rowOff>0</xdr:rowOff>
    </xdr:from>
    <xdr:to>
      <xdr:col>1</xdr:col>
      <xdr:colOff>657225</xdr:colOff>
      <xdr:row>5</xdr:row>
      <xdr:rowOff>0</xdr:rowOff>
    </xdr:to>
    <xdr:sp macro="" textlink="">
      <xdr:nvSpPr>
        <xdr:cNvPr id="38" name="Line 40">
          <a:extLst>
            <a:ext uri="{FF2B5EF4-FFF2-40B4-BE49-F238E27FC236}">
              <a16:creationId xmlns:a16="http://schemas.microsoft.com/office/drawing/2014/main" id="{182C5E20-FB91-45C5-B72C-76DB6F217B44}"/>
            </a:ext>
          </a:extLst>
        </xdr:cNvPr>
        <xdr:cNvSpPr>
          <a:spLocks noChangeShapeType="1"/>
        </xdr:cNvSpPr>
      </xdr:nvSpPr>
      <xdr:spPr bwMode="auto">
        <a:xfrm>
          <a:off x="971550" y="952500"/>
          <a:ext cx="3714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285750</xdr:colOff>
      <xdr:row>8</xdr:row>
      <xdr:rowOff>152400</xdr:rowOff>
    </xdr:from>
    <xdr:to>
      <xdr:col>1</xdr:col>
      <xdr:colOff>657225</xdr:colOff>
      <xdr:row>8</xdr:row>
      <xdr:rowOff>152400</xdr:rowOff>
    </xdr:to>
    <xdr:sp macro="" textlink="">
      <xdr:nvSpPr>
        <xdr:cNvPr id="39" name="Line 41">
          <a:extLst>
            <a:ext uri="{FF2B5EF4-FFF2-40B4-BE49-F238E27FC236}">
              <a16:creationId xmlns:a16="http://schemas.microsoft.com/office/drawing/2014/main" id="{D025D246-B7DD-4876-BCA2-9B9E783EC6E8}"/>
            </a:ext>
          </a:extLst>
        </xdr:cNvPr>
        <xdr:cNvSpPr>
          <a:spLocks noChangeShapeType="1"/>
        </xdr:cNvSpPr>
      </xdr:nvSpPr>
      <xdr:spPr bwMode="auto">
        <a:xfrm>
          <a:off x="971550" y="1676400"/>
          <a:ext cx="3714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447675</xdr:colOff>
      <xdr:row>5</xdr:row>
      <xdr:rowOff>0</xdr:rowOff>
    </xdr:from>
    <xdr:to>
      <xdr:col>1</xdr:col>
      <xdr:colOff>447675</xdr:colOff>
      <xdr:row>8</xdr:row>
      <xdr:rowOff>133350</xdr:rowOff>
    </xdr:to>
    <xdr:sp macro="" textlink="">
      <xdr:nvSpPr>
        <xdr:cNvPr id="40" name="Line 42">
          <a:extLst>
            <a:ext uri="{FF2B5EF4-FFF2-40B4-BE49-F238E27FC236}">
              <a16:creationId xmlns:a16="http://schemas.microsoft.com/office/drawing/2014/main" id="{54EA2228-E501-4B1B-945D-53EB30ECFA11}"/>
            </a:ext>
          </a:extLst>
        </xdr:cNvPr>
        <xdr:cNvSpPr>
          <a:spLocks noChangeShapeType="1"/>
        </xdr:cNvSpPr>
      </xdr:nvSpPr>
      <xdr:spPr bwMode="auto">
        <a:xfrm>
          <a:off x="1133475" y="952500"/>
          <a:ext cx="0" cy="70485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447675</xdr:colOff>
      <xdr:row>8</xdr:row>
      <xdr:rowOff>171450</xdr:rowOff>
    </xdr:from>
    <xdr:to>
      <xdr:col>1</xdr:col>
      <xdr:colOff>447675</xdr:colOff>
      <xdr:row>16</xdr:row>
      <xdr:rowOff>123825</xdr:rowOff>
    </xdr:to>
    <xdr:sp macro="" textlink="">
      <xdr:nvSpPr>
        <xdr:cNvPr id="41" name="Line 43">
          <a:extLst>
            <a:ext uri="{FF2B5EF4-FFF2-40B4-BE49-F238E27FC236}">
              <a16:creationId xmlns:a16="http://schemas.microsoft.com/office/drawing/2014/main" id="{BC5E2767-9FE8-412F-93C8-C3877E0CADB4}"/>
            </a:ext>
          </a:extLst>
        </xdr:cNvPr>
        <xdr:cNvSpPr>
          <a:spLocks noChangeShapeType="1"/>
        </xdr:cNvSpPr>
      </xdr:nvSpPr>
      <xdr:spPr bwMode="auto">
        <a:xfrm>
          <a:off x="1133475" y="1695450"/>
          <a:ext cx="0" cy="1476375"/>
        </a:xfrm>
        <a:prstGeom prst="line">
          <a:avLst/>
        </a:prstGeom>
        <a:noFill/>
        <a:ln w="6350">
          <a:solidFill>
            <a:srgbClr val="000000"/>
          </a:solidFill>
          <a:round/>
          <a:headEnd type="none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12</xdr:row>
      <xdr:rowOff>47625</xdr:rowOff>
    </xdr:from>
    <xdr:to>
      <xdr:col>1</xdr:col>
      <xdr:colOff>342900</xdr:colOff>
      <xdr:row>13</xdr:row>
      <xdr:rowOff>19050</xdr:rowOff>
    </xdr:to>
    <xdr:sp macro="" textlink="">
      <xdr:nvSpPr>
        <xdr:cNvPr id="42" name="Text 2323">
          <a:extLst>
            <a:ext uri="{FF2B5EF4-FFF2-40B4-BE49-F238E27FC236}">
              <a16:creationId xmlns:a16="http://schemas.microsoft.com/office/drawing/2014/main" id="{F7744F6F-572C-4C13-AA02-14397E87E299}"/>
            </a:ext>
          </a:extLst>
        </xdr:cNvPr>
        <xdr:cNvSpPr txBox="1">
          <a:spLocks noChangeArrowheads="1"/>
        </xdr:cNvSpPr>
      </xdr:nvSpPr>
      <xdr:spPr bwMode="auto">
        <a:xfrm>
          <a:off x="314325" y="2333625"/>
          <a:ext cx="714375" cy="1619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노상</a:t>
          </a: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·</a:t>
          </a:r>
          <a:r>
            <a:rPr lang="ko-KR" altLang="en-US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노체</a:t>
          </a:r>
        </a:p>
      </xdr:txBody>
    </xdr:sp>
    <xdr:clientData/>
  </xdr:twoCellAnchor>
  <xdr:twoCellAnchor>
    <xdr:from>
      <xdr:col>3</xdr:col>
      <xdr:colOff>742950</xdr:colOff>
      <xdr:row>13</xdr:row>
      <xdr:rowOff>19050</xdr:rowOff>
    </xdr:from>
    <xdr:to>
      <xdr:col>4</xdr:col>
      <xdr:colOff>28575</xdr:colOff>
      <xdr:row>13</xdr:row>
      <xdr:rowOff>152400</xdr:rowOff>
    </xdr:to>
    <xdr:sp macro="" textlink="">
      <xdr:nvSpPr>
        <xdr:cNvPr id="43" name="Oval 45">
          <a:extLst>
            <a:ext uri="{FF2B5EF4-FFF2-40B4-BE49-F238E27FC236}">
              <a16:creationId xmlns:a16="http://schemas.microsoft.com/office/drawing/2014/main" id="{39284F53-764C-4C39-AC63-AF5733CC9A8F}"/>
            </a:ext>
          </a:extLst>
        </xdr:cNvPr>
        <xdr:cNvSpPr>
          <a:spLocks noChangeArrowheads="1"/>
        </xdr:cNvSpPr>
      </xdr:nvSpPr>
      <xdr:spPr bwMode="auto">
        <a:xfrm>
          <a:off x="2809875" y="2495550"/>
          <a:ext cx="142875" cy="1333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40482</xdr:colOff>
      <xdr:row>7</xdr:row>
      <xdr:rowOff>28575</xdr:rowOff>
    </xdr:from>
    <xdr:to>
      <xdr:col>1</xdr:col>
      <xdr:colOff>434579</xdr:colOff>
      <xdr:row>8</xdr:row>
      <xdr:rowOff>0</xdr:rowOff>
    </xdr:to>
    <xdr:sp macro="" textlink="">
      <xdr:nvSpPr>
        <xdr:cNvPr id="44" name="Text 2323">
          <a:extLst>
            <a:ext uri="{FF2B5EF4-FFF2-40B4-BE49-F238E27FC236}">
              <a16:creationId xmlns:a16="http://schemas.microsoft.com/office/drawing/2014/main" id="{0F8B5358-DF84-464A-95F6-F3E961A43015}"/>
            </a:ext>
          </a:extLst>
        </xdr:cNvPr>
        <xdr:cNvSpPr txBox="1">
          <a:spLocks noChangeArrowheads="1"/>
        </xdr:cNvSpPr>
      </xdr:nvSpPr>
      <xdr:spPr bwMode="auto">
        <a:xfrm>
          <a:off x="40482" y="1362075"/>
          <a:ext cx="1079897" cy="1619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조성공사분</a:t>
          </a: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)</a:t>
          </a:r>
          <a:r>
            <a:rPr lang="ko-KR" altLang="en-US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장층</a:t>
          </a:r>
        </a:p>
      </xdr:txBody>
    </xdr:sp>
    <xdr:clientData/>
  </xdr:twoCellAnchor>
  <xdr:twoCellAnchor>
    <xdr:from>
      <xdr:col>4</xdr:col>
      <xdr:colOff>400050</xdr:colOff>
      <xdr:row>13</xdr:row>
      <xdr:rowOff>28575</xdr:rowOff>
    </xdr:from>
    <xdr:to>
      <xdr:col>4</xdr:col>
      <xdr:colOff>542925</xdr:colOff>
      <xdr:row>13</xdr:row>
      <xdr:rowOff>161925</xdr:rowOff>
    </xdr:to>
    <xdr:sp macro="" textlink="">
      <xdr:nvSpPr>
        <xdr:cNvPr id="45" name="Oval 3">
          <a:extLst>
            <a:ext uri="{FF2B5EF4-FFF2-40B4-BE49-F238E27FC236}">
              <a16:creationId xmlns:a16="http://schemas.microsoft.com/office/drawing/2014/main" id="{43BE341A-9183-4B08-8014-6A10439B21A1}"/>
            </a:ext>
          </a:extLst>
        </xdr:cNvPr>
        <xdr:cNvSpPr>
          <a:spLocks noChangeArrowheads="1"/>
        </xdr:cNvSpPr>
      </xdr:nvSpPr>
      <xdr:spPr bwMode="auto">
        <a:xfrm>
          <a:off x="3324225" y="2505075"/>
          <a:ext cx="142875" cy="1333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390525</xdr:colOff>
      <xdr:row>14</xdr:row>
      <xdr:rowOff>28575</xdr:rowOff>
    </xdr:from>
    <xdr:to>
      <xdr:col>3</xdr:col>
      <xdr:colOff>514350</xdr:colOff>
      <xdr:row>14</xdr:row>
      <xdr:rowOff>161925</xdr:rowOff>
    </xdr:to>
    <xdr:cxnSp macro="">
      <xdr:nvCxnSpPr>
        <xdr:cNvPr id="46" name="직선 연결선 51">
          <a:extLst>
            <a:ext uri="{FF2B5EF4-FFF2-40B4-BE49-F238E27FC236}">
              <a16:creationId xmlns:a16="http://schemas.microsoft.com/office/drawing/2014/main" id="{2E3B50A8-B549-48A5-8D84-C9BAF0229DC8}"/>
            </a:ext>
          </a:extLst>
        </xdr:cNvPr>
        <xdr:cNvCxnSpPr>
          <a:cxnSpLocks noChangeShapeType="1"/>
        </xdr:cNvCxnSpPr>
      </xdr:nvCxnSpPr>
      <xdr:spPr bwMode="auto">
        <a:xfrm rot="5400000">
          <a:off x="2452688" y="2700337"/>
          <a:ext cx="133350" cy="12382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459829</xdr:colOff>
      <xdr:row>14</xdr:row>
      <xdr:rowOff>13137</xdr:rowOff>
    </xdr:from>
    <xdr:to>
      <xdr:col>3</xdr:col>
      <xdr:colOff>696312</xdr:colOff>
      <xdr:row>15</xdr:row>
      <xdr:rowOff>72258</xdr:rowOff>
    </xdr:to>
    <xdr:cxnSp macro="">
      <xdr:nvCxnSpPr>
        <xdr:cNvPr id="47" name="직선 연결선 46">
          <a:extLst>
            <a:ext uri="{FF2B5EF4-FFF2-40B4-BE49-F238E27FC236}">
              <a16:creationId xmlns:a16="http://schemas.microsoft.com/office/drawing/2014/main" id="{A382AE73-85E9-4331-8B34-64F4C7A6B76F}"/>
            </a:ext>
          </a:extLst>
        </xdr:cNvPr>
        <xdr:cNvCxnSpPr/>
      </xdr:nvCxnSpPr>
      <xdr:spPr bwMode="auto">
        <a:xfrm rot="5400000">
          <a:off x="2520185" y="2686706"/>
          <a:ext cx="249621" cy="236483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542925</xdr:colOff>
      <xdr:row>14</xdr:row>
      <xdr:rowOff>9525</xdr:rowOff>
    </xdr:from>
    <xdr:to>
      <xdr:col>4</xdr:col>
      <xdr:colOff>9525</xdr:colOff>
      <xdr:row>15</xdr:row>
      <xdr:rowOff>152400</xdr:rowOff>
    </xdr:to>
    <xdr:cxnSp macro="">
      <xdr:nvCxnSpPr>
        <xdr:cNvPr id="48" name="직선 연결선 55">
          <a:extLst>
            <a:ext uri="{FF2B5EF4-FFF2-40B4-BE49-F238E27FC236}">
              <a16:creationId xmlns:a16="http://schemas.microsoft.com/office/drawing/2014/main" id="{DA0A373B-CA08-46E8-9720-DD6A55D1DA8A}"/>
            </a:ext>
          </a:extLst>
        </xdr:cNvPr>
        <xdr:cNvCxnSpPr>
          <a:cxnSpLocks noChangeShapeType="1"/>
        </xdr:cNvCxnSpPr>
      </xdr:nvCxnSpPr>
      <xdr:spPr bwMode="auto">
        <a:xfrm rot="5400000">
          <a:off x="2605087" y="2681288"/>
          <a:ext cx="333375" cy="3238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695325</xdr:colOff>
      <xdr:row>14</xdr:row>
      <xdr:rowOff>9525</xdr:rowOff>
    </xdr:from>
    <xdr:to>
      <xdr:col>4</xdr:col>
      <xdr:colOff>180975</xdr:colOff>
      <xdr:row>15</xdr:row>
      <xdr:rowOff>180975</xdr:rowOff>
    </xdr:to>
    <xdr:cxnSp macro="">
      <xdr:nvCxnSpPr>
        <xdr:cNvPr id="49" name="직선 연결선 58">
          <a:extLst>
            <a:ext uri="{FF2B5EF4-FFF2-40B4-BE49-F238E27FC236}">
              <a16:creationId xmlns:a16="http://schemas.microsoft.com/office/drawing/2014/main" id="{1FD1D914-B805-4B37-AB64-B0F6ECD17542}"/>
            </a:ext>
          </a:extLst>
        </xdr:cNvPr>
        <xdr:cNvCxnSpPr>
          <a:cxnSpLocks noChangeShapeType="1"/>
        </xdr:cNvCxnSpPr>
      </xdr:nvCxnSpPr>
      <xdr:spPr bwMode="auto">
        <a:xfrm rot="5400000">
          <a:off x="2752725" y="2686050"/>
          <a:ext cx="361950" cy="34290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847725</xdr:colOff>
      <xdr:row>14</xdr:row>
      <xdr:rowOff>28575</xdr:rowOff>
    </xdr:from>
    <xdr:to>
      <xdr:col>4</xdr:col>
      <xdr:colOff>342900</xdr:colOff>
      <xdr:row>16</xdr:row>
      <xdr:rowOff>9525</xdr:rowOff>
    </xdr:to>
    <xdr:sp macro="" textlink="">
      <xdr:nvSpPr>
        <xdr:cNvPr id="50" name="자유형 63">
          <a:extLst>
            <a:ext uri="{FF2B5EF4-FFF2-40B4-BE49-F238E27FC236}">
              <a16:creationId xmlns:a16="http://schemas.microsoft.com/office/drawing/2014/main" id="{A42BCEB5-22AB-4B63-B0F1-ABB323618EAE}"/>
            </a:ext>
          </a:extLst>
        </xdr:cNvPr>
        <xdr:cNvSpPr>
          <a:spLocks/>
        </xdr:cNvSpPr>
      </xdr:nvSpPr>
      <xdr:spPr bwMode="auto">
        <a:xfrm>
          <a:off x="2914650" y="2695575"/>
          <a:ext cx="352425" cy="361950"/>
        </a:xfrm>
        <a:custGeom>
          <a:avLst/>
          <a:gdLst>
            <a:gd name="T0" fmla="*/ 366524 w 351439"/>
            <a:gd name="T1" fmla="*/ 0 h 349251"/>
            <a:gd name="T2" fmla="*/ 44531 w 351439"/>
            <a:gd name="T3" fmla="*/ 266776 h 349251"/>
            <a:gd name="T4" fmla="*/ 0 60000 65536"/>
            <a:gd name="T5" fmla="*/ 0 60000 65536"/>
            <a:gd name="T6" fmla="*/ 0 w 351439"/>
            <a:gd name="T7" fmla="*/ 0 h 349251"/>
            <a:gd name="T8" fmla="*/ 351439 w 351439"/>
            <a:gd name="T9" fmla="*/ 349251 h 349251"/>
          </a:gdLst>
          <a:ahLst/>
          <a:cxnLst>
            <a:cxn ang="T4">
              <a:pos x="T0" y="T1"/>
            </a:cxn>
            <a:cxn ang="T5">
              <a:pos x="T2" y="T3"/>
            </a:cxn>
          </a:cxnLst>
          <a:rect l="T6" t="T7" r="T8" b="T9"/>
          <a:pathLst>
            <a:path w="351439" h="349251">
              <a:moveTo>
                <a:pt x="351439" y="0"/>
              </a:moveTo>
              <a:cubicBezTo>
                <a:pt x="175719" y="174625"/>
                <a:pt x="0" y="349251"/>
                <a:pt x="42698" y="315311"/>
              </a:cubicBezTo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200025</xdr:colOff>
      <xdr:row>14</xdr:row>
      <xdr:rowOff>19050</xdr:rowOff>
    </xdr:from>
    <xdr:to>
      <xdr:col>4</xdr:col>
      <xdr:colOff>523875</xdr:colOff>
      <xdr:row>15</xdr:row>
      <xdr:rowOff>171450</xdr:rowOff>
    </xdr:to>
    <xdr:cxnSp macro="">
      <xdr:nvCxnSpPr>
        <xdr:cNvPr id="51" name="직선 연결선 65">
          <a:extLst>
            <a:ext uri="{FF2B5EF4-FFF2-40B4-BE49-F238E27FC236}">
              <a16:creationId xmlns:a16="http://schemas.microsoft.com/office/drawing/2014/main" id="{9A6C9900-FFB0-41E8-89E6-3AB34B8A5600}"/>
            </a:ext>
          </a:extLst>
        </xdr:cNvPr>
        <xdr:cNvCxnSpPr>
          <a:cxnSpLocks noChangeShapeType="1"/>
        </xdr:cNvCxnSpPr>
      </xdr:nvCxnSpPr>
      <xdr:spPr bwMode="auto">
        <a:xfrm rot="5400000">
          <a:off x="3114675" y="2695575"/>
          <a:ext cx="342900" cy="3238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390525</xdr:colOff>
      <xdr:row>13</xdr:row>
      <xdr:rowOff>180975</xdr:rowOff>
    </xdr:from>
    <xdr:to>
      <xdr:col>4</xdr:col>
      <xdr:colOff>723900</xdr:colOff>
      <xdr:row>15</xdr:row>
      <xdr:rowOff>171450</xdr:rowOff>
    </xdr:to>
    <xdr:cxnSp macro="">
      <xdr:nvCxnSpPr>
        <xdr:cNvPr id="52" name="직선 연결선 67">
          <a:extLst>
            <a:ext uri="{FF2B5EF4-FFF2-40B4-BE49-F238E27FC236}">
              <a16:creationId xmlns:a16="http://schemas.microsoft.com/office/drawing/2014/main" id="{0065891D-1946-4A7C-A325-7B239BD7D622}"/>
            </a:ext>
          </a:extLst>
        </xdr:cNvPr>
        <xdr:cNvCxnSpPr>
          <a:cxnSpLocks noChangeShapeType="1"/>
        </xdr:cNvCxnSpPr>
      </xdr:nvCxnSpPr>
      <xdr:spPr bwMode="auto">
        <a:xfrm rot="5400000">
          <a:off x="3295650" y="2676525"/>
          <a:ext cx="371475" cy="3333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571500</xdr:colOff>
      <xdr:row>14</xdr:row>
      <xdr:rowOff>9525</xdr:rowOff>
    </xdr:from>
    <xdr:to>
      <xdr:col>4</xdr:col>
      <xdr:colOff>876300</xdr:colOff>
      <xdr:row>15</xdr:row>
      <xdr:rowOff>161925</xdr:rowOff>
    </xdr:to>
    <xdr:cxnSp macro="">
      <xdr:nvCxnSpPr>
        <xdr:cNvPr id="53" name="직선 연결선 69">
          <a:extLst>
            <a:ext uri="{FF2B5EF4-FFF2-40B4-BE49-F238E27FC236}">
              <a16:creationId xmlns:a16="http://schemas.microsoft.com/office/drawing/2014/main" id="{79EF2C9A-859A-4E99-9593-5F02C63B2C86}"/>
            </a:ext>
          </a:extLst>
        </xdr:cNvPr>
        <xdr:cNvCxnSpPr>
          <a:cxnSpLocks noChangeShapeType="1"/>
        </xdr:cNvCxnSpPr>
      </xdr:nvCxnSpPr>
      <xdr:spPr bwMode="auto">
        <a:xfrm rot="5400000">
          <a:off x="3476625" y="2695575"/>
          <a:ext cx="342900" cy="30480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762000</xdr:colOff>
      <xdr:row>14</xdr:row>
      <xdr:rowOff>114300</xdr:rowOff>
    </xdr:from>
    <xdr:to>
      <xdr:col>5</xdr:col>
      <xdr:colOff>76200</xdr:colOff>
      <xdr:row>15</xdr:row>
      <xdr:rowOff>161925</xdr:rowOff>
    </xdr:to>
    <xdr:cxnSp macro="">
      <xdr:nvCxnSpPr>
        <xdr:cNvPr id="54" name="직선 연결선 71">
          <a:extLst>
            <a:ext uri="{FF2B5EF4-FFF2-40B4-BE49-F238E27FC236}">
              <a16:creationId xmlns:a16="http://schemas.microsoft.com/office/drawing/2014/main" id="{98605EFB-2683-40F8-BAE9-324B6EB8D0B3}"/>
            </a:ext>
          </a:extLst>
        </xdr:cNvPr>
        <xdr:cNvCxnSpPr>
          <a:cxnSpLocks noChangeShapeType="1"/>
        </xdr:cNvCxnSpPr>
      </xdr:nvCxnSpPr>
      <xdr:spPr bwMode="auto">
        <a:xfrm rot="5400000">
          <a:off x="3667125" y="2800350"/>
          <a:ext cx="238125" cy="20002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15</xdr:row>
      <xdr:rowOff>19050</xdr:rowOff>
    </xdr:from>
    <xdr:to>
      <xdr:col>5</xdr:col>
      <xdr:colOff>504825</xdr:colOff>
      <xdr:row>15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9D77E8C-9F17-4AB5-941C-C858F4D6F000}"/>
            </a:ext>
          </a:extLst>
        </xdr:cNvPr>
        <xdr:cNvSpPr>
          <a:spLocks noChangeShapeType="1"/>
        </xdr:cNvSpPr>
      </xdr:nvSpPr>
      <xdr:spPr bwMode="auto">
        <a:xfrm flipH="1">
          <a:off x="3686175" y="2876550"/>
          <a:ext cx="628650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561975</xdr:colOff>
      <xdr:row>13</xdr:row>
      <xdr:rowOff>95250</xdr:rowOff>
    </xdr:from>
    <xdr:to>
      <xdr:col>5</xdr:col>
      <xdr:colOff>523875</xdr:colOff>
      <xdr:row>13</xdr:row>
      <xdr:rowOff>95250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626F792-4D42-4577-B739-38CB5B1DF4E6}"/>
            </a:ext>
          </a:extLst>
        </xdr:cNvPr>
        <xdr:cNvSpPr>
          <a:spLocks noChangeShapeType="1"/>
        </xdr:cNvSpPr>
      </xdr:nvSpPr>
      <xdr:spPr bwMode="auto">
        <a:xfrm flipH="1">
          <a:off x="3486150" y="2571750"/>
          <a:ext cx="84772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142875</xdr:colOff>
      <xdr:row>13</xdr:row>
      <xdr:rowOff>19050</xdr:rowOff>
    </xdr:from>
    <xdr:to>
      <xdr:col>4</xdr:col>
      <xdr:colOff>285750</xdr:colOff>
      <xdr:row>13</xdr:row>
      <xdr:rowOff>152400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4B72D3F2-1221-4A81-A477-D6959BE6EC11}"/>
            </a:ext>
          </a:extLst>
        </xdr:cNvPr>
        <xdr:cNvSpPr>
          <a:spLocks noChangeArrowheads="1"/>
        </xdr:cNvSpPr>
      </xdr:nvSpPr>
      <xdr:spPr bwMode="auto">
        <a:xfrm>
          <a:off x="3067050" y="2495550"/>
          <a:ext cx="142875" cy="1333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581025</xdr:colOff>
      <xdr:row>8</xdr:row>
      <xdr:rowOff>152400</xdr:rowOff>
    </xdr:from>
    <xdr:to>
      <xdr:col>5</xdr:col>
      <xdr:colOff>476250</xdr:colOff>
      <xdr:row>8</xdr:row>
      <xdr:rowOff>152400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66BE31F-39B2-4475-AD01-211ABE68A7D2}"/>
            </a:ext>
          </a:extLst>
        </xdr:cNvPr>
        <xdr:cNvSpPr>
          <a:spLocks noChangeShapeType="1"/>
        </xdr:cNvSpPr>
      </xdr:nvSpPr>
      <xdr:spPr bwMode="auto">
        <a:xfrm>
          <a:off x="1971675" y="1676400"/>
          <a:ext cx="2314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457200</xdr:colOff>
      <xdr:row>16</xdr:row>
      <xdr:rowOff>9525</xdr:rowOff>
    </xdr:from>
    <xdr:to>
      <xdr:col>5</xdr:col>
      <xdr:colOff>0</xdr:colOff>
      <xdr:row>16</xdr:row>
      <xdr:rowOff>9525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2B8DD0E8-F3B9-4B71-A73A-25617531D4F4}"/>
            </a:ext>
          </a:extLst>
        </xdr:cNvPr>
        <xdr:cNvSpPr>
          <a:spLocks noChangeShapeType="1"/>
        </xdr:cNvSpPr>
      </xdr:nvSpPr>
      <xdr:spPr bwMode="auto">
        <a:xfrm>
          <a:off x="2524125" y="305752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571500</xdr:colOff>
      <xdr:row>8</xdr:row>
      <xdr:rowOff>152400</xdr:rowOff>
    </xdr:from>
    <xdr:to>
      <xdr:col>3</xdr:col>
      <xdr:colOff>457200</xdr:colOff>
      <xdr:row>16</xdr:row>
      <xdr:rowOff>9525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2C4D56B-CF18-43C1-A38F-5B6CEBA64D25}"/>
            </a:ext>
          </a:extLst>
        </xdr:cNvPr>
        <xdr:cNvSpPr>
          <a:spLocks noChangeShapeType="1"/>
        </xdr:cNvSpPr>
      </xdr:nvSpPr>
      <xdr:spPr bwMode="auto">
        <a:xfrm>
          <a:off x="1962150" y="1676400"/>
          <a:ext cx="561975" cy="1381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142875</xdr:rowOff>
    </xdr:from>
    <xdr:to>
      <xdr:col>5</xdr:col>
      <xdr:colOff>476250</xdr:colOff>
      <xdr:row>16</xdr:row>
      <xdr:rowOff>9525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41774FD3-C783-4384-A15B-08B7E2EBC329}"/>
            </a:ext>
          </a:extLst>
        </xdr:cNvPr>
        <xdr:cNvSpPr>
          <a:spLocks noChangeShapeType="1"/>
        </xdr:cNvSpPr>
      </xdr:nvSpPr>
      <xdr:spPr bwMode="auto">
        <a:xfrm flipV="1">
          <a:off x="3810000" y="1666875"/>
          <a:ext cx="476250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323850</xdr:colOff>
      <xdr:row>13</xdr:row>
      <xdr:rowOff>161925</xdr:rowOff>
    </xdr:from>
    <xdr:to>
      <xdr:col>5</xdr:col>
      <xdr:colOff>95250</xdr:colOff>
      <xdr:row>13</xdr:row>
      <xdr:rowOff>161925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FDF93CFC-BECB-40BF-879D-39D08B74A95D}"/>
            </a:ext>
          </a:extLst>
        </xdr:cNvPr>
        <xdr:cNvSpPr>
          <a:spLocks noChangeShapeType="1"/>
        </xdr:cNvSpPr>
      </xdr:nvSpPr>
      <xdr:spPr bwMode="auto">
        <a:xfrm>
          <a:off x="2390775" y="2638425"/>
          <a:ext cx="1514475" cy="0"/>
        </a:xfrm>
        <a:prstGeom prst="line">
          <a:avLst/>
        </a:prstGeom>
        <a:noFill/>
        <a:ln w="1">
          <a:solidFill>
            <a:srgbClr val="000000"/>
          </a:solidFill>
          <a:prstDash val="lg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10</xdr:row>
      <xdr:rowOff>28575</xdr:rowOff>
    </xdr:from>
    <xdr:to>
      <xdr:col>4</xdr:col>
      <xdr:colOff>352425</xdr:colOff>
      <xdr:row>10</xdr:row>
      <xdr:rowOff>28575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F191EDA3-FAC3-4F1E-9A62-309C277A5E90}"/>
            </a:ext>
          </a:extLst>
        </xdr:cNvPr>
        <xdr:cNvSpPr>
          <a:spLocks noChangeShapeType="1"/>
        </xdr:cNvSpPr>
      </xdr:nvSpPr>
      <xdr:spPr bwMode="auto">
        <a:xfrm>
          <a:off x="2981325" y="1933575"/>
          <a:ext cx="295275" cy="0"/>
        </a:xfrm>
        <a:prstGeom prst="line">
          <a:avLst/>
        </a:prstGeom>
        <a:noFill/>
        <a:ln w="2476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514350</xdr:colOff>
      <xdr:row>10</xdr:row>
      <xdr:rowOff>38100</xdr:rowOff>
    </xdr:from>
    <xdr:to>
      <xdr:col>6</xdr:col>
      <xdr:colOff>57150</xdr:colOff>
      <xdr:row>10</xdr:row>
      <xdr:rowOff>38100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A5C399DD-637F-4F9E-8BE0-330B7DC0F979}"/>
            </a:ext>
          </a:extLst>
        </xdr:cNvPr>
        <xdr:cNvSpPr>
          <a:spLocks noChangeShapeType="1"/>
        </xdr:cNvSpPr>
      </xdr:nvSpPr>
      <xdr:spPr bwMode="auto">
        <a:xfrm flipH="1">
          <a:off x="3438525" y="1943100"/>
          <a:ext cx="12096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66675</xdr:colOff>
      <xdr:row>9</xdr:row>
      <xdr:rowOff>114300</xdr:rowOff>
    </xdr:from>
    <xdr:to>
      <xdr:col>8</xdr:col>
      <xdr:colOff>0</xdr:colOff>
      <xdr:row>10</xdr:row>
      <xdr:rowOff>119063</xdr:rowOff>
    </xdr:to>
    <xdr:sp macro="" textlink="">
      <xdr:nvSpPr>
        <xdr:cNvPr id="12" name="Text 2321">
          <a:extLst>
            <a:ext uri="{FF2B5EF4-FFF2-40B4-BE49-F238E27FC236}">
              <a16:creationId xmlns:a16="http://schemas.microsoft.com/office/drawing/2014/main" id="{58278412-9EEB-4E19-A4AA-AE44FF3459FB}"/>
            </a:ext>
          </a:extLst>
        </xdr:cNvPr>
        <xdr:cNvSpPr txBox="1">
          <a:spLocks noChangeArrowheads="1"/>
        </xdr:cNvSpPr>
      </xdr:nvSpPr>
      <xdr:spPr bwMode="auto">
        <a:xfrm>
          <a:off x="4657725" y="1828800"/>
          <a:ext cx="1581150" cy="195263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경고테이프</a:t>
          </a: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(300x250)</a:t>
          </a:r>
        </a:p>
      </xdr:txBody>
    </xdr:sp>
    <xdr:clientData/>
  </xdr:twoCellAnchor>
  <xdr:twoCellAnchor>
    <xdr:from>
      <xdr:col>5</xdr:col>
      <xdr:colOff>571828</xdr:colOff>
      <xdr:row>14</xdr:row>
      <xdr:rowOff>114219</xdr:rowOff>
    </xdr:from>
    <xdr:to>
      <xdr:col>7</xdr:col>
      <xdr:colOff>571828</xdr:colOff>
      <xdr:row>15</xdr:row>
      <xdr:rowOff>95168</xdr:rowOff>
    </xdr:to>
    <xdr:sp macro="" textlink="">
      <xdr:nvSpPr>
        <xdr:cNvPr id="13" name="Text 2322">
          <a:extLst>
            <a:ext uri="{FF2B5EF4-FFF2-40B4-BE49-F238E27FC236}">
              <a16:creationId xmlns:a16="http://schemas.microsoft.com/office/drawing/2014/main" id="{BBD26621-2488-48F1-AFF9-243DEE6853E4}"/>
            </a:ext>
          </a:extLst>
        </xdr:cNvPr>
        <xdr:cNvSpPr txBox="1">
          <a:spLocks noChangeArrowheads="1"/>
        </xdr:cNvSpPr>
      </xdr:nvSpPr>
      <xdr:spPr bwMode="auto">
        <a:xfrm>
          <a:off x="4381828" y="2781219"/>
          <a:ext cx="1466850" cy="171449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고운흙 되메우기</a:t>
          </a:r>
          <a:endParaRPr lang="en-US" altLang="ko-KR" sz="1000" b="0" i="0" strike="noStrike">
            <a:solidFill>
              <a:srgbClr val="000000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5</xdr:col>
      <xdr:colOff>571500</xdr:colOff>
      <xdr:row>12</xdr:row>
      <xdr:rowOff>154041</xdr:rowOff>
    </xdr:from>
    <xdr:to>
      <xdr:col>7</xdr:col>
      <xdr:colOff>419100</xdr:colOff>
      <xdr:row>13</xdr:row>
      <xdr:rowOff>132035</xdr:rowOff>
    </xdr:to>
    <xdr:sp macro="" textlink="">
      <xdr:nvSpPr>
        <xdr:cNvPr id="14" name="Text 2323">
          <a:extLst>
            <a:ext uri="{FF2B5EF4-FFF2-40B4-BE49-F238E27FC236}">
              <a16:creationId xmlns:a16="http://schemas.microsoft.com/office/drawing/2014/main" id="{08ECF7EC-B9E6-41D1-9527-4D9B8F4F3ACF}"/>
            </a:ext>
          </a:extLst>
        </xdr:cNvPr>
        <xdr:cNvSpPr txBox="1">
          <a:spLocks noChangeArrowheads="1"/>
        </xdr:cNvSpPr>
      </xdr:nvSpPr>
      <xdr:spPr bwMode="auto">
        <a:xfrm>
          <a:off x="4381500" y="2440041"/>
          <a:ext cx="1314450" cy="168494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ELP</a:t>
          </a:r>
          <a:r>
            <a:rPr lang="en-US" altLang="ko-KR" sz="1000" b="0" i="0" strike="noStrike" baseline="0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 </a:t>
          </a:r>
          <a:r>
            <a:rPr lang="ko-KR" altLang="en-US" sz="1000" b="0" i="0" strike="noStrike" baseline="0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관</a:t>
          </a:r>
          <a:endParaRPr lang="ko-KR" altLang="en-US" sz="1000" b="0" i="0" strike="noStrike">
            <a:solidFill>
              <a:srgbClr val="000000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2</xdr:col>
      <xdr:colOff>38100</xdr:colOff>
      <xdr:row>10</xdr:row>
      <xdr:rowOff>19050</xdr:rowOff>
    </xdr:from>
    <xdr:to>
      <xdr:col>2</xdr:col>
      <xdr:colOff>409575</xdr:colOff>
      <xdr:row>10</xdr:row>
      <xdr:rowOff>19050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8F2EA431-14C8-44F3-8BF2-9598670F5488}"/>
            </a:ext>
          </a:extLst>
        </xdr:cNvPr>
        <xdr:cNvSpPr>
          <a:spLocks noChangeShapeType="1"/>
        </xdr:cNvSpPr>
      </xdr:nvSpPr>
      <xdr:spPr bwMode="auto">
        <a:xfrm>
          <a:off x="1428750" y="1924050"/>
          <a:ext cx="3714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57150</xdr:colOff>
      <xdr:row>16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93C04D9E-C9B5-4E88-9F1C-3D77CE748633}"/>
            </a:ext>
          </a:extLst>
        </xdr:cNvPr>
        <xdr:cNvSpPr>
          <a:spLocks noChangeShapeType="1"/>
        </xdr:cNvSpPr>
      </xdr:nvSpPr>
      <xdr:spPr bwMode="auto">
        <a:xfrm>
          <a:off x="1409700" y="3048000"/>
          <a:ext cx="7143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190500</xdr:colOff>
      <xdr:row>8</xdr:row>
      <xdr:rowOff>142875</xdr:rowOff>
    </xdr:from>
    <xdr:to>
      <xdr:col>2</xdr:col>
      <xdr:colOff>190500</xdr:colOff>
      <xdr:row>10</xdr:row>
      <xdr:rowOff>9525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4C2DBD4F-7F5D-4428-AE38-1BDC365B405F}"/>
            </a:ext>
          </a:extLst>
        </xdr:cNvPr>
        <xdr:cNvSpPr>
          <a:spLocks noChangeShapeType="1"/>
        </xdr:cNvSpPr>
      </xdr:nvSpPr>
      <xdr:spPr bwMode="auto">
        <a:xfrm>
          <a:off x="1581150" y="1666875"/>
          <a:ext cx="0" cy="24765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190500</xdr:colOff>
      <xdr:row>10</xdr:row>
      <xdr:rowOff>28575</xdr:rowOff>
    </xdr:from>
    <xdr:to>
      <xdr:col>2</xdr:col>
      <xdr:colOff>190500</xdr:colOff>
      <xdr:row>15</xdr:row>
      <xdr:rowOff>171450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66887BD3-5E3C-494D-92D1-4EC2FFC3A725}"/>
            </a:ext>
          </a:extLst>
        </xdr:cNvPr>
        <xdr:cNvSpPr>
          <a:spLocks noChangeShapeType="1"/>
        </xdr:cNvSpPr>
      </xdr:nvSpPr>
      <xdr:spPr bwMode="auto">
        <a:xfrm>
          <a:off x="1581150" y="1933575"/>
          <a:ext cx="0" cy="1095375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</xdr:row>
      <xdr:rowOff>2954</xdr:rowOff>
    </xdr:from>
    <xdr:to>
      <xdr:col>2</xdr:col>
      <xdr:colOff>104775</xdr:colOff>
      <xdr:row>9</xdr:row>
      <xdr:rowOff>155354</xdr:rowOff>
    </xdr:to>
    <xdr:sp macro="" textlink="">
      <xdr:nvSpPr>
        <xdr:cNvPr id="19" name="Text 2330">
          <a:extLst>
            <a:ext uri="{FF2B5EF4-FFF2-40B4-BE49-F238E27FC236}">
              <a16:creationId xmlns:a16="http://schemas.microsoft.com/office/drawing/2014/main" id="{AE6388B6-2219-404E-A388-184F3A3E4908}"/>
            </a:ext>
          </a:extLst>
        </xdr:cNvPr>
        <xdr:cNvSpPr txBox="1">
          <a:spLocks noChangeArrowheads="1"/>
        </xdr:cNvSpPr>
      </xdr:nvSpPr>
      <xdr:spPr bwMode="auto">
        <a:xfrm>
          <a:off x="1295400" y="1717454"/>
          <a:ext cx="200025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B</a:t>
          </a:r>
        </a:p>
      </xdr:txBody>
    </xdr:sp>
    <xdr:clientData/>
  </xdr:twoCellAnchor>
  <xdr:twoCellAnchor>
    <xdr:from>
      <xdr:col>1</xdr:col>
      <xdr:colOff>609600</xdr:colOff>
      <xdr:row>12</xdr:row>
      <xdr:rowOff>59531</xdr:rowOff>
    </xdr:from>
    <xdr:to>
      <xdr:col>2</xdr:col>
      <xdr:colOff>76200</xdr:colOff>
      <xdr:row>13</xdr:row>
      <xdr:rowOff>36785</xdr:rowOff>
    </xdr:to>
    <xdr:sp macro="" textlink="">
      <xdr:nvSpPr>
        <xdr:cNvPr id="20" name="Text 2331">
          <a:extLst>
            <a:ext uri="{FF2B5EF4-FFF2-40B4-BE49-F238E27FC236}">
              <a16:creationId xmlns:a16="http://schemas.microsoft.com/office/drawing/2014/main" id="{5B81C82A-DD75-4CC7-A4D5-C53331B67F1D}"/>
            </a:ext>
          </a:extLst>
        </xdr:cNvPr>
        <xdr:cNvSpPr txBox="1">
          <a:spLocks noChangeArrowheads="1"/>
        </xdr:cNvSpPr>
      </xdr:nvSpPr>
      <xdr:spPr bwMode="auto">
        <a:xfrm>
          <a:off x="1295400" y="2345531"/>
          <a:ext cx="171450" cy="167754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C</a:t>
          </a:r>
        </a:p>
      </xdr:txBody>
    </xdr:sp>
    <xdr:clientData/>
  </xdr:twoCellAnchor>
  <xdr:twoCellAnchor>
    <xdr:from>
      <xdr:col>2</xdr:col>
      <xdr:colOff>561975</xdr:colOff>
      <xdr:row>3</xdr:row>
      <xdr:rowOff>38100</xdr:rowOff>
    </xdr:from>
    <xdr:to>
      <xdr:col>2</xdr:col>
      <xdr:colOff>561975</xdr:colOff>
      <xdr:row>4</xdr:row>
      <xdr:rowOff>123825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337A60F1-9CE8-46BC-8E90-297C6E0009B9}"/>
            </a:ext>
          </a:extLst>
        </xdr:cNvPr>
        <xdr:cNvSpPr>
          <a:spLocks noChangeShapeType="1"/>
        </xdr:cNvSpPr>
      </xdr:nvSpPr>
      <xdr:spPr bwMode="auto">
        <a:xfrm flipV="1">
          <a:off x="1952625" y="609600"/>
          <a:ext cx="0" cy="2762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466725</xdr:colOff>
      <xdr:row>3</xdr:row>
      <xdr:rowOff>38100</xdr:rowOff>
    </xdr:from>
    <xdr:to>
      <xdr:col>5</xdr:col>
      <xdr:colOff>466725</xdr:colOff>
      <xdr:row>4</xdr:row>
      <xdr:rowOff>123825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FDAF2491-110E-4060-9D27-F55E59C7400B}"/>
            </a:ext>
          </a:extLst>
        </xdr:cNvPr>
        <xdr:cNvSpPr>
          <a:spLocks noChangeShapeType="1"/>
        </xdr:cNvSpPr>
      </xdr:nvSpPr>
      <xdr:spPr bwMode="auto">
        <a:xfrm flipV="1">
          <a:off x="4276725" y="609600"/>
          <a:ext cx="0" cy="2762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571500</xdr:colOff>
      <xdr:row>3</xdr:row>
      <xdr:rowOff>123825</xdr:rowOff>
    </xdr:from>
    <xdr:to>
      <xdr:col>5</xdr:col>
      <xdr:colOff>466725</xdr:colOff>
      <xdr:row>3</xdr:row>
      <xdr:rowOff>123825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8EBEE2B2-4A3A-48B9-8A95-0C0580D1F6FD}"/>
            </a:ext>
          </a:extLst>
        </xdr:cNvPr>
        <xdr:cNvSpPr>
          <a:spLocks noChangeShapeType="1"/>
        </xdr:cNvSpPr>
      </xdr:nvSpPr>
      <xdr:spPr bwMode="auto">
        <a:xfrm>
          <a:off x="1962150" y="695325"/>
          <a:ext cx="2314575" cy="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150019</xdr:colOff>
      <xdr:row>2</xdr:row>
      <xdr:rowOff>123825</xdr:rowOff>
    </xdr:from>
    <xdr:to>
      <xdr:col>4</xdr:col>
      <xdr:colOff>311944</xdr:colOff>
      <xdr:row>3</xdr:row>
      <xdr:rowOff>95250</xdr:rowOff>
    </xdr:to>
    <xdr:sp macro="" textlink="">
      <xdr:nvSpPr>
        <xdr:cNvPr id="24" name="Text 2336">
          <a:extLst>
            <a:ext uri="{FF2B5EF4-FFF2-40B4-BE49-F238E27FC236}">
              <a16:creationId xmlns:a16="http://schemas.microsoft.com/office/drawing/2014/main" id="{E960E661-88FE-42D6-BA89-A9B3AF8EFCC9}"/>
            </a:ext>
          </a:extLst>
        </xdr:cNvPr>
        <xdr:cNvSpPr txBox="1">
          <a:spLocks noChangeArrowheads="1"/>
        </xdr:cNvSpPr>
      </xdr:nvSpPr>
      <xdr:spPr bwMode="auto">
        <a:xfrm>
          <a:off x="3074194" y="504825"/>
          <a:ext cx="161925" cy="1619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A</a:t>
          </a:r>
        </a:p>
      </xdr:txBody>
    </xdr:sp>
    <xdr:clientData/>
  </xdr:twoCellAnchor>
  <xdr:twoCellAnchor>
    <xdr:from>
      <xdr:col>3</xdr:col>
      <xdr:colOff>457200</xdr:colOff>
      <xdr:row>16</xdr:row>
      <xdr:rowOff>47625</xdr:rowOff>
    </xdr:from>
    <xdr:to>
      <xdr:col>3</xdr:col>
      <xdr:colOff>457200</xdr:colOff>
      <xdr:row>17</xdr:row>
      <xdr:rowOff>38100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9C48C48D-9C83-4692-95EC-0DC26EA5C40C}"/>
            </a:ext>
          </a:extLst>
        </xdr:cNvPr>
        <xdr:cNvSpPr>
          <a:spLocks noChangeShapeType="1"/>
        </xdr:cNvSpPr>
      </xdr:nvSpPr>
      <xdr:spPr bwMode="auto">
        <a:xfrm>
          <a:off x="2524125" y="3095625"/>
          <a:ext cx="0" cy="18097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16</xdr:row>
      <xdr:rowOff>47625</xdr:rowOff>
    </xdr:from>
    <xdr:to>
      <xdr:col>5</xdr:col>
      <xdr:colOff>9525</xdr:colOff>
      <xdr:row>17</xdr:row>
      <xdr:rowOff>38100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82740C18-5A38-4098-BC62-D7047F3714D5}"/>
            </a:ext>
          </a:extLst>
        </xdr:cNvPr>
        <xdr:cNvSpPr>
          <a:spLocks noChangeShapeType="1"/>
        </xdr:cNvSpPr>
      </xdr:nvSpPr>
      <xdr:spPr bwMode="auto">
        <a:xfrm>
          <a:off x="3819525" y="3095625"/>
          <a:ext cx="0" cy="18097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266700</xdr:colOff>
      <xdr:row>14</xdr:row>
      <xdr:rowOff>57150</xdr:rowOff>
    </xdr:from>
    <xdr:to>
      <xdr:col>3</xdr:col>
      <xdr:colOff>266700</xdr:colOff>
      <xdr:row>18</xdr:row>
      <xdr:rowOff>142875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3F777A63-6AEF-4202-98DA-5D633CB978B2}"/>
            </a:ext>
          </a:extLst>
        </xdr:cNvPr>
        <xdr:cNvSpPr>
          <a:spLocks noChangeShapeType="1"/>
        </xdr:cNvSpPr>
      </xdr:nvSpPr>
      <xdr:spPr bwMode="auto">
        <a:xfrm>
          <a:off x="2333625" y="2724150"/>
          <a:ext cx="0" cy="8477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14</xdr:row>
      <xdr:rowOff>57150</xdr:rowOff>
    </xdr:from>
    <xdr:to>
      <xdr:col>5</xdr:col>
      <xdr:colOff>152400</xdr:colOff>
      <xdr:row>18</xdr:row>
      <xdr:rowOff>142875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AE7342F6-5CC2-4EA6-84C8-E1587F22FAC4}"/>
            </a:ext>
          </a:extLst>
        </xdr:cNvPr>
        <xdr:cNvSpPr>
          <a:spLocks noChangeShapeType="1"/>
        </xdr:cNvSpPr>
      </xdr:nvSpPr>
      <xdr:spPr bwMode="auto">
        <a:xfrm>
          <a:off x="3962400" y="2724150"/>
          <a:ext cx="0" cy="8477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16</xdr:row>
      <xdr:rowOff>152400</xdr:rowOff>
    </xdr:from>
    <xdr:to>
      <xdr:col>5</xdr:col>
      <xdr:colOff>9525</xdr:colOff>
      <xdr:row>16</xdr:row>
      <xdr:rowOff>152400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6846186B-D822-40E8-ACCB-D07299361CE1}"/>
            </a:ext>
          </a:extLst>
        </xdr:cNvPr>
        <xdr:cNvSpPr>
          <a:spLocks noChangeShapeType="1"/>
        </xdr:cNvSpPr>
      </xdr:nvSpPr>
      <xdr:spPr bwMode="auto">
        <a:xfrm>
          <a:off x="2533650" y="3200400"/>
          <a:ext cx="1285875" cy="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266700</xdr:colOff>
      <xdr:row>18</xdr:row>
      <xdr:rowOff>28575</xdr:rowOff>
    </xdr:from>
    <xdr:to>
      <xdr:col>5</xdr:col>
      <xdr:colOff>152400</xdr:colOff>
      <xdr:row>18</xdr:row>
      <xdr:rowOff>28575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7E9C64E9-005C-445C-940D-735A86D7F529}"/>
            </a:ext>
          </a:extLst>
        </xdr:cNvPr>
        <xdr:cNvSpPr>
          <a:spLocks noChangeShapeType="1"/>
        </xdr:cNvSpPr>
      </xdr:nvSpPr>
      <xdr:spPr bwMode="auto">
        <a:xfrm>
          <a:off x="2333625" y="3457575"/>
          <a:ext cx="1628775" cy="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154781</xdr:colOff>
      <xdr:row>16</xdr:row>
      <xdr:rowOff>171450</xdr:rowOff>
    </xdr:from>
    <xdr:to>
      <xdr:col>4</xdr:col>
      <xdr:colOff>307181</xdr:colOff>
      <xdr:row>17</xdr:row>
      <xdr:rowOff>133350</xdr:rowOff>
    </xdr:to>
    <xdr:sp macro="" textlink="">
      <xdr:nvSpPr>
        <xdr:cNvPr id="31" name="Text 2343">
          <a:extLst>
            <a:ext uri="{FF2B5EF4-FFF2-40B4-BE49-F238E27FC236}">
              <a16:creationId xmlns:a16="http://schemas.microsoft.com/office/drawing/2014/main" id="{74FDED92-5F3D-42E5-8812-6C6A3FF883FC}"/>
            </a:ext>
          </a:extLst>
        </xdr:cNvPr>
        <xdr:cNvSpPr txBox="1">
          <a:spLocks noChangeArrowheads="1"/>
        </xdr:cNvSpPr>
      </xdr:nvSpPr>
      <xdr:spPr bwMode="auto">
        <a:xfrm>
          <a:off x="3078956" y="3219450"/>
          <a:ext cx="152400" cy="1524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D</a:t>
          </a:r>
        </a:p>
      </xdr:txBody>
    </xdr:sp>
    <xdr:clientData/>
  </xdr:twoCellAnchor>
  <xdr:twoCellAnchor>
    <xdr:from>
      <xdr:col>4</xdr:col>
      <xdr:colOff>173831</xdr:colOff>
      <xdr:row>18</xdr:row>
      <xdr:rowOff>66675</xdr:rowOff>
    </xdr:from>
    <xdr:to>
      <xdr:col>4</xdr:col>
      <xdr:colOff>288131</xdr:colOff>
      <xdr:row>19</xdr:row>
      <xdr:rowOff>85725</xdr:rowOff>
    </xdr:to>
    <xdr:sp macro="" textlink="">
      <xdr:nvSpPr>
        <xdr:cNvPr id="32" name="Text 2344">
          <a:extLst>
            <a:ext uri="{FF2B5EF4-FFF2-40B4-BE49-F238E27FC236}">
              <a16:creationId xmlns:a16="http://schemas.microsoft.com/office/drawing/2014/main" id="{69649068-425A-49B9-91E6-162002CD95DD}"/>
            </a:ext>
          </a:extLst>
        </xdr:cNvPr>
        <xdr:cNvSpPr txBox="1">
          <a:spLocks noChangeArrowheads="1"/>
        </xdr:cNvSpPr>
      </xdr:nvSpPr>
      <xdr:spPr bwMode="auto">
        <a:xfrm>
          <a:off x="3098006" y="3495675"/>
          <a:ext cx="11430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E</a:t>
          </a:r>
        </a:p>
      </xdr:txBody>
    </xdr:sp>
    <xdr:clientData/>
  </xdr:twoCellAnchor>
  <xdr:twoCellAnchor>
    <xdr:from>
      <xdr:col>2</xdr:col>
      <xdr:colOff>561975</xdr:colOff>
      <xdr:row>5</xdr:row>
      <xdr:rowOff>9525</xdr:rowOff>
    </xdr:from>
    <xdr:to>
      <xdr:col>5</xdr:col>
      <xdr:colOff>485775</xdr:colOff>
      <xdr:row>5</xdr:row>
      <xdr:rowOff>9525</xdr:rowOff>
    </xdr:to>
    <xdr:sp macro="" textlink="">
      <xdr:nvSpPr>
        <xdr:cNvPr id="33" name="Line 35">
          <a:extLst>
            <a:ext uri="{FF2B5EF4-FFF2-40B4-BE49-F238E27FC236}">
              <a16:creationId xmlns:a16="http://schemas.microsoft.com/office/drawing/2014/main" id="{24DFEBBB-1A28-4930-84A0-4690EDAA8C23}"/>
            </a:ext>
          </a:extLst>
        </xdr:cNvPr>
        <xdr:cNvSpPr>
          <a:spLocks noChangeShapeType="1"/>
        </xdr:cNvSpPr>
      </xdr:nvSpPr>
      <xdr:spPr bwMode="auto">
        <a:xfrm>
          <a:off x="1952625" y="962025"/>
          <a:ext cx="234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561975</xdr:colOff>
      <xdr:row>5</xdr:row>
      <xdr:rowOff>9525</xdr:rowOff>
    </xdr:from>
    <xdr:to>
      <xdr:col>2</xdr:col>
      <xdr:colOff>561975</xdr:colOff>
      <xdr:row>8</xdr:row>
      <xdr:rowOff>142875</xdr:rowOff>
    </xdr:to>
    <xdr:sp macro="" textlink="">
      <xdr:nvSpPr>
        <xdr:cNvPr id="34" name="Line 36">
          <a:extLst>
            <a:ext uri="{FF2B5EF4-FFF2-40B4-BE49-F238E27FC236}">
              <a16:creationId xmlns:a16="http://schemas.microsoft.com/office/drawing/2014/main" id="{75BF2726-1AE6-4420-B750-969E8826F4FE}"/>
            </a:ext>
          </a:extLst>
        </xdr:cNvPr>
        <xdr:cNvSpPr>
          <a:spLocks noChangeShapeType="1"/>
        </xdr:cNvSpPr>
      </xdr:nvSpPr>
      <xdr:spPr bwMode="auto">
        <a:xfrm flipH="1" flipV="1">
          <a:off x="1952625" y="962025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476250</xdr:colOff>
      <xdr:row>5</xdr:row>
      <xdr:rowOff>0</xdr:rowOff>
    </xdr:from>
    <xdr:to>
      <xdr:col>5</xdr:col>
      <xdr:colOff>476250</xdr:colOff>
      <xdr:row>8</xdr:row>
      <xdr:rowOff>133350</xdr:rowOff>
    </xdr:to>
    <xdr:sp macro="" textlink="">
      <xdr:nvSpPr>
        <xdr:cNvPr id="35" name="Line 37">
          <a:extLst>
            <a:ext uri="{FF2B5EF4-FFF2-40B4-BE49-F238E27FC236}">
              <a16:creationId xmlns:a16="http://schemas.microsoft.com/office/drawing/2014/main" id="{5C0161AC-A6C3-45FA-9939-2374785B0B9B}"/>
            </a:ext>
          </a:extLst>
        </xdr:cNvPr>
        <xdr:cNvSpPr>
          <a:spLocks noChangeShapeType="1"/>
        </xdr:cNvSpPr>
      </xdr:nvSpPr>
      <xdr:spPr bwMode="auto">
        <a:xfrm flipH="1" flipV="1">
          <a:off x="4286250" y="952500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193479</xdr:colOff>
      <xdr:row>5</xdr:row>
      <xdr:rowOff>152400</xdr:rowOff>
    </xdr:from>
    <xdr:to>
      <xdr:col>1</xdr:col>
      <xdr:colOff>269679</xdr:colOff>
      <xdr:row>6</xdr:row>
      <xdr:rowOff>125016</xdr:rowOff>
    </xdr:to>
    <xdr:sp macro="" textlink="">
      <xdr:nvSpPr>
        <xdr:cNvPr id="36" name="Text 2323">
          <a:extLst>
            <a:ext uri="{FF2B5EF4-FFF2-40B4-BE49-F238E27FC236}">
              <a16:creationId xmlns:a16="http://schemas.microsoft.com/office/drawing/2014/main" id="{4CA46910-F904-4B3A-8B19-129E089D7CB3}"/>
            </a:ext>
          </a:extLst>
        </xdr:cNvPr>
        <xdr:cNvSpPr txBox="1">
          <a:spLocks noChangeArrowheads="1"/>
        </xdr:cNvSpPr>
      </xdr:nvSpPr>
      <xdr:spPr bwMode="auto">
        <a:xfrm>
          <a:off x="193479" y="1104900"/>
          <a:ext cx="762000" cy="163116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보도포장층</a:t>
          </a:r>
        </a:p>
      </xdr:txBody>
    </xdr:sp>
    <xdr:clientData/>
  </xdr:twoCellAnchor>
  <xdr:twoCellAnchor>
    <xdr:from>
      <xdr:col>2</xdr:col>
      <xdr:colOff>28575</xdr:colOff>
      <xdr:row>8</xdr:row>
      <xdr:rowOff>142875</xdr:rowOff>
    </xdr:from>
    <xdr:to>
      <xdr:col>2</xdr:col>
      <xdr:colOff>400050</xdr:colOff>
      <xdr:row>8</xdr:row>
      <xdr:rowOff>142875</xdr:rowOff>
    </xdr:to>
    <xdr:sp macro="" textlink="">
      <xdr:nvSpPr>
        <xdr:cNvPr id="37" name="Line 39">
          <a:extLst>
            <a:ext uri="{FF2B5EF4-FFF2-40B4-BE49-F238E27FC236}">
              <a16:creationId xmlns:a16="http://schemas.microsoft.com/office/drawing/2014/main" id="{E12CAE52-8E97-4438-A880-D36696FB0077}"/>
            </a:ext>
          </a:extLst>
        </xdr:cNvPr>
        <xdr:cNvSpPr>
          <a:spLocks noChangeShapeType="1"/>
        </xdr:cNvSpPr>
      </xdr:nvSpPr>
      <xdr:spPr bwMode="auto">
        <a:xfrm>
          <a:off x="1419225" y="1666875"/>
          <a:ext cx="3714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285750</xdr:colOff>
      <xdr:row>5</xdr:row>
      <xdr:rowOff>0</xdr:rowOff>
    </xdr:from>
    <xdr:to>
      <xdr:col>1</xdr:col>
      <xdr:colOff>657225</xdr:colOff>
      <xdr:row>5</xdr:row>
      <xdr:rowOff>0</xdr:rowOff>
    </xdr:to>
    <xdr:sp macro="" textlink="">
      <xdr:nvSpPr>
        <xdr:cNvPr id="38" name="Line 40">
          <a:extLst>
            <a:ext uri="{FF2B5EF4-FFF2-40B4-BE49-F238E27FC236}">
              <a16:creationId xmlns:a16="http://schemas.microsoft.com/office/drawing/2014/main" id="{27B13A88-17D2-43AD-A785-2DF1F636DF0D}"/>
            </a:ext>
          </a:extLst>
        </xdr:cNvPr>
        <xdr:cNvSpPr>
          <a:spLocks noChangeShapeType="1"/>
        </xdr:cNvSpPr>
      </xdr:nvSpPr>
      <xdr:spPr bwMode="auto">
        <a:xfrm>
          <a:off x="971550" y="952500"/>
          <a:ext cx="3714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285750</xdr:colOff>
      <xdr:row>8</xdr:row>
      <xdr:rowOff>152400</xdr:rowOff>
    </xdr:from>
    <xdr:to>
      <xdr:col>1</xdr:col>
      <xdr:colOff>657225</xdr:colOff>
      <xdr:row>8</xdr:row>
      <xdr:rowOff>152400</xdr:rowOff>
    </xdr:to>
    <xdr:sp macro="" textlink="">
      <xdr:nvSpPr>
        <xdr:cNvPr id="39" name="Line 41">
          <a:extLst>
            <a:ext uri="{FF2B5EF4-FFF2-40B4-BE49-F238E27FC236}">
              <a16:creationId xmlns:a16="http://schemas.microsoft.com/office/drawing/2014/main" id="{C982F9F2-9F4F-4E91-AC71-B32CF81DEBE4}"/>
            </a:ext>
          </a:extLst>
        </xdr:cNvPr>
        <xdr:cNvSpPr>
          <a:spLocks noChangeShapeType="1"/>
        </xdr:cNvSpPr>
      </xdr:nvSpPr>
      <xdr:spPr bwMode="auto">
        <a:xfrm>
          <a:off x="971550" y="1676400"/>
          <a:ext cx="3714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447675</xdr:colOff>
      <xdr:row>5</xdr:row>
      <xdr:rowOff>0</xdr:rowOff>
    </xdr:from>
    <xdr:to>
      <xdr:col>1</xdr:col>
      <xdr:colOff>447675</xdr:colOff>
      <xdr:row>8</xdr:row>
      <xdr:rowOff>133350</xdr:rowOff>
    </xdr:to>
    <xdr:sp macro="" textlink="">
      <xdr:nvSpPr>
        <xdr:cNvPr id="40" name="Line 42">
          <a:extLst>
            <a:ext uri="{FF2B5EF4-FFF2-40B4-BE49-F238E27FC236}">
              <a16:creationId xmlns:a16="http://schemas.microsoft.com/office/drawing/2014/main" id="{CB27B280-3939-49C7-AE62-8B9E78A828DB}"/>
            </a:ext>
          </a:extLst>
        </xdr:cNvPr>
        <xdr:cNvSpPr>
          <a:spLocks noChangeShapeType="1"/>
        </xdr:cNvSpPr>
      </xdr:nvSpPr>
      <xdr:spPr bwMode="auto">
        <a:xfrm>
          <a:off x="1133475" y="952500"/>
          <a:ext cx="0" cy="704850"/>
        </a:xfrm>
        <a:prstGeom prst="line">
          <a:avLst/>
        </a:prstGeom>
        <a:noFill/>
        <a:ln w="6350">
          <a:solidFill>
            <a:srgbClr val="000000"/>
          </a:solidFill>
          <a:round/>
          <a:headEnd type="arrow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447675</xdr:colOff>
      <xdr:row>8</xdr:row>
      <xdr:rowOff>171450</xdr:rowOff>
    </xdr:from>
    <xdr:to>
      <xdr:col>1</xdr:col>
      <xdr:colOff>447675</xdr:colOff>
      <xdr:row>16</xdr:row>
      <xdr:rowOff>123825</xdr:rowOff>
    </xdr:to>
    <xdr:sp macro="" textlink="">
      <xdr:nvSpPr>
        <xdr:cNvPr id="41" name="Line 43">
          <a:extLst>
            <a:ext uri="{FF2B5EF4-FFF2-40B4-BE49-F238E27FC236}">
              <a16:creationId xmlns:a16="http://schemas.microsoft.com/office/drawing/2014/main" id="{43E10B29-6893-4595-8D13-752A8B48C43C}"/>
            </a:ext>
          </a:extLst>
        </xdr:cNvPr>
        <xdr:cNvSpPr>
          <a:spLocks noChangeShapeType="1"/>
        </xdr:cNvSpPr>
      </xdr:nvSpPr>
      <xdr:spPr bwMode="auto">
        <a:xfrm>
          <a:off x="1133475" y="1695450"/>
          <a:ext cx="0" cy="1476375"/>
        </a:xfrm>
        <a:prstGeom prst="line">
          <a:avLst/>
        </a:prstGeom>
        <a:noFill/>
        <a:ln w="6350">
          <a:solidFill>
            <a:srgbClr val="000000"/>
          </a:solidFill>
          <a:round/>
          <a:headEnd type="none" w="sm" len="sm"/>
          <a:tailEnd type="arrow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12</xdr:row>
      <xdr:rowOff>47625</xdr:rowOff>
    </xdr:from>
    <xdr:to>
      <xdr:col>1</xdr:col>
      <xdr:colOff>342900</xdr:colOff>
      <xdr:row>13</xdr:row>
      <xdr:rowOff>19050</xdr:rowOff>
    </xdr:to>
    <xdr:sp macro="" textlink="">
      <xdr:nvSpPr>
        <xdr:cNvPr id="42" name="Text 2323">
          <a:extLst>
            <a:ext uri="{FF2B5EF4-FFF2-40B4-BE49-F238E27FC236}">
              <a16:creationId xmlns:a16="http://schemas.microsoft.com/office/drawing/2014/main" id="{1620C592-38F9-4172-A514-CC2018243D6C}"/>
            </a:ext>
          </a:extLst>
        </xdr:cNvPr>
        <xdr:cNvSpPr txBox="1">
          <a:spLocks noChangeArrowheads="1"/>
        </xdr:cNvSpPr>
      </xdr:nvSpPr>
      <xdr:spPr bwMode="auto">
        <a:xfrm>
          <a:off x="314325" y="2333625"/>
          <a:ext cx="714375" cy="1619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노상</a:t>
          </a: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·</a:t>
          </a:r>
          <a:r>
            <a:rPr lang="ko-KR" altLang="en-US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노체</a:t>
          </a:r>
        </a:p>
      </xdr:txBody>
    </xdr:sp>
    <xdr:clientData/>
  </xdr:twoCellAnchor>
  <xdr:twoCellAnchor>
    <xdr:from>
      <xdr:col>3</xdr:col>
      <xdr:colOff>742950</xdr:colOff>
      <xdr:row>13</xdr:row>
      <xdr:rowOff>19050</xdr:rowOff>
    </xdr:from>
    <xdr:to>
      <xdr:col>4</xdr:col>
      <xdr:colOff>28575</xdr:colOff>
      <xdr:row>13</xdr:row>
      <xdr:rowOff>152400</xdr:rowOff>
    </xdr:to>
    <xdr:sp macro="" textlink="">
      <xdr:nvSpPr>
        <xdr:cNvPr id="43" name="Oval 45">
          <a:extLst>
            <a:ext uri="{FF2B5EF4-FFF2-40B4-BE49-F238E27FC236}">
              <a16:creationId xmlns:a16="http://schemas.microsoft.com/office/drawing/2014/main" id="{4A10A684-332C-4B67-9455-F9BD4C3562DF}"/>
            </a:ext>
          </a:extLst>
        </xdr:cNvPr>
        <xdr:cNvSpPr>
          <a:spLocks noChangeArrowheads="1"/>
        </xdr:cNvSpPr>
      </xdr:nvSpPr>
      <xdr:spPr bwMode="auto">
        <a:xfrm>
          <a:off x="2809875" y="2495550"/>
          <a:ext cx="142875" cy="1333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64296</xdr:colOff>
      <xdr:row>7</xdr:row>
      <xdr:rowOff>16669</xdr:rowOff>
    </xdr:from>
    <xdr:to>
      <xdr:col>1</xdr:col>
      <xdr:colOff>398861</xdr:colOff>
      <xdr:row>8</xdr:row>
      <xdr:rowOff>0</xdr:rowOff>
    </xdr:to>
    <xdr:sp macro="" textlink="">
      <xdr:nvSpPr>
        <xdr:cNvPr id="44" name="Text 2323">
          <a:extLst>
            <a:ext uri="{FF2B5EF4-FFF2-40B4-BE49-F238E27FC236}">
              <a16:creationId xmlns:a16="http://schemas.microsoft.com/office/drawing/2014/main" id="{9E2F3808-EDBC-4458-9749-372BA6C8FD40}"/>
            </a:ext>
          </a:extLst>
        </xdr:cNvPr>
        <xdr:cNvSpPr txBox="1">
          <a:spLocks noChangeArrowheads="1"/>
        </xdr:cNvSpPr>
      </xdr:nvSpPr>
      <xdr:spPr bwMode="auto">
        <a:xfrm>
          <a:off x="64296" y="1350169"/>
          <a:ext cx="1020365" cy="173831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조성공사분</a:t>
          </a:r>
          <a:r>
            <a:rPr lang="en-US" altLang="ko-KR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)</a:t>
          </a:r>
          <a:r>
            <a:rPr lang="ko-KR" altLang="en-US" sz="1000" b="0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장층</a:t>
          </a:r>
        </a:p>
      </xdr:txBody>
    </xdr:sp>
    <xdr:clientData/>
  </xdr:twoCellAnchor>
  <xdr:twoCellAnchor>
    <xdr:from>
      <xdr:col>4</xdr:col>
      <xdr:colOff>400050</xdr:colOff>
      <xdr:row>13</xdr:row>
      <xdr:rowOff>28575</xdr:rowOff>
    </xdr:from>
    <xdr:to>
      <xdr:col>4</xdr:col>
      <xdr:colOff>542925</xdr:colOff>
      <xdr:row>13</xdr:row>
      <xdr:rowOff>161925</xdr:rowOff>
    </xdr:to>
    <xdr:sp macro="" textlink="">
      <xdr:nvSpPr>
        <xdr:cNvPr id="45" name="Oval 3">
          <a:extLst>
            <a:ext uri="{FF2B5EF4-FFF2-40B4-BE49-F238E27FC236}">
              <a16:creationId xmlns:a16="http://schemas.microsoft.com/office/drawing/2014/main" id="{C5DF2B1B-3C81-41B2-8595-3728A4933B30}"/>
            </a:ext>
          </a:extLst>
        </xdr:cNvPr>
        <xdr:cNvSpPr>
          <a:spLocks noChangeArrowheads="1"/>
        </xdr:cNvSpPr>
      </xdr:nvSpPr>
      <xdr:spPr bwMode="auto">
        <a:xfrm>
          <a:off x="3324225" y="2505075"/>
          <a:ext cx="142875" cy="1333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390525</xdr:colOff>
      <xdr:row>14</xdr:row>
      <xdr:rowOff>28575</xdr:rowOff>
    </xdr:from>
    <xdr:to>
      <xdr:col>3</xdr:col>
      <xdr:colOff>514350</xdr:colOff>
      <xdr:row>14</xdr:row>
      <xdr:rowOff>161925</xdr:rowOff>
    </xdr:to>
    <xdr:cxnSp macro="">
      <xdr:nvCxnSpPr>
        <xdr:cNvPr id="46" name="직선 연결선 117">
          <a:extLst>
            <a:ext uri="{FF2B5EF4-FFF2-40B4-BE49-F238E27FC236}">
              <a16:creationId xmlns:a16="http://schemas.microsoft.com/office/drawing/2014/main" id="{7ADFC555-72B3-4F85-AB91-A31E2E3891CB}"/>
            </a:ext>
          </a:extLst>
        </xdr:cNvPr>
        <xdr:cNvCxnSpPr>
          <a:cxnSpLocks noChangeShapeType="1"/>
        </xdr:cNvCxnSpPr>
      </xdr:nvCxnSpPr>
      <xdr:spPr bwMode="auto">
        <a:xfrm rot="5400000">
          <a:off x="2452688" y="2700337"/>
          <a:ext cx="133350" cy="12382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459829</xdr:colOff>
      <xdr:row>14</xdr:row>
      <xdr:rowOff>13137</xdr:rowOff>
    </xdr:from>
    <xdr:to>
      <xdr:col>3</xdr:col>
      <xdr:colOff>696312</xdr:colOff>
      <xdr:row>15</xdr:row>
      <xdr:rowOff>72258</xdr:rowOff>
    </xdr:to>
    <xdr:cxnSp macro="">
      <xdr:nvCxnSpPr>
        <xdr:cNvPr id="47" name="직선 연결선 46">
          <a:extLst>
            <a:ext uri="{FF2B5EF4-FFF2-40B4-BE49-F238E27FC236}">
              <a16:creationId xmlns:a16="http://schemas.microsoft.com/office/drawing/2014/main" id="{0498FF48-48AB-4748-86BE-68B2E82AD7CF}"/>
            </a:ext>
          </a:extLst>
        </xdr:cNvPr>
        <xdr:cNvCxnSpPr/>
      </xdr:nvCxnSpPr>
      <xdr:spPr bwMode="auto">
        <a:xfrm rot="5400000">
          <a:off x="2520185" y="2686706"/>
          <a:ext cx="249621" cy="236483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542925</xdr:colOff>
      <xdr:row>14</xdr:row>
      <xdr:rowOff>9525</xdr:rowOff>
    </xdr:from>
    <xdr:to>
      <xdr:col>4</xdr:col>
      <xdr:colOff>9525</xdr:colOff>
      <xdr:row>15</xdr:row>
      <xdr:rowOff>152400</xdr:rowOff>
    </xdr:to>
    <xdr:cxnSp macro="">
      <xdr:nvCxnSpPr>
        <xdr:cNvPr id="48" name="직선 연결선 119">
          <a:extLst>
            <a:ext uri="{FF2B5EF4-FFF2-40B4-BE49-F238E27FC236}">
              <a16:creationId xmlns:a16="http://schemas.microsoft.com/office/drawing/2014/main" id="{3155E02F-9DE7-4F58-AD65-6C8708A55B5A}"/>
            </a:ext>
          </a:extLst>
        </xdr:cNvPr>
        <xdr:cNvCxnSpPr>
          <a:cxnSpLocks noChangeShapeType="1"/>
        </xdr:cNvCxnSpPr>
      </xdr:nvCxnSpPr>
      <xdr:spPr bwMode="auto">
        <a:xfrm rot="5400000">
          <a:off x="2605087" y="2681288"/>
          <a:ext cx="333375" cy="3238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695325</xdr:colOff>
      <xdr:row>14</xdr:row>
      <xdr:rowOff>9525</xdr:rowOff>
    </xdr:from>
    <xdr:to>
      <xdr:col>4</xdr:col>
      <xdr:colOff>180975</xdr:colOff>
      <xdr:row>15</xdr:row>
      <xdr:rowOff>180975</xdr:rowOff>
    </xdr:to>
    <xdr:cxnSp macro="">
      <xdr:nvCxnSpPr>
        <xdr:cNvPr id="49" name="직선 연결선 120">
          <a:extLst>
            <a:ext uri="{FF2B5EF4-FFF2-40B4-BE49-F238E27FC236}">
              <a16:creationId xmlns:a16="http://schemas.microsoft.com/office/drawing/2014/main" id="{6786D44C-81A8-484D-9646-A220BAFFA67B}"/>
            </a:ext>
          </a:extLst>
        </xdr:cNvPr>
        <xdr:cNvCxnSpPr>
          <a:cxnSpLocks noChangeShapeType="1"/>
        </xdr:cNvCxnSpPr>
      </xdr:nvCxnSpPr>
      <xdr:spPr bwMode="auto">
        <a:xfrm rot="5400000">
          <a:off x="2752725" y="2686050"/>
          <a:ext cx="361950" cy="34290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847725</xdr:colOff>
      <xdr:row>14</xdr:row>
      <xdr:rowOff>28575</xdr:rowOff>
    </xdr:from>
    <xdr:to>
      <xdr:col>4</xdr:col>
      <xdr:colOff>342900</xdr:colOff>
      <xdr:row>16</xdr:row>
      <xdr:rowOff>9525</xdr:rowOff>
    </xdr:to>
    <xdr:sp macro="" textlink="">
      <xdr:nvSpPr>
        <xdr:cNvPr id="50" name="자유형 121">
          <a:extLst>
            <a:ext uri="{FF2B5EF4-FFF2-40B4-BE49-F238E27FC236}">
              <a16:creationId xmlns:a16="http://schemas.microsoft.com/office/drawing/2014/main" id="{07431E14-285E-445E-8B20-4FA175BC95D0}"/>
            </a:ext>
          </a:extLst>
        </xdr:cNvPr>
        <xdr:cNvSpPr>
          <a:spLocks/>
        </xdr:cNvSpPr>
      </xdr:nvSpPr>
      <xdr:spPr bwMode="auto">
        <a:xfrm>
          <a:off x="2914650" y="2695575"/>
          <a:ext cx="352425" cy="361950"/>
        </a:xfrm>
        <a:custGeom>
          <a:avLst/>
          <a:gdLst>
            <a:gd name="T0" fmla="*/ 366524 w 351439"/>
            <a:gd name="T1" fmla="*/ 0 h 349251"/>
            <a:gd name="T2" fmla="*/ 44531 w 351439"/>
            <a:gd name="T3" fmla="*/ 266776 h 349251"/>
            <a:gd name="T4" fmla="*/ 0 60000 65536"/>
            <a:gd name="T5" fmla="*/ 0 60000 65536"/>
            <a:gd name="T6" fmla="*/ 0 w 351439"/>
            <a:gd name="T7" fmla="*/ 0 h 349251"/>
            <a:gd name="T8" fmla="*/ 351439 w 351439"/>
            <a:gd name="T9" fmla="*/ 349251 h 349251"/>
          </a:gdLst>
          <a:ahLst/>
          <a:cxnLst>
            <a:cxn ang="T4">
              <a:pos x="T0" y="T1"/>
            </a:cxn>
            <a:cxn ang="T5">
              <a:pos x="T2" y="T3"/>
            </a:cxn>
          </a:cxnLst>
          <a:rect l="T6" t="T7" r="T8" b="T9"/>
          <a:pathLst>
            <a:path w="351439" h="349251">
              <a:moveTo>
                <a:pt x="351439" y="0"/>
              </a:moveTo>
              <a:cubicBezTo>
                <a:pt x="175719" y="174625"/>
                <a:pt x="0" y="349251"/>
                <a:pt x="42698" y="315311"/>
              </a:cubicBezTo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200025</xdr:colOff>
      <xdr:row>14</xdr:row>
      <xdr:rowOff>19050</xdr:rowOff>
    </xdr:from>
    <xdr:to>
      <xdr:col>4</xdr:col>
      <xdr:colOff>523875</xdr:colOff>
      <xdr:row>15</xdr:row>
      <xdr:rowOff>171450</xdr:rowOff>
    </xdr:to>
    <xdr:cxnSp macro="">
      <xdr:nvCxnSpPr>
        <xdr:cNvPr id="51" name="직선 연결선 122">
          <a:extLst>
            <a:ext uri="{FF2B5EF4-FFF2-40B4-BE49-F238E27FC236}">
              <a16:creationId xmlns:a16="http://schemas.microsoft.com/office/drawing/2014/main" id="{77108B84-1E6E-4D46-B39A-F8B8AB2DE774}"/>
            </a:ext>
          </a:extLst>
        </xdr:cNvPr>
        <xdr:cNvCxnSpPr>
          <a:cxnSpLocks noChangeShapeType="1"/>
        </xdr:cNvCxnSpPr>
      </xdr:nvCxnSpPr>
      <xdr:spPr bwMode="auto">
        <a:xfrm rot="5400000">
          <a:off x="3114675" y="2695575"/>
          <a:ext cx="342900" cy="32385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390525</xdr:colOff>
      <xdr:row>13</xdr:row>
      <xdr:rowOff>180975</xdr:rowOff>
    </xdr:from>
    <xdr:to>
      <xdr:col>4</xdr:col>
      <xdr:colOff>723900</xdr:colOff>
      <xdr:row>15</xdr:row>
      <xdr:rowOff>171450</xdr:rowOff>
    </xdr:to>
    <xdr:cxnSp macro="">
      <xdr:nvCxnSpPr>
        <xdr:cNvPr id="52" name="직선 연결선 123">
          <a:extLst>
            <a:ext uri="{FF2B5EF4-FFF2-40B4-BE49-F238E27FC236}">
              <a16:creationId xmlns:a16="http://schemas.microsoft.com/office/drawing/2014/main" id="{80599200-DF16-4BA4-958A-B348B12C9E6D}"/>
            </a:ext>
          </a:extLst>
        </xdr:cNvPr>
        <xdr:cNvCxnSpPr>
          <a:cxnSpLocks noChangeShapeType="1"/>
        </xdr:cNvCxnSpPr>
      </xdr:nvCxnSpPr>
      <xdr:spPr bwMode="auto">
        <a:xfrm rot="5400000">
          <a:off x="3295650" y="2676525"/>
          <a:ext cx="371475" cy="3333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571500</xdr:colOff>
      <xdr:row>14</xdr:row>
      <xdr:rowOff>9525</xdr:rowOff>
    </xdr:from>
    <xdr:to>
      <xdr:col>4</xdr:col>
      <xdr:colOff>876300</xdr:colOff>
      <xdr:row>15</xdr:row>
      <xdr:rowOff>161925</xdr:rowOff>
    </xdr:to>
    <xdr:cxnSp macro="">
      <xdr:nvCxnSpPr>
        <xdr:cNvPr id="53" name="직선 연결선 124">
          <a:extLst>
            <a:ext uri="{FF2B5EF4-FFF2-40B4-BE49-F238E27FC236}">
              <a16:creationId xmlns:a16="http://schemas.microsoft.com/office/drawing/2014/main" id="{11F238AC-9646-4C5C-BC16-091986585B94}"/>
            </a:ext>
          </a:extLst>
        </xdr:cNvPr>
        <xdr:cNvCxnSpPr>
          <a:cxnSpLocks noChangeShapeType="1"/>
        </xdr:cNvCxnSpPr>
      </xdr:nvCxnSpPr>
      <xdr:spPr bwMode="auto">
        <a:xfrm rot="5400000">
          <a:off x="3476625" y="2695575"/>
          <a:ext cx="342900" cy="30480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762000</xdr:colOff>
      <xdr:row>14</xdr:row>
      <xdr:rowOff>114300</xdr:rowOff>
    </xdr:from>
    <xdr:to>
      <xdr:col>5</xdr:col>
      <xdr:colOff>76200</xdr:colOff>
      <xdr:row>15</xdr:row>
      <xdr:rowOff>161925</xdr:rowOff>
    </xdr:to>
    <xdr:cxnSp macro="">
      <xdr:nvCxnSpPr>
        <xdr:cNvPr id="54" name="직선 연결선 125">
          <a:extLst>
            <a:ext uri="{FF2B5EF4-FFF2-40B4-BE49-F238E27FC236}">
              <a16:creationId xmlns:a16="http://schemas.microsoft.com/office/drawing/2014/main" id="{97606E9A-20FA-40CC-83A6-3EC5B1344C70}"/>
            </a:ext>
          </a:extLst>
        </xdr:cNvPr>
        <xdr:cNvCxnSpPr>
          <a:cxnSpLocks noChangeShapeType="1"/>
        </xdr:cNvCxnSpPr>
      </xdr:nvCxnSpPr>
      <xdr:spPr bwMode="auto">
        <a:xfrm rot="5400000">
          <a:off x="3667125" y="2800350"/>
          <a:ext cx="238125" cy="20002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223632</xdr:colOff>
      <xdr:row>3</xdr:row>
      <xdr:rowOff>41415</xdr:rowOff>
    </xdr:from>
    <xdr:ext cx="3884543" cy="2622270"/>
    <xdr:pic>
      <xdr:nvPicPr>
        <xdr:cNvPr id="2" name="그림 1">
          <a:extLst>
            <a:ext uri="{FF2B5EF4-FFF2-40B4-BE49-F238E27FC236}">
              <a16:creationId xmlns:a16="http://schemas.microsoft.com/office/drawing/2014/main" id="{ACCB6561-6165-49FE-8DA4-229F74092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4182" y="727215"/>
          <a:ext cx="3884543" cy="2622270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223632</xdr:colOff>
      <xdr:row>3</xdr:row>
      <xdr:rowOff>41415</xdr:rowOff>
    </xdr:from>
    <xdr:ext cx="3884543" cy="2622270"/>
    <xdr:pic>
      <xdr:nvPicPr>
        <xdr:cNvPr id="2" name="그림 1">
          <a:extLst>
            <a:ext uri="{FF2B5EF4-FFF2-40B4-BE49-F238E27FC236}">
              <a16:creationId xmlns:a16="http://schemas.microsoft.com/office/drawing/2014/main" id="{D0F9D016-80B3-476A-9473-F7C62AC7D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4182" y="612915"/>
          <a:ext cx="3884543" cy="2622270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223632</xdr:colOff>
      <xdr:row>3</xdr:row>
      <xdr:rowOff>41415</xdr:rowOff>
    </xdr:from>
    <xdr:ext cx="3884543" cy="2622270"/>
    <xdr:pic>
      <xdr:nvPicPr>
        <xdr:cNvPr id="2" name="그림 1">
          <a:extLst>
            <a:ext uri="{FF2B5EF4-FFF2-40B4-BE49-F238E27FC236}">
              <a16:creationId xmlns:a16="http://schemas.microsoft.com/office/drawing/2014/main" id="{FF08F02F-FE74-4329-9A44-A4EDAB82C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4182" y="727215"/>
          <a:ext cx="3884543" cy="2622270"/>
        </a:xfrm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223632</xdr:colOff>
      <xdr:row>3</xdr:row>
      <xdr:rowOff>41415</xdr:rowOff>
    </xdr:from>
    <xdr:ext cx="3884543" cy="2622270"/>
    <xdr:pic>
      <xdr:nvPicPr>
        <xdr:cNvPr id="2" name="그림 1">
          <a:extLst>
            <a:ext uri="{FF2B5EF4-FFF2-40B4-BE49-F238E27FC236}">
              <a16:creationId xmlns:a16="http://schemas.microsoft.com/office/drawing/2014/main" id="{19A3CDA3-529A-4E66-8C85-C8AD1EFF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4182" y="727215"/>
          <a:ext cx="3884543" cy="262227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1473;\2006project_\2006project_\&#51068;&#49888;&#51060;&#50644;&#46300;&#50472;\&#52380;&#50504;&#48177;&#49437;&#44368;&#50808;9&#44368;\3-&#52285;&#44148;&#52629;(&#44040;&#47588;,&#46160;&#47560;,&#49437;&#45224;)\&#44040;&#47588;&#52488;\&#44228;&#49328;&#49436;\&#54889;\c\My%20Documents\&#51204;&#44592;&#51088;&#473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1473;\2006project_\2006project_\&#51068;&#49888;&#51060;&#50644;&#46300;&#50472;\&#52380;&#50504;&#48177;&#49437;&#44368;&#50808;9&#44368;\3-&#52285;&#44148;&#52629;(&#44040;&#47588;,&#46160;&#47560;,&#49437;&#45224;)\&#44040;&#47588;&#52488;\&#44228;&#49328;&#49436;\&#49444;&#44228;&#51088;&#47308;\&#51204;&#44592;&#44228;&#49328;&#49436;%20&#51088;&#47308;\&#51204;&#44592;&#51088;&#47308;(&#48320;&#44221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3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5\&#45824;&#47560;&#50773;%20&#44277;&#50976;&#48169;\Project\RAMP%20B&#49688;&#4704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4277;&#50976;&#54260;&#45908;\Project\RAMP%20B&#49688;&#4704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-&#51652;&#51204;&#44592;(&#46020;&#47732;&#48372;&#44288;&#54632;)\04-&#50724;&#54588;&#49828;&#53588;-&#50724;&#54588;&#49828;\350(&#44221;&#44592;PCS%20&#49888;&#52629;&#44277;&#49324;)\350-CAL-b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samsung%20(f)\Project\RAMP%20B&#49688;&#4704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5\&#45824;&#47560;&#50773;%20&#44277;&#50976;&#48169;\Project\&#47564;&#49688;&#44368;(2&#44221;&#44036;&#46972;&#47704;)\&#44552;&#49328;&#44400;&#49688;&#47049;\&#51453;&#47548;1&#4436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samsung%20(f)\Project\&#47564;&#49688;&#44368;(2&#44221;&#44036;&#46972;&#47704;)\&#44552;&#49328;&#44400;&#49688;&#47049;\&#51453;&#47548;1&#443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DUT-BAT1"/>
      <sheetName val="GEN"/>
      <sheetName val="전기자료"/>
      <sheetName val="세대부하"/>
      <sheetName val="laroux"/>
      <sheetName val="동부하-L"/>
      <sheetName val="주차장동력"/>
      <sheetName val="504전기실 동부하-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임피던스"/>
      <sheetName val="CABLE SIZE"/>
      <sheetName val="접지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전기자료(변경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>
        <row r="61">
          <cell r="L61">
            <v>69</v>
          </cell>
        </row>
        <row r="62">
          <cell r="L62">
            <v>67</v>
          </cell>
        </row>
        <row r="63">
          <cell r="L63">
            <v>64</v>
          </cell>
        </row>
        <row r="64">
          <cell r="L64">
            <v>62</v>
          </cell>
        </row>
        <row r="65">
          <cell r="L65">
            <v>60</v>
          </cell>
        </row>
        <row r="66">
          <cell r="L66">
            <v>59</v>
          </cell>
        </row>
        <row r="67">
          <cell r="L67">
            <v>58</v>
          </cell>
        </row>
        <row r="68">
          <cell r="L68">
            <v>57</v>
          </cell>
        </row>
        <row r="69">
          <cell r="L69">
            <v>57</v>
          </cell>
        </row>
        <row r="70">
          <cell r="L70">
            <v>55</v>
          </cell>
        </row>
        <row r="71">
          <cell r="L71">
            <v>53</v>
          </cell>
        </row>
        <row r="72">
          <cell r="L72">
            <v>48</v>
          </cell>
        </row>
        <row r="73">
          <cell r="L73">
            <v>48</v>
          </cell>
        </row>
        <row r="74">
          <cell r="L74">
            <v>48</v>
          </cell>
        </row>
        <row r="75">
          <cell r="L75">
            <v>47</v>
          </cell>
        </row>
        <row r="76">
          <cell r="L76">
            <v>47</v>
          </cell>
        </row>
        <row r="77">
          <cell r="L77">
            <v>45</v>
          </cell>
        </row>
        <row r="78">
          <cell r="L78">
            <v>45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통전1교-A1토공"/>
      <sheetName val="통전1교-A2토공"/>
      <sheetName val="사천2교-A1토공"/>
      <sheetName val="사천2교-A2토공"/>
      <sheetName val="교대집계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Sheet2"/>
      <sheetName val="Sheet3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abut집계"/>
      <sheetName val="상-교대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부대공집계(옛날)"/>
      <sheetName val="부대공집계표"/>
      <sheetName val="오수공"/>
      <sheetName val="우수공"/>
      <sheetName val="구내배관"/>
      <sheetName val="BYPASS날개벽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총괄토공집계"/>
      <sheetName val="1 line"/>
      <sheetName val="용수개거 내역수량집계표"/>
      <sheetName val="용수개거연장조서"/>
      <sheetName val="용수개거재료집계표"/>
      <sheetName val="용수개거단위수량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기본DATA"/>
      <sheetName val="공주-교대(A1)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#REF"/>
      <sheetName val="단면 (2)"/>
      <sheetName val="토공집계표"/>
      <sheetName val="구조물깨기수량집계"/>
      <sheetName val="교량깨기"/>
      <sheetName val="산출근거1"/>
      <sheetName val="간선계산"/>
      <sheetName val="시설수량표"/>
      <sheetName val="맨홀수량산출"/>
      <sheetName val="1호인버트수량"/>
      <sheetName val="CABLE SIZE-3"/>
      <sheetName val="기초공"/>
      <sheetName val="기둥(원형)"/>
      <sheetName val="사  업  비  수  지  예  산  서"/>
      <sheetName val="집 계 표"/>
      <sheetName val="기계내역"/>
      <sheetName val="앉음벽 (2)"/>
      <sheetName val="대전-교대(A1-A2)"/>
      <sheetName val="전체제잡비"/>
      <sheetName val="정렬"/>
      <sheetName val="남양내역"/>
      <sheetName val="실행내역"/>
      <sheetName val="요율"/>
      <sheetName val="BOQ(전체)"/>
      <sheetName val="현황산출서"/>
      <sheetName val="전체_1설계"/>
      <sheetName val="INPUT"/>
      <sheetName val="골재산출"/>
      <sheetName val="도급대실행대비표"/>
      <sheetName val="BID"/>
      <sheetName val="3.바닥판설계"/>
      <sheetName val="입찰안"/>
      <sheetName val="당진1,2호기전선관설치및접지4차공사내역서-을지"/>
      <sheetName val="성서방향-교대(A2)"/>
      <sheetName val="000000"/>
      <sheetName val="시점부"/>
      <sheetName val="시점부토적표"/>
      <sheetName val="종점부"/>
      <sheetName val="종점부토적표"/>
      <sheetName val="가로등내역서"/>
      <sheetName val="apt수량"/>
      <sheetName val="绑ꣃ˞짛༏濼殃恸䁍◣"/>
      <sheetName val="단면가정"/>
      <sheetName val="배수공"/>
      <sheetName val="Sheet15"/>
      <sheetName val="전입"/>
      <sheetName val="1.취수장"/>
      <sheetName val="type-F"/>
      <sheetName val="위치조서"/>
      <sheetName val="품셈"/>
      <sheetName val="조명시설"/>
      <sheetName val="B(함)일반수량"/>
      <sheetName val="전기일위목록"/>
      <sheetName val="투찰"/>
      <sheetName val="편입토지조서"/>
      <sheetName val="적용토목"/>
      <sheetName val="수량집계표"/>
      <sheetName val="산출근거"/>
      <sheetName val="산수배수"/>
      <sheetName val="건축내역"/>
      <sheetName val="기초코드"/>
      <sheetName val="ABUT수량-A1"/>
      <sheetName val="진주방향"/>
      <sheetName val="마산방향"/>
      <sheetName val="마산방향철근집계"/>
      <sheetName val="하수급견적대비"/>
      <sheetName val="수량명세서"/>
      <sheetName val="소방"/>
      <sheetName val="포장복구집계"/>
      <sheetName val="6공구(당초)"/>
      <sheetName val="TEL"/>
      <sheetName val="BLOCK-1"/>
      <sheetName val="플랜트 설치"/>
      <sheetName val="부대내역"/>
      <sheetName val="유동표"/>
      <sheetName val="2.8 부재_xffff_도(_xffff_한)"/>
      <sheetName val="2._xffff_.2 벽설계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I一般比"/>
      <sheetName val="설직재-1"/>
      <sheetName val="N賃率-職"/>
      <sheetName val="제직재"/>
      <sheetName val="공사비예산서(토목분)"/>
      <sheetName val="연결임시"/>
      <sheetName val="수로교총재료집계"/>
      <sheetName val="기자재비"/>
      <sheetName val="날개벽"/>
      <sheetName val="주형"/>
      <sheetName val="["/>
      <sheetName val="교각계산"/>
      <sheetName val="물가시세"/>
      <sheetName val="노임단가"/>
      <sheetName val="전차선로 물량표"/>
      <sheetName val="남양시작동자105노65기1.3화1.2"/>
      <sheetName val="준검 내역서"/>
      <sheetName val="공사비총괄"/>
      <sheetName val="data"/>
      <sheetName val="일위대가(계측기설치)"/>
      <sheetName val="변화치수"/>
      <sheetName val="도장수량(하1)"/>
      <sheetName val="설계명세서"/>
      <sheetName val="전체"/>
      <sheetName val="B2BERP"/>
      <sheetName val="A-4"/>
      <sheetName val="공사수행방안"/>
      <sheetName val="시멘트"/>
      <sheetName val="단위단가"/>
      <sheetName val="양수장구조물총"/>
      <sheetName val="양수장토공총"/>
      <sheetName val="경산(을)"/>
      <sheetName val="(C)원내역"/>
      <sheetName val="자재단가비교표"/>
      <sheetName val="품셈TABLE"/>
      <sheetName val="입적표"/>
      <sheetName val="토량1-1"/>
      <sheetName val="토공산근"/>
      <sheetName val="1,2공구원가계산서"/>
      <sheetName val="2공구산출내역"/>
      <sheetName val="1공구산출내역서"/>
      <sheetName val="양성교상행선"/>
      <sheetName val="양성교하행선"/>
      <sheetName val="양성교총괄"/>
      <sheetName val="우,오수"/>
      <sheetName val="공통가설"/>
      <sheetName val="상수도토공집계표"/>
      <sheetName val="토목"/>
      <sheetName val="상행-교대(A1-A2)"/>
      <sheetName val="8설7발"/>
      <sheetName val="날개벽(시점좌측)"/>
      <sheetName val="내역서1"/>
      <sheetName val="원가계산서구조조정"/>
      <sheetName val="Macro1"/>
      <sheetName val="가정단면"/>
      <sheetName val="포장공"/>
      <sheetName val="B부대공"/>
      <sheetName val="실행대비"/>
      <sheetName val="증감대비"/>
      <sheetName val="지급자재"/>
      <sheetName val="200"/>
      <sheetName val="Sheet1 (2)"/>
      <sheetName val="용늪교종점측교대_x0000__x0009_ӐЀ_x0004__x0000__xdfa0_̠ӴЀF_x0010_[교대토공.XLS]S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용늪교종점측교대_x0000_ ӐЀ_x0004__x0000__xdfa0_̠ӴЀF_x0010_[교대토공.XLS]S"/>
      <sheetName val="참조-(1)"/>
      <sheetName val="VXXXXXXX"/>
      <sheetName val="자재일람"/>
      <sheetName val="공작물조직표(용배수)"/>
      <sheetName val="도장"/>
      <sheetName val="SLIDES"/>
      <sheetName val="VXXXX"/>
      <sheetName val="명세표지"/>
      <sheetName val="명세서"/>
      <sheetName val="총집계"/>
      <sheetName val="백호우계수"/>
      <sheetName val="반중력식옹벽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단가조사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기계경비"/>
      <sheetName val="총괄표"/>
      <sheetName val="공사일보(4월11탬גּ"/>
      <sheetName val="토공(우물통,기타) "/>
      <sheetName val="2.단면가정"/>
      <sheetName val="J형측구단위수량"/>
      <sheetName val="암거 제원표"/>
      <sheetName val="공사비내역"/>
      <sheetName val="3CHBDC"/>
      <sheetName val="도급"/>
      <sheetName val="근로자자료입력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장문교(대전)"/>
      <sheetName val="포장공사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단가조서"/>
      <sheetName val="일위대가서"/>
      <sheetName val="원가계산서"/>
      <sheetName val="Sheet1"/>
      <sheetName val="Sheet2"/>
      <sheetName val="Sheet3"/>
      <sheetName val="노무비"/>
      <sheetName val="소방설치계획표 앞면 -1"/>
      <sheetName val="소방설치계획표 -2"/>
      <sheetName val="각동총합계"/>
      <sheetName val="Module1"/>
      <sheetName val="TITLE"/>
      <sheetName val="조도"/>
      <sheetName val="간선"/>
      <sheetName val="부하리스트"/>
      <sheetName val="TR"/>
      <sheetName val="MCC"/>
      <sheetName val="부하"/>
      <sheetName val="GEN-1"/>
      <sheetName val="GEN-2"/>
      <sheetName val="전화"/>
      <sheetName val="TV"/>
      <sheetName val="BATT"/>
      <sheetName val="BAT2"/>
      <sheetName val="접지"/>
      <sheetName val="Macro(전기)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자재단가"/>
      <sheetName val="찬재♥정희2"/>
      <sheetName val="찬재♥정희3"/>
      <sheetName val="찬재♥정희4"/>
      <sheetName val="찬재♥정희5"/>
      <sheetName val="찬재♥정희6"/>
      <sheetName val="찬재♥정희7"/>
      <sheetName val="기초"/>
      <sheetName val="전압강하"/>
      <sheetName val="인입CABLE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우면산터널"/>
      <sheetName val="자재단가-추가제외"/>
      <sheetName val="노무단가(할증제외)"/>
      <sheetName val="노무단가(15%할증)"/>
      <sheetName val="등가거리"/>
      <sheetName val="전등할증제외"/>
      <sheetName val="전등할증구간"/>
      <sheetName val="전등집계"/>
      <sheetName val="방재할증제외"/>
      <sheetName val="방재할증구간"/>
      <sheetName val="방재집계"/>
      <sheetName val="TRAY할증제외"/>
      <sheetName val="TRAY할증"/>
      <sheetName val="TRAY집계 "/>
      <sheetName val="전화할증제외"/>
      <sheetName val="전화할증구간"/>
      <sheetName val="전화집계"/>
      <sheetName val="라디오재방송"/>
      <sheetName val="재방송집계"/>
      <sheetName val="옥외전기설비"/>
      <sheetName val="옥외전기집계"/>
      <sheetName val="내역서"/>
      <sheetName val="단가조사"/>
      <sheetName val="일위대가서(종)"/>
      <sheetName val="가로등부표"/>
      <sheetName val="소래터널일산방향"/>
      <sheetName val="소래터널판교방향"/>
      <sheetName val="표지"/>
      <sheetName val="수량"/>
      <sheetName val="인공"/>
      <sheetName val="000000"/>
      <sheetName val="간지1"/>
      <sheetName val="조명율표"/>
      <sheetName val="전동기"/>
      <sheetName val="CABLE"/>
      <sheetName val="전선"/>
      <sheetName val="전선관"/>
      <sheetName val="1.2내역서 (2)"/>
      <sheetName val="트럭탑재형 크레인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재료비단가"/>
      <sheetName val="1.2_신호vds폐기물산출"/>
      <sheetName val="1.2_신호무선전송"/>
      <sheetName val="1.3 VDS 총괄"/>
      <sheetName val="1.3VDS"/>
      <sheetName val="1.3 VDS피뢰및접지"/>
      <sheetName val="1.4 CCTV 현장"/>
      <sheetName val="1.4 CCTV 센터"/>
      <sheetName val="1.5 VMS"/>
      <sheetName val="1.6BIS"/>
      <sheetName val="5.1.2.일위대가_신호제어"/>
      <sheetName val="기계경비(시간당)"/>
      <sheetName val="램머"/>
      <sheetName val="앞지"/>
      <sheetName val="총괄표"/>
      <sheetName val="견적"/>
      <sheetName val="기계산출"/>
      <sheetName val="전기산출"/>
      <sheetName val="물가대비"/>
      <sheetName val="참고"/>
      <sheetName val="강당 전기산출"/>
      <sheetName val="내역표지"/>
      <sheetName val="강당내역"/>
      <sheetName val="2002.8월 일위"/>
      <sheetName val="물가대비2002.8월"/>
      <sheetName val="강당내역 (2)"/>
      <sheetName val="수원사회복지소강당기계산출"/>
      <sheetName val="내역서 (2)"/>
      <sheetName val="대공연장 산출"/>
      <sheetName val="체육관 기계"/>
      <sheetName val="근명"/>
      <sheetName val="단가"/>
      <sheetName val="공종별(토목)"/>
      <sheetName val="토목(토공사)"/>
      <sheetName val="토목(기초구조물)"/>
      <sheetName val="토목(상부구조물)"/>
      <sheetName val="토목(복구공사)"/>
      <sheetName val="가설비"/>
      <sheetName val="기산(체육관)"/>
      <sheetName val="내역(체육관)"/>
      <sheetName val="갑지"/>
      <sheetName val="대직접"/>
      <sheetName val="일위대가"/>
      <sheetName val="임률기준"/>
      <sheetName val="물가"/>
      <sheetName val="견적대비"/>
      <sheetName val="명갑"/>
      <sheetName val="대아갑지"/>
      <sheetName val="경성기업"/>
      <sheetName val="명"/>
      <sheetName val="대아"/>
      <sheetName val="경성"/>
      <sheetName val="기기품셈산출"/>
      <sheetName val="일위대가표"/>
      <sheetName val="원가계산결과"/>
      <sheetName val="재료비"/>
      <sheetName val="직재집계"/>
      <sheetName val="직노비"/>
      <sheetName val="일위대가목록"/>
      <sheetName val="대가"/>
      <sheetName val="단가조사표 (2)"/>
      <sheetName val="노무비집계 (2)"/>
      <sheetName val="기계수량산출"/>
      <sheetName val="전기수량산출"/>
      <sheetName val="직종별노임단가 (3)"/>
      <sheetName val="간재비 (2)"/>
      <sheetName val="전문업체-간재배분율"/>
      <sheetName val="간접노무비율산출표"/>
      <sheetName val="간접노무비"/>
      <sheetName val="경비명세서"/>
      <sheetName val="운반비(0)"/>
      <sheetName val="경비산출서"/>
      <sheetName val="일반산출"/>
      <sheetName val="이윤산출 (2)"/>
      <sheetName val="일반관리비율"/>
      <sheetName val="이윤율"/>
      <sheetName val="경비배부율산출표"/>
      <sheetName val="통계자료-경비율산출표"/>
      <sheetName val="통계자료-경비조정"/>
      <sheetName val="통계-감가상각"/>
      <sheetName val="전문업체-경비율산출표"/>
      <sheetName val="전문업체-경비조정명세표"/>
      <sheetName val="전문업체-감가상각 "/>
      <sheetName val="통계자료-일관비"/>
      <sheetName val="통계자료-일반관리비조정"/>
      <sheetName val="전문업체-일관비"/>
      <sheetName val="전문업체-일반관리비조정"/>
      <sheetName val="일관비율표"/>
      <sheetName val="구역운임"/>
      <sheetName val="직접총괄"/>
      <sheetName val="물대"/>
      <sheetName val="산출-기계"/>
      <sheetName val="산출-전기재료비"/>
      <sheetName val="산출-전기인건비"/>
      <sheetName val="검토서"/>
      <sheetName val="검토서 (2)"/>
      <sheetName val="내표"/>
      <sheetName val="연합회(가로)"/>
      <sheetName val="갑"/>
      <sheetName val="집계"/>
      <sheetName val="내역1"/>
      <sheetName val="내역2"/>
      <sheetName val="내역3"/>
      <sheetName val="내역4"/>
      <sheetName val="일표"/>
      <sheetName val="일위"/>
      <sheetName val="산표"/>
      <sheetName val="소기산"/>
      <sheetName val="소전산"/>
      <sheetName val="단표"/>
      <sheetName val="회로별수량표"/>
      <sheetName val="견적단가비교표"/>
      <sheetName val="5-4.수전비용(총괄)"/>
      <sheetName val="Chart1"/>
      <sheetName val="4.설치원가계산서"/>
      <sheetName val="내역서(중부선)"/>
      <sheetName val="내역서(호남지선)"/>
      <sheetName val="4.교통분석검지기(추가)"/>
      <sheetName val="Book3"/>
      <sheetName val="계약서"/>
      <sheetName val="파일의이용"/>
      <sheetName val="#REF"/>
      <sheetName val="내역서(토목)"/>
      <sheetName val="내역서 (전기)"/>
      <sheetName val="단가조사서"/>
      <sheetName val=" 일위대가"/>
      <sheetName val="산출근거"/>
      <sheetName val="전기산출집계"/>
      <sheetName val="토목산출집계"/>
      <sheetName val="조도계산"/>
      <sheetName val="등가거리계산"/>
      <sheetName val="전압강하계산"/>
      <sheetName val="laroux"/>
      <sheetName val="물품제조"/>
      <sheetName val="총괄내역서"/>
      <sheetName val="세부내역서"/>
      <sheetName val="자재단가비교"/>
      <sheetName val="일위산출-호표"/>
      <sheetName val="노임단가표"/>
      <sheetName val="관급총괄표(무대장치)"/>
      <sheetName val="설계(갑지)"/>
      <sheetName val="공사원가"/>
      <sheetName val="집계표"/>
      <sheetName val="공연장내역서"/>
      <sheetName val="공연장수량산출"/>
      <sheetName val="대강당배관배선"/>
      <sheetName val="견적대비표"/>
      <sheetName val="단가대비표(2005.3)"/>
      <sheetName val="중총괄표"/>
      <sheetName val="무대기계"/>
      <sheetName val="무대조명"/>
      <sheetName val="단위일위"/>
      <sheetName val="목차"/>
      <sheetName val="공사설명서"/>
      <sheetName val="예정공정"/>
      <sheetName val="공사비총괄표"/>
      <sheetName val="공사원가 (고용보험용)"/>
      <sheetName val="설계예산내역서"/>
      <sheetName val="설계예산내역서(총괄)"/>
      <sheetName val="설계예산내역서(현장)"/>
      <sheetName val="설계예산내역서(센터)"/>
      <sheetName val="일위목록"/>
      <sheetName val="자재단가표"/>
      <sheetName val="공통자재 단가표"/>
      <sheetName val="노임"/>
      <sheetName val="기계경비총괄표"/>
      <sheetName val="기계경비단가표"/>
      <sheetName val="기계경비산출"/>
      <sheetName val="2007기계경비산출표"/>
      <sheetName val="단가산출단가표"/>
      <sheetName val="시스템자재총괄"/>
      <sheetName val="케이블수량산출서"/>
      <sheetName val="전기일위대가"/>
      <sheetName val="효성CB 1P기초"/>
      <sheetName val="장애자용보도블럭재료집계"/>
      <sheetName val="장애수량집계1"/>
      <sheetName val="장애수량집계2"/>
      <sheetName val="장애조서 1"/>
      <sheetName val="장애조서 2"/>
      <sheetName val="수수료"/>
      <sheetName val="한전"/>
      <sheetName val="간지"/>
      <sheetName val="원가"/>
      <sheetName val="견적을지"/>
      <sheetName val="관급"/>
      <sheetName val="일대"/>
      <sheetName val="Sheet"/>
      <sheetName val="변압기"/>
      <sheetName val="견적단가(등기구)"/>
      <sheetName val="MCC,분전반"/>
      <sheetName val="PANEL"/>
      <sheetName val="불광(총괄집계)"/>
      <sheetName val="불광(신설)"/>
      <sheetName val="불광(철거)"/>
      <sheetName val="운반비"/>
      <sheetName val="연신내집계"/>
      <sheetName val="연신내중량집계"/>
      <sheetName val="배관배선"/>
      <sheetName val="조명내역2"/>
      <sheetName val="산출2"/>
      <sheetName val="단가표"/>
      <sheetName val=" 가설"/>
      <sheetName val="1. 동력"/>
      <sheetName val="2. 조명"/>
      <sheetName val="3. 접지"/>
      <sheetName val="멀티내역"/>
      <sheetName val="간지 (2)"/>
      <sheetName val="전기집계표 (2)"/>
      <sheetName val="노임근거"/>
      <sheetName val="일대목차"/>
      <sheetName val="일위노임"/>
      <sheetName val="산출집계"/>
      <sheetName val="기본산출서"/>
      <sheetName val="관급집계 "/>
      <sheetName val="전관통합방송"/>
      <sheetName val="영상설비"/>
      <sheetName val="시청각실"/>
      <sheetName val="다목적강당"/>
      <sheetName val="NETWORK"/>
      <sheetName val="급식실"/>
      <sheetName val="전관통합방송 공량"/>
      <sheetName val="영상 공량"/>
      <sheetName val="다목적강당공량"/>
      <sheetName val="NETWORK 공량"/>
      <sheetName val="전화 공량"/>
      <sheetName val="급식실공량"/>
      <sheetName val="..........단가비교표..........."/>
      <sheetName val="원가 (2)"/>
      <sheetName val="단위1"/>
      <sheetName val="단위(가)"/>
      <sheetName val="단위3"/>
      <sheetName val="VXXXX"/>
      <sheetName val="내역집계"/>
      <sheetName val="내역-m"/>
      <sheetName val="내역-j"/>
      <sheetName val="노임m"/>
      <sheetName val="노임j"/>
      <sheetName val="수량집계m"/>
      <sheetName val="수량집계j"/>
      <sheetName val="산출-j"/>
      <sheetName val="산출-m"/>
      <sheetName val="Sheet1 (2)"/>
      <sheetName val="예산내역"/>
      <sheetName val="내역서총괄"/>
      <sheetName val="이설비내역서"/>
      <sheetName val="예산서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설 계 내 역 서"/>
      <sheetName val="철거수량1"/>
      <sheetName val="커버"/>
      <sheetName val="시스템통합내역서"/>
      <sheetName val="시스템통합수량"/>
      <sheetName val="시스템통합집계"/>
      <sheetName val="시스템통합공량"/>
      <sheetName val="VXXXXX"/>
      <sheetName val="800+1200총괄"/>
      <sheetName val="기계(800)"/>
      <sheetName val="전기계장(800)"/>
      <sheetName val="기계(1200)"/>
      <sheetName val="CUSTOMER"/>
      <sheetName val="산출금액내역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원가계산"/>
      <sheetName val="내역집계표"/>
      <sheetName val="자재단가비교표"/>
      <sheetName val="일위대가갑지"/>
      <sheetName val="수량집계표"/>
      <sheetName val="수량산출서"/>
      <sheetName val="한전수탁공사"/>
      <sheetName val="전선.케이블"/>
      <sheetName val="전선관부속자재"/>
      <sheetName val="판넬부속자재"/>
      <sheetName val="판넬외함"/>
      <sheetName val="레벨류"/>
      <sheetName val="LOCAL 기기류"/>
      <sheetName val="차압.수위조절밸브류"/>
      <sheetName val="TD"/>
      <sheetName val="견적(총괄양식)"/>
      <sheetName val="원가분석(총괄양식)"/>
      <sheetName val="수원수량(총괄) (2)"/>
      <sheetName val="수원수량(총괄) (3)"/>
      <sheetName val="성과표준"/>
      <sheetName val="DPMO"/>
      <sheetName val="세부내역"/>
      <sheetName val="파일시공량정산(설계)"/>
      <sheetName val="xxxxxx"/>
      <sheetName val="업무연락 (3)"/>
      <sheetName val="업무연락 (2)"/>
      <sheetName val="업무연락"/>
      <sheetName val="도급액산출서"/>
      <sheetName val="시행액산출서"/>
      <sheetName val="사진대지"/>
      <sheetName val="사진대지 (2)"/>
      <sheetName val="ES현황"/>
      <sheetName val="진행공사"/>
      <sheetName val="ESC산출(5차계획)"/>
      <sheetName val="신규공종(5차계획)"/>
      <sheetName val="ESC산출(5차실적)"/>
      <sheetName val="신규공종(5차실적)"/>
      <sheetName val="ESC산출(5차비대상)"/>
      <sheetName val="ESC산출(5차비대상)-복개"/>
      <sheetName val="신규공종(5차비대상)"/>
      <sheetName val="물량확정현황"/>
      <sheetName val="전체공사"/>
      <sheetName val="포장자재"/>
      <sheetName val="설계변경내용"/>
      <sheetName val="자재증감"/>
      <sheetName val="레미콘"/>
      <sheetName val="철근"/>
      <sheetName val="철근2"/>
      <sheetName val="시멘골재"/>
      <sheetName val="골재증감"/>
      <sheetName val="총괄증감"/>
      <sheetName val="토공유용"/>
      <sheetName val="수량집계"/>
      <sheetName val="관급자재집계"/>
      <sheetName val="관급자재집계(이수교)"/>
      <sheetName val="관급자재집계(복개교)"/>
      <sheetName val="딱지"/>
      <sheetName val="건축내역"/>
      <sheetName val="기계경비"/>
      <sheetName val="차례(설계서)"/>
      <sheetName val="1.공사설명서"/>
      <sheetName val="2.예정공정표"/>
      <sheetName val="3.동원인원"/>
      <sheetName val="원가(진주)"/>
      <sheetName val="집계표(전주광향선)"/>
      <sheetName val="내역서(황전-광양)"/>
      <sheetName val="내역서(황전-전주)"/>
      <sheetName val="내역서(오수-광양)"/>
      <sheetName val="내역서(오수-전주)"/>
      <sheetName val="앰프공량"/>
      <sheetName val="기계화터파기"/>
      <sheetName val="1-3 기계화터파기"/>
      <sheetName val="1-4.가설사무실"/>
      <sheetName val="1-5.감독차량비"/>
      <sheetName val="1-6.수공1호"/>
      <sheetName val="1-7.수공2호"/>
      <sheetName val="1-8.터파기"/>
      <sheetName val="수량(황전-광양)"/>
      <sheetName val="수량(황전-전주)"/>
      <sheetName val="수량(오수-광양)"/>
      <sheetName val="수량(오수-전주)"/>
      <sheetName val="01"/>
      <sheetName val="02"/>
      <sheetName val="대성(변압기)"/>
      <sheetName val="대성(UPS)"/>
      <sheetName val="03"/>
      <sheetName val="발전기용량01"/>
      <sheetName val="발전기용량02"/>
      <sheetName val="04"/>
      <sheetName val="05"/>
      <sheetName val="(대성)전등전압강하"/>
      <sheetName val="06"/>
      <sheetName val="대성(김천방향)-TRAY"/>
      <sheetName val="대성(현풍방향)-TRAY"/>
      <sheetName val="07"/>
      <sheetName val="대성터널입출구부"/>
      <sheetName val="08"/>
      <sheetName val="젯트휀전압강하"/>
      <sheetName val="09"/>
      <sheetName val="(관리동)부하"/>
      <sheetName val="10"/>
      <sheetName val="(관리동)간선"/>
      <sheetName val="11"/>
      <sheetName val="(관리동)조도"/>
      <sheetName val="--출력구분점--"/>
      <sheetName val="대성(공동구)-TRAY"/>
      <sheetName val="미동 젯트휀선로정수"/>
      <sheetName val="(참조)선로정수"/>
      <sheetName val="CABLE SIZE"/>
      <sheetName val="(참조)터널자료"/>
      <sheetName val="(참조)전등수량산출"/>
      <sheetName val="가로등조도"/>
      <sheetName val="실행표지"/>
      <sheetName val="목차및현황"/>
      <sheetName val="도급실행대비표"/>
      <sheetName val="도급실행대비(직영분)"/>
      <sheetName val="실행집계표"/>
      <sheetName val="실행내역서"/>
      <sheetName val="산출근거서"/>
      <sheetName val="한전공사"/>
      <sheetName val="전차선로 물량표"/>
      <sheetName val="S"/>
      <sheetName val="부대전체"/>
      <sheetName val="토공"/>
      <sheetName val="철콘"/>
      <sheetName val="포장"/>
      <sheetName val="비계"/>
      <sheetName val="철물"/>
      <sheetName val="강교"/>
      <sheetName val="토목총"/>
      <sheetName val="전기계"/>
      <sheetName val="내역"/>
      <sheetName val="여분"/>
      <sheetName val="대비"/>
      <sheetName val="검토"/>
      <sheetName val="입찰안(18)"/>
      <sheetName val="실행총괄표"/>
      <sheetName val="▶종합예상점수 (18)"/>
      <sheetName val="▶자재및인력 (18)"/>
      <sheetName val="입찰금액"/>
      <sheetName val="공사개요"/>
      <sheetName val="관리"/>
      <sheetName val="실행"/>
      <sheetName val="하도"/>
      <sheetName val="보링"/>
      <sheetName val="방수"/>
      <sheetName val="견적내역"/>
      <sheetName val="총괄"/>
      <sheetName val="부대예비"/>
      <sheetName val="견적조건"/>
      <sheetName val="부대총괄비교표"/>
      <sheetName val="포장공"/>
      <sheetName val="투찰서"/>
      <sheetName val="기"/>
      <sheetName val="실"/>
      <sheetName val="개"/>
      <sheetName val="금"/>
      <sheetName val="입"/>
      <sheetName val="행"/>
      <sheetName val="▶종합"/>
      <sheetName val="▶자재"/>
      <sheetName val="관"/>
      <sheetName val="★하도"/>
      <sheetName val="공종별산출내역"/>
      <sheetName val="투찰"/>
      <sheetName val="토"/>
      <sheetName val="철"/>
      <sheetName val="포"/>
      <sheetName val="철."/>
      <sheetName val="설계예산서"/>
      <sheetName val="분수"/>
      <sheetName val="공문"/>
      <sheetName val="대구메트로 작업계획서"/>
      <sheetName val="비교표 1 (2)"/>
      <sheetName val="설계참고목차"/>
      <sheetName val="철거발생품수량조서"/>
      <sheetName val="철거발생품예정조서"/>
      <sheetName val="1.철주"/>
      <sheetName val="2.들보"/>
      <sheetName val="3.가대"/>
      <sheetName val="가대물량표"/>
      <sheetName val="4.SP60"/>
      <sheetName val="5.스코트변압기"/>
      <sheetName val="6.고배용변압기"/>
      <sheetName val="7.소내용변압기"/>
      <sheetName val="8.계기용변압기"/>
      <sheetName val="요청"/>
      <sheetName val="단위"/>
      <sheetName val="표지_소방(전기)"/>
      <sheetName val="LP-1 PNL"/>
      <sheetName val="보행등"/>
      <sheetName val="전선 및 전선관"/>
      <sheetName val="토사(PE)"/>
      <sheetName val="관급자재 내역서"/>
      <sheetName val="내역용지"/>
      <sheetName val="원가계산서(전기)"/>
      <sheetName val="원가계산서(철물)"/>
      <sheetName val="공종별원가총괄 (전기)"/>
      <sheetName val="개당공종별원가총괄 "/>
      <sheetName val="공종별단가 (전기)"/>
      <sheetName val="공종별원가총괄(철물)"/>
      <sheetName val="개당공종별원가총괄"/>
      <sheetName val="공종별단가(철물)"/>
      <sheetName val="일위대가 (전기95~166)"/>
      <sheetName val="일위대가(전기167~180)"/>
      <sheetName val="일위대가 (철물)"/>
      <sheetName val="자재단가 "/>
      <sheetName val="기계경비 (장비)"/>
      <sheetName val="기계부문단위내역"/>
      <sheetName val="비목1"/>
      <sheetName val="비목2"/>
      <sheetName val="2006기계경비산출표"/>
      <sheetName val="장비가"/>
      <sheetName val="단위가격"/>
      <sheetName val="기초단위(토공)"/>
      <sheetName val="기초단위일위(잡철물제작설치)"/>
      <sheetName val="굴착산출단면도"/>
      <sheetName val="건설노임 "/>
      <sheetName val="좌대설치단면도"/>
      <sheetName val="(주)트라테크견적"/>
      <sheetName val="대진"/>
      <sheetName val="수량산출"/>
      <sheetName val="표지판단위수량"/>
      <sheetName val="출력하지마세요.노임단가VMS"/>
      <sheetName val="VDS-&gt;"/>
      <sheetName val="12 세부 수량산출서"/>
      <sheetName val="CCTV-&gt;"/>
      <sheetName val="23 세부 수량산출서"/>
      <sheetName val="23 수량산출근거"/>
      <sheetName val="VMS-&gt;"/>
      <sheetName val="33 세부 수량산출서"/>
      <sheetName val="토목-&gt;"/>
      <sheetName val="00 총괄내역서"/>
      <sheetName val="10 세부내역서"/>
      <sheetName val="21 세부내역서"/>
      <sheetName val="경산"/>
      <sheetName val="sort"/>
      <sheetName val="SORT(참고)"/>
      <sheetName val="직접경비(동명)"/>
      <sheetName val="설계예산서(시설공사)"/>
      <sheetName val="일위대가내역1"/>
      <sheetName val="단가대비"/>
      <sheetName val="노임(수경시설)"/>
      <sheetName val="용지"/>
      <sheetName val="Chart2"/>
      <sheetName val="특성검토"/>
      <sheetName val="경제성비교"/>
      <sheetName val="data입력(2,3안)"/>
      <sheetName val="운전비계산결과(2,3안)"/>
      <sheetName val="data입력(4,5안)"/>
      <sheetName val="운전비계산결과(4,5안)"/>
      <sheetName val="내역 (1안)"/>
      <sheetName val="내역 (2안)"/>
      <sheetName val="내역 (3안)"/>
      <sheetName val="내역 (4안)"/>
      <sheetName val="내역 (5안)"/>
      <sheetName val="실별장비선정표(1,2안)"/>
      <sheetName val="실별장비선정표(3안)"/>
      <sheetName val="실별장비선정별(4,5안)"/>
      <sheetName val="9811"/>
      <sheetName val="1.각동별작업내용총괄표"/>
      <sheetName val="동별민원접수현황"/>
      <sheetName val="콘크리트 진동기 사용료(전기식)"/>
      <sheetName val="31단가조사표"/>
      <sheetName val="관급자재"/>
      <sheetName val="합산자재"/>
      <sheetName val="옵션"/>
      <sheetName val="사용설명"/>
      <sheetName val="증감대비"/>
      <sheetName val="Recovered_Sheet1"/>
      <sheetName val="총괄내역"/>
      <sheetName val="일위대가목록표"/>
      <sheetName val="이식일위(가식)"/>
      <sheetName val="이식일위(정식)"/>
      <sheetName val="차량운반"/>
      <sheetName val="상하차(기계)OK"/>
      <sheetName val="상하차(인력)OK"/>
      <sheetName val="중기목록표"/>
      <sheetName val="중기사용료"/>
      <sheetName val="중기 단가"/>
      <sheetName val="뿌리분보호재료비"/>
      <sheetName val="규격외굴취,식재품"/>
      <sheetName val="노임기준(OK)"/>
      <sheetName val="수목중량"/>
      <sheetName val="단가비교표"/>
      <sheetName val="간지-1"/>
      <sheetName val="단위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/>
      <sheetData sheetId="154" refreshError="1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  <sheetData sheetId="345" refreshError="1"/>
      <sheetData sheetId="346" refreshError="1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 refreshError="1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일반수량총괄집계"/>
      <sheetName val="MOTOR"/>
      <sheetName val="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쓰레기통"/>
      <sheetName val="조도"/>
      <sheetName val="부하계산서"/>
      <sheetName val="간선"/>
      <sheetName val="변압기"/>
      <sheetName val="발전기(갑)-전층통신실"/>
      <sheetName val="발전기(을)-전층통신실"/>
      <sheetName val="발전기(갑)-3개층 통신실"/>
      <sheetName val="발전기(을)-3개층 통신실"/>
      <sheetName val="전력TRAY"/>
      <sheetName val="약전TRAY"/>
      <sheetName val="각층 TRAY"/>
      <sheetName val="Macro(전기)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철근집계표"/>
      <sheetName val="slab집계"/>
      <sheetName val="슬래브(30)"/>
      <sheetName val="부대공"/>
      <sheetName val="슬래브(1)"/>
      <sheetName val="슬래브(2)"/>
      <sheetName val="교대집계"/>
      <sheetName val="교대철근"/>
      <sheetName val="교대(A1)집계"/>
      <sheetName val="교대(A1)"/>
      <sheetName val="접속S(A1)"/>
      <sheetName val="교대(A2)집계"/>
      <sheetName val="교대(A2)"/>
      <sheetName val="날개벽(A2,좌)"/>
      <sheetName val="날개벽(A2,우)"/>
      <sheetName val="접속S(A2)"/>
      <sheetName val="교각집계"/>
      <sheetName val="교각철근"/>
      <sheetName val="P1-집계"/>
      <sheetName val="P1"/>
      <sheetName val="P2-집계"/>
      <sheetName val="P2"/>
      <sheetName val="P3-집계"/>
      <sheetName val="P3"/>
      <sheetName val="P4-집계"/>
      <sheetName val="P4"/>
      <sheetName val="P5-집계"/>
      <sheetName val="P5"/>
      <sheetName val="P6-집계"/>
      <sheetName val="P6"/>
      <sheetName val="옹벽집계"/>
      <sheetName val="옹벽철근(30)"/>
      <sheetName val="옹벽토공(RW1)"/>
      <sheetName val="옹벽토공(RW2)"/>
      <sheetName val="토공집계"/>
      <sheetName val="교대토공집계"/>
      <sheetName val="교대토공상세집계(A1)"/>
      <sheetName val="교대토공(A1)"/>
      <sheetName val="교대토공상세집계(A2)"/>
      <sheetName val="교대토공(A2)"/>
      <sheetName val="교각토공집계"/>
      <sheetName val="교각토공집계(P1)"/>
      <sheetName val="교각토공(P1)"/>
      <sheetName val="교각토공집계(P2)"/>
      <sheetName val="교각토공(P2)"/>
      <sheetName val="교각토공집계(P3)"/>
      <sheetName val="교각토공(P3)"/>
      <sheetName val="교각토공집계(P4)"/>
      <sheetName val="교각토공(P4)"/>
      <sheetName val="교각토공집계(P5)"/>
      <sheetName val="교각토공(P5)"/>
      <sheetName val="교각토공집계(P6)"/>
      <sheetName val="교각토공(P6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철근집계표"/>
      <sheetName val="slab집계"/>
      <sheetName val="슬래브(30)"/>
      <sheetName val="부대공"/>
      <sheetName val="슬래브(1)"/>
      <sheetName val="슬래브(2)"/>
      <sheetName val="교대집계"/>
      <sheetName val="교대철근"/>
      <sheetName val="교대(A1)집계"/>
      <sheetName val="교대(A1)"/>
      <sheetName val="접속S(A1)"/>
      <sheetName val="교대(A2)집계"/>
      <sheetName val="교대(A2)"/>
      <sheetName val="날개벽(A2,좌)"/>
      <sheetName val="날개벽(A2,우)"/>
      <sheetName val="접속S(A2)"/>
      <sheetName val="교각집계"/>
      <sheetName val="교각철근"/>
      <sheetName val="P1-집계"/>
      <sheetName val="P1"/>
      <sheetName val="P2-집계"/>
      <sheetName val="P2"/>
      <sheetName val="P3-집계"/>
      <sheetName val="P3"/>
      <sheetName val="P4-집계"/>
      <sheetName val="P4"/>
      <sheetName val="P5-집계"/>
      <sheetName val="P5"/>
      <sheetName val="P6-집계"/>
      <sheetName val="P6"/>
      <sheetName val="옹벽집계"/>
      <sheetName val="옹벽철근(30)"/>
      <sheetName val="옹벽토공(RW1)"/>
      <sheetName val="옹벽토공(RW2)"/>
      <sheetName val="토공집계"/>
      <sheetName val="교대토공집계"/>
      <sheetName val="교대토공상세집계(A1)"/>
      <sheetName val="교대토공(A1)"/>
      <sheetName val="교대토공상세집계(A2)"/>
      <sheetName val="교대토공(A2)"/>
      <sheetName val="교각토공집계"/>
      <sheetName val="교각토공집계(P1)"/>
      <sheetName val="교각토공(P1)"/>
      <sheetName val="교각토공집계(P2)"/>
      <sheetName val="교각토공(P2)"/>
      <sheetName val="교각토공집계(P3)"/>
      <sheetName val="교각토공(P3)"/>
      <sheetName val="교각토공집계(P4)"/>
      <sheetName val="교각토공(P4)"/>
      <sheetName val="교각토공집계(P5)"/>
      <sheetName val="교각토공(P5)"/>
      <sheetName val="교각토공집계(P6)"/>
      <sheetName val="교각토공(P6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0.79998168889431442"/>
  </sheetPr>
  <dimension ref="A1:M16"/>
  <sheetViews>
    <sheetView view="pageBreakPreview" zoomScale="85" zoomScaleSheetLayoutView="85" workbookViewId="0">
      <selection activeCell="G26" sqref="G26"/>
    </sheetView>
  </sheetViews>
  <sheetFormatPr defaultRowHeight="13.5"/>
  <cols>
    <col min="1" max="1" width="9.5" style="339" customWidth="1"/>
    <col min="2" max="3" width="6.625" style="339" customWidth="1"/>
    <col min="4" max="4" width="12" style="339" customWidth="1"/>
    <col min="5" max="5" width="12.625" style="339" customWidth="1"/>
    <col min="6" max="6" width="10.875" style="339" customWidth="1"/>
    <col min="7" max="8" width="6.625" style="339" customWidth="1"/>
    <col min="9" max="9" width="14.875" style="339" customWidth="1"/>
    <col min="10" max="12" width="9" style="339"/>
    <col min="13" max="13" width="10" style="339" customWidth="1"/>
    <col min="14" max="260" width="9" style="339"/>
    <col min="261" max="263" width="12" style="339" customWidth="1"/>
    <col min="264" max="265" width="11.125" style="339" customWidth="1"/>
    <col min="266" max="268" width="9" style="339"/>
    <col min="269" max="269" width="14.25" style="339" customWidth="1"/>
    <col min="270" max="516" width="9" style="339"/>
    <col min="517" max="519" width="12" style="339" customWidth="1"/>
    <col min="520" max="521" width="11.125" style="339" customWidth="1"/>
    <col min="522" max="524" width="9" style="339"/>
    <col min="525" max="525" width="14.25" style="339" customWidth="1"/>
    <col min="526" max="772" width="9" style="339"/>
    <col min="773" max="775" width="12" style="339" customWidth="1"/>
    <col min="776" max="777" width="11.125" style="339" customWidth="1"/>
    <col min="778" max="780" width="9" style="339"/>
    <col min="781" max="781" width="14.25" style="339" customWidth="1"/>
    <col min="782" max="1028" width="9" style="339"/>
    <col min="1029" max="1031" width="12" style="339" customWidth="1"/>
    <col min="1032" max="1033" width="11.125" style="339" customWidth="1"/>
    <col min="1034" max="1036" width="9" style="339"/>
    <col min="1037" max="1037" width="14.25" style="339" customWidth="1"/>
    <col min="1038" max="1284" width="9" style="339"/>
    <col min="1285" max="1287" width="12" style="339" customWidth="1"/>
    <col min="1288" max="1289" width="11.125" style="339" customWidth="1"/>
    <col min="1290" max="1292" width="9" style="339"/>
    <col min="1293" max="1293" width="14.25" style="339" customWidth="1"/>
    <col min="1294" max="1540" width="9" style="339"/>
    <col min="1541" max="1543" width="12" style="339" customWidth="1"/>
    <col min="1544" max="1545" width="11.125" style="339" customWidth="1"/>
    <col min="1546" max="1548" width="9" style="339"/>
    <col min="1549" max="1549" width="14.25" style="339" customWidth="1"/>
    <col min="1550" max="1796" width="9" style="339"/>
    <col min="1797" max="1799" width="12" style="339" customWidth="1"/>
    <col min="1800" max="1801" width="11.125" style="339" customWidth="1"/>
    <col min="1802" max="1804" width="9" style="339"/>
    <col min="1805" max="1805" width="14.25" style="339" customWidth="1"/>
    <col min="1806" max="2052" width="9" style="339"/>
    <col min="2053" max="2055" width="12" style="339" customWidth="1"/>
    <col min="2056" max="2057" width="11.125" style="339" customWidth="1"/>
    <col min="2058" max="2060" width="9" style="339"/>
    <col min="2061" max="2061" width="14.25" style="339" customWidth="1"/>
    <col min="2062" max="2308" width="9" style="339"/>
    <col min="2309" max="2311" width="12" style="339" customWidth="1"/>
    <col min="2312" max="2313" width="11.125" style="339" customWidth="1"/>
    <col min="2314" max="2316" width="9" style="339"/>
    <col min="2317" max="2317" width="14.25" style="339" customWidth="1"/>
    <col min="2318" max="2564" width="9" style="339"/>
    <col min="2565" max="2567" width="12" style="339" customWidth="1"/>
    <col min="2568" max="2569" width="11.125" style="339" customWidth="1"/>
    <col min="2570" max="2572" width="9" style="339"/>
    <col min="2573" max="2573" width="14.25" style="339" customWidth="1"/>
    <col min="2574" max="2820" width="9" style="339"/>
    <col min="2821" max="2823" width="12" style="339" customWidth="1"/>
    <col min="2824" max="2825" width="11.125" style="339" customWidth="1"/>
    <col min="2826" max="2828" width="9" style="339"/>
    <col min="2829" max="2829" width="14.25" style="339" customWidth="1"/>
    <col min="2830" max="3076" width="9" style="339"/>
    <col min="3077" max="3079" width="12" style="339" customWidth="1"/>
    <col min="3080" max="3081" width="11.125" style="339" customWidth="1"/>
    <col min="3082" max="3084" width="9" style="339"/>
    <col min="3085" max="3085" width="14.25" style="339" customWidth="1"/>
    <col min="3086" max="3332" width="9" style="339"/>
    <col min="3333" max="3335" width="12" style="339" customWidth="1"/>
    <col min="3336" max="3337" width="11.125" style="339" customWidth="1"/>
    <col min="3338" max="3340" width="9" style="339"/>
    <col min="3341" max="3341" width="14.25" style="339" customWidth="1"/>
    <col min="3342" max="3588" width="9" style="339"/>
    <col min="3589" max="3591" width="12" style="339" customWidth="1"/>
    <col min="3592" max="3593" width="11.125" style="339" customWidth="1"/>
    <col min="3594" max="3596" width="9" style="339"/>
    <col min="3597" max="3597" width="14.25" style="339" customWidth="1"/>
    <col min="3598" max="3844" width="9" style="339"/>
    <col min="3845" max="3847" width="12" style="339" customWidth="1"/>
    <col min="3848" max="3849" width="11.125" style="339" customWidth="1"/>
    <col min="3850" max="3852" width="9" style="339"/>
    <col min="3853" max="3853" width="14.25" style="339" customWidth="1"/>
    <col min="3854" max="4100" width="9" style="339"/>
    <col min="4101" max="4103" width="12" style="339" customWidth="1"/>
    <col min="4104" max="4105" width="11.125" style="339" customWidth="1"/>
    <col min="4106" max="4108" width="9" style="339"/>
    <col min="4109" max="4109" width="14.25" style="339" customWidth="1"/>
    <col min="4110" max="4356" width="9" style="339"/>
    <col min="4357" max="4359" width="12" style="339" customWidth="1"/>
    <col min="4360" max="4361" width="11.125" style="339" customWidth="1"/>
    <col min="4362" max="4364" width="9" style="339"/>
    <col min="4365" max="4365" width="14.25" style="339" customWidth="1"/>
    <col min="4366" max="4612" width="9" style="339"/>
    <col min="4613" max="4615" width="12" style="339" customWidth="1"/>
    <col min="4616" max="4617" width="11.125" style="339" customWidth="1"/>
    <col min="4618" max="4620" width="9" style="339"/>
    <col min="4621" max="4621" width="14.25" style="339" customWidth="1"/>
    <col min="4622" max="4868" width="9" style="339"/>
    <col min="4869" max="4871" width="12" style="339" customWidth="1"/>
    <col min="4872" max="4873" width="11.125" style="339" customWidth="1"/>
    <col min="4874" max="4876" width="9" style="339"/>
    <col min="4877" max="4877" width="14.25" style="339" customWidth="1"/>
    <col min="4878" max="5124" width="9" style="339"/>
    <col min="5125" max="5127" width="12" style="339" customWidth="1"/>
    <col min="5128" max="5129" width="11.125" style="339" customWidth="1"/>
    <col min="5130" max="5132" width="9" style="339"/>
    <col min="5133" max="5133" width="14.25" style="339" customWidth="1"/>
    <col min="5134" max="5380" width="9" style="339"/>
    <col min="5381" max="5383" width="12" style="339" customWidth="1"/>
    <col min="5384" max="5385" width="11.125" style="339" customWidth="1"/>
    <col min="5386" max="5388" width="9" style="339"/>
    <col min="5389" max="5389" width="14.25" style="339" customWidth="1"/>
    <col min="5390" max="5636" width="9" style="339"/>
    <col min="5637" max="5639" width="12" style="339" customWidth="1"/>
    <col min="5640" max="5641" width="11.125" style="339" customWidth="1"/>
    <col min="5642" max="5644" width="9" style="339"/>
    <col min="5645" max="5645" width="14.25" style="339" customWidth="1"/>
    <col min="5646" max="5892" width="9" style="339"/>
    <col min="5893" max="5895" width="12" style="339" customWidth="1"/>
    <col min="5896" max="5897" width="11.125" style="339" customWidth="1"/>
    <col min="5898" max="5900" width="9" style="339"/>
    <col min="5901" max="5901" width="14.25" style="339" customWidth="1"/>
    <col min="5902" max="6148" width="9" style="339"/>
    <col min="6149" max="6151" width="12" style="339" customWidth="1"/>
    <col min="6152" max="6153" width="11.125" style="339" customWidth="1"/>
    <col min="6154" max="6156" width="9" style="339"/>
    <col min="6157" max="6157" width="14.25" style="339" customWidth="1"/>
    <col min="6158" max="6404" width="9" style="339"/>
    <col min="6405" max="6407" width="12" style="339" customWidth="1"/>
    <col min="6408" max="6409" width="11.125" style="339" customWidth="1"/>
    <col min="6410" max="6412" width="9" style="339"/>
    <col min="6413" max="6413" width="14.25" style="339" customWidth="1"/>
    <col min="6414" max="6660" width="9" style="339"/>
    <col min="6661" max="6663" width="12" style="339" customWidth="1"/>
    <col min="6664" max="6665" width="11.125" style="339" customWidth="1"/>
    <col min="6666" max="6668" width="9" style="339"/>
    <col min="6669" max="6669" width="14.25" style="339" customWidth="1"/>
    <col min="6670" max="6916" width="9" style="339"/>
    <col min="6917" max="6919" width="12" style="339" customWidth="1"/>
    <col min="6920" max="6921" width="11.125" style="339" customWidth="1"/>
    <col min="6922" max="6924" width="9" style="339"/>
    <col min="6925" max="6925" width="14.25" style="339" customWidth="1"/>
    <col min="6926" max="7172" width="9" style="339"/>
    <col min="7173" max="7175" width="12" style="339" customWidth="1"/>
    <col min="7176" max="7177" width="11.125" style="339" customWidth="1"/>
    <col min="7178" max="7180" width="9" style="339"/>
    <col min="7181" max="7181" width="14.25" style="339" customWidth="1"/>
    <col min="7182" max="7428" width="9" style="339"/>
    <col min="7429" max="7431" width="12" style="339" customWidth="1"/>
    <col min="7432" max="7433" width="11.125" style="339" customWidth="1"/>
    <col min="7434" max="7436" width="9" style="339"/>
    <col min="7437" max="7437" width="14.25" style="339" customWidth="1"/>
    <col min="7438" max="7684" width="9" style="339"/>
    <col min="7685" max="7687" width="12" style="339" customWidth="1"/>
    <col min="7688" max="7689" width="11.125" style="339" customWidth="1"/>
    <col min="7690" max="7692" width="9" style="339"/>
    <col min="7693" max="7693" width="14.25" style="339" customWidth="1"/>
    <col min="7694" max="7940" width="9" style="339"/>
    <col min="7941" max="7943" width="12" style="339" customWidth="1"/>
    <col min="7944" max="7945" width="11.125" style="339" customWidth="1"/>
    <col min="7946" max="7948" width="9" style="339"/>
    <col min="7949" max="7949" width="14.25" style="339" customWidth="1"/>
    <col min="7950" max="8196" width="9" style="339"/>
    <col min="8197" max="8199" width="12" style="339" customWidth="1"/>
    <col min="8200" max="8201" width="11.125" style="339" customWidth="1"/>
    <col min="8202" max="8204" width="9" style="339"/>
    <col min="8205" max="8205" width="14.25" style="339" customWidth="1"/>
    <col min="8206" max="8452" width="9" style="339"/>
    <col min="8453" max="8455" width="12" style="339" customWidth="1"/>
    <col min="8456" max="8457" width="11.125" style="339" customWidth="1"/>
    <col min="8458" max="8460" width="9" style="339"/>
    <col min="8461" max="8461" width="14.25" style="339" customWidth="1"/>
    <col min="8462" max="8708" width="9" style="339"/>
    <col min="8709" max="8711" width="12" style="339" customWidth="1"/>
    <col min="8712" max="8713" width="11.125" style="339" customWidth="1"/>
    <col min="8714" max="8716" width="9" style="339"/>
    <col min="8717" max="8717" width="14.25" style="339" customWidth="1"/>
    <col min="8718" max="8964" width="9" style="339"/>
    <col min="8965" max="8967" width="12" style="339" customWidth="1"/>
    <col min="8968" max="8969" width="11.125" style="339" customWidth="1"/>
    <col min="8970" max="8972" width="9" style="339"/>
    <col min="8973" max="8973" width="14.25" style="339" customWidth="1"/>
    <col min="8974" max="9220" width="9" style="339"/>
    <col min="9221" max="9223" width="12" style="339" customWidth="1"/>
    <col min="9224" max="9225" width="11.125" style="339" customWidth="1"/>
    <col min="9226" max="9228" width="9" style="339"/>
    <col min="9229" max="9229" width="14.25" style="339" customWidth="1"/>
    <col min="9230" max="9476" width="9" style="339"/>
    <col min="9477" max="9479" width="12" style="339" customWidth="1"/>
    <col min="9480" max="9481" width="11.125" style="339" customWidth="1"/>
    <col min="9482" max="9484" width="9" style="339"/>
    <col min="9485" max="9485" width="14.25" style="339" customWidth="1"/>
    <col min="9486" max="9732" width="9" style="339"/>
    <col min="9733" max="9735" width="12" style="339" customWidth="1"/>
    <col min="9736" max="9737" width="11.125" style="339" customWidth="1"/>
    <col min="9738" max="9740" width="9" style="339"/>
    <col min="9741" max="9741" width="14.25" style="339" customWidth="1"/>
    <col min="9742" max="9988" width="9" style="339"/>
    <col min="9989" max="9991" width="12" style="339" customWidth="1"/>
    <col min="9992" max="9993" width="11.125" style="339" customWidth="1"/>
    <col min="9994" max="9996" width="9" style="339"/>
    <col min="9997" max="9997" width="14.25" style="339" customWidth="1"/>
    <col min="9998" max="10244" width="9" style="339"/>
    <col min="10245" max="10247" width="12" style="339" customWidth="1"/>
    <col min="10248" max="10249" width="11.125" style="339" customWidth="1"/>
    <col min="10250" max="10252" width="9" style="339"/>
    <col min="10253" max="10253" width="14.25" style="339" customWidth="1"/>
    <col min="10254" max="10500" width="9" style="339"/>
    <col min="10501" max="10503" width="12" style="339" customWidth="1"/>
    <col min="10504" max="10505" width="11.125" style="339" customWidth="1"/>
    <col min="10506" max="10508" width="9" style="339"/>
    <col min="10509" max="10509" width="14.25" style="339" customWidth="1"/>
    <col min="10510" max="10756" width="9" style="339"/>
    <col min="10757" max="10759" width="12" style="339" customWidth="1"/>
    <col min="10760" max="10761" width="11.125" style="339" customWidth="1"/>
    <col min="10762" max="10764" width="9" style="339"/>
    <col min="10765" max="10765" width="14.25" style="339" customWidth="1"/>
    <col min="10766" max="11012" width="9" style="339"/>
    <col min="11013" max="11015" width="12" style="339" customWidth="1"/>
    <col min="11016" max="11017" width="11.125" style="339" customWidth="1"/>
    <col min="11018" max="11020" width="9" style="339"/>
    <col min="11021" max="11021" width="14.25" style="339" customWidth="1"/>
    <col min="11022" max="11268" width="9" style="339"/>
    <col min="11269" max="11271" width="12" style="339" customWidth="1"/>
    <col min="11272" max="11273" width="11.125" style="339" customWidth="1"/>
    <col min="11274" max="11276" width="9" style="339"/>
    <col min="11277" max="11277" width="14.25" style="339" customWidth="1"/>
    <col min="11278" max="11524" width="9" style="339"/>
    <col min="11525" max="11527" width="12" style="339" customWidth="1"/>
    <col min="11528" max="11529" width="11.125" style="339" customWidth="1"/>
    <col min="11530" max="11532" width="9" style="339"/>
    <col min="11533" max="11533" width="14.25" style="339" customWidth="1"/>
    <col min="11534" max="11780" width="9" style="339"/>
    <col min="11781" max="11783" width="12" style="339" customWidth="1"/>
    <col min="11784" max="11785" width="11.125" style="339" customWidth="1"/>
    <col min="11786" max="11788" width="9" style="339"/>
    <col min="11789" max="11789" width="14.25" style="339" customWidth="1"/>
    <col min="11790" max="12036" width="9" style="339"/>
    <col min="12037" max="12039" width="12" style="339" customWidth="1"/>
    <col min="12040" max="12041" width="11.125" style="339" customWidth="1"/>
    <col min="12042" max="12044" width="9" style="339"/>
    <col min="12045" max="12045" width="14.25" style="339" customWidth="1"/>
    <col min="12046" max="12292" width="9" style="339"/>
    <col min="12293" max="12295" width="12" style="339" customWidth="1"/>
    <col min="12296" max="12297" width="11.125" style="339" customWidth="1"/>
    <col min="12298" max="12300" width="9" style="339"/>
    <col min="12301" max="12301" width="14.25" style="339" customWidth="1"/>
    <col min="12302" max="12548" width="9" style="339"/>
    <col min="12549" max="12551" width="12" style="339" customWidth="1"/>
    <col min="12552" max="12553" width="11.125" style="339" customWidth="1"/>
    <col min="12554" max="12556" width="9" style="339"/>
    <col min="12557" max="12557" width="14.25" style="339" customWidth="1"/>
    <col min="12558" max="12804" width="9" style="339"/>
    <col min="12805" max="12807" width="12" style="339" customWidth="1"/>
    <col min="12808" max="12809" width="11.125" style="339" customWidth="1"/>
    <col min="12810" max="12812" width="9" style="339"/>
    <col min="12813" max="12813" width="14.25" style="339" customWidth="1"/>
    <col min="12814" max="13060" width="9" style="339"/>
    <col min="13061" max="13063" width="12" style="339" customWidth="1"/>
    <col min="13064" max="13065" width="11.125" style="339" customWidth="1"/>
    <col min="13066" max="13068" width="9" style="339"/>
    <col min="13069" max="13069" width="14.25" style="339" customWidth="1"/>
    <col min="13070" max="13316" width="9" style="339"/>
    <col min="13317" max="13319" width="12" style="339" customWidth="1"/>
    <col min="13320" max="13321" width="11.125" style="339" customWidth="1"/>
    <col min="13322" max="13324" width="9" style="339"/>
    <col min="13325" max="13325" width="14.25" style="339" customWidth="1"/>
    <col min="13326" max="13572" width="9" style="339"/>
    <col min="13573" max="13575" width="12" style="339" customWidth="1"/>
    <col min="13576" max="13577" width="11.125" style="339" customWidth="1"/>
    <col min="13578" max="13580" width="9" style="339"/>
    <col min="13581" max="13581" width="14.25" style="339" customWidth="1"/>
    <col min="13582" max="13828" width="9" style="339"/>
    <col min="13829" max="13831" width="12" style="339" customWidth="1"/>
    <col min="13832" max="13833" width="11.125" style="339" customWidth="1"/>
    <col min="13834" max="13836" width="9" style="339"/>
    <col min="13837" max="13837" width="14.25" style="339" customWidth="1"/>
    <col min="13838" max="14084" width="9" style="339"/>
    <col min="14085" max="14087" width="12" style="339" customWidth="1"/>
    <col min="14088" max="14089" width="11.125" style="339" customWidth="1"/>
    <col min="14090" max="14092" width="9" style="339"/>
    <col min="14093" max="14093" width="14.25" style="339" customWidth="1"/>
    <col min="14094" max="14340" width="9" style="339"/>
    <col min="14341" max="14343" width="12" style="339" customWidth="1"/>
    <col min="14344" max="14345" width="11.125" style="339" customWidth="1"/>
    <col min="14346" max="14348" width="9" style="339"/>
    <col min="14349" max="14349" width="14.25" style="339" customWidth="1"/>
    <col min="14350" max="14596" width="9" style="339"/>
    <col min="14597" max="14599" width="12" style="339" customWidth="1"/>
    <col min="14600" max="14601" width="11.125" style="339" customWidth="1"/>
    <col min="14602" max="14604" width="9" style="339"/>
    <col min="14605" max="14605" width="14.25" style="339" customWidth="1"/>
    <col min="14606" max="14852" width="9" style="339"/>
    <col min="14853" max="14855" width="12" style="339" customWidth="1"/>
    <col min="14856" max="14857" width="11.125" style="339" customWidth="1"/>
    <col min="14858" max="14860" width="9" style="339"/>
    <col min="14861" max="14861" width="14.25" style="339" customWidth="1"/>
    <col min="14862" max="15108" width="9" style="339"/>
    <col min="15109" max="15111" width="12" style="339" customWidth="1"/>
    <col min="15112" max="15113" width="11.125" style="339" customWidth="1"/>
    <col min="15114" max="15116" width="9" style="339"/>
    <col min="15117" max="15117" width="14.25" style="339" customWidth="1"/>
    <col min="15118" max="15364" width="9" style="339"/>
    <col min="15365" max="15367" width="12" style="339" customWidth="1"/>
    <col min="15368" max="15369" width="11.125" style="339" customWidth="1"/>
    <col min="15370" max="15372" width="9" style="339"/>
    <col min="15373" max="15373" width="14.25" style="339" customWidth="1"/>
    <col min="15374" max="15620" width="9" style="339"/>
    <col min="15621" max="15623" width="12" style="339" customWidth="1"/>
    <col min="15624" max="15625" width="11.125" style="339" customWidth="1"/>
    <col min="15626" max="15628" width="9" style="339"/>
    <col min="15629" max="15629" width="14.25" style="339" customWidth="1"/>
    <col min="15630" max="15876" width="9" style="339"/>
    <col min="15877" max="15879" width="12" style="339" customWidth="1"/>
    <col min="15880" max="15881" width="11.125" style="339" customWidth="1"/>
    <col min="15882" max="15884" width="9" style="339"/>
    <col min="15885" max="15885" width="14.25" style="339" customWidth="1"/>
    <col min="15886" max="16132" width="9" style="339"/>
    <col min="16133" max="16135" width="12" style="339" customWidth="1"/>
    <col min="16136" max="16137" width="11.125" style="339" customWidth="1"/>
    <col min="16138" max="16140" width="9" style="339"/>
    <col min="16141" max="16141" width="14.25" style="339" customWidth="1"/>
    <col min="16142" max="16384" width="9" style="339"/>
  </cols>
  <sheetData>
    <row r="1" spans="1:13" s="337" customFormat="1" ht="33" customHeight="1">
      <c r="A1" s="608" t="s">
        <v>70</v>
      </c>
      <c r="B1" s="609"/>
      <c r="C1" s="610"/>
      <c r="D1" s="608" t="s">
        <v>69</v>
      </c>
      <c r="E1" s="565"/>
      <c r="F1" s="613" t="s">
        <v>68</v>
      </c>
      <c r="G1" s="565"/>
      <c r="H1" s="566"/>
      <c r="I1" s="336" t="s">
        <v>67</v>
      </c>
      <c r="J1" s="569" t="s">
        <v>1049</v>
      </c>
      <c r="K1" s="570"/>
      <c r="L1" s="591" t="s">
        <v>66</v>
      </c>
      <c r="M1" s="570"/>
    </row>
    <row r="2" spans="1:13" s="337" customFormat="1" ht="33" customHeight="1">
      <c r="A2" s="608"/>
      <c r="B2" s="611"/>
      <c r="C2" s="612"/>
      <c r="D2" s="608"/>
      <c r="E2" s="567"/>
      <c r="F2" s="614"/>
      <c r="G2" s="567"/>
      <c r="H2" s="568"/>
      <c r="I2" s="336" t="s">
        <v>65</v>
      </c>
      <c r="J2" s="569" t="str">
        <f>J1</f>
        <v>2026년  07 월    일</v>
      </c>
      <c r="K2" s="570"/>
      <c r="L2" s="569" t="str">
        <f>J2</f>
        <v>2026년  07 월    일</v>
      </c>
      <c r="M2" s="570"/>
    </row>
    <row r="3" spans="1:13" ht="33" customHeight="1">
      <c r="A3" s="338"/>
      <c r="M3" s="340"/>
    </row>
    <row r="4" spans="1:13" ht="33" customHeight="1">
      <c r="A4" s="599" t="s">
        <v>64</v>
      </c>
      <c r="B4" s="600"/>
      <c r="C4" s="600"/>
      <c r="D4" s="600"/>
      <c r="E4" s="600"/>
      <c r="F4" s="600"/>
      <c r="G4" s="600"/>
      <c r="H4" s="600"/>
      <c r="I4" s="600"/>
      <c r="J4" s="600"/>
      <c r="K4" s="600"/>
      <c r="L4" s="600"/>
      <c r="M4" s="601"/>
    </row>
    <row r="5" spans="1:13" ht="33" customHeight="1">
      <c r="A5" s="438"/>
      <c r="B5" s="439"/>
      <c r="C5" s="439"/>
      <c r="D5" s="439"/>
      <c r="E5" s="439"/>
      <c r="F5" s="439"/>
      <c r="G5" s="439"/>
      <c r="H5" s="439"/>
      <c r="I5" s="439"/>
      <c r="J5" s="439"/>
      <c r="K5" s="439"/>
      <c r="L5" s="439"/>
      <c r="M5" s="440"/>
    </row>
    <row r="6" spans="1:13" s="345" customFormat="1" ht="33" customHeight="1" thickBot="1">
      <c r="A6" s="341"/>
      <c r="B6" s="342" t="e">
        <f>"공사명 : "&amp;#REF!</f>
        <v>#REF!</v>
      </c>
      <c r="C6" s="343"/>
      <c r="D6" s="343"/>
      <c r="E6" s="343"/>
      <c r="F6" s="343"/>
      <c r="G6" s="343"/>
      <c r="H6" s="343"/>
      <c r="I6" s="343"/>
      <c r="J6" s="343"/>
      <c r="K6" s="343"/>
      <c r="L6" s="343"/>
      <c r="M6" s="344"/>
    </row>
    <row r="7" spans="1:13" s="345" customFormat="1" ht="33" customHeight="1">
      <c r="A7" s="341"/>
      <c r="B7" s="602" t="s">
        <v>63</v>
      </c>
      <c r="C7" s="603"/>
      <c r="D7" s="603"/>
      <c r="E7" s="604" t="s">
        <v>62</v>
      </c>
      <c r="F7" s="605"/>
      <c r="G7" s="605"/>
      <c r="H7" s="605"/>
      <c r="I7" s="606"/>
      <c r="J7" s="605" t="s">
        <v>61</v>
      </c>
      <c r="K7" s="605"/>
      <c r="L7" s="607"/>
      <c r="M7" s="344"/>
    </row>
    <row r="8" spans="1:13" s="345" customFormat="1" ht="33" customHeight="1">
      <c r="A8" s="341"/>
      <c r="B8" s="593" t="s">
        <v>60</v>
      </c>
      <c r="C8" s="594"/>
      <c r="D8" s="595"/>
      <c r="E8" s="596" t="e">
        <f t="shared" ref="E8:E13" si="0">NUMBERSTRING(H8,1)&amp; " 원정"</f>
        <v>#REF!</v>
      </c>
      <c r="F8" s="597"/>
      <c r="G8" s="598"/>
      <c r="H8" s="589" t="e">
        <f>H11+H12+H13</f>
        <v>#REF!</v>
      </c>
      <c r="I8" s="590"/>
      <c r="J8" s="569"/>
      <c r="K8" s="591"/>
      <c r="L8" s="592"/>
      <c r="M8" s="346"/>
    </row>
    <row r="9" spans="1:13" s="345" customFormat="1" ht="33" customHeight="1">
      <c r="A9" s="341"/>
      <c r="B9" s="582" t="s">
        <v>59</v>
      </c>
      <c r="C9" s="585" t="s">
        <v>58</v>
      </c>
      <c r="D9" s="585"/>
      <c r="E9" s="586" t="e">
        <f t="shared" si="0"/>
        <v>#REF!</v>
      </c>
      <c r="F9" s="587"/>
      <c r="G9" s="588"/>
      <c r="H9" s="589" t="e">
        <f>#REF!</f>
        <v>#REF!</v>
      </c>
      <c r="I9" s="590"/>
      <c r="J9" s="569"/>
      <c r="K9" s="591"/>
      <c r="L9" s="592"/>
      <c r="M9" s="347"/>
    </row>
    <row r="10" spans="1:13" s="345" customFormat="1" ht="33" customHeight="1">
      <c r="A10" s="244"/>
      <c r="B10" s="583"/>
      <c r="C10" s="585" t="s">
        <v>57</v>
      </c>
      <c r="D10" s="585"/>
      <c r="E10" s="586" t="e">
        <f t="shared" si="0"/>
        <v>#REF!</v>
      </c>
      <c r="F10" s="587"/>
      <c r="G10" s="588"/>
      <c r="H10" s="589" t="e">
        <f>#REF!</f>
        <v>#REF!</v>
      </c>
      <c r="I10" s="590"/>
      <c r="J10" s="569"/>
      <c r="K10" s="591"/>
      <c r="L10" s="592"/>
      <c r="M10" s="347"/>
    </row>
    <row r="11" spans="1:13" s="345" customFormat="1" ht="33" customHeight="1">
      <c r="A11" s="341"/>
      <c r="B11" s="584"/>
      <c r="C11" s="585" t="s">
        <v>56</v>
      </c>
      <c r="D11" s="585"/>
      <c r="E11" s="596" t="e">
        <f t="shared" si="0"/>
        <v>#REF!</v>
      </c>
      <c r="F11" s="597"/>
      <c r="G11" s="598"/>
      <c r="H11" s="589" t="e">
        <f>SUM(H9:I10)</f>
        <v>#REF!</v>
      </c>
      <c r="I11" s="590"/>
      <c r="J11" s="569"/>
      <c r="K11" s="591"/>
      <c r="L11" s="592"/>
      <c r="M11" s="347"/>
    </row>
    <row r="12" spans="1:13" s="345" customFormat="1" ht="33" customHeight="1">
      <c r="A12" s="341"/>
      <c r="B12" s="593" t="s">
        <v>71</v>
      </c>
      <c r="C12" s="594"/>
      <c r="D12" s="595"/>
      <c r="E12" s="596" t="e">
        <f t="shared" si="0"/>
        <v>#REF!</v>
      </c>
      <c r="F12" s="597"/>
      <c r="G12" s="598"/>
      <c r="H12" s="589" t="e">
        <f>#REF!</f>
        <v>#REF!</v>
      </c>
      <c r="I12" s="590"/>
      <c r="J12" s="569"/>
      <c r="K12" s="591"/>
      <c r="L12" s="592"/>
      <c r="M12" s="347"/>
    </row>
    <row r="13" spans="1:13" s="345" customFormat="1" ht="33" customHeight="1" thickBot="1">
      <c r="A13" s="341"/>
      <c r="B13" s="571" t="s">
        <v>349</v>
      </c>
      <c r="C13" s="572"/>
      <c r="D13" s="573"/>
      <c r="E13" s="574" t="e">
        <f t="shared" si="0"/>
        <v>#REF!</v>
      </c>
      <c r="F13" s="575"/>
      <c r="G13" s="576"/>
      <c r="H13" s="577" t="e">
        <f>#REF!</f>
        <v>#REF!</v>
      </c>
      <c r="I13" s="578"/>
      <c r="J13" s="579"/>
      <c r="K13" s="580"/>
      <c r="L13" s="581"/>
      <c r="M13" s="347"/>
    </row>
    <row r="14" spans="1:13" s="345" customFormat="1" ht="33" customHeight="1">
      <c r="A14" s="341"/>
      <c r="M14" s="344"/>
    </row>
    <row r="15" spans="1:13" s="349" customFormat="1" ht="33" customHeight="1">
      <c r="A15" s="348"/>
      <c r="B15" s="349" t="s">
        <v>55</v>
      </c>
      <c r="M15" s="350"/>
    </row>
    <row r="16" spans="1:13" s="349" customFormat="1" ht="33" customHeight="1">
      <c r="A16" s="369"/>
      <c r="B16" s="370" t="s">
        <v>1042</v>
      </c>
      <c r="C16" s="371"/>
      <c r="D16" s="372"/>
      <c r="E16" s="373"/>
      <c r="F16" s="373"/>
      <c r="G16" s="373"/>
      <c r="H16" s="374"/>
      <c r="I16" s="374"/>
      <c r="J16" s="374"/>
      <c r="K16" s="374"/>
      <c r="L16" s="374"/>
      <c r="M16" s="375"/>
    </row>
  </sheetData>
  <mergeCells count="39">
    <mergeCell ref="J8:L8"/>
    <mergeCell ref="B8:D8"/>
    <mergeCell ref="E8:G8"/>
    <mergeCell ref="H8:I8"/>
    <mergeCell ref="L1:M1"/>
    <mergeCell ref="J2:K2"/>
    <mergeCell ref="L2:M2"/>
    <mergeCell ref="A4:M4"/>
    <mergeCell ref="B7:D7"/>
    <mergeCell ref="E7:I7"/>
    <mergeCell ref="J7:L7"/>
    <mergeCell ref="A1:A2"/>
    <mergeCell ref="B1:C2"/>
    <mergeCell ref="D1:D2"/>
    <mergeCell ref="E1:E2"/>
    <mergeCell ref="F1:F2"/>
    <mergeCell ref="B12:D12"/>
    <mergeCell ref="E12:G12"/>
    <mergeCell ref="H12:I12"/>
    <mergeCell ref="J12:L12"/>
    <mergeCell ref="H11:I11"/>
    <mergeCell ref="C11:D11"/>
    <mergeCell ref="E11:G11"/>
    <mergeCell ref="G1:H2"/>
    <mergeCell ref="J1:K1"/>
    <mergeCell ref="B13:D13"/>
    <mergeCell ref="E13:G13"/>
    <mergeCell ref="H13:I13"/>
    <mergeCell ref="J13:L13"/>
    <mergeCell ref="B9:B11"/>
    <mergeCell ref="C9:D9"/>
    <mergeCell ref="E9:G9"/>
    <mergeCell ref="H9:I9"/>
    <mergeCell ref="J9:L9"/>
    <mergeCell ref="C10:D10"/>
    <mergeCell ref="J11:L11"/>
    <mergeCell ref="E10:G10"/>
    <mergeCell ref="H10:I10"/>
    <mergeCell ref="J10:L10"/>
  </mergeCells>
  <phoneticPr fontId="1" type="noConversion"/>
  <printOptions horizontalCentered="1" verticalCentered="1"/>
  <pageMargins left="0.39370078740157483" right="0.39370078740157483" top="0.19685039370078741" bottom="0.19685039370078741" header="0" footer="0"/>
  <pageSetup paperSize="9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U38"/>
  <sheetViews>
    <sheetView view="pageBreakPreview" zoomScale="85" zoomScaleSheetLayoutView="85" workbookViewId="0">
      <selection activeCell="AB8" sqref="AB8"/>
    </sheetView>
  </sheetViews>
  <sheetFormatPr defaultColWidth="11" defaultRowHeight="16.5"/>
  <cols>
    <col min="1" max="1" width="2.625" style="351" customWidth="1"/>
    <col min="2" max="2" width="11" style="351"/>
    <col min="3" max="3" width="11.75" style="351" customWidth="1"/>
    <col min="4" max="4" width="12.375" style="351" customWidth="1"/>
    <col min="5" max="5" width="11.625" style="351" customWidth="1"/>
    <col min="6" max="6" width="12.125" style="351" customWidth="1"/>
    <col min="7" max="12" width="11" style="351"/>
    <col min="13" max="13" width="16.75" style="351" customWidth="1"/>
    <col min="14" max="255" width="11" style="351"/>
    <col min="256" max="256" width="2.625" style="352" customWidth="1"/>
    <col min="257" max="257" width="11" style="352"/>
    <col min="258" max="258" width="11.75" style="352" customWidth="1"/>
    <col min="259" max="259" width="12.375" style="352" customWidth="1"/>
    <col min="260" max="260" width="11.625" style="352" customWidth="1"/>
    <col min="261" max="261" width="12.125" style="352" customWidth="1"/>
    <col min="262" max="267" width="11" style="352"/>
    <col min="268" max="268" width="18.375" style="352" customWidth="1"/>
    <col min="269" max="269" width="16.75" style="352" customWidth="1"/>
    <col min="270" max="511" width="11" style="352"/>
    <col min="512" max="512" width="2.625" style="352" customWidth="1"/>
    <col min="513" max="513" width="11" style="352"/>
    <col min="514" max="514" width="11.75" style="352" customWidth="1"/>
    <col min="515" max="515" width="12.375" style="352" customWidth="1"/>
    <col min="516" max="516" width="11.625" style="352" customWidth="1"/>
    <col min="517" max="517" width="12.125" style="352" customWidth="1"/>
    <col min="518" max="523" width="11" style="352"/>
    <col min="524" max="524" width="18.375" style="352" customWidth="1"/>
    <col min="525" max="525" width="16.75" style="352" customWidth="1"/>
    <col min="526" max="767" width="11" style="352"/>
    <col min="768" max="768" width="2.625" style="352" customWidth="1"/>
    <col min="769" max="769" width="11" style="352"/>
    <col min="770" max="770" width="11.75" style="352" customWidth="1"/>
    <col min="771" max="771" width="12.375" style="352" customWidth="1"/>
    <col min="772" max="772" width="11.625" style="352" customWidth="1"/>
    <col min="773" max="773" width="12.125" style="352" customWidth="1"/>
    <col min="774" max="779" width="11" style="352"/>
    <col min="780" max="780" width="18.375" style="352" customWidth="1"/>
    <col min="781" max="781" width="16.75" style="352" customWidth="1"/>
    <col min="782" max="1023" width="11" style="352"/>
    <col min="1024" max="1024" width="2.625" style="352" customWidth="1"/>
    <col min="1025" max="1025" width="11" style="352"/>
    <col min="1026" max="1026" width="11.75" style="352" customWidth="1"/>
    <col min="1027" max="1027" width="12.375" style="352" customWidth="1"/>
    <col min="1028" max="1028" width="11.625" style="352" customWidth="1"/>
    <col min="1029" max="1029" width="12.125" style="352" customWidth="1"/>
    <col min="1030" max="1035" width="11" style="352"/>
    <col min="1036" max="1036" width="18.375" style="352" customWidth="1"/>
    <col min="1037" max="1037" width="16.75" style="352" customWidth="1"/>
    <col min="1038" max="1279" width="11" style="352"/>
    <col min="1280" max="1280" width="2.625" style="352" customWidth="1"/>
    <col min="1281" max="1281" width="11" style="352"/>
    <col min="1282" max="1282" width="11.75" style="352" customWidth="1"/>
    <col min="1283" max="1283" width="12.375" style="352" customWidth="1"/>
    <col min="1284" max="1284" width="11.625" style="352" customWidth="1"/>
    <col min="1285" max="1285" width="12.125" style="352" customWidth="1"/>
    <col min="1286" max="1291" width="11" style="352"/>
    <col min="1292" max="1292" width="18.375" style="352" customWidth="1"/>
    <col min="1293" max="1293" width="16.75" style="352" customWidth="1"/>
    <col min="1294" max="1535" width="11" style="352"/>
    <col min="1536" max="1536" width="2.625" style="352" customWidth="1"/>
    <col min="1537" max="1537" width="11" style="352"/>
    <col min="1538" max="1538" width="11.75" style="352" customWidth="1"/>
    <col min="1539" max="1539" width="12.375" style="352" customWidth="1"/>
    <col min="1540" max="1540" width="11.625" style="352" customWidth="1"/>
    <col min="1541" max="1541" width="12.125" style="352" customWidth="1"/>
    <col min="1542" max="1547" width="11" style="352"/>
    <col min="1548" max="1548" width="18.375" style="352" customWidth="1"/>
    <col min="1549" max="1549" width="16.75" style="352" customWidth="1"/>
    <col min="1550" max="1791" width="11" style="352"/>
    <col min="1792" max="1792" width="2.625" style="352" customWidth="1"/>
    <col min="1793" max="1793" width="11" style="352"/>
    <col min="1794" max="1794" width="11.75" style="352" customWidth="1"/>
    <col min="1795" max="1795" width="12.375" style="352" customWidth="1"/>
    <col min="1796" max="1796" width="11.625" style="352" customWidth="1"/>
    <col min="1797" max="1797" width="12.125" style="352" customWidth="1"/>
    <col min="1798" max="1803" width="11" style="352"/>
    <col min="1804" max="1804" width="18.375" style="352" customWidth="1"/>
    <col min="1805" max="1805" width="16.75" style="352" customWidth="1"/>
    <col min="1806" max="2047" width="11" style="352"/>
    <col min="2048" max="2048" width="2.625" style="352" customWidth="1"/>
    <col min="2049" max="2049" width="11" style="352"/>
    <col min="2050" max="2050" width="11.75" style="352" customWidth="1"/>
    <col min="2051" max="2051" width="12.375" style="352" customWidth="1"/>
    <col min="2052" max="2052" width="11.625" style="352" customWidth="1"/>
    <col min="2053" max="2053" width="12.125" style="352" customWidth="1"/>
    <col min="2054" max="2059" width="11" style="352"/>
    <col min="2060" max="2060" width="18.375" style="352" customWidth="1"/>
    <col min="2061" max="2061" width="16.75" style="352" customWidth="1"/>
    <col min="2062" max="2303" width="11" style="352"/>
    <col min="2304" max="2304" width="2.625" style="352" customWidth="1"/>
    <col min="2305" max="2305" width="11" style="352"/>
    <col min="2306" max="2306" width="11.75" style="352" customWidth="1"/>
    <col min="2307" max="2307" width="12.375" style="352" customWidth="1"/>
    <col min="2308" max="2308" width="11.625" style="352" customWidth="1"/>
    <col min="2309" max="2309" width="12.125" style="352" customWidth="1"/>
    <col min="2310" max="2315" width="11" style="352"/>
    <col min="2316" max="2316" width="18.375" style="352" customWidth="1"/>
    <col min="2317" max="2317" width="16.75" style="352" customWidth="1"/>
    <col min="2318" max="2559" width="11" style="352"/>
    <col min="2560" max="2560" width="2.625" style="352" customWidth="1"/>
    <col min="2561" max="2561" width="11" style="352"/>
    <col min="2562" max="2562" width="11.75" style="352" customWidth="1"/>
    <col min="2563" max="2563" width="12.375" style="352" customWidth="1"/>
    <col min="2564" max="2564" width="11.625" style="352" customWidth="1"/>
    <col min="2565" max="2565" width="12.125" style="352" customWidth="1"/>
    <col min="2566" max="2571" width="11" style="352"/>
    <col min="2572" max="2572" width="18.375" style="352" customWidth="1"/>
    <col min="2573" max="2573" width="16.75" style="352" customWidth="1"/>
    <col min="2574" max="2815" width="11" style="352"/>
    <col min="2816" max="2816" width="2.625" style="352" customWidth="1"/>
    <col min="2817" max="2817" width="11" style="352"/>
    <col min="2818" max="2818" width="11.75" style="352" customWidth="1"/>
    <col min="2819" max="2819" width="12.375" style="352" customWidth="1"/>
    <col min="2820" max="2820" width="11.625" style="352" customWidth="1"/>
    <col min="2821" max="2821" width="12.125" style="352" customWidth="1"/>
    <col min="2822" max="2827" width="11" style="352"/>
    <col min="2828" max="2828" width="18.375" style="352" customWidth="1"/>
    <col min="2829" max="2829" width="16.75" style="352" customWidth="1"/>
    <col min="2830" max="3071" width="11" style="352"/>
    <col min="3072" max="3072" width="2.625" style="352" customWidth="1"/>
    <col min="3073" max="3073" width="11" style="352"/>
    <col min="3074" max="3074" width="11.75" style="352" customWidth="1"/>
    <col min="3075" max="3075" width="12.375" style="352" customWidth="1"/>
    <col min="3076" max="3076" width="11.625" style="352" customWidth="1"/>
    <col min="3077" max="3077" width="12.125" style="352" customWidth="1"/>
    <col min="3078" max="3083" width="11" style="352"/>
    <col min="3084" max="3084" width="18.375" style="352" customWidth="1"/>
    <col min="3085" max="3085" width="16.75" style="352" customWidth="1"/>
    <col min="3086" max="3327" width="11" style="352"/>
    <col min="3328" max="3328" width="2.625" style="352" customWidth="1"/>
    <col min="3329" max="3329" width="11" style="352"/>
    <col min="3330" max="3330" width="11.75" style="352" customWidth="1"/>
    <col min="3331" max="3331" width="12.375" style="352" customWidth="1"/>
    <col min="3332" max="3332" width="11.625" style="352" customWidth="1"/>
    <col min="3333" max="3333" width="12.125" style="352" customWidth="1"/>
    <col min="3334" max="3339" width="11" style="352"/>
    <col min="3340" max="3340" width="18.375" style="352" customWidth="1"/>
    <col min="3341" max="3341" width="16.75" style="352" customWidth="1"/>
    <col min="3342" max="3583" width="11" style="352"/>
    <col min="3584" max="3584" width="2.625" style="352" customWidth="1"/>
    <col min="3585" max="3585" width="11" style="352"/>
    <col min="3586" max="3586" width="11.75" style="352" customWidth="1"/>
    <col min="3587" max="3587" width="12.375" style="352" customWidth="1"/>
    <col min="3588" max="3588" width="11.625" style="352" customWidth="1"/>
    <col min="3589" max="3589" width="12.125" style="352" customWidth="1"/>
    <col min="3590" max="3595" width="11" style="352"/>
    <col min="3596" max="3596" width="18.375" style="352" customWidth="1"/>
    <col min="3597" max="3597" width="16.75" style="352" customWidth="1"/>
    <col min="3598" max="3839" width="11" style="352"/>
    <col min="3840" max="3840" width="2.625" style="352" customWidth="1"/>
    <col min="3841" max="3841" width="11" style="352"/>
    <col min="3842" max="3842" width="11.75" style="352" customWidth="1"/>
    <col min="3843" max="3843" width="12.375" style="352" customWidth="1"/>
    <col min="3844" max="3844" width="11.625" style="352" customWidth="1"/>
    <col min="3845" max="3845" width="12.125" style="352" customWidth="1"/>
    <col min="3846" max="3851" width="11" style="352"/>
    <col min="3852" max="3852" width="18.375" style="352" customWidth="1"/>
    <col min="3853" max="3853" width="16.75" style="352" customWidth="1"/>
    <col min="3854" max="4095" width="11" style="352"/>
    <col min="4096" max="4096" width="2.625" style="352" customWidth="1"/>
    <col min="4097" max="4097" width="11" style="352"/>
    <col min="4098" max="4098" width="11.75" style="352" customWidth="1"/>
    <col min="4099" max="4099" width="12.375" style="352" customWidth="1"/>
    <col min="4100" max="4100" width="11.625" style="352" customWidth="1"/>
    <col min="4101" max="4101" width="12.125" style="352" customWidth="1"/>
    <col min="4102" max="4107" width="11" style="352"/>
    <col min="4108" max="4108" width="18.375" style="352" customWidth="1"/>
    <col min="4109" max="4109" width="16.75" style="352" customWidth="1"/>
    <col min="4110" max="4351" width="11" style="352"/>
    <col min="4352" max="4352" width="2.625" style="352" customWidth="1"/>
    <col min="4353" max="4353" width="11" style="352"/>
    <col min="4354" max="4354" width="11.75" style="352" customWidth="1"/>
    <col min="4355" max="4355" width="12.375" style="352" customWidth="1"/>
    <col min="4356" max="4356" width="11.625" style="352" customWidth="1"/>
    <col min="4357" max="4357" width="12.125" style="352" customWidth="1"/>
    <col min="4358" max="4363" width="11" style="352"/>
    <col min="4364" max="4364" width="18.375" style="352" customWidth="1"/>
    <col min="4365" max="4365" width="16.75" style="352" customWidth="1"/>
    <col min="4366" max="4607" width="11" style="352"/>
    <col min="4608" max="4608" width="2.625" style="352" customWidth="1"/>
    <col min="4609" max="4609" width="11" style="352"/>
    <col min="4610" max="4610" width="11.75" style="352" customWidth="1"/>
    <col min="4611" max="4611" width="12.375" style="352" customWidth="1"/>
    <col min="4612" max="4612" width="11.625" style="352" customWidth="1"/>
    <col min="4613" max="4613" width="12.125" style="352" customWidth="1"/>
    <col min="4614" max="4619" width="11" style="352"/>
    <col min="4620" max="4620" width="18.375" style="352" customWidth="1"/>
    <col min="4621" max="4621" width="16.75" style="352" customWidth="1"/>
    <col min="4622" max="4863" width="11" style="352"/>
    <col min="4864" max="4864" width="2.625" style="352" customWidth="1"/>
    <col min="4865" max="4865" width="11" style="352"/>
    <col min="4866" max="4866" width="11.75" style="352" customWidth="1"/>
    <col min="4867" max="4867" width="12.375" style="352" customWidth="1"/>
    <col min="4868" max="4868" width="11.625" style="352" customWidth="1"/>
    <col min="4869" max="4869" width="12.125" style="352" customWidth="1"/>
    <col min="4870" max="4875" width="11" style="352"/>
    <col min="4876" max="4876" width="18.375" style="352" customWidth="1"/>
    <col min="4877" max="4877" width="16.75" style="352" customWidth="1"/>
    <col min="4878" max="5119" width="11" style="352"/>
    <col min="5120" max="5120" width="2.625" style="352" customWidth="1"/>
    <col min="5121" max="5121" width="11" style="352"/>
    <col min="5122" max="5122" width="11.75" style="352" customWidth="1"/>
    <col min="5123" max="5123" width="12.375" style="352" customWidth="1"/>
    <col min="5124" max="5124" width="11.625" style="352" customWidth="1"/>
    <col min="5125" max="5125" width="12.125" style="352" customWidth="1"/>
    <col min="5126" max="5131" width="11" style="352"/>
    <col min="5132" max="5132" width="18.375" style="352" customWidth="1"/>
    <col min="5133" max="5133" width="16.75" style="352" customWidth="1"/>
    <col min="5134" max="5375" width="11" style="352"/>
    <col min="5376" max="5376" width="2.625" style="352" customWidth="1"/>
    <col min="5377" max="5377" width="11" style="352"/>
    <col min="5378" max="5378" width="11.75" style="352" customWidth="1"/>
    <col min="5379" max="5379" width="12.375" style="352" customWidth="1"/>
    <col min="5380" max="5380" width="11.625" style="352" customWidth="1"/>
    <col min="5381" max="5381" width="12.125" style="352" customWidth="1"/>
    <col min="5382" max="5387" width="11" style="352"/>
    <col min="5388" max="5388" width="18.375" style="352" customWidth="1"/>
    <col min="5389" max="5389" width="16.75" style="352" customWidth="1"/>
    <col min="5390" max="5631" width="11" style="352"/>
    <col min="5632" max="5632" width="2.625" style="352" customWidth="1"/>
    <col min="5633" max="5633" width="11" style="352"/>
    <col min="5634" max="5634" width="11.75" style="352" customWidth="1"/>
    <col min="5635" max="5635" width="12.375" style="352" customWidth="1"/>
    <col min="5636" max="5636" width="11.625" style="352" customWidth="1"/>
    <col min="5637" max="5637" width="12.125" style="352" customWidth="1"/>
    <col min="5638" max="5643" width="11" style="352"/>
    <col min="5644" max="5644" width="18.375" style="352" customWidth="1"/>
    <col min="5645" max="5645" width="16.75" style="352" customWidth="1"/>
    <col min="5646" max="5887" width="11" style="352"/>
    <col min="5888" max="5888" width="2.625" style="352" customWidth="1"/>
    <col min="5889" max="5889" width="11" style="352"/>
    <col min="5890" max="5890" width="11.75" style="352" customWidth="1"/>
    <col min="5891" max="5891" width="12.375" style="352" customWidth="1"/>
    <col min="5892" max="5892" width="11.625" style="352" customWidth="1"/>
    <col min="5893" max="5893" width="12.125" style="352" customWidth="1"/>
    <col min="5894" max="5899" width="11" style="352"/>
    <col min="5900" max="5900" width="18.375" style="352" customWidth="1"/>
    <col min="5901" max="5901" width="16.75" style="352" customWidth="1"/>
    <col min="5902" max="6143" width="11" style="352"/>
    <col min="6144" max="6144" width="2.625" style="352" customWidth="1"/>
    <col min="6145" max="6145" width="11" style="352"/>
    <col min="6146" max="6146" width="11.75" style="352" customWidth="1"/>
    <col min="6147" max="6147" width="12.375" style="352" customWidth="1"/>
    <col min="6148" max="6148" width="11.625" style="352" customWidth="1"/>
    <col min="6149" max="6149" width="12.125" style="352" customWidth="1"/>
    <col min="6150" max="6155" width="11" style="352"/>
    <col min="6156" max="6156" width="18.375" style="352" customWidth="1"/>
    <col min="6157" max="6157" width="16.75" style="352" customWidth="1"/>
    <col min="6158" max="6399" width="11" style="352"/>
    <col min="6400" max="6400" width="2.625" style="352" customWidth="1"/>
    <col min="6401" max="6401" width="11" style="352"/>
    <col min="6402" max="6402" width="11.75" style="352" customWidth="1"/>
    <col min="6403" max="6403" width="12.375" style="352" customWidth="1"/>
    <col min="6404" max="6404" width="11.625" style="352" customWidth="1"/>
    <col min="6405" max="6405" width="12.125" style="352" customWidth="1"/>
    <col min="6406" max="6411" width="11" style="352"/>
    <col min="6412" max="6412" width="18.375" style="352" customWidth="1"/>
    <col min="6413" max="6413" width="16.75" style="352" customWidth="1"/>
    <col min="6414" max="6655" width="11" style="352"/>
    <col min="6656" max="6656" width="2.625" style="352" customWidth="1"/>
    <col min="6657" max="6657" width="11" style="352"/>
    <col min="6658" max="6658" width="11.75" style="352" customWidth="1"/>
    <col min="6659" max="6659" width="12.375" style="352" customWidth="1"/>
    <col min="6660" max="6660" width="11.625" style="352" customWidth="1"/>
    <col min="6661" max="6661" width="12.125" style="352" customWidth="1"/>
    <col min="6662" max="6667" width="11" style="352"/>
    <col min="6668" max="6668" width="18.375" style="352" customWidth="1"/>
    <col min="6669" max="6669" width="16.75" style="352" customWidth="1"/>
    <col min="6670" max="6911" width="11" style="352"/>
    <col min="6912" max="6912" width="2.625" style="352" customWidth="1"/>
    <col min="6913" max="6913" width="11" style="352"/>
    <col min="6914" max="6914" width="11.75" style="352" customWidth="1"/>
    <col min="6915" max="6915" width="12.375" style="352" customWidth="1"/>
    <col min="6916" max="6916" width="11.625" style="352" customWidth="1"/>
    <col min="6917" max="6917" width="12.125" style="352" customWidth="1"/>
    <col min="6918" max="6923" width="11" style="352"/>
    <col min="6924" max="6924" width="18.375" style="352" customWidth="1"/>
    <col min="6925" max="6925" width="16.75" style="352" customWidth="1"/>
    <col min="6926" max="7167" width="11" style="352"/>
    <col min="7168" max="7168" width="2.625" style="352" customWidth="1"/>
    <col min="7169" max="7169" width="11" style="352"/>
    <col min="7170" max="7170" width="11.75" style="352" customWidth="1"/>
    <col min="7171" max="7171" width="12.375" style="352" customWidth="1"/>
    <col min="7172" max="7172" width="11.625" style="352" customWidth="1"/>
    <col min="7173" max="7173" width="12.125" style="352" customWidth="1"/>
    <col min="7174" max="7179" width="11" style="352"/>
    <col min="7180" max="7180" width="18.375" style="352" customWidth="1"/>
    <col min="7181" max="7181" width="16.75" style="352" customWidth="1"/>
    <col min="7182" max="7423" width="11" style="352"/>
    <col min="7424" max="7424" width="2.625" style="352" customWidth="1"/>
    <col min="7425" max="7425" width="11" style="352"/>
    <col min="7426" max="7426" width="11.75" style="352" customWidth="1"/>
    <col min="7427" max="7427" width="12.375" style="352" customWidth="1"/>
    <col min="7428" max="7428" width="11.625" style="352" customWidth="1"/>
    <col min="7429" max="7429" width="12.125" style="352" customWidth="1"/>
    <col min="7430" max="7435" width="11" style="352"/>
    <col min="7436" max="7436" width="18.375" style="352" customWidth="1"/>
    <col min="7437" max="7437" width="16.75" style="352" customWidth="1"/>
    <col min="7438" max="7679" width="11" style="352"/>
    <col min="7680" max="7680" width="2.625" style="352" customWidth="1"/>
    <col min="7681" max="7681" width="11" style="352"/>
    <col min="7682" max="7682" width="11.75" style="352" customWidth="1"/>
    <col min="7683" max="7683" width="12.375" style="352" customWidth="1"/>
    <col min="7684" max="7684" width="11.625" style="352" customWidth="1"/>
    <col min="7685" max="7685" width="12.125" style="352" customWidth="1"/>
    <col min="7686" max="7691" width="11" style="352"/>
    <col min="7692" max="7692" width="18.375" style="352" customWidth="1"/>
    <col min="7693" max="7693" width="16.75" style="352" customWidth="1"/>
    <col min="7694" max="7935" width="11" style="352"/>
    <col min="7936" max="7936" width="2.625" style="352" customWidth="1"/>
    <col min="7937" max="7937" width="11" style="352"/>
    <col min="7938" max="7938" width="11.75" style="352" customWidth="1"/>
    <col min="7939" max="7939" width="12.375" style="352" customWidth="1"/>
    <col min="7940" max="7940" width="11.625" style="352" customWidth="1"/>
    <col min="7941" max="7941" width="12.125" style="352" customWidth="1"/>
    <col min="7942" max="7947" width="11" style="352"/>
    <col min="7948" max="7948" width="18.375" style="352" customWidth="1"/>
    <col min="7949" max="7949" width="16.75" style="352" customWidth="1"/>
    <col min="7950" max="8191" width="11" style="352"/>
    <col min="8192" max="8192" width="2.625" style="352" customWidth="1"/>
    <col min="8193" max="8193" width="11" style="352"/>
    <col min="8194" max="8194" width="11.75" style="352" customWidth="1"/>
    <col min="8195" max="8195" width="12.375" style="352" customWidth="1"/>
    <col min="8196" max="8196" width="11.625" style="352" customWidth="1"/>
    <col min="8197" max="8197" width="12.125" style="352" customWidth="1"/>
    <col min="8198" max="8203" width="11" style="352"/>
    <col min="8204" max="8204" width="18.375" style="352" customWidth="1"/>
    <col min="8205" max="8205" width="16.75" style="352" customWidth="1"/>
    <col min="8206" max="8447" width="11" style="352"/>
    <col min="8448" max="8448" width="2.625" style="352" customWidth="1"/>
    <col min="8449" max="8449" width="11" style="352"/>
    <col min="8450" max="8450" width="11.75" style="352" customWidth="1"/>
    <col min="8451" max="8451" width="12.375" style="352" customWidth="1"/>
    <col min="8452" max="8452" width="11.625" style="352" customWidth="1"/>
    <col min="8453" max="8453" width="12.125" style="352" customWidth="1"/>
    <col min="8454" max="8459" width="11" style="352"/>
    <col min="8460" max="8460" width="18.375" style="352" customWidth="1"/>
    <col min="8461" max="8461" width="16.75" style="352" customWidth="1"/>
    <col min="8462" max="8703" width="11" style="352"/>
    <col min="8704" max="8704" width="2.625" style="352" customWidth="1"/>
    <col min="8705" max="8705" width="11" style="352"/>
    <col min="8706" max="8706" width="11.75" style="352" customWidth="1"/>
    <col min="8707" max="8707" width="12.375" style="352" customWidth="1"/>
    <col min="8708" max="8708" width="11.625" style="352" customWidth="1"/>
    <col min="8709" max="8709" width="12.125" style="352" customWidth="1"/>
    <col min="8710" max="8715" width="11" style="352"/>
    <col min="8716" max="8716" width="18.375" style="352" customWidth="1"/>
    <col min="8717" max="8717" width="16.75" style="352" customWidth="1"/>
    <col min="8718" max="8959" width="11" style="352"/>
    <col min="8960" max="8960" width="2.625" style="352" customWidth="1"/>
    <col min="8961" max="8961" width="11" style="352"/>
    <col min="8962" max="8962" width="11.75" style="352" customWidth="1"/>
    <col min="8963" max="8963" width="12.375" style="352" customWidth="1"/>
    <col min="8964" max="8964" width="11.625" style="352" customWidth="1"/>
    <col min="8965" max="8965" width="12.125" style="352" customWidth="1"/>
    <col min="8966" max="8971" width="11" style="352"/>
    <col min="8972" max="8972" width="18.375" style="352" customWidth="1"/>
    <col min="8973" max="8973" width="16.75" style="352" customWidth="1"/>
    <col min="8974" max="9215" width="11" style="352"/>
    <col min="9216" max="9216" width="2.625" style="352" customWidth="1"/>
    <col min="9217" max="9217" width="11" style="352"/>
    <col min="9218" max="9218" width="11.75" style="352" customWidth="1"/>
    <col min="9219" max="9219" width="12.375" style="352" customWidth="1"/>
    <col min="9220" max="9220" width="11.625" style="352" customWidth="1"/>
    <col min="9221" max="9221" width="12.125" style="352" customWidth="1"/>
    <col min="9222" max="9227" width="11" style="352"/>
    <col min="9228" max="9228" width="18.375" style="352" customWidth="1"/>
    <col min="9229" max="9229" width="16.75" style="352" customWidth="1"/>
    <col min="9230" max="9471" width="11" style="352"/>
    <col min="9472" max="9472" width="2.625" style="352" customWidth="1"/>
    <col min="9473" max="9473" width="11" style="352"/>
    <col min="9474" max="9474" width="11.75" style="352" customWidth="1"/>
    <col min="9475" max="9475" width="12.375" style="352" customWidth="1"/>
    <col min="9476" max="9476" width="11.625" style="352" customWidth="1"/>
    <col min="9477" max="9477" width="12.125" style="352" customWidth="1"/>
    <col min="9478" max="9483" width="11" style="352"/>
    <col min="9484" max="9484" width="18.375" style="352" customWidth="1"/>
    <col min="9485" max="9485" width="16.75" style="352" customWidth="1"/>
    <col min="9486" max="9727" width="11" style="352"/>
    <col min="9728" max="9728" width="2.625" style="352" customWidth="1"/>
    <col min="9729" max="9729" width="11" style="352"/>
    <col min="9730" max="9730" width="11.75" style="352" customWidth="1"/>
    <col min="9731" max="9731" width="12.375" style="352" customWidth="1"/>
    <col min="9732" max="9732" width="11.625" style="352" customWidth="1"/>
    <col min="9733" max="9733" width="12.125" style="352" customWidth="1"/>
    <col min="9734" max="9739" width="11" style="352"/>
    <col min="9740" max="9740" width="18.375" style="352" customWidth="1"/>
    <col min="9741" max="9741" width="16.75" style="352" customWidth="1"/>
    <col min="9742" max="9983" width="11" style="352"/>
    <col min="9984" max="9984" width="2.625" style="352" customWidth="1"/>
    <col min="9985" max="9985" width="11" style="352"/>
    <col min="9986" max="9986" width="11.75" style="352" customWidth="1"/>
    <col min="9987" max="9987" width="12.375" style="352" customWidth="1"/>
    <col min="9988" max="9988" width="11.625" style="352" customWidth="1"/>
    <col min="9989" max="9989" width="12.125" style="352" customWidth="1"/>
    <col min="9990" max="9995" width="11" style="352"/>
    <col min="9996" max="9996" width="18.375" style="352" customWidth="1"/>
    <col min="9997" max="9997" width="16.75" style="352" customWidth="1"/>
    <col min="9998" max="10239" width="11" style="352"/>
    <col min="10240" max="10240" width="2.625" style="352" customWidth="1"/>
    <col min="10241" max="10241" width="11" style="352"/>
    <col min="10242" max="10242" width="11.75" style="352" customWidth="1"/>
    <col min="10243" max="10243" width="12.375" style="352" customWidth="1"/>
    <col min="10244" max="10244" width="11.625" style="352" customWidth="1"/>
    <col min="10245" max="10245" width="12.125" style="352" customWidth="1"/>
    <col min="10246" max="10251" width="11" style="352"/>
    <col min="10252" max="10252" width="18.375" style="352" customWidth="1"/>
    <col min="10253" max="10253" width="16.75" style="352" customWidth="1"/>
    <col min="10254" max="10495" width="11" style="352"/>
    <col min="10496" max="10496" width="2.625" style="352" customWidth="1"/>
    <col min="10497" max="10497" width="11" style="352"/>
    <col min="10498" max="10498" width="11.75" style="352" customWidth="1"/>
    <col min="10499" max="10499" width="12.375" style="352" customWidth="1"/>
    <col min="10500" max="10500" width="11.625" style="352" customWidth="1"/>
    <col min="10501" max="10501" width="12.125" style="352" customWidth="1"/>
    <col min="10502" max="10507" width="11" style="352"/>
    <col min="10508" max="10508" width="18.375" style="352" customWidth="1"/>
    <col min="10509" max="10509" width="16.75" style="352" customWidth="1"/>
    <col min="10510" max="10751" width="11" style="352"/>
    <col min="10752" max="10752" width="2.625" style="352" customWidth="1"/>
    <col min="10753" max="10753" width="11" style="352"/>
    <col min="10754" max="10754" width="11.75" style="352" customWidth="1"/>
    <col min="10755" max="10755" width="12.375" style="352" customWidth="1"/>
    <col min="10756" max="10756" width="11.625" style="352" customWidth="1"/>
    <col min="10757" max="10757" width="12.125" style="352" customWidth="1"/>
    <col min="10758" max="10763" width="11" style="352"/>
    <col min="10764" max="10764" width="18.375" style="352" customWidth="1"/>
    <col min="10765" max="10765" width="16.75" style="352" customWidth="1"/>
    <col min="10766" max="11007" width="11" style="352"/>
    <col min="11008" max="11008" width="2.625" style="352" customWidth="1"/>
    <col min="11009" max="11009" width="11" style="352"/>
    <col min="11010" max="11010" width="11.75" style="352" customWidth="1"/>
    <col min="11011" max="11011" width="12.375" style="352" customWidth="1"/>
    <col min="11012" max="11012" width="11.625" style="352" customWidth="1"/>
    <col min="11013" max="11013" width="12.125" style="352" customWidth="1"/>
    <col min="11014" max="11019" width="11" style="352"/>
    <col min="11020" max="11020" width="18.375" style="352" customWidth="1"/>
    <col min="11021" max="11021" width="16.75" style="352" customWidth="1"/>
    <col min="11022" max="11263" width="11" style="352"/>
    <col min="11264" max="11264" width="2.625" style="352" customWidth="1"/>
    <col min="11265" max="11265" width="11" style="352"/>
    <col min="11266" max="11266" width="11.75" style="352" customWidth="1"/>
    <col min="11267" max="11267" width="12.375" style="352" customWidth="1"/>
    <col min="11268" max="11268" width="11.625" style="352" customWidth="1"/>
    <col min="11269" max="11269" width="12.125" style="352" customWidth="1"/>
    <col min="11270" max="11275" width="11" style="352"/>
    <col min="11276" max="11276" width="18.375" style="352" customWidth="1"/>
    <col min="11277" max="11277" width="16.75" style="352" customWidth="1"/>
    <col min="11278" max="11519" width="11" style="352"/>
    <col min="11520" max="11520" width="2.625" style="352" customWidth="1"/>
    <col min="11521" max="11521" width="11" style="352"/>
    <col min="11522" max="11522" width="11.75" style="352" customWidth="1"/>
    <col min="11523" max="11523" width="12.375" style="352" customWidth="1"/>
    <col min="11524" max="11524" width="11.625" style="352" customWidth="1"/>
    <col min="11525" max="11525" width="12.125" style="352" customWidth="1"/>
    <col min="11526" max="11531" width="11" style="352"/>
    <col min="11532" max="11532" width="18.375" style="352" customWidth="1"/>
    <col min="11533" max="11533" width="16.75" style="352" customWidth="1"/>
    <col min="11534" max="11775" width="11" style="352"/>
    <col min="11776" max="11776" width="2.625" style="352" customWidth="1"/>
    <col min="11777" max="11777" width="11" style="352"/>
    <col min="11778" max="11778" width="11.75" style="352" customWidth="1"/>
    <col min="11779" max="11779" width="12.375" style="352" customWidth="1"/>
    <col min="11780" max="11780" width="11.625" style="352" customWidth="1"/>
    <col min="11781" max="11781" width="12.125" style="352" customWidth="1"/>
    <col min="11782" max="11787" width="11" style="352"/>
    <col min="11788" max="11788" width="18.375" style="352" customWidth="1"/>
    <col min="11789" max="11789" width="16.75" style="352" customWidth="1"/>
    <col min="11790" max="12031" width="11" style="352"/>
    <col min="12032" max="12032" width="2.625" style="352" customWidth="1"/>
    <col min="12033" max="12033" width="11" style="352"/>
    <col min="12034" max="12034" width="11.75" style="352" customWidth="1"/>
    <col min="12035" max="12035" width="12.375" style="352" customWidth="1"/>
    <col min="12036" max="12036" width="11.625" style="352" customWidth="1"/>
    <col min="12037" max="12037" width="12.125" style="352" customWidth="1"/>
    <col min="12038" max="12043" width="11" style="352"/>
    <col min="12044" max="12044" width="18.375" style="352" customWidth="1"/>
    <col min="12045" max="12045" width="16.75" style="352" customWidth="1"/>
    <col min="12046" max="12287" width="11" style="352"/>
    <col min="12288" max="12288" width="2.625" style="352" customWidth="1"/>
    <col min="12289" max="12289" width="11" style="352"/>
    <col min="12290" max="12290" width="11.75" style="352" customWidth="1"/>
    <col min="12291" max="12291" width="12.375" style="352" customWidth="1"/>
    <col min="12292" max="12292" width="11.625" style="352" customWidth="1"/>
    <col min="12293" max="12293" width="12.125" style="352" customWidth="1"/>
    <col min="12294" max="12299" width="11" style="352"/>
    <col min="12300" max="12300" width="18.375" style="352" customWidth="1"/>
    <col min="12301" max="12301" width="16.75" style="352" customWidth="1"/>
    <col min="12302" max="12543" width="11" style="352"/>
    <col min="12544" max="12544" width="2.625" style="352" customWidth="1"/>
    <col min="12545" max="12545" width="11" style="352"/>
    <col min="12546" max="12546" width="11.75" style="352" customWidth="1"/>
    <col min="12547" max="12547" width="12.375" style="352" customWidth="1"/>
    <col min="12548" max="12548" width="11.625" style="352" customWidth="1"/>
    <col min="12549" max="12549" width="12.125" style="352" customWidth="1"/>
    <col min="12550" max="12555" width="11" style="352"/>
    <col min="12556" max="12556" width="18.375" style="352" customWidth="1"/>
    <col min="12557" max="12557" width="16.75" style="352" customWidth="1"/>
    <col min="12558" max="12799" width="11" style="352"/>
    <col min="12800" max="12800" width="2.625" style="352" customWidth="1"/>
    <col min="12801" max="12801" width="11" style="352"/>
    <col min="12802" max="12802" width="11.75" style="352" customWidth="1"/>
    <col min="12803" max="12803" width="12.375" style="352" customWidth="1"/>
    <col min="12804" max="12804" width="11.625" style="352" customWidth="1"/>
    <col min="12805" max="12805" width="12.125" style="352" customWidth="1"/>
    <col min="12806" max="12811" width="11" style="352"/>
    <col min="12812" max="12812" width="18.375" style="352" customWidth="1"/>
    <col min="12813" max="12813" width="16.75" style="352" customWidth="1"/>
    <col min="12814" max="13055" width="11" style="352"/>
    <col min="13056" max="13056" width="2.625" style="352" customWidth="1"/>
    <col min="13057" max="13057" width="11" style="352"/>
    <col min="13058" max="13058" width="11.75" style="352" customWidth="1"/>
    <col min="13059" max="13059" width="12.375" style="352" customWidth="1"/>
    <col min="13060" max="13060" width="11.625" style="352" customWidth="1"/>
    <col min="13061" max="13061" width="12.125" style="352" customWidth="1"/>
    <col min="13062" max="13067" width="11" style="352"/>
    <col min="13068" max="13068" width="18.375" style="352" customWidth="1"/>
    <col min="13069" max="13069" width="16.75" style="352" customWidth="1"/>
    <col min="13070" max="13311" width="11" style="352"/>
    <col min="13312" max="13312" width="2.625" style="352" customWidth="1"/>
    <col min="13313" max="13313" width="11" style="352"/>
    <col min="13314" max="13314" width="11.75" style="352" customWidth="1"/>
    <col min="13315" max="13315" width="12.375" style="352" customWidth="1"/>
    <col min="13316" max="13316" width="11.625" style="352" customWidth="1"/>
    <col min="13317" max="13317" width="12.125" style="352" customWidth="1"/>
    <col min="13318" max="13323" width="11" style="352"/>
    <col min="13324" max="13324" width="18.375" style="352" customWidth="1"/>
    <col min="13325" max="13325" width="16.75" style="352" customWidth="1"/>
    <col min="13326" max="13567" width="11" style="352"/>
    <col min="13568" max="13568" width="2.625" style="352" customWidth="1"/>
    <col min="13569" max="13569" width="11" style="352"/>
    <col min="13570" max="13570" width="11.75" style="352" customWidth="1"/>
    <col min="13571" max="13571" width="12.375" style="352" customWidth="1"/>
    <col min="13572" max="13572" width="11.625" style="352" customWidth="1"/>
    <col min="13573" max="13573" width="12.125" style="352" customWidth="1"/>
    <col min="13574" max="13579" width="11" style="352"/>
    <col min="13580" max="13580" width="18.375" style="352" customWidth="1"/>
    <col min="13581" max="13581" width="16.75" style="352" customWidth="1"/>
    <col min="13582" max="13823" width="11" style="352"/>
    <col min="13824" max="13824" width="2.625" style="352" customWidth="1"/>
    <col min="13825" max="13825" width="11" style="352"/>
    <col min="13826" max="13826" width="11.75" style="352" customWidth="1"/>
    <col min="13827" max="13827" width="12.375" style="352" customWidth="1"/>
    <col min="13828" max="13828" width="11.625" style="352" customWidth="1"/>
    <col min="13829" max="13829" width="12.125" style="352" customWidth="1"/>
    <col min="13830" max="13835" width="11" style="352"/>
    <col min="13836" max="13836" width="18.375" style="352" customWidth="1"/>
    <col min="13837" max="13837" width="16.75" style="352" customWidth="1"/>
    <col min="13838" max="14079" width="11" style="352"/>
    <col min="14080" max="14080" width="2.625" style="352" customWidth="1"/>
    <col min="14081" max="14081" width="11" style="352"/>
    <col min="14082" max="14082" width="11.75" style="352" customWidth="1"/>
    <col min="14083" max="14083" width="12.375" style="352" customWidth="1"/>
    <col min="14084" max="14084" width="11.625" style="352" customWidth="1"/>
    <col min="14085" max="14085" width="12.125" style="352" customWidth="1"/>
    <col min="14086" max="14091" width="11" style="352"/>
    <col min="14092" max="14092" width="18.375" style="352" customWidth="1"/>
    <col min="14093" max="14093" width="16.75" style="352" customWidth="1"/>
    <col min="14094" max="14335" width="11" style="352"/>
    <col min="14336" max="14336" width="2.625" style="352" customWidth="1"/>
    <col min="14337" max="14337" width="11" style="352"/>
    <col min="14338" max="14338" width="11.75" style="352" customWidth="1"/>
    <col min="14339" max="14339" width="12.375" style="352" customWidth="1"/>
    <col min="14340" max="14340" width="11.625" style="352" customWidth="1"/>
    <col min="14341" max="14341" width="12.125" style="352" customWidth="1"/>
    <col min="14342" max="14347" width="11" style="352"/>
    <col min="14348" max="14348" width="18.375" style="352" customWidth="1"/>
    <col min="14349" max="14349" width="16.75" style="352" customWidth="1"/>
    <col min="14350" max="14591" width="11" style="352"/>
    <col min="14592" max="14592" width="2.625" style="352" customWidth="1"/>
    <col min="14593" max="14593" width="11" style="352"/>
    <col min="14594" max="14594" width="11.75" style="352" customWidth="1"/>
    <col min="14595" max="14595" width="12.375" style="352" customWidth="1"/>
    <col min="14596" max="14596" width="11.625" style="352" customWidth="1"/>
    <col min="14597" max="14597" width="12.125" style="352" customWidth="1"/>
    <col min="14598" max="14603" width="11" style="352"/>
    <col min="14604" max="14604" width="18.375" style="352" customWidth="1"/>
    <col min="14605" max="14605" width="16.75" style="352" customWidth="1"/>
    <col min="14606" max="14847" width="11" style="352"/>
    <col min="14848" max="14848" width="2.625" style="352" customWidth="1"/>
    <col min="14849" max="14849" width="11" style="352"/>
    <col min="14850" max="14850" width="11.75" style="352" customWidth="1"/>
    <col min="14851" max="14851" width="12.375" style="352" customWidth="1"/>
    <col min="14852" max="14852" width="11.625" style="352" customWidth="1"/>
    <col min="14853" max="14853" width="12.125" style="352" customWidth="1"/>
    <col min="14854" max="14859" width="11" style="352"/>
    <col min="14860" max="14860" width="18.375" style="352" customWidth="1"/>
    <col min="14861" max="14861" width="16.75" style="352" customWidth="1"/>
    <col min="14862" max="15103" width="11" style="352"/>
    <col min="15104" max="15104" width="2.625" style="352" customWidth="1"/>
    <col min="15105" max="15105" width="11" style="352"/>
    <col min="15106" max="15106" width="11.75" style="352" customWidth="1"/>
    <col min="15107" max="15107" width="12.375" style="352" customWidth="1"/>
    <col min="15108" max="15108" width="11.625" style="352" customWidth="1"/>
    <col min="15109" max="15109" width="12.125" style="352" customWidth="1"/>
    <col min="15110" max="15115" width="11" style="352"/>
    <col min="15116" max="15116" width="18.375" style="352" customWidth="1"/>
    <col min="15117" max="15117" width="16.75" style="352" customWidth="1"/>
    <col min="15118" max="15359" width="11" style="352"/>
    <col min="15360" max="15360" width="2.625" style="352" customWidth="1"/>
    <col min="15361" max="15361" width="11" style="352"/>
    <col min="15362" max="15362" width="11.75" style="352" customWidth="1"/>
    <col min="15363" max="15363" width="12.375" style="352" customWidth="1"/>
    <col min="15364" max="15364" width="11.625" style="352" customWidth="1"/>
    <col min="15365" max="15365" width="12.125" style="352" customWidth="1"/>
    <col min="15366" max="15371" width="11" style="352"/>
    <col min="15372" max="15372" width="18.375" style="352" customWidth="1"/>
    <col min="15373" max="15373" width="16.75" style="352" customWidth="1"/>
    <col min="15374" max="15615" width="11" style="352"/>
    <col min="15616" max="15616" width="2.625" style="352" customWidth="1"/>
    <col min="15617" max="15617" width="11" style="352"/>
    <col min="15618" max="15618" width="11.75" style="352" customWidth="1"/>
    <col min="15619" max="15619" width="12.375" style="352" customWidth="1"/>
    <col min="15620" max="15620" width="11.625" style="352" customWidth="1"/>
    <col min="15621" max="15621" width="12.125" style="352" customWidth="1"/>
    <col min="15622" max="15627" width="11" style="352"/>
    <col min="15628" max="15628" width="18.375" style="352" customWidth="1"/>
    <col min="15629" max="15629" width="16.75" style="352" customWidth="1"/>
    <col min="15630" max="15871" width="11" style="352"/>
    <col min="15872" max="15872" width="2.625" style="352" customWidth="1"/>
    <col min="15873" max="15873" width="11" style="352"/>
    <col min="15874" max="15874" width="11.75" style="352" customWidth="1"/>
    <col min="15875" max="15875" width="12.375" style="352" customWidth="1"/>
    <col min="15876" max="15876" width="11.625" style="352" customWidth="1"/>
    <col min="15877" max="15877" width="12.125" style="352" customWidth="1"/>
    <col min="15878" max="15883" width="11" style="352"/>
    <col min="15884" max="15884" width="18.375" style="352" customWidth="1"/>
    <col min="15885" max="15885" width="16.75" style="352" customWidth="1"/>
    <col min="15886" max="16127" width="11" style="352"/>
    <col min="16128" max="16128" width="2.625" style="352" customWidth="1"/>
    <col min="16129" max="16129" width="11" style="352"/>
    <col min="16130" max="16130" width="11.75" style="352" customWidth="1"/>
    <col min="16131" max="16131" width="12.375" style="352" customWidth="1"/>
    <col min="16132" max="16132" width="11.625" style="352" customWidth="1"/>
    <col min="16133" max="16133" width="12.125" style="352" customWidth="1"/>
    <col min="16134" max="16139" width="11" style="352"/>
    <col min="16140" max="16140" width="18.375" style="352" customWidth="1"/>
    <col min="16141" max="16141" width="16.75" style="352" customWidth="1"/>
    <col min="16142" max="16384" width="11" style="352"/>
  </cols>
  <sheetData>
    <row r="1" spans="1:255" ht="39.75" customHeight="1">
      <c r="A1" s="615" t="s">
        <v>82</v>
      </c>
      <c r="B1" s="615"/>
      <c r="C1" s="615"/>
      <c r="D1" s="615"/>
      <c r="E1" s="615"/>
      <c r="F1" s="615"/>
      <c r="G1" s="615"/>
      <c r="H1" s="615"/>
      <c r="I1" s="615"/>
      <c r="J1" s="615"/>
      <c r="K1" s="615"/>
      <c r="L1" s="615"/>
    </row>
    <row r="2" spans="1:255" ht="19.899999999999999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  <c r="AC2" s="354"/>
      <c r="AD2" s="354"/>
      <c r="AE2" s="354"/>
      <c r="AF2" s="354"/>
      <c r="AG2" s="354"/>
      <c r="AH2" s="354"/>
      <c r="AI2" s="354"/>
      <c r="AJ2" s="354"/>
      <c r="AK2" s="354"/>
      <c r="AL2" s="354"/>
      <c r="AM2" s="354"/>
      <c r="AN2" s="354"/>
      <c r="AO2" s="354"/>
      <c r="AP2" s="354"/>
      <c r="AQ2" s="354"/>
      <c r="AR2" s="354"/>
      <c r="AS2" s="354"/>
      <c r="AT2" s="354"/>
      <c r="AU2" s="354"/>
      <c r="AV2" s="354"/>
      <c r="AW2" s="354"/>
      <c r="AX2" s="354"/>
      <c r="AY2" s="354"/>
      <c r="AZ2" s="354"/>
      <c r="BA2" s="354"/>
      <c r="BB2" s="354"/>
      <c r="BC2" s="354"/>
      <c r="BD2" s="354"/>
      <c r="BE2" s="354"/>
      <c r="BF2" s="354"/>
      <c r="BG2" s="354"/>
      <c r="BH2" s="354"/>
      <c r="BI2" s="354"/>
      <c r="BJ2" s="354"/>
      <c r="BK2" s="354"/>
      <c r="BL2" s="354"/>
      <c r="BM2" s="354"/>
      <c r="BN2" s="354"/>
      <c r="BO2" s="354"/>
      <c r="BP2" s="354"/>
      <c r="BQ2" s="354"/>
      <c r="BR2" s="354"/>
      <c r="BS2" s="354"/>
      <c r="BT2" s="354"/>
      <c r="BU2" s="354"/>
      <c r="BV2" s="354"/>
      <c r="BW2" s="354"/>
      <c r="BX2" s="354"/>
      <c r="BY2" s="354"/>
      <c r="BZ2" s="354"/>
      <c r="CA2" s="354"/>
      <c r="CB2" s="354"/>
      <c r="CC2" s="354"/>
      <c r="CD2" s="354"/>
      <c r="CE2" s="354"/>
      <c r="CF2" s="354"/>
      <c r="CG2" s="354"/>
      <c r="CH2" s="354"/>
      <c r="CI2" s="354"/>
      <c r="CJ2" s="354"/>
      <c r="CK2" s="354"/>
      <c r="CL2" s="354"/>
      <c r="CM2" s="354"/>
      <c r="CN2" s="354"/>
      <c r="CO2" s="354"/>
      <c r="CP2" s="354"/>
      <c r="CQ2" s="354"/>
      <c r="CR2" s="354"/>
      <c r="CS2" s="354"/>
      <c r="CT2" s="354"/>
      <c r="CU2" s="354"/>
      <c r="CV2" s="354"/>
      <c r="CW2" s="354"/>
      <c r="CX2" s="354"/>
      <c r="CY2" s="354"/>
      <c r="CZ2" s="354"/>
      <c r="DA2" s="354"/>
      <c r="DB2" s="354"/>
      <c r="DC2" s="354"/>
      <c r="DD2" s="354"/>
      <c r="DE2" s="354"/>
      <c r="DF2" s="354"/>
      <c r="DG2" s="354"/>
      <c r="DH2" s="354"/>
      <c r="DI2" s="354"/>
      <c r="DJ2" s="354"/>
      <c r="DK2" s="354"/>
      <c r="DL2" s="354"/>
      <c r="DM2" s="354"/>
      <c r="DN2" s="354"/>
      <c r="DO2" s="354"/>
      <c r="DP2" s="354"/>
      <c r="DQ2" s="354"/>
      <c r="DR2" s="354"/>
      <c r="DS2" s="354"/>
      <c r="DT2" s="354"/>
      <c r="DU2" s="354"/>
      <c r="DV2" s="354"/>
      <c r="DW2" s="354"/>
      <c r="DX2" s="354"/>
      <c r="DY2" s="354"/>
      <c r="DZ2" s="354"/>
      <c r="EA2" s="354"/>
      <c r="EB2" s="354"/>
      <c r="EC2" s="354"/>
      <c r="ED2" s="354"/>
      <c r="EE2" s="354"/>
      <c r="EF2" s="354"/>
      <c r="EG2" s="354"/>
      <c r="EH2" s="354"/>
      <c r="EI2" s="354"/>
      <c r="EJ2" s="354"/>
      <c r="EK2" s="354"/>
      <c r="EL2" s="354"/>
      <c r="EM2" s="354"/>
      <c r="EN2" s="354"/>
      <c r="EO2" s="354"/>
      <c r="EP2" s="354"/>
      <c r="EQ2" s="354"/>
      <c r="ER2" s="354"/>
      <c r="ES2" s="354"/>
      <c r="ET2" s="354"/>
      <c r="EU2" s="354"/>
      <c r="EV2" s="354"/>
      <c r="EW2" s="354"/>
      <c r="EX2" s="354"/>
      <c r="EY2" s="354"/>
      <c r="EZ2" s="354"/>
      <c r="FA2" s="354"/>
      <c r="FB2" s="354"/>
      <c r="FC2" s="354"/>
      <c r="FD2" s="354"/>
      <c r="FE2" s="354"/>
      <c r="FF2" s="354"/>
      <c r="FG2" s="354"/>
      <c r="FH2" s="354"/>
      <c r="FI2" s="354"/>
      <c r="FJ2" s="354"/>
      <c r="FK2" s="354"/>
      <c r="FL2" s="354"/>
      <c r="FM2" s="354"/>
      <c r="FN2" s="354"/>
      <c r="FO2" s="354"/>
      <c r="FP2" s="354"/>
      <c r="FQ2" s="354"/>
      <c r="FR2" s="354"/>
      <c r="FS2" s="354"/>
      <c r="FT2" s="354"/>
      <c r="FU2" s="354"/>
      <c r="FV2" s="354"/>
      <c r="FW2" s="354"/>
      <c r="FX2" s="354"/>
      <c r="FY2" s="354"/>
      <c r="FZ2" s="354"/>
      <c r="GA2" s="354"/>
      <c r="GB2" s="354"/>
      <c r="GC2" s="354"/>
      <c r="GD2" s="354"/>
      <c r="GE2" s="354"/>
      <c r="GF2" s="354"/>
      <c r="GG2" s="354"/>
      <c r="GH2" s="354"/>
      <c r="GI2" s="354"/>
      <c r="GJ2" s="354"/>
      <c r="GK2" s="354"/>
      <c r="GL2" s="354"/>
      <c r="GM2" s="354"/>
      <c r="GN2" s="354"/>
      <c r="GO2" s="354"/>
      <c r="GP2" s="354"/>
      <c r="GQ2" s="354"/>
      <c r="GR2" s="354"/>
      <c r="GS2" s="354"/>
      <c r="GT2" s="354"/>
      <c r="GU2" s="354"/>
      <c r="GV2" s="354"/>
      <c r="GW2" s="354"/>
      <c r="GX2" s="354"/>
      <c r="GY2" s="354"/>
      <c r="GZ2" s="354"/>
      <c r="HA2" s="354"/>
      <c r="HB2" s="354"/>
      <c r="HC2" s="354"/>
      <c r="HD2" s="354"/>
      <c r="HE2" s="354"/>
      <c r="HF2" s="354"/>
      <c r="HG2" s="354"/>
      <c r="HH2" s="354"/>
      <c r="HI2" s="354"/>
      <c r="HJ2" s="354"/>
      <c r="HK2" s="354"/>
      <c r="HL2" s="354"/>
      <c r="HM2" s="354"/>
      <c r="HN2" s="354"/>
      <c r="HO2" s="354"/>
      <c r="HP2" s="354"/>
      <c r="HQ2" s="354"/>
      <c r="HR2" s="354"/>
      <c r="HS2" s="354"/>
      <c r="HT2" s="354"/>
      <c r="HU2" s="354"/>
      <c r="HV2" s="354"/>
      <c r="HW2" s="354"/>
      <c r="HX2" s="354"/>
      <c r="HY2" s="354"/>
      <c r="HZ2" s="354"/>
      <c r="IA2" s="354"/>
      <c r="IB2" s="354"/>
      <c r="IC2" s="354"/>
      <c r="ID2" s="354"/>
      <c r="IE2" s="354"/>
      <c r="IF2" s="354"/>
      <c r="IG2" s="354"/>
      <c r="IH2" s="354"/>
      <c r="II2" s="354"/>
      <c r="IJ2" s="354"/>
      <c r="IK2" s="354"/>
      <c r="IL2" s="354"/>
      <c r="IM2" s="354"/>
      <c r="IN2" s="354"/>
      <c r="IO2" s="354"/>
      <c r="IP2" s="354"/>
      <c r="IQ2" s="354"/>
      <c r="IR2" s="354"/>
      <c r="IS2" s="354"/>
      <c r="IT2" s="354"/>
      <c r="IU2" s="354"/>
    </row>
    <row r="3" spans="1:255" ht="19.899999999999999" customHeight="1">
      <c r="A3" s="354"/>
      <c r="B3" s="441" t="s">
        <v>345</v>
      </c>
      <c r="C3" s="355"/>
      <c r="D3" s="620" t="e">
        <f>#REF!</f>
        <v>#REF!</v>
      </c>
      <c r="E3" s="619"/>
      <c r="F3" s="619"/>
      <c r="G3" s="619"/>
      <c r="H3" s="619"/>
      <c r="I3" s="619"/>
      <c r="J3" s="619"/>
      <c r="K3" s="619"/>
      <c r="L3" s="619"/>
      <c r="M3" s="356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  <c r="AH3" s="354"/>
      <c r="AI3" s="354"/>
      <c r="AJ3" s="354"/>
      <c r="AK3" s="354"/>
      <c r="AL3" s="354"/>
      <c r="AM3" s="354"/>
      <c r="AN3" s="354"/>
      <c r="AO3" s="354"/>
      <c r="AP3" s="354"/>
      <c r="AQ3" s="354"/>
      <c r="AR3" s="354"/>
      <c r="AS3" s="354"/>
      <c r="AT3" s="354"/>
      <c r="AU3" s="354"/>
      <c r="AV3" s="354"/>
      <c r="AW3" s="354"/>
      <c r="AX3" s="354"/>
      <c r="AY3" s="354"/>
      <c r="AZ3" s="354"/>
      <c r="BA3" s="354"/>
      <c r="BB3" s="354"/>
      <c r="BC3" s="354"/>
      <c r="BD3" s="354"/>
      <c r="BE3" s="354"/>
      <c r="BF3" s="354"/>
      <c r="BG3" s="354"/>
      <c r="BH3" s="354"/>
      <c r="BI3" s="354"/>
      <c r="BJ3" s="354"/>
      <c r="BK3" s="354"/>
      <c r="BL3" s="354"/>
      <c r="BM3" s="354"/>
      <c r="BN3" s="354"/>
      <c r="BO3" s="354"/>
      <c r="BP3" s="354"/>
      <c r="BQ3" s="354"/>
      <c r="BR3" s="354"/>
      <c r="BS3" s="354"/>
      <c r="BT3" s="354"/>
      <c r="BU3" s="354"/>
      <c r="BV3" s="354"/>
      <c r="BW3" s="354"/>
      <c r="BX3" s="354"/>
      <c r="BY3" s="354"/>
      <c r="BZ3" s="354"/>
      <c r="CA3" s="354"/>
      <c r="CB3" s="354"/>
      <c r="CC3" s="354"/>
      <c r="CD3" s="354"/>
      <c r="CE3" s="354"/>
      <c r="CF3" s="354"/>
      <c r="CG3" s="354"/>
      <c r="CH3" s="354"/>
      <c r="CI3" s="354"/>
      <c r="CJ3" s="354"/>
      <c r="CK3" s="354"/>
      <c r="CL3" s="354"/>
      <c r="CM3" s="354"/>
      <c r="CN3" s="354"/>
      <c r="CO3" s="354"/>
      <c r="CP3" s="354"/>
      <c r="CQ3" s="354"/>
      <c r="CR3" s="354"/>
      <c r="CS3" s="354"/>
      <c r="CT3" s="354"/>
      <c r="CU3" s="354"/>
      <c r="CV3" s="354"/>
      <c r="CW3" s="354"/>
      <c r="CX3" s="354"/>
      <c r="CY3" s="354"/>
      <c r="CZ3" s="354"/>
      <c r="DA3" s="354"/>
      <c r="DB3" s="354"/>
      <c r="DC3" s="354"/>
      <c r="DD3" s="354"/>
      <c r="DE3" s="354"/>
      <c r="DF3" s="354"/>
      <c r="DG3" s="354"/>
      <c r="DH3" s="354"/>
      <c r="DI3" s="354"/>
      <c r="DJ3" s="354"/>
      <c r="DK3" s="354"/>
      <c r="DL3" s="354"/>
      <c r="DM3" s="354"/>
      <c r="DN3" s="354"/>
      <c r="DO3" s="354"/>
      <c r="DP3" s="354"/>
      <c r="DQ3" s="354"/>
      <c r="DR3" s="354"/>
      <c r="DS3" s="354"/>
      <c r="DT3" s="354"/>
      <c r="DU3" s="354"/>
      <c r="DV3" s="354"/>
      <c r="DW3" s="354"/>
      <c r="DX3" s="354"/>
      <c r="DY3" s="354"/>
      <c r="DZ3" s="354"/>
      <c r="EA3" s="354"/>
      <c r="EB3" s="354"/>
      <c r="EC3" s="354"/>
      <c r="ED3" s="354"/>
      <c r="EE3" s="354"/>
      <c r="EF3" s="354"/>
      <c r="EG3" s="354"/>
      <c r="EH3" s="354"/>
      <c r="EI3" s="354"/>
      <c r="EJ3" s="354"/>
      <c r="EK3" s="354"/>
      <c r="EL3" s="354"/>
      <c r="EM3" s="354"/>
      <c r="EN3" s="354"/>
      <c r="EO3" s="354"/>
      <c r="EP3" s="354"/>
      <c r="EQ3" s="354"/>
      <c r="ER3" s="354"/>
      <c r="ES3" s="354"/>
      <c r="ET3" s="354"/>
      <c r="EU3" s="354"/>
      <c r="EV3" s="354"/>
      <c r="EW3" s="354"/>
      <c r="EX3" s="354"/>
      <c r="EY3" s="354"/>
      <c r="EZ3" s="354"/>
      <c r="FA3" s="354"/>
      <c r="FB3" s="354"/>
      <c r="FC3" s="354"/>
      <c r="FD3" s="354"/>
      <c r="FE3" s="354"/>
      <c r="FF3" s="354"/>
      <c r="FG3" s="354"/>
      <c r="FH3" s="354"/>
      <c r="FI3" s="354"/>
      <c r="FJ3" s="354"/>
      <c r="FK3" s="354"/>
      <c r="FL3" s="354"/>
      <c r="FM3" s="354"/>
      <c r="FN3" s="354"/>
      <c r="FO3" s="354"/>
      <c r="FP3" s="354"/>
      <c r="FQ3" s="354"/>
      <c r="FR3" s="354"/>
      <c r="FS3" s="354"/>
      <c r="FT3" s="354"/>
      <c r="FU3" s="354"/>
      <c r="FV3" s="354"/>
      <c r="FW3" s="354"/>
      <c r="FX3" s="354"/>
      <c r="FY3" s="354"/>
      <c r="FZ3" s="354"/>
      <c r="GA3" s="354"/>
      <c r="GB3" s="354"/>
      <c r="GC3" s="354"/>
      <c r="GD3" s="354"/>
      <c r="GE3" s="354"/>
      <c r="GF3" s="354"/>
      <c r="GG3" s="354"/>
      <c r="GH3" s="354"/>
      <c r="GI3" s="354"/>
      <c r="GJ3" s="354"/>
      <c r="GK3" s="354"/>
      <c r="GL3" s="354"/>
      <c r="GM3" s="354"/>
      <c r="GN3" s="354"/>
      <c r="GO3" s="354"/>
      <c r="GP3" s="354"/>
      <c r="GQ3" s="354"/>
      <c r="GR3" s="354"/>
      <c r="GS3" s="354"/>
      <c r="GT3" s="354"/>
      <c r="GU3" s="354"/>
      <c r="GV3" s="354"/>
      <c r="GW3" s="354"/>
      <c r="GX3" s="354"/>
      <c r="GY3" s="354"/>
      <c r="GZ3" s="354"/>
      <c r="HA3" s="354"/>
      <c r="HB3" s="354"/>
      <c r="HC3" s="354"/>
      <c r="HD3" s="354"/>
      <c r="HE3" s="354"/>
      <c r="HF3" s="354"/>
      <c r="HG3" s="354"/>
      <c r="HH3" s="354"/>
      <c r="HI3" s="354"/>
      <c r="HJ3" s="354"/>
      <c r="HK3" s="354"/>
      <c r="HL3" s="354"/>
      <c r="HM3" s="354"/>
      <c r="HN3" s="354"/>
      <c r="HO3" s="354"/>
      <c r="HP3" s="354"/>
      <c r="HQ3" s="354"/>
      <c r="HR3" s="354"/>
      <c r="HS3" s="354"/>
      <c r="HT3" s="354"/>
      <c r="HU3" s="354"/>
      <c r="HV3" s="354"/>
      <c r="HW3" s="354"/>
      <c r="HX3" s="354"/>
      <c r="HY3" s="354"/>
      <c r="HZ3" s="354"/>
      <c r="IA3" s="354"/>
      <c r="IB3" s="354"/>
      <c r="IC3" s="354"/>
      <c r="ID3" s="354"/>
      <c r="IE3" s="354"/>
      <c r="IF3" s="354"/>
      <c r="IG3" s="354"/>
      <c r="IH3" s="354"/>
      <c r="II3" s="354"/>
      <c r="IJ3" s="354"/>
      <c r="IK3" s="354"/>
      <c r="IL3" s="354"/>
      <c r="IM3" s="354"/>
      <c r="IN3" s="354"/>
      <c r="IO3" s="354"/>
      <c r="IP3" s="354"/>
      <c r="IQ3" s="354"/>
      <c r="IR3" s="354"/>
      <c r="IS3" s="354"/>
      <c r="IT3" s="354"/>
      <c r="IU3" s="354"/>
    </row>
    <row r="4" spans="1:255" ht="19.899999999999999" customHeight="1">
      <c r="A4" s="354"/>
      <c r="B4" s="357"/>
      <c r="C4" s="355"/>
      <c r="D4" s="441"/>
      <c r="E4" s="441"/>
      <c r="F4" s="441"/>
      <c r="G4" s="358"/>
      <c r="H4" s="358"/>
      <c r="I4" s="359"/>
      <c r="J4" s="360"/>
      <c r="K4" s="360"/>
      <c r="L4" s="360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54"/>
      <c r="AD4" s="354"/>
      <c r="AE4" s="354"/>
      <c r="AF4" s="354"/>
      <c r="AG4" s="354"/>
      <c r="AH4" s="354"/>
      <c r="AI4" s="354"/>
      <c r="AJ4" s="354"/>
      <c r="AK4" s="354"/>
      <c r="AL4" s="354"/>
      <c r="AM4" s="354"/>
      <c r="AN4" s="354"/>
      <c r="AO4" s="354"/>
      <c r="AP4" s="354"/>
      <c r="AQ4" s="354"/>
      <c r="AR4" s="354"/>
      <c r="AS4" s="354"/>
      <c r="AT4" s="354"/>
      <c r="AU4" s="354"/>
      <c r="AV4" s="354"/>
      <c r="AW4" s="354"/>
      <c r="AX4" s="354"/>
      <c r="AY4" s="354"/>
      <c r="AZ4" s="354"/>
      <c r="BA4" s="354"/>
      <c r="BB4" s="354"/>
      <c r="BC4" s="354"/>
      <c r="BD4" s="354"/>
      <c r="BE4" s="354"/>
      <c r="BF4" s="354"/>
      <c r="BG4" s="354"/>
      <c r="BH4" s="354"/>
      <c r="BI4" s="354"/>
      <c r="BJ4" s="354"/>
      <c r="BK4" s="354"/>
      <c r="BL4" s="354"/>
      <c r="BM4" s="354"/>
      <c r="BN4" s="354"/>
      <c r="BO4" s="354"/>
      <c r="BP4" s="354"/>
      <c r="BQ4" s="354"/>
      <c r="BR4" s="354"/>
      <c r="BS4" s="354"/>
      <c r="BT4" s="354"/>
      <c r="BU4" s="354"/>
      <c r="BV4" s="354"/>
      <c r="BW4" s="354"/>
      <c r="BX4" s="354"/>
      <c r="BY4" s="354"/>
      <c r="BZ4" s="354"/>
      <c r="CA4" s="354"/>
      <c r="CB4" s="354"/>
      <c r="CC4" s="354"/>
      <c r="CD4" s="354"/>
      <c r="CE4" s="354"/>
      <c r="CF4" s="354"/>
      <c r="CG4" s="354"/>
      <c r="CH4" s="354"/>
      <c r="CI4" s="354"/>
      <c r="CJ4" s="354"/>
      <c r="CK4" s="354"/>
      <c r="CL4" s="354"/>
      <c r="CM4" s="354"/>
      <c r="CN4" s="354"/>
      <c r="CO4" s="354"/>
      <c r="CP4" s="354"/>
      <c r="CQ4" s="354"/>
      <c r="CR4" s="354"/>
      <c r="CS4" s="354"/>
      <c r="CT4" s="354"/>
      <c r="CU4" s="354"/>
      <c r="CV4" s="354"/>
      <c r="CW4" s="354"/>
      <c r="CX4" s="354"/>
      <c r="CY4" s="354"/>
      <c r="CZ4" s="354"/>
      <c r="DA4" s="354"/>
      <c r="DB4" s="354"/>
      <c r="DC4" s="354"/>
      <c r="DD4" s="354"/>
      <c r="DE4" s="354"/>
      <c r="DF4" s="354"/>
      <c r="DG4" s="354"/>
      <c r="DH4" s="354"/>
      <c r="DI4" s="354"/>
      <c r="DJ4" s="354"/>
      <c r="DK4" s="354"/>
      <c r="DL4" s="354"/>
      <c r="DM4" s="354"/>
      <c r="DN4" s="354"/>
      <c r="DO4" s="354"/>
      <c r="DP4" s="354"/>
      <c r="DQ4" s="354"/>
      <c r="DR4" s="354"/>
      <c r="DS4" s="354"/>
      <c r="DT4" s="354"/>
      <c r="DU4" s="354"/>
      <c r="DV4" s="354"/>
      <c r="DW4" s="354"/>
      <c r="DX4" s="354"/>
      <c r="DY4" s="354"/>
      <c r="DZ4" s="354"/>
      <c r="EA4" s="354"/>
      <c r="EB4" s="354"/>
      <c r="EC4" s="354"/>
      <c r="ED4" s="354"/>
      <c r="EE4" s="354"/>
      <c r="EF4" s="354"/>
      <c r="EG4" s="354"/>
      <c r="EH4" s="354"/>
      <c r="EI4" s="354"/>
      <c r="EJ4" s="354"/>
      <c r="EK4" s="354"/>
      <c r="EL4" s="354"/>
      <c r="EM4" s="354"/>
      <c r="EN4" s="354"/>
      <c r="EO4" s="354"/>
      <c r="EP4" s="354"/>
      <c r="EQ4" s="354"/>
      <c r="ER4" s="354"/>
      <c r="ES4" s="354"/>
      <c r="ET4" s="354"/>
      <c r="EU4" s="354"/>
      <c r="EV4" s="354"/>
      <c r="EW4" s="354"/>
      <c r="EX4" s="354"/>
      <c r="EY4" s="354"/>
      <c r="EZ4" s="354"/>
      <c r="FA4" s="354"/>
      <c r="FB4" s="354"/>
      <c r="FC4" s="354"/>
      <c r="FD4" s="354"/>
      <c r="FE4" s="354"/>
      <c r="FF4" s="354"/>
      <c r="FG4" s="354"/>
      <c r="FH4" s="354"/>
      <c r="FI4" s="354"/>
      <c r="FJ4" s="354"/>
      <c r="FK4" s="354"/>
      <c r="FL4" s="354"/>
      <c r="FM4" s="354"/>
      <c r="FN4" s="354"/>
      <c r="FO4" s="354"/>
      <c r="FP4" s="354"/>
      <c r="FQ4" s="354"/>
      <c r="FR4" s="354"/>
      <c r="FS4" s="354"/>
      <c r="FT4" s="354"/>
      <c r="FU4" s="354"/>
      <c r="FV4" s="354"/>
      <c r="FW4" s="354"/>
      <c r="FX4" s="354"/>
      <c r="FY4" s="354"/>
      <c r="FZ4" s="354"/>
      <c r="GA4" s="354"/>
      <c r="GB4" s="354"/>
      <c r="GC4" s="354"/>
      <c r="GD4" s="354"/>
      <c r="GE4" s="354"/>
      <c r="GF4" s="354"/>
      <c r="GG4" s="354"/>
      <c r="GH4" s="354"/>
      <c r="GI4" s="354"/>
      <c r="GJ4" s="354"/>
      <c r="GK4" s="354"/>
      <c r="GL4" s="354"/>
      <c r="GM4" s="354"/>
      <c r="GN4" s="354"/>
      <c r="GO4" s="354"/>
      <c r="GP4" s="354"/>
      <c r="GQ4" s="354"/>
      <c r="GR4" s="354"/>
      <c r="GS4" s="354"/>
      <c r="GT4" s="354"/>
      <c r="GU4" s="354"/>
      <c r="GV4" s="354"/>
      <c r="GW4" s="354"/>
      <c r="GX4" s="354"/>
      <c r="GY4" s="354"/>
      <c r="GZ4" s="354"/>
      <c r="HA4" s="354"/>
      <c r="HB4" s="354"/>
      <c r="HC4" s="354"/>
      <c r="HD4" s="354"/>
      <c r="HE4" s="354"/>
      <c r="HF4" s="354"/>
      <c r="HG4" s="354"/>
      <c r="HH4" s="354"/>
      <c r="HI4" s="354"/>
      <c r="HJ4" s="354"/>
      <c r="HK4" s="354"/>
      <c r="HL4" s="354"/>
      <c r="HM4" s="354"/>
      <c r="HN4" s="354"/>
      <c r="HO4" s="354"/>
      <c r="HP4" s="354"/>
      <c r="HQ4" s="354"/>
      <c r="HR4" s="354"/>
      <c r="HS4" s="354"/>
      <c r="HT4" s="354"/>
      <c r="HU4" s="354"/>
      <c r="HV4" s="354"/>
      <c r="HW4" s="354"/>
      <c r="HX4" s="354"/>
      <c r="HY4" s="354"/>
      <c r="HZ4" s="354"/>
      <c r="IA4" s="354"/>
      <c r="IB4" s="354"/>
      <c r="IC4" s="354"/>
      <c r="ID4" s="354"/>
      <c r="IE4" s="354"/>
      <c r="IF4" s="354"/>
      <c r="IG4" s="354"/>
      <c r="IH4" s="354"/>
      <c r="II4" s="354"/>
      <c r="IJ4" s="354"/>
      <c r="IK4" s="354"/>
      <c r="IL4" s="354"/>
      <c r="IM4" s="354"/>
      <c r="IN4" s="354"/>
      <c r="IO4" s="354"/>
      <c r="IP4" s="354"/>
      <c r="IQ4" s="354"/>
      <c r="IR4" s="354"/>
      <c r="IS4" s="354"/>
      <c r="IT4" s="354"/>
      <c r="IU4" s="354"/>
    </row>
    <row r="5" spans="1:255" ht="19.899999999999999" customHeight="1">
      <c r="A5" s="354"/>
      <c r="B5" s="441" t="s">
        <v>81</v>
      </c>
      <c r="C5" s="355"/>
      <c r="D5" s="619" t="s">
        <v>1043</v>
      </c>
      <c r="E5" s="619"/>
      <c r="F5" s="619"/>
      <c r="G5" s="619"/>
      <c r="H5" s="619"/>
      <c r="I5" s="619"/>
      <c r="J5" s="619"/>
      <c r="K5" s="619"/>
      <c r="L5" s="619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54"/>
      <c r="AD5" s="354"/>
      <c r="AE5" s="354"/>
      <c r="AF5" s="354"/>
      <c r="AG5" s="354"/>
      <c r="AH5" s="354"/>
      <c r="AI5" s="354"/>
      <c r="AJ5" s="354"/>
      <c r="AK5" s="354"/>
      <c r="AL5" s="354"/>
      <c r="AM5" s="354"/>
      <c r="AN5" s="354"/>
      <c r="AO5" s="354"/>
      <c r="AP5" s="354"/>
      <c r="AQ5" s="354"/>
      <c r="AR5" s="354"/>
      <c r="AS5" s="354"/>
      <c r="AT5" s="354"/>
      <c r="AU5" s="354"/>
      <c r="AV5" s="354"/>
      <c r="AW5" s="354"/>
      <c r="AX5" s="354"/>
      <c r="AY5" s="354"/>
      <c r="AZ5" s="354"/>
      <c r="BA5" s="354"/>
      <c r="BB5" s="354"/>
      <c r="BC5" s="354"/>
      <c r="BD5" s="354"/>
      <c r="BE5" s="354"/>
      <c r="BF5" s="354"/>
      <c r="BG5" s="354"/>
      <c r="BH5" s="354"/>
      <c r="BI5" s="354"/>
      <c r="BJ5" s="354"/>
      <c r="BK5" s="354"/>
      <c r="BL5" s="354"/>
      <c r="BM5" s="354"/>
      <c r="BN5" s="354"/>
      <c r="BO5" s="354"/>
      <c r="BP5" s="354"/>
      <c r="BQ5" s="354"/>
      <c r="BR5" s="354"/>
      <c r="BS5" s="354"/>
      <c r="BT5" s="354"/>
      <c r="BU5" s="354"/>
      <c r="BV5" s="354"/>
      <c r="BW5" s="354"/>
      <c r="BX5" s="354"/>
      <c r="BY5" s="354"/>
      <c r="BZ5" s="354"/>
      <c r="CA5" s="354"/>
      <c r="CB5" s="354"/>
      <c r="CC5" s="354"/>
      <c r="CD5" s="354"/>
      <c r="CE5" s="354"/>
      <c r="CF5" s="354"/>
      <c r="CG5" s="354"/>
      <c r="CH5" s="354"/>
      <c r="CI5" s="354"/>
      <c r="CJ5" s="354"/>
      <c r="CK5" s="354"/>
      <c r="CL5" s="354"/>
      <c r="CM5" s="354"/>
      <c r="CN5" s="354"/>
      <c r="CO5" s="354"/>
      <c r="CP5" s="354"/>
      <c r="CQ5" s="354"/>
      <c r="CR5" s="354"/>
      <c r="CS5" s="354"/>
      <c r="CT5" s="354"/>
      <c r="CU5" s="354"/>
      <c r="CV5" s="354"/>
      <c r="CW5" s="354"/>
      <c r="CX5" s="354"/>
      <c r="CY5" s="354"/>
      <c r="CZ5" s="354"/>
      <c r="DA5" s="354"/>
      <c r="DB5" s="354"/>
      <c r="DC5" s="354"/>
      <c r="DD5" s="354"/>
      <c r="DE5" s="354"/>
      <c r="DF5" s="354"/>
      <c r="DG5" s="354"/>
      <c r="DH5" s="354"/>
      <c r="DI5" s="354"/>
      <c r="DJ5" s="354"/>
      <c r="DK5" s="354"/>
      <c r="DL5" s="354"/>
      <c r="DM5" s="354"/>
      <c r="DN5" s="354"/>
      <c r="DO5" s="354"/>
      <c r="DP5" s="354"/>
      <c r="DQ5" s="354"/>
      <c r="DR5" s="354"/>
      <c r="DS5" s="354"/>
      <c r="DT5" s="354"/>
      <c r="DU5" s="354"/>
      <c r="DV5" s="354"/>
      <c r="DW5" s="354"/>
      <c r="DX5" s="354"/>
      <c r="DY5" s="354"/>
      <c r="DZ5" s="354"/>
      <c r="EA5" s="354"/>
      <c r="EB5" s="354"/>
      <c r="EC5" s="354"/>
      <c r="ED5" s="354"/>
      <c r="EE5" s="354"/>
      <c r="EF5" s="354"/>
      <c r="EG5" s="354"/>
      <c r="EH5" s="354"/>
      <c r="EI5" s="354"/>
      <c r="EJ5" s="354"/>
      <c r="EK5" s="354"/>
      <c r="EL5" s="354"/>
      <c r="EM5" s="354"/>
      <c r="EN5" s="354"/>
      <c r="EO5" s="354"/>
      <c r="EP5" s="354"/>
      <c r="EQ5" s="354"/>
      <c r="ER5" s="354"/>
      <c r="ES5" s="354"/>
      <c r="ET5" s="354"/>
      <c r="EU5" s="354"/>
      <c r="EV5" s="354"/>
      <c r="EW5" s="354"/>
      <c r="EX5" s="354"/>
      <c r="EY5" s="354"/>
      <c r="EZ5" s="354"/>
      <c r="FA5" s="354"/>
      <c r="FB5" s="354"/>
      <c r="FC5" s="354"/>
      <c r="FD5" s="354"/>
      <c r="FE5" s="354"/>
      <c r="FF5" s="354"/>
      <c r="FG5" s="354"/>
      <c r="FH5" s="354"/>
      <c r="FI5" s="354"/>
      <c r="FJ5" s="354"/>
      <c r="FK5" s="354"/>
      <c r="FL5" s="354"/>
      <c r="FM5" s="354"/>
      <c r="FN5" s="354"/>
      <c r="FO5" s="354"/>
      <c r="FP5" s="354"/>
      <c r="FQ5" s="354"/>
      <c r="FR5" s="354"/>
      <c r="FS5" s="354"/>
      <c r="FT5" s="354"/>
      <c r="FU5" s="354"/>
      <c r="FV5" s="354"/>
      <c r="FW5" s="354"/>
      <c r="FX5" s="354"/>
      <c r="FY5" s="354"/>
      <c r="FZ5" s="354"/>
      <c r="GA5" s="354"/>
      <c r="GB5" s="354"/>
      <c r="GC5" s="354"/>
      <c r="GD5" s="354"/>
      <c r="GE5" s="354"/>
      <c r="GF5" s="354"/>
      <c r="GG5" s="354"/>
      <c r="GH5" s="354"/>
      <c r="GI5" s="354"/>
      <c r="GJ5" s="354"/>
      <c r="GK5" s="354"/>
      <c r="GL5" s="354"/>
      <c r="GM5" s="354"/>
      <c r="GN5" s="354"/>
      <c r="GO5" s="354"/>
      <c r="GP5" s="354"/>
      <c r="GQ5" s="354"/>
      <c r="GR5" s="354"/>
      <c r="GS5" s="354"/>
      <c r="GT5" s="354"/>
      <c r="GU5" s="354"/>
      <c r="GV5" s="354"/>
      <c r="GW5" s="354"/>
      <c r="GX5" s="354"/>
      <c r="GY5" s="354"/>
      <c r="GZ5" s="354"/>
      <c r="HA5" s="354"/>
      <c r="HB5" s="354"/>
      <c r="HC5" s="354"/>
      <c r="HD5" s="354"/>
      <c r="HE5" s="354"/>
      <c r="HF5" s="354"/>
      <c r="HG5" s="354"/>
      <c r="HH5" s="354"/>
      <c r="HI5" s="354"/>
      <c r="HJ5" s="354"/>
      <c r="HK5" s="354"/>
      <c r="HL5" s="354"/>
      <c r="HM5" s="354"/>
      <c r="HN5" s="354"/>
      <c r="HO5" s="354"/>
      <c r="HP5" s="354"/>
      <c r="HQ5" s="354"/>
      <c r="HR5" s="354"/>
      <c r="HS5" s="354"/>
      <c r="HT5" s="354"/>
      <c r="HU5" s="354"/>
      <c r="HV5" s="354"/>
      <c r="HW5" s="354"/>
      <c r="HX5" s="354"/>
      <c r="HY5" s="354"/>
      <c r="HZ5" s="354"/>
      <c r="IA5" s="354"/>
      <c r="IB5" s="354"/>
      <c r="IC5" s="354"/>
      <c r="ID5" s="354"/>
      <c r="IE5" s="354"/>
      <c r="IF5" s="354"/>
      <c r="IG5" s="354"/>
      <c r="IH5" s="354"/>
      <c r="II5" s="354"/>
      <c r="IJ5" s="354"/>
      <c r="IK5" s="354"/>
      <c r="IL5" s="354"/>
      <c r="IM5" s="354"/>
      <c r="IN5" s="354"/>
      <c r="IO5" s="354"/>
      <c r="IP5" s="354"/>
      <c r="IQ5" s="354"/>
      <c r="IR5" s="354"/>
      <c r="IS5" s="354"/>
      <c r="IT5" s="354"/>
      <c r="IU5" s="354"/>
    </row>
    <row r="6" spans="1:255" ht="19.899999999999999" customHeight="1">
      <c r="A6" s="354"/>
      <c r="B6" s="357"/>
      <c r="C6" s="357"/>
      <c r="D6" s="357"/>
      <c r="E6" s="357"/>
      <c r="F6" s="357"/>
      <c r="G6" s="360"/>
      <c r="H6" s="360"/>
      <c r="I6" s="360"/>
      <c r="J6" s="360"/>
      <c r="K6" s="360"/>
      <c r="L6" s="360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54"/>
      <c r="AD6" s="354"/>
      <c r="AE6" s="354"/>
      <c r="AF6" s="354"/>
      <c r="AG6" s="354"/>
      <c r="AH6" s="354"/>
      <c r="AI6" s="354"/>
      <c r="AJ6" s="354"/>
      <c r="AK6" s="354"/>
      <c r="AL6" s="354"/>
      <c r="AM6" s="354"/>
      <c r="AN6" s="354"/>
      <c r="AO6" s="354"/>
      <c r="AP6" s="354"/>
      <c r="AQ6" s="354"/>
      <c r="AR6" s="354"/>
      <c r="AS6" s="354"/>
      <c r="AT6" s="354"/>
      <c r="AU6" s="354"/>
      <c r="AV6" s="354"/>
      <c r="AW6" s="354"/>
      <c r="AX6" s="354"/>
      <c r="AY6" s="354"/>
      <c r="AZ6" s="354"/>
      <c r="BA6" s="354"/>
      <c r="BB6" s="354"/>
      <c r="BC6" s="354"/>
      <c r="BD6" s="354"/>
      <c r="BE6" s="354"/>
      <c r="BF6" s="354"/>
      <c r="BG6" s="354"/>
      <c r="BH6" s="354"/>
      <c r="BI6" s="354"/>
      <c r="BJ6" s="354"/>
      <c r="BK6" s="354"/>
      <c r="BL6" s="354"/>
      <c r="BM6" s="354"/>
      <c r="BN6" s="354"/>
      <c r="BO6" s="354"/>
      <c r="BP6" s="354"/>
      <c r="BQ6" s="354"/>
      <c r="BR6" s="354"/>
      <c r="BS6" s="354"/>
      <c r="BT6" s="354"/>
      <c r="BU6" s="354"/>
      <c r="BV6" s="354"/>
      <c r="BW6" s="354"/>
      <c r="BX6" s="354"/>
      <c r="BY6" s="354"/>
      <c r="BZ6" s="354"/>
      <c r="CA6" s="354"/>
      <c r="CB6" s="354"/>
      <c r="CC6" s="354"/>
      <c r="CD6" s="354"/>
      <c r="CE6" s="354"/>
      <c r="CF6" s="354"/>
      <c r="CG6" s="354"/>
      <c r="CH6" s="354"/>
      <c r="CI6" s="354"/>
      <c r="CJ6" s="354"/>
      <c r="CK6" s="354"/>
      <c r="CL6" s="354"/>
      <c r="CM6" s="354"/>
      <c r="CN6" s="354"/>
      <c r="CO6" s="354"/>
      <c r="CP6" s="354"/>
      <c r="CQ6" s="354"/>
      <c r="CR6" s="354"/>
      <c r="CS6" s="354"/>
      <c r="CT6" s="354"/>
      <c r="CU6" s="354"/>
      <c r="CV6" s="354"/>
      <c r="CW6" s="354"/>
      <c r="CX6" s="354"/>
      <c r="CY6" s="354"/>
      <c r="CZ6" s="354"/>
      <c r="DA6" s="354"/>
      <c r="DB6" s="354"/>
      <c r="DC6" s="354"/>
      <c r="DD6" s="354"/>
      <c r="DE6" s="354"/>
      <c r="DF6" s="354"/>
      <c r="DG6" s="354"/>
      <c r="DH6" s="354"/>
      <c r="DI6" s="354"/>
      <c r="DJ6" s="354"/>
      <c r="DK6" s="354"/>
      <c r="DL6" s="354"/>
      <c r="DM6" s="354"/>
      <c r="DN6" s="354"/>
      <c r="DO6" s="354"/>
      <c r="DP6" s="354"/>
      <c r="DQ6" s="354"/>
      <c r="DR6" s="354"/>
      <c r="DS6" s="354"/>
      <c r="DT6" s="354"/>
      <c r="DU6" s="354"/>
      <c r="DV6" s="354"/>
      <c r="DW6" s="354"/>
      <c r="DX6" s="354"/>
      <c r="DY6" s="354"/>
      <c r="DZ6" s="354"/>
      <c r="EA6" s="354"/>
      <c r="EB6" s="354"/>
      <c r="EC6" s="354"/>
      <c r="ED6" s="354"/>
      <c r="EE6" s="354"/>
      <c r="EF6" s="354"/>
      <c r="EG6" s="354"/>
      <c r="EH6" s="354"/>
      <c r="EI6" s="354"/>
      <c r="EJ6" s="354"/>
      <c r="EK6" s="354"/>
      <c r="EL6" s="354"/>
      <c r="EM6" s="354"/>
      <c r="EN6" s="354"/>
      <c r="EO6" s="354"/>
      <c r="EP6" s="354"/>
      <c r="EQ6" s="354"/>
      <c r="ER6" s="354"/>
      <c r="ES6" s="354"/>
      <c r="ET6" s="354"/>
      <c r="EU6" s="354"/>
      <c r="EV6" s="354"/>
      <c r="EW6" s="354"/>
      <c r="EX6" s="354"/>
      <c r="EY6" s="354"/>
      <c r="EZ6" s="354"/>
      <c r="FA6" s="354"/>
      <c r="FB6" s="354"/>
      <c r="FC6" s="354"/>
      <c r="FD6" s="354"/>
      <c r="FE6" s="354"/>
      <c r="FF6" s="354"/>
      <c r="FG6" s="354"/>
      <c r="FH6" s="354"/>
      <c r="FI6" s="354"/>
      <c r="FJ6" s="354"/>
      <c r="FK6" s="354"/>
      <c r="FL6" s="354"/>
      <c r="FM6" s="354"/>
      <c r="FN6" s="354"/>
      <c r="FO6" s="354"/>
      <c r="FP6" s="354"/>
      <c r="FQ6" s="354"/>
      <c r="FR6" s="354"/>
      <c r="FS6" s="354"/>
      <c r="FT6" s="354"/>
      <c r="FU6" s="354"/>
      <c r="FV6" s="354"/>
      <c r="FW6" s="354"/>
      <c r="FX6" s="354"/>
      <c r="FY6" s="354"/>
      <c r="FZ6" s="354"/>
      <c r="GA6" s="354"/>
      <c r="GB6" s="354"/>
      <c r="GC6" s="354"/>
      <c r="GD6" s="354"/>
      <c r="GE6" s="354"/>
      <c r="GF6" s="354"/>
      <c r="GG6" s="354"/>
      <c r="GH6" s="354"/>
      <c r="GI6" s="354"/>
      <c r="GJ6" s="354"/>
      <c r="GK6" s="354"/>
      <c r="GL6" s="354"/>
      <c r="GM6" s="354"/>
      <c r="GN6" s="354"/>
      <c r="GO6" s="354"/>
      <c r="GP6" s="354"/>
      <c r="GQ6" s="354"/>
      <c r="GR6" s="354"/>
      <c r="GS6" s="354"/>
      <c r="GT6" s="354"/>
      <c r="GU6" s="354"/>
      <c r="GV6" s="354"/>
      <c r="GW6" s="354"/>
      <c r="GX6" s="354"/>
      <c r="GY6" s="354"/>
      <c r="GZ6" s="354"/>
      <c r="HA6" s="354"/>
      <c r="HB6" s="354"/>
      <c r="HC6" s="354"/>
      <c r="HD6" s="354"/>
      <c r="HE6" s="354"/>
      <c r="HF6" s="354"/>
      <c r="HG6" s="354"/>
      <c r="HH6" s="354"/>
      <c r="HI6" s="354"/>
      <c r="HJ6" s="354"/>
      <c r="HK6" s="354"/>
      <c r="HL6" s="354"/>
      <c r="HM6" s="354"/>
      <c r="HN6" s="354"/>
      <c r="HO6" s="354"/>
      <c r="HP6" s="354"/>
      <c r="HQ6" s="354"/>
      <c r="HR6" s="354"/>
      <c r="HS6" s="354"/>
      <c r="HT6" s="354"/>
      <c r="HU6" s="354"/>
      <c r="HV6" s="354"/>
      <c r="HW6" s="354"/>
      <c r="HX6" s="354"/>
      <c r="HY6" s="354"/>
      <c r="HZ6" s="354"/>
      <c r="IA6" s="354"/>
      <c r="IB6" s="354"/>
      <c r="IC6" s="354"/>
      <c r="ID6" s="354"/>
      <c r="IE6" s="354"/>
      <c r="IF6" s="354"/>
      <c r="IG6" s="354"/>
      <c r="IH6" s="354"/>
      <c r="II6" s="354"/>
      <c r="IJ6" s="354"/>
      <c r="IK6" s="354"/>
      <c r="IL6" s="354"/>
      <c r="IM6" s="354"/>
      <c r="IN6" s="354"/>
      <c r="IO6" s="354"/>
      <c r="IP6" s="354"/>
      <c r="IQ6" s="354"/>
      <c r="IR6" s="354"/>
      <c r="IS6" s="354"/>
      <c r="IT6" s="354"/>
      <c r="IU6" s="354"/>
    </row>
    <row r="7" spans="1:255" ht="19.899999999999999" customHeight="1">
      <c r="A7" s="354"/>
      <c r="B7" s="441" t="s">
        <v>346</v>
      </c>
      <c r="C7" s="357"/>
      <c r="D7" s="357" t="s">
        <v>1044</v>
      </c>
      <c r="E7" s="357"/>
      <c r="F7" s="357"/>
      <c r="G7" s="360"/>
      <c r="H7" s="360"/>
      <c r="I7" s="360"/>
      <c r="J7" s="360"/>
      <c r="K7" s="360"/>
      <c r="L7" s="360"/>
      <c r="M7" s="354"/>
      <c r="N7" s="354"/>
      <c r="O7" s="354"/>
      <c r="P7" s="354"/>
      <c r="Q7" s="354"/>
      <c r="R7" s="354"/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4"/>
      <c r="AD7" s="354"/>
      <c r="AE7" s="354"/>
      <c r="AF7" s="354"/>
      <c r="AG7" s="354"/>
      <c r="AH7" s="354"/>
      <c r="AI7" s="354"/>
      <c r="AJ7" s="354"/>
      <c r="AK7" s="354"/>
      <c r="AL7" s="354"/>
      <c r="AM7" s="354"/>
      <c r="AN7" s="354"/>
      <c r="AO7" s="354"/>
      <c r="AP7" s="354"/>
      <c r="AQ7" s="354"/>
      <c r="AR7" s="354"/>
      <c r="AS7" s="354"/>
      <c r="AT7" s="354"/>
      <c r="AU7" s="354"/>
      <c r="AV7" s="354"/>
      <c r="AW7" s="354"/>
      <c r="AX7" s="354"/>
      <c r="AY7" s="354"/>
      <c r="AZ7" s="354"/>
      <c r="BA7" s="354"/>
      <c r="BB7" s="354"/>
      <c r="BC7" s="354"/>
      <c r="BD7" s="354"/>
      <c r="BE7" s="354"/>
      <c r="BF7" s="354"/>
      <c r="BG7" s="354"/>
      <c r="BH7" s="354"/>
      <c r="BI7" s="354"/>
      <c r="BJ7" s="354"/>
      <c r="BK7" s="354"/>
      <c r="BL7" s="354"/>
      <c r="BM7" s="354"/>
      <c r="BN7" s="354"/>
      <c r="BO7" s="354"/>
      <c r="BP7" s="354"/>
      <c r="BQ7" s="354"/>
      <c r="BR7" s="354"/>
      <c r="BS7" s="354"/>
      <c r="BT7" s="354"/>
      <c r="BU7" s="354"/>
      <c r="BV7" s="354"/>
      <c r="BW7" s="354"/>
      <c r="BX7" s="354"/>
      <c r="BY7" s="354"/>
      <c r="BZ7" s="354"/>
      <c r="CA7" s="354"/>
      <c r="CB7" s="354"/>
      <c r="CC7" s="354"/>
      <c r="CD7" s="354"/>
      <c r="CE7" s="354"/>
      <c r="CF7" s="354"/>
      <c r="CG7" s="354"/>
      <c r="CH7" s="354"/>
      <c r="CI7" s="354"/>
      <c r="CJ7" s="354"/>
      <c r="CK7" s="354"/>
      <c r="CL7" s="354"/>
      <c r="CM7" s="354"/>
      <c r="CN7" s="354"/>
      <c r="CO7" s="354"/>
      <c r="CP7" s="354"/>
      <c r="CQ7" s="354"/>
      <c r="CR7" s="354"/>
      <c r="CS7" s="354"/>
      <c r="CT7" s="354"/>
      <c r="CU7" s="354"/>
      <c r="CV7" s="354"/>
      <c r="CW7" s="354"/>
      <c r="CX7" s="354"/>
      <c r="CY7" s="354"/>
      <c r="CZ7" s="354"/>
      <c r="DA7" s="354"/>
      <c r="DB7" s="354"/>
      <c r="DC7" s="354"/>
      <c r="DD7" s="354"/>
      <c r="DE7" s="354"/>
      <c r="DF7" s="354"/>
      <c r="DG7" s="354"/>
      <c r="DH7" s="354"/>
      <c r="DI7" s="354"/>
      <c r="DJ7" s="354"/>
      <c r="DK7" s="354"/>
      <c r="DL7" s="354"/>
      <c r="DM7" s="354"/>
      <c r="DN7" s="354"/>
      <c r="DO7" s="354"/>
      <c r="DP7" s="354"/>
      <c r="DQ7" s="354"/>
      <c r="DR7" s="354"/>
      <c r="DS7" s="354"/>
      <c r="DT7" s="354"/>
      <c r="DU7" s="354"/>
      <c r="DV7" s="354"/>
      <c r="DW7" s="354"/>
      <c r="DX7" s="354"/>
      <c r="DY7" s="354"/>
      <c r="DZ7" s="354"/>
      <c r="EA7" s="354"/>
      <c r="EB7" s="354"/>
      <c r="EC7" s="354"/>
      <c r="ED7" s="354"/>
      <c r="EE7" s="354"/>
      <c r="EF7" s="354"/>
      <c r="EG7" s="354"/>
      <c r="EH7" s="354"/>
      <c r="EI7" s="354"/>
      <c r="EJ7" s="354"/>
      <c r="EK7" s="354"/>
      <c r="EL7" s="354"/>
      <c r="EM7" s="354"/>
      <c r="EN7" s="354"/>
      <c r="EO7" s="354"/>
      <c r="EP7" s="354"/>
      <c r="EQ7" s="354"/>
      <c r="ER7" s="354"/>
      <c r="ES7" s="354"/>
      <c r="ET7" s="354"/>
      <c r="EU7" s="354"/>
      <c r="EV7" s="354"/>
      <c r="EW7" s="354"/>
      <c r="EX7" s="354"/>
      <c r="EY7" s="354"/>
      <c r="EZ7" s="354"/>
      <c r="FA7" s="354"/>
      <c r="FB7" s="354"/>
      <c r="FC7" s="354"/>
      <c r="FD7" s="354"/>
      <c r="FE7" s="354"/>
      <c r="FF7" s="354"/>
      <c r="FG7" s="354"/>
      <c r="FH7" s="354"/>
      <c r="FI7" s="354"/>
      <c r="FJ7" s="354"/>
      <c r="FK7" s="354"/>
      <c r="FL7" s="354"/>
      <c r="FM7" s="354"/>
      <c r="FN7" s="354"/>
      <c r="FO7" s="354"/>
      <c r="FP7" s="354"/>
      <c r="FQ7" s="354"/>
      <c r="FR7" s="354"/>
      <c r="FS7" s="354"/>
      <c r="FT7" s="354"/>
      <c r="FU7" s="354"/>
      <c r="FV7" s="354"/>
      <c r="FW7" s="354"/>
      <c r="FX7" s="354"/>
      <c r="FY7" s="354"/>
      <c r="FZ7" s="354"/>
      <c r="GA7" s="354"/>
      <c r="GB7" s="354"/>
      <c r="GC7" s="354"/>
      <c r="GD7" s="354"/>
      <c r="GE7" s="354"/>
      <c r="GF7" s="354"/>
      <c r="GG7" s="354"/>
      <c r="GH7" s="354"/>
      <c r="GI7" s="354"/>
      <c r="GJ7" s="354"/>
      <c r="GK7" s="354"/>
      <c r="GL7" s="354"/>
      <c r="GM7" s="354"/>
      <c r="GN7" s="354"/>
      <c r="GO7" s="354"/>
      <c r="GP7" s="354"/>
      <c r="GQ7" s="354"/>
      <c r="GR7" s="354"/>
      <c r="GS7" s="354"/>
      <c r="GT7" s="354"/>
      <c r="GU7" s="354"/>
      <c r="GV7" s="354"/>
      <c r="GW7" s="354"/>
      <c r="GX7" s="354"/>
      <c r="GY7" s="354"/>
      <c r="GZ7" s="354"/>
      <c r="HA7" s="354"/>
      <c r="HB7" s="354"/>
      <c r="HC7" s="354"/>
      <c r="HD7" s="354"/>
      <c r="HE7" s="354"/>
      <c r="HF7" s="354"/>
      <c r="HG7" s="354"/>
      <c r="HH7" s="354"/>
      <c r="HI7" s="354"/>
      <c r="HJ7" s="354"/>
      <c r="HK7" s="354"/>
      <c r="HL7" s="354"/>
      <c r="HM7" s="354"/>
      <c r="HN7" s="354"/>
      <c r="HO7" s="354"/>
      <c r="HP7" s="354"/>
      <c r="HQ7" s="354"/>
      <c r="HR7" s="354"/>
      <c r="HS7" s="354"/>
      <c r="HT7" s="354"/>
      <c r="HU7" s="354"/>
      <c r="HV7" s="354"/>
      <c r="HW7" s="354"/>
      <c r="HX7" s="354"/>
      <c r="HY7" s="354"/>
      <c r="HZ7" s="354"/>
      <c r="IA7" s="354"/>
      <c r="IB7" s="354"/>
      <c r="IC7" s="354"/>
      <c r="ID7" s="354"/>
      <c r="IE7" s="354"/>
      <c r="IF7" s="354"/>
      <c r="IG7" s="354"/>
      <c r="IH7" s="354"/>
      <c r="II7" s="354"/>
      <c r="IJ7" s="354"/>
      <c r="IK7" s="354"/>
      <c r="IL7" s="354"/>
      <c r="IM7" s="354"/>
      <c r="IN7" s="354"/>
      <c r="IO7" s="354"/>
      <c r="IP7" s="354"/>
      <c r="IQ7" s="354"/>
      <c r="IR7" s="354"/>
      <c r="IS7" s="354"/>
      <c r="IT7" s="354"/>
      <c r="IU7" s="354"/>
    </row>
    <row r="8" spans="1:255" ht="19.899999999999999" customHeight="1">
      <c r="A8" s="354"/>
      <c r="B8" s="355"/>
      <c r="C8" s="357"/>
      <c r="D8" s="357" t="s">
        <v>350</v>
      </c>
      <c r="E8" s="357"/>
      <c r="F8" s="357"/>
      <c r="G8" s="360"/>
      <c r="H8" s="360"/>
      <c r="I8" s="360"/>
      <c r="J8" s="360"/>
      <c r="K8" s="360"/>
      <c r="L8" s="360"/>
      <c r="M8" s="354"/>
      <c r="N8" s="354"/>
      <c r="O8" s="354"/>
      <c r="P8" s="354"/>
      <c r="Q8" s="354"/>
      <c r="R8" s="354"/>
      <c r="S8" s="354"/>
      <c r="T8" s="354"/>
      <c r="U8" s="354"/>
      <c r="V8" s="354"/>
      <c r="W8" s="354"/>
      <c r="X8" s="354"/>
      <c r="Y8" s="354"/>
      <c r="Z8" s="354"/>
      <c r="AA8" s="354"/>
      <c r="AB8" s="354"/>
      <c r="AC8" s="354"/>
      <c r="AD8" s="354"/>
      <c r="AE8" s="354"/>
      <c r="AF8" s="354"/>
      <c r="AG8" s="354"/>
      <c r="AH8" s="354"/>
      <c r="AI8" s="354"/>
      <c r="AJ8" s="354"/>
      <c r="AK8" s="354"/>
      <c r="AL8" s="354"/>
      <c r="AM8" s="354"/>
      <c r="AN8" s="354"/>
      <c r="AO8" s="354"/>
      <c r="AP8" s="354"/>
      <c r="AQ8" s="354"/>
      <c r="AR8" s="354"/>
      <c r="AS8" s="354"/>
      <c r="AT8" s="354"/>
      <c r="AU8" s="354"/>
      <c r="AV8" s="354"/>
      <c r="AW8" s="354"/>
      <c r="AX8" s="354"/>
      <c r="AY8" s="354"/>
      <c r="AZ8" s="354"/>
      <c r="BA8" s="354"/>
      <c r="BB8" s="354"/>
      <c r="BC8" s="354"/>
      <c r="BD8" s="354"/>
      <c r="BE8" s="354"/>
      <c r="BF8" s="354"/>
      <c r="BG8" s="354"/>
      <c r="BH8" s="354"/>
      <c r="BI8" s="354"/>
      <c r="BJ8" s="354"/>
      <c r="BK8" s="354"/>
      <c r="BL8" s="354"/>
      <c r="BM8" s="354"/>
      <c r="BN8" s="354"/>
      <c r="BO8" s="354"/>
      <c r="BP8" s="354"/>
      <c r="BQ8" s="354"/>
      <c r="BR8" s="354"/>
      <c r="BS8" s="354"/>
      <c r="BT8" s="354"/>
      <c r="BU8" s="354"/>
      <c r="BV8" s="354"/>
      <c r="BW8" s="354"/>
      <c r="BX8" s="354"/>
      <c r="BY8" s="354"/>
      <c r="BZ8" s="354"/>
      <c r="CA8" s="354"/>
      <c r="CB8" s="354"/>
      <c r="CC8" s="354"/>
      <c r="CD8" s="354"/>
      <c r="CE8" s="354"/>
      <c r="CF8" s="354"/>
      <c r="CG8" s="354"/>
      <c r="CH8" s="354"/>
      <c r="CI8" s="354"/>
      <c r="CJ8" s="354"/>
      <c r="CK8" s="354"/>
      <c r="CL8" s="354"/>
      <c r="CM8" s="354"/>
      <c r="CN8" s="354"/>
      <c r="CO8" s="354"/>
      <c r="CP8" s="354"/>
      <c r="CQ8" s="354"/>
      <c r="CR8" s="354"/>
      <c r="CS8" s="354"/>
      <c r="CT8" s="354"/>
      <c r="CU8" s="354"/>
      <c r="CV8" s="354"/>
      <c r="CW8" s="354"/>
      <c r="CX8" s="354"/>
      <c r="CY8" s="354"/>
      <c r="CZ8" s="354"/>
      <c r="DA8" s="354"/>
      <c r="DB8" s="354"/>
      <c r="DC8" s="354"/>
      <c r="DD8" s="354"/>
      <c r="DE8" s="354"/>
      <c r="DF8" s="354"/>
      <c r="DG8" s="354"/>
      <c r="DH8" s="354"/>
      <c r="DI8" s="354"/>
      <c r="DJ8" s="354"/>
      <c r="DK8" s="354"/>
      <c r="DL8" s="354"/>
      <c r="DM8" s="354"/>
      <c r="DN8" s="354"/>
      <c r="DO8" s="354"/>
      <c r="DP8" s="354"/>
      <c r="DQ8" s="354"/>
      <c r="DR8" s="354"/>
      <c r="DS8" s="354"/>
      <c r="DT8" s="354"/>
      <c r="DU8" s="354"/>
      <c r="DV8" s="354"/>
      <c r="DW8" s="354"/>
      <c r="DX8" s="354"/>
      <c r="DY8" s="354"/>
      <c r="DZ8" s="354"/>
      <c r="EA8" s="354"/>
      <c r="EB8" s="354"/>
      <c r="EC8" s="354"/>
      <c r="ED8" s="354"/>
      <c r="EE8" s="354"/>
      <c r="EF8" s="354"/>
      <c r="EG8" s="354"/>
      <c r="EH8" s="354"/>
      <c r="EI8" s="354"/>
      <c r="EJ8" s="354"/>
      <c r="EK8" s="354"/>
      <c r="EL8" s="354"/>
      <c r="EM8" s="354"/>
      <c r="EN8" s="354"/>
      <c r="EO8" s="354"/>
      <c r="EP8" s="354"/>
      <c r="EQ8" s="354"/>
      <c r="ER8" s="354"/>
      <c r="ES8" s="354"/>
      <c r="ET8" s="354"/>
      <c r="EU8" s="354"/>
      <c r="EV8" s="354"/>
      <c r="EW8" s="354"/>
      <c r="EX8" s="354"/>
      <c r="EY8" s="354"/>
      <c r="EZ8" s="354"/>
      <c r="FA8" s="354"/>
      <c r="FB8" s="354"/>
      <c r="FC8" s="354"/>
      <c r="FD8" s="354"/>
      <c r="FE8" s="354"/>
      <c r="FF8" s="354"/>
      <c r="FG8" s="354"/>
      <c r="FH8" s="354"/>
      <c r="FI8" s="354"/>
      <c r="FJ8" s="354"/>
      <c r="FK8" s="354"/>
      <c r="FL8" s="354"/>
      <c r="FM8" s="354"/>
      <c r="FN8" s="354"/>
      <c r="FO8" s="354"/>
      <c r="FP8" s="354"/>
      <c r="FQ8" s="354"/>
      <c r="FR8" s="354"/>
      <c r="FS8" s="354"/>
      <c r="FT8" s="354"/>
      <c r="FU8" s="354"/>
      <c r="FV8" s="354"/>
      <c r="FW8" s="354"/>
      <c r="FX8" s="354"/>
      <c r="FY8" s="354"/>
      <c r="FZ8" s="354"/>
      <c r="GA8" s="354"/>
      <c r="GB8" s="354"/>
      <c r="GC8" s="354"/>
      <c r="GD8" s="354"/>
      <c r="GE8" s="354"/>
      <c r="GF8" s="354"/>
      <c r="GG8" s="354"/>
      <c r="GH8" s="354"/>
      <c r="GI8" s="354"/>
      <c r="GJ8" s="354"/>
      <c r="GK8" s="354"/>
      <c r="GL8" s="354"/>
      <c r="GM8" s="354"/>
      <c r="GN8" s="354"/>
      <c r="GO8" s="354"/>
      <c r="GP8" s="354"/>
      <c r="GQ8" s="354"/>
      <c r="GR8" s="354"/>
      <c r="GS8" s="354"/>
      <c r="GT8" s="354"/>
      <c r="GU8" s="354"/>
      <c r="GV8" s="354"/>
      <c r="GW8" s="354"/>
      <c r="GX8" s="354"/>
      <c r="GY8" s="354"/>
      <c r="GZ8" s="354"/>
      <c r="HA8" s="354"/>
      <c r="HB8" s="354"/>
      <c r="HC8" s="354"/>
      <c r="HD8" s="354"/>
      <c r="HE8" s="354"/>
      <c r="HF8" s="354"/>
      <c r="HG8" s="354"/>
      <c r="HH8" s="354"/>
      <c r="HI8" s="354"/>
      <c r="HJ8" s="354"/>
      <c r="HK8" s="354"/>
      <c r="HL8" s="354"/>
      <c r="HM8" s="354"/>
      <c r="HN8" s="354"/>
      <c r="HO8" s="354"/>
      <c r="HP8" s="354"/>
      <c r="HQ8" s="354"/>
      <c r="HR8" s="354"/>
      <c r="HS8" s="354"/>
      <c r="HT8" s="354"/>
      <c r="HU8" s="354"/>
      <c r="HV8" s="354"/>
      <c r="HW8" s="354"/>
      <c r="HX8" s="354"/>
      <c r="HY8" s="354"/>
      <c r="HZ8" s="354"/>
      <c r="IA8" s="354"/>
      <c r="IB8" s="354"/>
      <c r="IC8" s="354"/>
      <c r="ID8" s="354"/>
      <c r="IE8" s="354"/>
      <c r="IF8" s="354"/>
      <c r="IG8" s="354"/>
      <c r="IH8" s="354"/>
      <c r="II8" s="354"/>
      <c r="IJ8" s="354"/>
      <c r="IK8" s="354"/>
      <c r="IL8" s="354"/>
      <c r="IM8" s="354"/>
      <c r="IN8" s="354"/>
      <c r="IO8" s="354"/>
      <c r="IP8" s="354"/>
      <c r="IQ8" s="354"/>
      <c r="IR8" s="354"/>
      <c r="IS8" s="354"/>
      <c r="IT8" s="354"/>
      <c r="IU8" s="354"/>
    </row>
    <row r="9" spans="1:255" ht="19.899999999999999" customHeight="1">
      <c r="A9" s="354"/>
      <c r="B9" s="357"/>
      <c r="C9" s="357"/>
      <c r="D9" s="357"/>
      <c r="E9" s="357"/>
      <c r="F9" s="357"/>
      <c r="G9" s="360"/>
      <c r="H9" s="360"/>
      <c r="I9" s="360"/>
      <c r="J9" s="360"/>
      <c r="K9" s="360"/>
      <c r="L9" s="360"/>
      <c r="M9" s="354"/>
      <c r="N9" s="354"/>
      <c r="O9" s="354"/>
      <c r="P9" s="354"/>
      <c r="Q9" s="354"/>
      <c r="R9" s="354"/>
      <c r="S9" s="354"/>
      <c r="T9" s="354"/>
      <c r="U9" s="354"/>
      <c r="V9" s="354"/>
      <c r="W9" s="354"/>
      <c r="X9" s="354"/>
      <c r="Y9" s="354"/>
      <c r="Z9" s="354"/>
      <c r="AA9" s="354"/>
      <c r="AB9" s="354"/>
      <c r="AC9" s="354"/>
      <c r="AD9" s="354"/>
      <c r="AE9" s="354"/>
      <c r="AF9" s="354"/>
      <c r="AG9" s="354"/>
      <c r="AH9" s="354"/>
      <c r="AI9" s="354"/>
      <c r="AJ9" s="354"/>
      <c r="AK9" s="354"/>
      <c r="AL9" s="354"/>
      <c r="AM9" s="354"/>
      <c r="AN9" s="354"/>
      <c r="AO9" s="354"/>
      <c r="AP9" s="354"/>
      <c r="AQ9" s="354"/>
      <c r="AR9" s="354"/>
      <c r="AS9" s="354"/>
      <c r="AT9" s="354"/>
      <c r="AU9" s="354"/>
      <c r="AV9" s="354"/>
      <c r="AW9" s="354"/>
      <c r="AX9" s="354"/>
      <c r="AY9" s="354"/>
      <c r="AZ9" s="354"/>
      <c r="BA9" s="354"/>
      <c r="BB9" s="354"/>
      <c r="BC9" s="354"/>
      <c r="BD9" s="354"/>
      <c r="BE9" s="354"/>
      <c r="BF9" s="354"/>
      <c r="BG9" s="354"/>
      <c r="BH9" s="354"/>
      <c r="BI9" s="354"/>
      <c r="BJ9" s="354"/>
      <c r="BK9" s="354"/>
      <c r="BL9" s="354"/>
      <c r="BM9" s="354"/>
      <c r="BN9" s="354"/>
      <c r="BO9" s="354"/>
      <c r="BP9" s="354"/>
      <c r="BQ9" s="354"/>
      <c r="BR9" s="354"/>
      <c r="BS9" s="354"/>
      <c r="BT9" s="354"/>
      <c r="BU9" s="354"/>
      <c r="BV9" s="354"/>
      <c r="BW9" s="354"/>
      <c r="BX9" s="354"/>
      <c r="BY9" s="354"/>
      <c r="BZ9" s="354"/>
      <c r="CA9" s="354"/>
      <c r="CB9" s="354"/>
      <c r="CC9" s="354"/>
      <c r="CD9" s="354"/>
      <c r="CE9" s="354"/>
      <c r="CF9" s="354"/>
      <c r="CG9" s="354"/>
      <c r="CH9" s="354"/>
      <c r="CI9" s="354"/>
      <c r="CJ9" s="354"/>
      <c r="CK9" s="354"/>
      <c r="CL9" s="354"/>
      <c r="CM9" s="354"/>
      <c r="CN9" s="354"/>
      <c r="CO9" s="354"/>
      <c r="CP9" s="354"/>
      <c r="CQ9" s="354"/>
      <c r="CR9" s="354"/>
      <c r="CS9" s="354"/>
      <c r="CT9" s="354"/>
      <c r="CU9" s="354"/>
      <c r="CV9" s="354"/>
      <c r="CW9" s="354"/>
      <c r="CX9" s="354"/>
      <c r="CY9" s="354"/>
      <c r="CZ9" s="354"/>
      <c r="DA9" s="354"/>
      <c r="DB9" s="354"/>
      <c r="DC9" s="354"/>
      <c r="DD9" s="354"/>
      <c r="DE9" s="354"/>
      <c r="DF9" s="354"/>
      <c r="DG9" s="354"/>
      <c r="DH9" s="354"/>
      <c r="DI9" s="354"/>
      <c r="DJ9" s="354"/>
      <c r="DK9" s="354"/>
      <c r="DL9" s="354"/>
      <c r="DM9" s="354"/>
      <c r="DN9" s="354"/>
      <c r="DO9" s="354"/>
      <c r="DP9" s="354"/>
      <c r="DQ9" s="354"/>
      <c r="DR9" s="354"/>
      <c r="DS9" s="354"/>
      <c r="DT9" s="354"/>
      <c r="DU9" s="354"/>
      <c r="DV9" s="354"/>
      <c r="DW9" s="354"/>
      <c r="DX9" s="354"/>
      <c r="DY9" s="354"/>
      <c r="DZ9" s="354"/>
      <c r="EA9" s="354"/>
      <c r="EB9" s="354"/>
      <c r="EC9" s="354"/>
      <c r="ED9" s="354"/>
      <c r="EE9" s="354"/>
      <c r="EF9" s="354"/>
      <c r="EG9" s="354"/>
      <c r="EH9" s="354"/>
      <c r="EI9" s="354"/>
      <c r="EJ9" s="354"/>
      <c r="EK9" s="354"/>
      <c r="EL9" s="354"/>
      <c r="EM9" s="354"/>
      <c r="EN9" s="354"/>
      <c r="EO9" s="354"/>
      <c r="EP9" s="354"/>
      <c r="EQ9" s="354"/>
      <c r="ER9" s="354"/>
      <c r="ES9" s="354"/>
      <c r="ET9" s="354"/>
      <c r="EU9" s="354"/>
      <c r="EV9" s="354"/>
      <c r="EW9" s="354"/>
      <c r="EX9" s="354"/>
      <c r="EY9" s="354"/>
      <c r="EZ9" s="354"/>
      <c r="FA9" s="354"/>
      <c r="FB9" s="354"/>
      <c r="FC9" s="354"/>
      <c r="FD9" s="354"/>
      <c r="FE9" s="354"/>
      <c r="FF9" s="354"/>
      <c r="FG9" s="354"/>
      <c r="FH9" s="354"/>
      <c r="FI9" s="354"/>
      <c r="FJ9" s="354"/>
      <c r="FK9" s="354"/>
      <c r="FL9" s="354"/>
      <c r="FM9" s="354"/>
      <c r="FN9" s="354"/>
      <c r="FO9" s="354"/>
      <c r="FP9" s="354"/>
      <c r="FQ9" s="354"/>
      <c r="FR9" s="354"/>
      <c r="FS9" s="354"/>
      <c r="FT9" s="354"/>
      <c r="FU9" s="354"/>
      <c r="FV9" s="354"/>
      <c r="FW9" s="354"/>
      <c r="FX9" s="354"/>
      <c r="FY9" s="354"/>
      <c r="FZ9" s="354"/>
      <c r="GA9" s="354"/>
      <c r="GB9" s="354"/>
      <c r="GC9" s="354"/>
      <c r="GD9" s="354"/>
      <c r="GE9" s="354"/>
      <c r="GF9" s="354"/>
      <c r="GG9" s="354"/>
      <c r="GH9" s="354"/>
      <c r="GI9" s="354"/>
      <c r="GJ9" s="354"/>
      <c r="GK9" s="354"/>
      <c r="GL9" s="354"/>
      <c r="GM9" s="354"/>
      <c r="GN9" s="354"/>
      <c r="GO9" s="354"/>
      <c r="GP9" s="354"/>
      <c r="GQ9" s="354"/>
      <c r="GR9" s="354"/>
      <c r="GS9" s="354"/>
      <c r="GT9" s="354"/>
      <c r="GU9" s="354"/>
      <c r="GV9" s="354"/>
      <c r="GW9" s="354"/>
      <c r="GX9" s="354"/>
      <c r="GY9" s="354"/>
      <c r="GZ9" s="354"/>
      <c r="HA9" s="354"/>
      <c r="HB9" s="354"/>
      <c r="HC9" s="354"/>
      <c r="HD9" s="354"/>
      <c r="HE9" s="354"/>
      <c r="HF9" s="354"/>
      <c r="HG9" s="354"/>
      <c r="HH9" s="354"/>
      <c r="HI9" s="354"/>
      <c r="HJ9" s="354"/>
      <c r="HK9" s="354"/>
      <c r="HL9" s="354"/>
      <c r="HM9" s="354"/>
      <c r="HN9" s="354"/>
      <c r="HO9" s="354"/>
      <c r="HP9" s="354"/>
      <c r="HQ9" s="354"/>
      <c r="HR9" s="354"/>
      <c r="HS9" s="354"/>
      <c r="HT9" s="354"/>
      <c r="HU9" s="354"/>
      <c r="HV9" s="354"/>
      <c r="HW9" s="354"/>
      <c r="HX9" s="354"/>
      <c r="HY9" s="354"/>
      <c r="HZ9" s="354"/>
      <c r="IA9" s="354"/>
      <c r="IB9" s="354"/>
      <c r="IC9" s="354"/>
      <c r="ID9" s="354"/>
      <c r="IE9" s="354"/>
      <c r="IF9" s="354"/>
      <c r="IG9" s="354"/>
      <c r="IH9" s="354"/>
      <c r="II9" s="354"/>
      <c r="IJ9" s="354"/>
      <c r="IK9" s="354"/>
      <c r="IL9" s="354"/>
      <c r="IM9" s="354"/>
      <c r="IN9" s="354"/>
      <c r="IO9" s="354"/>
      <c r="IP9" s="354"/>
      <c r="IQ9" s="354"/>
      <c r="IR9" s="354"/>
      <c r="IS9" s="354"/>
      <c r="IT9" s="354"/>
      <c r="IU9" s="354"/>
    </row>
    <row r="10" spans="1:255" ht="19.899999999999999" customHeight="1">
      <c r="A10" s="245"/>
      <c r="B10" s="441" t="s">
        <v>80</v>
      </c>
      <c r="C10" s="357"/>
      <c r="D10" s="357"/>
      <c r="E10" s="357"/>
      <c r="F10" s="357"/>
      <c r="G10" s="360"/>
      <c r="H10" s="360"/>
      <c r="I10" s="360"/>
      <c r="J10" s="360"/>
      <c r="K10" s="360"/>
      <c r="L10" s="360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W10" s="354"/>
      <c r="X10" s="354"/>
      <c r="Y10" s="354"/>
      <c r="Z10" s="354"/>
      <c r="AA10" s="354"/>
      <c r="AB10" s="354"/>
      <c r="AC10" s="354"/>
      <c r="AD10" s="354"/>
      <c r="AE10" s="354"/>
      <c r="AF10" s="354"/>
      <c r="AG10" s="354"/>
      <c r="AH10" s="354"/>
      <c r="AI10" s="354"/>
      <c r="AJ10" s="354"/>
      <c r="AK10" s="354"/>
      <c r="AL10" s="354"/>
      <c r="AM10" s="354"/>
      <c r="AN10" s="354"/>
      <c r="AO10" s="354"/>
      <c r="AP10" s="354"/>
      <c r="AQ10" s="354"/>
      <c r="AR10" s="354"/>
      <c r="AS10" s="354"/>
      <c r="AT10" s="354"/>
      <c r="AU10" s="354"/>
      <c r="AV10" s="354"/>
      <c r="AW10" s="354"/>
      <c r="AX10" s="354"/>
      <c r="AY10" s="354"/>
      <c r="AZ10" s="354"/>
      <c r="BA10" s="354"/>
      <c r="BB10" s="354"/>
      <c r="BC10" s="354"/>
      <c r="BD10" s="354"/>
      <c r="BE10" s="354"/>
      <c r="BF10" s="354"/>
      <c r="BG10" s="354"/>
      <c r="BH10" s="354"/>
      <c r="BI10" s="354"/>
      <c r="BJ10" s="354"/>
      <c r="BK10" s="354"/>
      <c r="BL10" s="354"/>
      <c r="BM10" s="354"/>
      <c r="BN10" s="354"/>
      <c r="BO10" s="354"/>
      <c r="BP10" s="354"/>
      <c r="BQ10" s="354"/>
      <c r="BR10" s="354"/>
      <c r="BS10" s="354"/>
      <c r="BT10" s="354"/>
      <c r="BU10" s="354"/>
      <c r="BV10" s="354"/>
      <c r="BW10" s="354"/>
      <c r="BX10" s="354"/>
      <c r="BY10" s="354"/>
      <c r="BZ10" s="354"/>
      <c r="CA10" s="354"/>
      <c r="CB10" s="354"/>
      <c r="CC10" s="354"/>
      <c r="CD10" s="354"/>
      <c r="CE10" s="354"/>
      <c r="CF10" s="354"/>
      <c r="CG10" s="354"/>
      <c r="CH10" s="354"/>
      <c r="CI10" s="354"/>
      <c r="CJ10" s="354"/>
      <c r="CK10" s="354"/>
      <c r="CL10" s="354"/>
      <c r="CM10" s="354"/>
      <c r="CN10" s="354"/>
      <c r="CO10" s="354"/>
      <c r="CP10" s="354"/>
      <c r="CQ10" s="354"/>
      <c r="CR10" s="354"/>
      <c r="CS10" s="354"/>
      <c r="CT10" s="354"/>
      <c r="CU10" s="354"/>
      <c r="CV10" s="354"/>
      <c r="CW10" s="354"/>
      <c r="CX10" s="354"/>
      <c r="CY10" s="354"/>
      <c r="CZ10" s="354"/>
      <c r="DA10" s="354"/>
      <c r="DB10" s="354"/>
      <c r="DC10" s="354"/>
      <c r="DD10" s="354"/>
      <c r="DE10" s="354"/>
      <c r="DF10" s="354"/>
      <c r="DG10" s="354"/>
      <c r="DH10" s="354"/>
      <c r="DI10" s="354"/>
      <c r="DJ10" s="354"/>
      <c r="DK10" s="354"/>
      <c r="DL10" s="354"/>
      <c r="DM10" s="354"/>
      <c r="DN10" s="354"/>
      <c r="DO10" s="354"/>
      <c r="DP10" s="354"/>
      <c r="DQ10" s="354"/>
      <c r="DR10" s="354"/>
      <c r="DS10" s="354"/>
      <c r="DT10" s="354"/>
      <c r="DU10" s="354"/>
      <c r="DV10" s="354"/>
      <c r="DW10" s="354"/>
      <c r="DX10" s="354"/>
      <c r="DY10" s="354"/>
      <c r="DZ10" s="354"/>
      <c r="EA10" s="354"/>
      <c r="EB10" s="354"/>
      <c r="EC10" s="354"/>
      <c r="ED10" s="354"/>
      <c r="EE10" s="354"/>
      <c r="EF10" s="354"/>
      <c r="EG10" s="354"/>
      <c r="EH10" s="354"/>
      <c r="EI10" s="354"/>
      <c r="EJ10" s="354"/>
      <c r="EK10" s="354"/>
      <c r="EL10" s="354"/>
      <c r="EM10" s="354"/>
      <c r="EN10" s="354"/>
      <c r="EO10" s="354"/>
      <c r="EP10" s="354"/>
      <c r="EQ10" s="354"/>
      <c r="ER10" s="354"/>
      <c r="ES10" s="354"/>
      <c r="ET10" s="354"/>
      <c r="EU10" s="354"/>
      <c r="EV10" s="354"/>
      <c r="EW10" s="354"/>
      <c r="EX10" s="354"/>
      <c r="EY10" s="354"/>
      <c r="EZ10" s="354"/>
      <c r="FA10" s="354"/>
      <c r="FB10" s="354"/>
      <c r="FC10" s="354"/>
      <c r="FD10" s="354"/>
      <c r="FE10" s="354"/>
      <c r="FF10" s="354"/>
      <c r="FG10" s="354"/>
      <c r="FH10" s="354"/>
      <c r="FI10" s="354"/>
      <c r="FJ10" s="354"/>
      <c r="FK10" s="354"/>
      <c r="FL10" s="354"/>
      <c r="FM10" s="354"/>
      <c r="FN10" s="354"/>
      <c r="FO10" s="354"/>
      <c r="FP10" s="354"/>
      <c r="FQ10" s="354"/>
      <c r="FR10" s="354"/>
      <c r="FS10" s="354"/>
      <c r="FT10" s="354"/>
      <c r="FU10" s="354"/>
      <c r="FV10" s="354"/>
      <c r="FW10" s="354"/>
      <c r="FX10" s="354"/>
      <c r="FY10" s="354"/>
      <c r="FZ10" s="354"/>
      <c r="GA10" s="354"/>
      <c r="GB10" s="354"/>
      <c r="GC10" s="354"/>
      <c r="GD10" s="354"/>
      <c r="GE10" s="354"/>
      <c r="GF10" s="354"/>
      <c r="GG10" s="354"/>
      <c r="GH10" s="354"/>
      <c r="GI10" s="354"/>
      <c r="GJ10" s="354"/>
      <c r="GK10" s="354"/>
      <c r="GL10" s="354"/>
      <c r="GM10" s="354"/>
      <c r="GN10" s="354"/>
      <c r="GO10" s="354"/>
      <c r="GP10" s="354"/>
      <c r="GQ10" s="354"/>
      <c r="GR10" s="354"/>
      <c r="GS10" s="354"/>
      <c r="GT10" s="354"/>
      <c r="GU10" s="354"/>
      <c r="GV10" s="354"/>
      <c r="GW10" s="354"/>
      <c r="GX10" s="354"/>
      <c r="GY10" s="354"/>
      <c r="GZ10" s="354"/>
      <c r="HA10" s="354"/>
      <c r="HB10" s="354"/>
      <c r="HC10" s="354"/>
      <c r="HD10" s="354"/>
      <c r="HE10" s="354"/>
      <c r="HF10" s="354"/>
      <c r="HG10" s="354"/>
      <c r="HH10" s="354"/>
      <c r="HI10" s="354"/>
      <c r="HJ10" s="354"/>
      <c r="HK10" s="354"/>
      <c r="HL10" s="354"/>
      <c r="HM10" s="354"/>
      <c r="HN10" s="354"/>
      <c r="HO10" s="354"/>
      <c r="HP10" s="354"/>
      <c r="HQ10" s="354"/>
      <c r="HR10" s="354"/>
      <c r="HS10" s="354"/>
      <c r="HT10" s="354"/>
      <c r="HU10" s="354"/>
      <c r="HV10" s="354"/>
      <c r="HW10" s="354"/>
      <c r="HX10" s="354"/>
      <c r="HY10" s="354"/>
      <c r="HZ10" s="354"/>
      <c r="IA10" s="354"/>
      <c r="IB10" s="354"/>
      <c r="IC10" s="354"/>
      <c r="ID10" s="354"/>
      <c r="IE10" s="354"/>
      <c r="IF10" s="354"/>
      <c r="IG10" s="354"/>
      <c r="IH10" s="354"/>
      <c r="II10" s="354"/>
      <c r="IJ10" s="354"/>
      <c r="IK10" s="354"/>
      <c r="IL10" s="354"/>
      <c r="IM10" s="354"/>
      <c r="IN10" s="354"/>
      <c r="IO10" s="354"/>
      <c r="IP10" s="354"/>
      <c r="IQ10" s="354"/>
      <c r="IR10" s="354"/>
      <c r="IS10" s="354"/>
      <c r="IT10" s="354"/>
      <c r="IU10" s="354"/>
    </row>
    <row r="11" spans="1:255" ht="19.899999999999999" customHeight="1">
      <c r="A11" s="354"/>
      <c r="B11" s="355" t="s">
        <v>1046</v>
      </c>
      <c r="C11" s="361"/>
      <c r="D11" s="362"/>
      <c r="E11" s="363"/>
      <c r="F11" s="364"/>
      <c r="G11" s="365"/>
      <c r="H11" s="360"/>
      <c r="I11" s="360"/>
      <c r="J11" s="360"/>
      <c r="K11" s="360"/>
      <c r="L11" s="360"/>
      <c r="M11" s="354"/>
      <c r="N11" s="354"/>
      <c r="O11" s="354"/>
      <c r="P11" s="354"/>
      <c r="Q11" s="354"/>
      <c r="R11" s="354"/>
      <c r="S11" s="354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4"/>
      <c r="AE11" s="354"/>
      <c r="AF11" s="354"/>
      <c r="AG11" s="354"/>
      <c r="AH11" s="354"/>
      <c r="AI11" s="354"/>
      <c r="AJ11" s="354"/>
      <c r="AK11" s="354"/>
      <c r="AL11" s="354"/>
      <c r="AM11" s="354"/>
      <c r="AN11" s="354"/>
      <c r="AO11" s="354"/>
      <c r="AP11" s="354"/>
      <c r="AQ11" s="354"/>
      <c r="AR11" s="354"/>
      <c r="AS11" s="354"/>
      <c r="AT11" s="354"/>
      <c r="AU11" s="354"/>
      <c r="AV11" s="354"/>
      <c r="AW11" s="354"/>
      <c r="AX11" s="354"/>
      <c r="AY11" s="354"/>
      <c r="AZ11" s="354"/>
      <c r="BA11" s="354"/>
      <c r="BB11" s="354"/>
      <c r="BC11" s="354"/>
      <c r="BD11" s="354"/>
      <c r="BE11" s="354"/>
      <c r="BF11" s="354"/>
      <c r="BG11" s="354"/>
      <c r="BH11" s="354"/>
      <c r="BI11" s="354"/>
      <c r="BJ11" s="354"/>
      <c r="BK11" s="354"/>
      <c r="BL11" s="354"/>
      <c r="BM11" s="354"/>
      <c r="BN11" s="354"/>
      <c r="BO11" s="354"/>
      <c r="BP11" s="354"/>
      <c r="BQ11" s="354"/>
      <c r="BR11" s="354"/>
      <c r="BS11" s="354"/>
      <c r="BT11" s="354"/>
      <c r="BU11" s="354"/>
      <c r="BV11" s="354"/>
      <c r="BW11" s="354"/>
      <c r="BX11" s="354"/>
      <c r="BY11" s="354"/>
      <c r="BZ11" s="354"/>
      <c r="CA11" s="354"/>
      <c r="CB11" s="354"/>
      <c r="CC11" s="354"/>
      <c r="CD11" s="354"/>
      <c r="CE11" s="354"/>
      <c r="CF11" s="354"/>
      <c r="CG11" s="354"/>
      <c r="CH11" s="354"/>
      <c r="CI11" s="354"/>
      <c r="CJ11" s="354"/>
      <c r="CK11" s="354"/>
      <c r="CL11" s="354"/>
      <c r="CM11" s="354"/>
      <c r="CN11" s="354"/>
      <c r="CO11" s="354"/>
      <c r="CP11" s="354"/>
      <c r="CQ11" s="354"/>
      <c r="CR11" s="354"/>
      <c r="CS11" s="354"/>
      <c r="CT11" s="354"/>
      <c r="CU11" s="354"/>
      <c r="CV11" s="354"/>
      <c r="CW11" s="354"/>
      <c r="CX11" s="354"/>
      <c r="CY11" s="354"/>
      <c r="CZ11" s="354"/>
      <c r="DA11" s="354"/>
      <c r="DB11" s="354"/>
      <c r="DC11" s="354"/>
      <c r="DD11" s="354"/>
      <c r="DE11" s="354"/>
      <c r="DF11" s="354"/>
      <c r="DG11" s="354"/>
      <c r="DH11" s="354"/>
      <c r="DI11" s="354"/>
      <c r="DJ11" s="354"/>
      <c r="DK11" s="354"/>
      <c r="DL11" s="354"/>
      <c r="DM11" s="354"/>
      <c r="DN11" s="354"/>
      <c r="DO11" s="354"/>
      <c r="DP11" s="354"/>
      <c r="DQ11" s="354"/>
      <c r="DR11" s="354"/>
      <c r="DS11" s="354"/>
      <c r="DT11" s="354"/>
      <c r="DU11" s="354"/>
      <c r="DV11" s="354"/>
      <c r="DW11" s="354"/>
      <c r="DX11" s="354"/>
      <c r="DY11" s="354"/>
      <c r="DZ11" s="354"/>
      <c r="EA11" s="354"/>
      <c r="EB11" s="354"/>
      <c r="EC11" s="354"/>
      <c r="ED11" s="354"/>
      <c r="EE11" s="354"/>
      <c r="EF11" s="354"/>
      <c r="EG11" s="354"/>
      <c r="EH11" s="354"/>
      <c r="EI11" s="354"/>
      <c r="EJ11" s="354"/>
      <c r="EK11" s="354"/>
      <c r="EL11" s="354"/>
      <c r="EM11" s="354"/>
      <c r="EN11" s="354"/>
      <c r="EO11" s="354"/>
      <c r="EP11" s="354"/>
      <c r="EQ11" s="354"/>
      <c r="ER11" s="354"/>
      <c r="ES11" s="354"/>
      <c r="ET11" s="354"/>
      <c r="EU11" s="354"/>
      <c r="EV11" s="354"/>
      <c r="EW11" s="354"/>
      <c r="EX11" s="354"/>
      <c r="EY11" s="354"/>
      <c r="EZ11" s="354"/>
      <c r="FA11" s="354"/>
      <c r="FB11" s="354"/>
      <c r="FC11" s="354"/>
      <c r="FD11" s="354"/>
      <c r="FE11" s="354"/>
      <c r="FF11" s="354"/>
      <c r="FG11" s="354"/>
      <c r="FH11" s="354"/>
      <c r="FI11" s="354"/>
      <c r="FJ11" s="354"/>
      <c r="FK11" s="354"/>
      <c r="FL11" s="354"/>
      <c r="FM11" s="354"/>
      <c r="FN11" s="354"/>
      <c r="FO11" s="354"/>
      <c r="FP11" s="354"/>
      <c r="FQ11" s="354"/>
      <c r="FR11" s="354"/>
      <c r="FS11" s="354"/>
      <c r="FT11" s="354"/>
      <c r="FU11" s="354"/>
      <c r="FV11" s="354"/>
      <c r="FW11" s="354"/>
      <c r="FX11" s="354"/>
      <c r="FY11" s="354"/>
      <c r="FZ11" s="354"/>
      <c r="GA11" s="354"/>
      <c r="GB11" s="354"/>
      <c r="GC11" s="354"/>
      <c r="GD11" s="354"/>
      <c r="GE11" s="354"/>
      <c r="GF11" s="354"/>
      <c r="GG11" s="354"/>
      <c r="GH11" s="354"/>
      <c r="GI11" s="354"/>
      <c r="GJ11" s="354"/>
      <c r="GK11" s="354"/>
      <c r="GL11" s="354"/>
      <c r="GM11" s="354"/>
      <c r="GN11" s="354"/>
      <c r="GO11" s="354"/>
      <c r="GP11" s="354"/>
      <c r="GQ11" s="354"/>
      <c r="GR11" s="354"/>
      <c r="GS11" s="354"/>
      <c r="GT11" s="354"/>
      <c r="GU11" s="354"/>
      <c r="GV11" s="354"/>
      <c r="GW11" s="354"/>
      <c r="GX11" s="354"/>
      <c r="GY11" s="354"/>
      <c r="GZ11" s="354"/>
      <c r="HA11" s="354"/>
      <c r="HB11" s="354"/>
      <c r="HC11" s="354"/>
      <c r="HD11" s="354"/>
      <c r="HE11" s="354"/>
      <c r="HF11" s="354"/>
      <c r="HG11" s="354"/>
      <c r="HH11" s="354"/>
      <c r="HI11" s="354"/>
      <c r="HJ11" s="354"/>
      <c r="HK11" s="354"/>
      <c r="HL11" s="354"/>
      <c r="HM11" s="354"/>
      <c r="HN11" s="354"/>
      <c r="HO11" s="354"/>
      <c r="HP11" s="354"/>
      <c r="HQ11" s="354"/>
      <c r="HR11" s="354"/>
      <c r="HS11" s="354"/>
      <c r="HT11" s="354"/>
      <c r="HU11" s="354"/>
      <c r="HV11" s="354"/>
      <c r="HW11" s="354"/>
      <c r="HX11" s="354"/>
      <c r="HY11" s="354"/>
      <c r="HZ11" s="354"/>
      <c r="IA11" s="354"/>
      <c r="IB11" s="354"/>
      <c r="IC11" s="354"/>
      <c r="ID11" s="354"/>
      <c r="IE11" s="354"/>
      <c r="IF11" s="354"/>
      <c r="IG11" s="354"/>
      <c r="IH11" s="354"/>
      <c r="II11" s="354"/>
      <c r="IJ11" s="354"/>
      <c r="IK11" s="354"/>
      <c r="IL11" s="354"/>
      <c r="IM11" s="354"/>
      <c r="IN11" s="354"/>
      <c r="IO11" s="354"/>
      <c r="IP11" s="354"/>
      <c r="IQ11" s="354"/>
      <c r="IR11" s="354"/>
      <c r="IS11" s="354"/>
      <c r="IT11" s="354"/>
      <c r="IU11" s="354"/>
    </row>
    <row r="12" spans="1:255" ht="19.899999999999999" customHeight="1">
      <c r="A12" s="354"/>
      <c r="B12" s="355" t="s">
        <v>1047</v>
      </c>
      <c r="C12" s="361"/>
      <c r="D12" s="362"/>
      <c r="E12" s="363"/>
      <c r="F12" s="364"/>
      <c r="G12" s="365"/>
      <c r="H12" s="360"/>
      <c r="I12" s="360"/>
      <c r="J12" s="360"/>
      <c r="K12" s="360"/>
      <c r="L12" s="360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/>
      <c r="Z12" s="354"/>
      <c r="AA12" s="354"/>
      <c r="AB12" s="354"/>
      <c r="AC12" s="354"/>
      <c r="AD12" s="354"/>
      <c r="AE12" s="354"/>
      <c r="AF12" s="354"/>
      <c r="AG12" s="354"/>
      <c r="AH12" s="354"/>
      <c r="AI12" s="354"/>
      <c r="AJ12" s="354"/>
      <c r="AK12" s="354"/>
      <c r="AL12" s="354"/>
      <c r="AM12" s="354"/>
      <c r="AN12" s="354"/>
      <c r="AO12" s="354"/>
      <c r="AP12" s="354"/>
      <c r="AQ12" s="354"/>
      <c r="AR12" s="354"/>
      <c r="AS12" s="354"/>
      <c r="AT12" s="354"/>
      <c r="AU12" s="354"/>
      <c r="AV12" s="354"/>
      <c r="AW12" s="354"/>
      <c r="AX12" s="354"/>
      <c r="AY12" s="354"/>
      <c r="AZ12" s="354"/>
      <c r="BA12" s="354"/>
      <c r="BB12" s="354"/>
      <c r="BC12" s="354"/>
      <c r="BD12" s="354"/>
      <c r="BE12" s="354"/>
      <c r="BF12" s="354"/>
      <c r="BG12" s="354"/>
      <c r="BH12" s="354"/>
      <c r="BI12" s="354"/>
      <c r="BJ12" s="354"/>
      <c r="BK12" s="354"/>
      <c r="BL12" s="354"/>
      <c r="BM12" s="354"/>
      <c r="BN12" s="354"/>
      <c r="BO12" s="354"/>
      <c r="BP12" s="354"/>
      <c r="BQ12" s="354"/>
      <c r="BR12" s="354"/>
      <c r="BS12" s="354"/>
      <c r="BT12" s="354"/>
      <c r="BU12" s="354"/>
      <c r="BV12" s="354"/>
      <c r="BW12" s="354"/>
      <c r="BX12" s="354"/>
      <c r="BY12" s="354"/>
      <c r="BZ12" s="354"/>
      <c r="CA12" s="354"/>
      <c r="CB12" s="354"/>
      <c r="CC12" s="354"/>
      <c r="CD12" s="354"/>
      <c r="CE12" s="354"/>
      <c r="CF12" s="354"/>
      <c r="CG12" s="354"/>
      <c r="CH12" s="354"/>
      <c r="CI12" s="354"/>
      <c r="CJ12" s="354"/>
      <c r="CK12" s="354"/>
      <c r="CL12" s="354"/>
      <c r="CM12" s="354"/>
      <c r="CN12" s="354"/>
      <c r="CO12" s="354"/>
      <c r="CP12" s="354"/>
      <c r="CQ12" s="354"/>
      <c r="CR12" s="354"/>
      <c r="CS12" s="354"/>
      <c r="CT12" s="354"/>
      <c r="CU12" s="354"/>
      <c r="CV12" s="354"/>
      <c r="CW12" s="354"/>
      <c r="CX12" s="354"/>
      <c r="CY12" s="354"/>
      <c r="CZ12" s="354"/>
      <c r="DA12" s="354"/>
      <c r="DB12" s="354"/>
      <c r="DC12" s="354"/>
      <c r="DD12" s="354"/>
      <c r="DE12" s="354"/>
      <c r="DF12" s="354"/>
      <c r="DG12" s="354"/>
      <c r="DH12" s="354"/>
      <c r="DI12" s="354"/>
      <c r="DJ12" s="354"/>
      <c r="DK12" s="354"/>
      <c r="DL12" s="354"/>
      <c r="DM12" s="354"/>
      <c r="DN12" s="354"/>
      <c r="DO12" s="354"/>
      <c r="DP12" s="354"/>
      <c r="DQ12" s="354"/>
      <c r="DR12" s="354"/>
      <c r="DS12" s="354"/>
      <c r="DT12" s="354"/>
      <c r="DU12" s="354"/>
      <c r="DV12" s="354"/>
      <c r="DW12" s="354"/>
      <c r="DX12" s="354"/>
      <c r="DY12" s="354"/>
      <c r="DZ12" s="354"/>
      <c r="EA12" s="354"/>
      <c r="EB12" s="354"/>
      <c r="EC12" s="354"/>
      <c r="ED12" s="354"/>
      <c r="EE12" s="354"/>
      <c r="EF12" s="354"/>
      <c r="EG12" s="354"/>
      <c r="EH12" s="354"/>
      <c r="EI12" s="354"/>
      <c r="EJ12" s="354"/>
      <c r="EK12" s="354"/>
      <c r="EL12" s="354"/>
      <c r="EM12" s="354"/>
      <c r="EN12" s="354"/>
      <c r="EO12" s="354"/>
      <c r="EP12" s="354"/>
      <c r="EQ12" s="354"/>
      <c r="ER12" s="354"/>
      <c r="ES12" s="354"/>
      <c r="ET12" s="354"/>
      <c r="EU12" s="354"/>
      <c r="EV12" s="354"/>
      <c r="EW12" s="354"/>
      <c r="EX12" s="354"/>
      <c r="EY12" s="354"/>
      <c r="EZ12" s="354"/>
      <c r="FA12" s="354"/>
      <c r="FB12" s="354"/>
      <c r="FC12" s="354"/>
      <c r="FD12" s="354"/>
      <c r="FE12" s="354"/>
      <c r="FF12" s="354"/>
      <c r="FG12" s="354"/>
      <c r="FH12" s="354"/>
      <c r="FI12" s="354"/>
      <c r="FJ12" s="354"/>
      <c r="FK12" s="354"/>
      <c r="FL12" s="354"/>
      <c r="FM12" s="354"/>
      <c r="FN12" s="354"/>
      <c r="FO12" s="354"/>
      <c r="FP12" s="354"/>
      <c r="FQ12" s="354"/>
      <c r="FR12" s="354"/>
      <c r="FS12" s="354"/>
      <c r="FT12" s="354"/>
      <c r="FU12" s="354"/>
      <c r="FV12" s="354"/>
      <c r="FW12" s="354"/>
      <c r="FX12" s="354"/>
      <c r="FY12" s="354"/>
      <c r="FZ12" s="354"/>
      <c r="GA12" s="354"/>
      <c r="GB12" s="354"/>
      <c r="GC12" s="354"/>
      <c r="GD12" s="354"/>
      <c r="GE12" s="354"/>
      <c r="GF12" s="354"/>
      <c r="GG12" s="354"/>
      <c r="GH12" s="354"/>
      <c r="GI12" s="354"/>
      <c r="GJ12" s="354"/>
      <c r="GK12" s="354"/>
      <c r="GL12" s="354"/>
      <c r="GM12" s="354"/>
      <c r="GN12" s="354"/>
      <c r="GO12" s="354"/>
      <c r="GP12" s="354"/>
      <c r="GQ12" s="354"/>
      <c r="GR12" s="354"/>
      <c r="GS12" s="354"/>
      <c r="GT12" s="354"/>
      <c r="GU12" s="354"/>
      <c r="GV12" s="354"/>
      <c r="GW12" s="354"/>
      <c r="GX12" s="354"/>
      <c r="GY12" s="354"/>
      <c r="GZ12" s="354"/>
      <c r="HA12" s="354"/>
      <c r="HB12" s="354"/>
      <c r="HC12" s="354"/>
      <c r="HD12" s="354"/>
      <c r="HE12" s="354"/>
      <c r="HF12" s="354"/>
      <c r="HG12" s="354"/>
      <c r="HH12" s="354"/>
      <c r="HI12" s="354"/>
      <c r="HJ12" s="354"/>
      <c r="HK12" s="354"/>
      <c r="HL12" s="354"/>
      <c r="HM12" s="354"/>
      <c r="HN12" s="354"/>
      <c r="HO12" s="354"/>
      <c r="HP12" s="354"/>
      <c r="HQ12" s="354"/>
      <c r="HR12" s="354"/>
      <c r="HS12" s="354"/>
      <c r="HT12" s="354"/>
      <c r="HU12" s="354"/>
      <c r="HV12" s="354"/>
      <c r="HW12" s="354"/>
      <c r="HX12" s="354"/>
      <c r="HY12" s="354"/>
      <c r="HZ12" s="354"/>
      <c r="IA12" s="354"/>
      <c r="IB12" s="354"/>
      <c r="IC12" s="354"/>
      <c r="ID12" s="354"/>
      <c r="IE12" s="354"/>
      <c r="IF12" s="354"/>
      <c r="IG12" s="354"/>
      <c r="IH12" s="354"/>
      <c r="II12" s="354"/>
      <c r="IJ12" s="354"/>
      <c r="IK12" s="354"/>
      <c r="IL12" s="354"/>
      <c r="IM12" s="354"/>
      <c r="IN12" s="354"/>
      <c r="IO12" s="354"/>
      <c r="IP12" s="354"/>
      <c r="IQ12" s="354"/>
      <c r="IR12" s="354"/>
      <c r="IS12" s="354"/>
      <c r="IT12" s="354"/>
      <c r="IU12" s="354"/>
    </row>
    <row r="13" spans="1:255" ht="19.899999999999999" customHeight="1">
      <c r="A13" s="354"/>
      <c r="B13" s="355" t="s">
        <v>1045</v>
      </c>
      <c r="C13" s="361"/>
      <c r="D13" s="362"/>
      <c r="E13" s="363"/>
      <c r="F13" s="364"/>
      <c r="G13" s="365"/>
      <c r="H13" s="360"/>
      <c r="I13" s="360"/>
      <c r="J13" s="360"/>
      <c r="K13" s="360"/>
      <c r="L13" s="360"/>
      <c r="M13" s="354"/>
      <c r="N13" s="354"/>
      <c r="O13" s="354"/>
      <c r="P13" s="354"/>
      <c r="Q13" s="354"/>
      <c r="R13" s="354"/>
      <c r="S13" s="354"/>
      <c r="T13" s="354"/>
      <c r="U13" s="354"/>
      <c r="V13" s="354"/>
      <c r="W13" s="354"/>
      <c r="X13" s="354"/>
      <c r="Y13" s="354"/>
      <c r="Z13" s="354"/>
      <c r="AA13" s="354"/>
      <c r="AB13" s="354"/>
      <c r="AC13" s="354"/>
      <c r="AD13" s="354"/>
      <c r="AE13" s="354"/>
      <c r="AF13" s="354"/>
      <c r="AG13" s="354"/>
      <c r="AH13" s="354"/>
      <c r="AI13" s="354"/>
      <c r="AJ13" s="354"/>
      <c r="AK13" s="354"/>
      <c r="AL13" s="354"/>
      <c r="AM13" s="354"/>
      <c r="AN13" s="354"/>
      <c r="AO13" s="354"/>
      <c r="AP13" s="354"/>
      <c r="AQ13" s="354"/>
      <c r="AR13" s="354"/>
      <c r="AS13" s="354"/>
      <c r="AT13" s="354"/>
      <c r="AU13" s="354"/>
      <c r="AV13" s="354"/>
      <c r="AW13" s="354"/>
      <c r="AX13" s="354"/>
      <c r="AY13" s="354"/>
      <c r="AZ13" s="354"/>
      <c r="BA13" s="354"/>
      <c r="BB13" s="354"/>
      <c r="BC13" s="354"/>
      <c r="BD13" s="354"/>
      <c r="BE13" s="354"/>
      <c r="BF13" s="354"/>
      <c r="BG13" s="354"/>
      <c r="BH13" s="354"/>
      <c r="BI13" s="354"/>
      <c r="BJ13" s="354"/>
      <c r="BK13" s="354"/>
      <c r="BL13" s="354"/>
      <c r="BM13" s="354"/>
      <c r="BN13" s="354"/>
      <c r="BO13" s="354"/>
      <c r="BP13" s="354"/>
      <c r="BQ13" s="354"/>
      <c r="BR13" s="354"/>
      <c r="BS13" s="354"/>
      <c r="BT13" s="354"/>
      <c r="BU13" s="354"/>
      <c r="BV13" s="354"/>
      <c r="BW13" s="354"/>
      <c r="BX13" s="354"/>
      <c r="BY13" s="354"/>
      <c r="BZ13" s="354"/>
      <c r="CA13" s="354"/>
      <c r="CB13" s="354"/>
      <c r="CC13" s="354"/>
      <c r="CD13" s="354"/>
      <c r="CE13" s="354"/>
      <c r="CF13" s="354"/>
      <c r="CG13" s="354"/>
      <c r="CH13" s="354"/>
      <c r="CI13" s="354"/>
      <c r="CJ13" s="354"/>
      <c r="CK13" s="354"/>
      <c r="CL13" s="354"/>
      <c r="CM13" s="354"/>
      <c r="CN13" s="354"/>
      <c r="CO13" s="354"/>
      <c r="CP13" s="354"/>
      <c r="CQ13" s="354"/>
      <c r="CR13" s="354"/>
      <c r="CS13" s="354"/>
      <c r="CT13" s="354"/>
      <c r="CU13" s="354"/>
      <c r="CV13" s="354"/>
      <c r="CW13" s="354"/>
      <c r="CX13" s="354"/>
      <c r="CY13" s="354"/>
      <c r="CZ13" s="354"/>
      <c r="DA13" s="354"/>
      <c r="DB13" s="354"/>
      <c r="DC13" s="354"/>
      <c r="DD13" s="354"/>
      <c r="DE13" s="354"/>
      <c r="DF13" s="354"/>
      <c r="DG13" s="354"/>
      <c r="DH13" s="354"/>
      <c r="DI13" s="354"/>
      <c r="DJ13" s="354"/>
      <c r="DK13" s="354"/>
      <c r="DL13" s="354"/>
      <c r="DM13" s="354"/>
      <c r="DN13" s="354"/>
      <c r="DO13" s="354"/>
      <c r="DP13" s="354"/>
      <c r="DQ13" s="354"/>
      <c r="DR13" s="354"/>
      <c r="DS13" s="354"/>
      <c r="DT13" s="354"/>
      <c r="DU13" s="354"/>
      <c r="DV13" s="354"/>
      <c r="DW13" s="354"/>
      <c r="DX13" s="354"/>
      <c r="DY13" s="354"/>
      <c r="DZ13" s="354"/>
      <c r="EA13" s="354"/>
      <c r="EB13" s="354"/>
      <c r="EC13" s="354"/>
      <c r="ED13" s="354"/>
      <c r="EE13" s="354"/>
      <c r="EF13" s="354"/>
      <c r="EG13" s="354"/>
      <c r="EH13" s="354"/>
      <c r="EI13" s="354"/>
      <c r="EJ13" s="354"/>
      <c r="EK13" s="354"/>
      <c r="EL13" s="354"/>
      <c r="EM13" s="354"/>
      <c r="EN13" s="354"/>
      <c r="EO13" s="354"/>
      <c r="EP13" s="354"/>
      <c r="EQ13" s="354"/>
      <c r="ER13" s="354"/>
      <c r="ES13" s="354"/>
      <c r="ET13" s="354"/>
      <c r="EU13" s="354"/>
      <c r="EV13" s="354"/>
      <c r="EW13" s="354"/>
      <c r="EX13" s="354"/>
      <c r="EY13" s="354"/>
      <c r="EZ13" s="354"/>
      <c r="FA13" s="354"/>
      <c r="FB13" s="354"/>
      <c r="FC13" s="354"/>
      <c r="FD13" s="354"/>
      <c r="FE13" s="354"/>
      <c r="FF13" s="354"/>
      <c r="FG13" s="354"/>
      <c r="FH13" s="354"/>
      <c r="FI13" s="354"/>
      <c r="FJ13" s="354"/>
      <c r="FK13" s="354"/>
      <c r="FL13" s="354"/>
      <c r="FM13" s="354"/>
      <c r="FN13" s="354"/>
      <c r="FO13" s="354"/>
      <c r="FP13" s="354"/>
      <c r="FQ13" s="354"/>
      <c r="FR13" s="354"/>
      <c r="FS13" s="354"/>
      <c r="FT13" s="354"/>
      <c r="FU13" s="354"/>
      <c r="FV13" s="354"/>
      <c r="FW13" s="354"/>
      <c r="FX13" s="354"/>
      <c r="FY13" s="354"/>
      <c r="FZ13" s="354"/>
      <c r="GA13" s="354"/>
      <c r="GB13" s="354"/>
      <c r="GC13" s="354"/>
      <c r="GD13" s="354"/>
      <c r="GE13" s="354"/>
      <c r="GF13" s="354"/>
      <c r="GG13" s="354"/>
      <c r="GH13" s="354"/>
      <c r="GI13" s="354"/>
      <c r="GJ13" s="354"/>
      <c r="GK13" s="354"/>
      <c r="GL13" s="354"/>
      <c r="GM13" s="354"/>
      <c r="GN13" s="354"/>
      <c r="GO13" s="354"/>
      <c r="GP13" s="354"/>
      <c r="GQ13" s="354"/>
      <c r="GR13" s="354"/>
      <c r="GS13" s="354"/>
      <c r="GT13" s="354"/>
      <c r="GU13" s="354"/>
      <c r="GV13" s="354"/>
      <c r="GW13" s="354"/>
      <c r="GX13" s="354"/>
      <c r="GY13" s="354"/>
      <c r="GZ13" s="354"/>
      <c r="HA13" s="354"/>
      <c r="HB13" s="354"/>
      <c r="HC13" s="354"/>
      <c r="HD13" s="354"/>
      <c r="HE13" s="354"/>
      <c r="HF13" s="354"/>
      <c r="HG13" s="354"/>
      <c r="HH13" s="354"/>
      <c r="HI13" s="354"/>
      <c r="HJ13" s="354"/>
      <c r="HK13" s="354"/>
      <c r="HL13" s="354"/>
      <c r="HM13" s="354"/>
      <c r="HN13" s="354"/>
      <c r="HO13" s="354"/>
      <c r="HP13" s="354"/>
      <c r="HQ13" s="354"/>
      <c r="HR13" s="354"/>
      <c r="HS13" s="354"/>
      <c r="HT13" s="354"/>
      <c r="HU13" s="354"/>
      <c r="HV13" s="354"/>
      <c r="HW13" s="354"/>
      <c r="HX13" s="354"/>
      <c r="HY13" s="354"/>
      <c r="HZ13" s="354"/>
      <c r="IA13" s="354"/>
      <c r="IB13" s="354"/>
      <c r="IC13" s="354"/>
      <c r="ID13" s="354"/>
      <c r="IE13" s="354"/>
      <c r="IF13" s="354"/>
      <c r="IG13" s="354"/>
      <c r="IH13" s="354"/>
      <c r="II13" s="354"/>
      <c r="IJ13" s="354"/>
      <c r="IK13" s="354"/>
      <c r="IL13" s="354"/>
      <c r="IM13" s="354"/>
      <c r="IN13" s="354"/>
      <c r="IO13" s="354"/>
      <c r="IP13" s="354"/>
      <c r="IQ13" s="354"/>
      <c r="IR13" s="354"/>
      <c r="IS13" s="354"/>
      <c r="IT13" s="354"/>
      <c r="IU13" s="354"/>
    </row>
    <row r="14" spans="1:255" ht="19.899999999999999" customHeight="1">
      <c r="A14" s="354"/>
      <c r="B14" s="355"/>
      <c r="C14" s="361"/>
      <c r="D14" s="362"/>
      <c r="E14" s="363"/>
      <c r="F14" s="366"/>
      <c r="G14" s="365"/>
      <c r="H14" s="360"/>
      <c r="I14" s="360"/>
      <c r="J14" s="360"/>
      <c r="K14" s="360"/>
      <c r="L14" s="360"/>
      <c r="M14" s="354"/>
      <c r="N14" s="354"/>
      <c r="O14" s="354"/>
      <c r="P14" s="354"/>
      <c r="Q14" s="354"/>
      <c r="R14" s="354"/>
      <c r="S14" s="354"/>
      <c r="T14" s="354"/>
      <c r="U14" s="354"/>
      <c r="V14" s="354"/>
      <c r="W14" s="354"/>
      <c r="X14" s="354"/>
      <c r="Y14" s="354"/>
      <c r="Z14" s="354"/>
      <c r="AA14" s="354"/>
      <c r="AB14" s="354"/>
      <c r="AC14" s="354"/>
      <c r="AD14" s="354"/>
      <c r="AE14" s="354"/>
      <c r="AF14" s="354"/>
      <c r="AG14" s="354"/>
      <c r="AH14" s="354"/>
      <c r="AI14" s="354"/>
      <c r="AJ14" s="354"/>
      <c r="AK14" s="354"/>
      <c r="AL14" s="354"/>
      <c r="AM14" s="354"/>
      <c r="AN14" s="354"/>
      <c r="AO14" s="354"/>
      <c r="AP14" s="354"/>
      <c r="AQ14" s="354"/>
      <c r="AR14" s="354"/>
      <c r="AS14" s="354"/>
      <c r="AT14" s="354"/>
      <c r="AU14" s="354"/>
      <c r="AV14" s="354"/>
      <c r="AW14" s="354"/>
      <c r="AX14" s="354"/>
      <c r="AY14" s="354"/>
      <c r="AZ14" s="354"/>
      <c r="BA14" s="354"/>
      <c r="BB14" s="354"/>
      <c r="BC14" s="354"/>
      <c r="BD14" s="354"/>
      <c r="BE14" s="354"/>
      <c r="BF14" s="354"/>
      <c r="BG14" s="354"/>
      <c r="BH14" s="354"/>
      <c r="BI14" s="354"/>
      <c r="BJ14" s="354"/>
      <c r="BK14" s="354"/>
      <c r="BL14" s="354"/>
      <c r="BM14" s="354"/>
      <c r="BN14" s="354"/>
      <c r="BO14" s="354"/>
      <c r="BP14" s="354"/>
      <c r="BQ14" s="354"/>
      <c r="BR14" s="354"/>
      <c r="BS14" s="354"/>
      <c r="BT14" s="354"/>
      <c r="BU14" s="354"/>
      <c r="BV14" s="354"/>
      <c r="BW14" s="354"/>
      <c r="BX14" s="354"/>
      <c r="BY14" s="354"/>
      <c r="BZ14" s="354"/>
      <c r="CA14" s="354"/>
      <c r="CB14" s="354"/>
      <c r="CC14" s="354"/>
      <c r="CD14" s="354"/>
      <c r="CE14" s="354"/>
      <c r="CF14" s="354"/>
      <c r="CG14" s="354"/>
      <c r="CH14" s="354"/>
      <c r="CI14" s="354"/>
      <c r="CJ14" s="354"/>
      <c r="CK14" s="354"/>
      <c r="CL14" s="354"/>
      <c r="CM14" s="354"/>
      <c r="CN14" s="354"/>
      <c r="CO14" s="354"/>
      <c r="CP14" s="354"/>
      <c r="CQ14" s="354"/>
      <c r="CR14" s="354"/>
      <c r="CS14" s="354"/>
      <c r="CT14" s="354"/>
      <c r="CU14" s="354"/>
      <c r="CV14" s="354"/>
      <c r="CW14" s="354"/>
      <c r="CX14" s="354"/>
      <c r="CY14" s="354"/>
      <c r="CZ14" s="354"/>
      <c r="DA14" s="354"/>
      <c r="DB14" s="354"/>
      <c r="DC14" s="354"/>
      <c r="DD14" s="354"/>
      <c r="DE14" s="354"/>
      <c r="DF14" s="354"/>
      <c r="DG14" s="354"/>
      <c r="DH14" s="354"/>
      <c r="DI14" s="354"/>
      <c r="DJ14" s="354"/>
      <c r="DK14" s="354"/>
      <c r="DL14" s="354"/>
      <c r="DM14" s="354"/>
      <c r="DN14" s="354"/>
      <c r="DO14" s="354"/>
      <c r="DP14" s="354"/>
      <c r="DQ14" s="354"/>
      <c r="DR14" s="354"/>
      <c r="DS14" s="354"/>
      <c r="DT14" s="354"/>
      <c r="DU14" s="354"/>
      <c r="DV14" s="354"/>
      <c r="DW14" s="354"/>
      <c r="DX14" s="354"/>
      <c r="DY14" s="354"/>
      <c r="DZ14" s="354"/>
      <c r="EA14" s="354"/>
      <c r="EB14" s="354"/>
      <c r="EC14" s="354"/>
      <c r="ED14" s="354"/>
      <c r="EE14" s="354"/>
      <c r="EF14" s="354"/>
      <c r="EG14" s="354"/>
      <c r="EH14" s="354"/>
      <c r="EI14" s="354"/>
      <c r="EJ14" s="354"/>
      <c r="EK14" s="354"/>
      <c r="EL14" s="354"/>
      <c r="EM14" s="354"/>
      <c r="EN14" s="354"/>
      <c r="EO14" s="354"/>
      <c r="EP14" s="354"/>
      <c r="EQ14" s="354"/>
      <c r="ER14" s="354"/>
      <c r="ES14" s="354"/>
      <c r="ET14" s="354"/>
      <c r="EU14" s="354"/>
      <c r="EV14" s="354"/>
      <c r="EW14" s="354"/>
      <c r="EX14" s="354"/>
      <c r="EY14" s="354"/>
      <c r="EZ14" s="354"/>
      <c r="FA14" s="354"/>
      <c r="FB14" s="354"/>
      <c r="FC14" s="354"/>
      <c r="FD14" s="354"/>
      <c r="FE14" s="354"/>
      <c r="FF14" s="354"/>
      <c r="FG14" s="354"/>
      <c r="FH14" s="354"/>
      <c r="FI14" s="354"/>
      <c r="FJ14" s="354"/>
      <c r="FK14" s="354"/>
      <c r="FL14" s="354"/>
      <c r="FM14" s="354"/>
      <c r="FN14" s="354"/>
      <c r="FO14" s="354"/>
      <c r="FP14" s="354"/>
      <c r="FQ14" s="354"/>
      <c r="FR14" s="354"/>
      <c r="FS14" s="354"/>
      <c r="FT14" s="354"/>
      <c r="FU14" s="354"/>
      <c r="FV14" s="354"/>
      <c r="FW14" s="354"/>
      <c r="FX14" s="354"/>
      <c r="FY14" s="354"/>
      <c r="FZ14" s="354"/>
      <c r="GA14" s="354"/>
      <c r="GB14" s="354"/>
      <c r="GC14" s="354"/>
      <c r="GD14" s="354"/>
      <c r="GE14" s="354"/>
      <c r="GF14" s="354"/>
      <c r="GG14" s="354"/>
      <c r="GH14" s="354"/>
      <c r="GI14" s="354"/>
      <c r="GJ14" s="354"/>
      <c r="GK14" s="354"/>
      <c r="GL14" s="354"/>
      <c r="GM14" s="354"/>
      <c r="GN14" s="354"/>
      <c r="GO14" s="354"/>
      <c r="GP14" s="354"/>
      <c r="GQ14" s="354"/>
      <c r="GR14" s="354"/>
      <c r="GS14" s="354"/>
      <c r="GT14" s="354"/>
      <c r="GU14" s="354"/>
      <c r="GV14" s="354"/>
      <c r="GW14" s="354"/>
      <c r="GX14" s="354"/>
      <c r="GY14" s="354"/>
      <c r="GZ14" s="354"/>
      <c r="HA14" s="354"/>
      <c r="HB14" s="354"/>
      <c r="HC14" s="354"/>
      <c r="HD14" s="354"/>
      <c r="HE14" s="354"/>
      <c r="HF14" s="354"/>
      <c r="HG14" s="354"/>
      <c r="HH14" s="354"/>
      <c r="HI14" s="354"/>
      <c r="HJ14" s="354"/>
      <c r="HK14" s="354"/>
      <c r="HL14" s="354"/>
      <c r="HM14" s="354"/>
      <c r="HN14" s="354"/>
      <c r="HO14" s="354"/>
      <c r="HP14" s="354"/>
      <c r="HQ14" s="354"/>
      <c r="HR14" s="354"/>
      <c r="HS14" s="354"/>
      <c r="HT14" s="354"/>
      <c r="HU14" s="354"/>
      <c r="HV14" s="354"/>
      <c r="HW14" s="354"/>
      <c r="HX14" s="354"/>
      <c r="HY14" s="354"/>
      <c r="HZ14" s="354"/>
      <c r="IA14" s="354"/>
      <c r="IB14" s="354"/>
      <c r="IC14" s="354"/>
      <c r="ID14" s="354"/>
      <c r="IE14" s="354"/>
      <c r="IF14" s="354"/>
      <c r="IG14" s="354"/>
      <c r="IH14" s="354"/>
      <c r="II14" s="354"/>
      <c r="IJ14" s="354"/>
      <c r="IK14" s="354"/>
      <c r="IL14" s="354"/>
      <c r="IM14" s="354"/>
      <c r="IN14" s="354"/>
      <c r="IO14" s="354"/>
      <c r="IP14" s="354"/>
      <c r="IQ14" s="354"/>
      <c r="IR14" s="354"/>
      <c r="IS14" s="354"/>
      <c r="IT14" s="354"/>
      <c r="IU14" s="354"/>
    </row>
    <row r="15" spans="1:255" ht="19.899999999999999" customHeight="1">
      <c r="A15" s="354"/>
      <c r="B15" s="441" t="s">
        <v>1048</v>
      </c>
      <c r="C15" s="367"/>
      <c r="D15" s="360"/>
      <c r="E15" s="360"/>
      <c r="F15" s="368"/>
      <c r="G15" s="360"/>
      <c r="H15" s="360"/>
      <c r="I15" s="360"/>
      <c r="J15" s="360"/>
      <c r="K15" s="360"/>
      <c r="L15" s="360"/>
      <c r="M15" s="354"/>
      <c r="N15" s="354"/>
      <c r="O15" s="354"/>
      <c r="P15" s="354"/>
      <c r="Q15" s="354"/>
      <c r="R15" s="354"/>
      <c r="S15" s="354"/>
      <c r="T15" s="354"/>
      <c r="U15" s="354"/>
      <c r="V15" s="354"/>
      <c r="W15" s="354"/>
      <c r="X15" s="354"/>
      <c r="Y15" s="354"/>
      <c r="Z15" s="354"/>
      <c r="AA15" s="354"/>
      <c r="AB15" s="354"/>
      <c r="AC15" s="354"/>
      <c r="AD15" s="354"/>
      <c r="AE15" s="354"/>
      <c r="AF15" s="354"/>
      <c r="AG15" s="354"/>
      <c r="AH15" s="354"/>
      <c r="AI15" s="354"/>
      <c r="AJ15" s="354"/>
      <c r="AK15" s="354"/>
      <c r="AL15" s="354"/>
      <c r="AM15" s="354"/>
      <c r="AN15" s="354"/>
      <c r="AO15" s="354"/>
      <c r="AP15" s="354"/>
      <c r="AQ15" s="354"/>
      <c r="AR15" s="354"/>
      <c r="AS15" s="354"/>
      <c r="AT15" s="354"/>
      <c r="AU15" s="354"/>
      <c r="AV15" s="354"/>
      <c r="AW15" s="354"/>
      <c r="AX15" s="354"/>
      <c r="AY15" s="354"/>
      <c r="AZ15" s="354"/>
      <c r="BA15" s="354"/>
      <c r="BB15" s="354"/>
      <c r="BC15" s="354"/>
      <c r="BD15" s="354"/>
      <c r="BE15" s="354"/>
      <c r="BF15" s="354"/>
      <c r="BG15" s="354"/>
      <c r="BH15" s="354"/>
      <c r="BI15" s="354"/>
      <c r="BJ15" s="354"/>
      <c r="BK15" s="354"/>
      <c r="BL15" s="354"/>
      <c r="BM15" s="354"/>
      <c r="BN15" s="354"/>
      <c r="BO15" s="354"/>
      <c r="BP15" s="354"/>
      <c r="BQ15" s="354"/>
      <c r="BR15" s="354"/>
      <c r="BS15" s="354"/>
      <c r="BT15" s="354"/>
      <c r="BU15" s="354"/>
      <c r="BV15" s="354"/>
      <c r="BW15" s="354"/>
      <c r="BX15" s="354"/>
      <c r="BY15" s="354"/>
      <c r="BZ15" s="354"/>
      <c r="CA15" s="354"/>
      <c r="CB15" s="354"/>
      <c r="CC15" s="354"/>
      <c r="CD15" s="354"/>
      <c r="CE15" s="354"/>
      <c r="CF15" s="354"/>
      <c r="CG15" s="354"/>
      <c r="CH15" s="354"/>
      <c r="CI15" s="354"/>
      <c r="CJ15" s="354"/>
      <c r="CK15" s="354"/>
      <c r="CL15" s="354"/>
      <c r="CM15" s="354"/>
      <c r="CN15" s="354"/>
      <c r="CO15" s="354"/>
      <c r="CP15" s="354"/>
      <c r="CQ15" s="354"/>
      <c r="CR15" s="354"/>
      <c r="CS15" s="354"/>
      <c r="CT15" s="354"/>
      <c r="CU15" s="354"/>
      <c r="CV15" s="354"/>
      <c r="CW15" s="354"/>
      <c r="CX15" s="354"/>
      <c r="CY15" s="354"/>
      <c r="CZ15" s="354"/>
      <c r="DA15" s="354"/>
      <c r="DB15" s="354"/>
      <c r="DC15" s="354"/>
      <c r="DD15" s="354"/>
      <c r="DE15" s="354"/>
      <c r="DF15" s="354"/>
      <c r="DG15" s="354"/>
      <c r="DH15" s="354"/>
      <c r="DI15" s="354"/>
      <c r="DJ15" s="354"/>
      <c r="DK15" s="354"/>
      <c r="DL15" s="354"/>
      <c r="DM15" s="354"/>
      <c r="DN15" s="354"/>
      <c r="DO15" s="354"/>
      <c r="DP15" s="354"/>
      <c r="DQ15" s="354"/>
      <c r="DR15" s="354"/>
      <c r="DS15" s="354"/>
      <c r="DT15" s="354"/>
      <c r="DU15" s="354"/>
      <c r="DV15" s="354"/>
      <c r="DW15" s="354"/>
      <c r="DX15" s="354"/>
      <c r="DY15" s="354"/>
      <c r="DZ15" s="354"/>
      <c r="EA15" s="354"/>
      <c r="EB15" s="354"/>
      <c r="EC15" s="354"/>
      <c r="ED15" s="354"/>
      <c r="EE15" s="354"/>
      <c r="EF15" s="354"/>
      <c r="EG15" s="354"/>
      <c r="EH15" s="354"/>
      <c r="EI15" s="354"/>
      <c r="EJ15" s="354"/>
      <c r="EK15" s="354"/>
      <c r="EL15" s="354"/>
      <c r="EM15" s="354"/>
      <c r="EN15" s="354"/>
      <c r="EO15" s="354"/>
      <c r="EP15" s="354"/>
      <c r="EQ15" s="354"/>
      <c r="ER15" s="354"/>
      <c r="ES15" s="354"/>
      <c r="ET15" s="354"/>
      <c r="EU15" s="354"/>
      <c r="EV15" s="354"/>
      <c r="EW15" s="354"/>
      <c r="EX15" s="354"/>
      <c r="EY15" s="354"/>
      <c r="EZ15" s="354"/>
      <c r="FA15" s="354"/>
      <c r="FB15" s="354"/>
      <c r="FC15" s="354"/>
      <c r="FD15" s="354"/>
      <c r="FE15" s="354"/>
      <c r="FF15" s="354"/>
      <c r="FG15" s="354"/>
      <c r="FH15" s="354"/>
      <c r="FI15" s="354"/>
      <c r="FJ15" s="354"/>
      <c r="FK15" s="354"/>
      <c r="FL15" s="354"/>
      <c r="FM15" s="354"/>
      <c r="FN15" s="354"/>
      <c r="FO15" s="354"/>
      <c r="FP15" s="354"/>
      <c r="FQ15" s="354"/>
      <c r="FR15" s="354"/>
      <c r="FS15" s="354"/>
      <c r="FT15" s="354"/>
      <c r="FU15" s="354"/>
      <c r="FV15" s="354"/>
      <c r="FW15" s="354"/>
      <c r="FX15" s="354"/>
      <c r="FY15" s="354"/>
      <c r="FZ15" s="354"/>
      <c r="GA15" s="354"/>
      <c r="GB15" s="354"/>
      <c r="GC15" s="354"/>
      <c r="GD15" s="354"/>
      <c r="GE15" s="354"/>
      <c r="GF15" s="354"/>
      <c r="GG15" s="354"/>
      <c r="GH15" s="354"/>
      <c r="GI15" s="354"/>
      <c r="GJ15" s="354"/>
      <c r="GK15" s="354"/>
      <c r="GL15" s="354"/>
      <c r="GM15" s="354"/>
      <c r="GN15" s="354"/>
      <c r="GO15" s="354"/>
      <c r="GP15" s="354"/>
      <c r="GQ15" s="354"/>
      <c r="GR15" s="354"/>
      <c r="GS15" s="354"/>
      <c r="GT15" s="354"/>
      <c r="GU15" s="354"/>
      <c r="GV15" s="354"/>
      <c r="GW15" s="354"/>
      <c r="GX15" s="354"/>
      <c r="GY15" s="354"/>
      <c r="GZ15" s="354"/>
      <c r="HA15" s="354"/>
      <c r="HB15" s="354"/>
      <c r="HC15" s="354"/>
      <c r="HD15" s="354"/>
      <c r="HE15" s="354"/>
      <c r="HF15" s="354"/>
      <c r="HG15" s="354"/>
      <c r="HH15" s="354"/>
      <c r="HI15" s="354"/>
      <c r="HJ15" s="354"/>
      <c r="HK15" s="354"/>
      <c r="HL15" s="354"/>
      <c r="HM15" s="354"/>
      <c r="HN15" s="354"/>
      <c r="HO15" s="354"/>
      <c r="HP15" s="354"/>
      <c r="HQ15" s="354"/>
      <c r="HR15" s="354"/>
      <c r="HS15" s="354"/>
      <c r="HT15" s="354"/>
      <c r="HU15" s="354"/>
      <c r="HV15" s="354"/>
      <c r="HW15" s="354"/>
      <c r="HX15" s="354"/>
      <c r="HY15" s="354"/>
      <c r="HZ15" s="354"/>
      <c r="IA15" s="354"/>
      <c r="IB15" s="354"/>
      <c r="IC15" s="354"/>
      <c r="ID15" s="354"/>
      <c r="IE15" s="354"/>
      <c r="IF15" s="354"/>
      <c r="IG15" s="354"/>
      <c r="IH15" s="354"/>
      <c r="II15" s="354"/>
      <c r="IJ15" s="354"/>
      <c r="IK15" s="354"/>
      <c r="IL15" s="354"/>
      <c r="IM15" s="354"/>
      <c r="IN15" s="354"/>
      <c r="IO15" s="354"/>
      <c r="IP15" s="354"/>
      <c r="IQ15" s="354"/>
      <c r="IR15" s="354"/>
      <c r="IS15" s="354"/>
      <c r="IT15" s="354"/>
      <c r="IU15" s="354"/>
    </row>
    <row r="16" spans="1:255" ht="19.899999999999999" customHeight="1">
      <c r="A16" s="354"/>
      <c r="B16" s="355" t="s">
        <v>79</v>
      </c>
      <c r="C16" s="367"/>
      <c r="D16" s="360"/>
      <c r="E16" s="360"/>
      <c r="F16" s="368"/>
      <c r="G16" s="360"/>
      <c r="H16" s="360"/>
      <c r="I16" s="360"/>
      <c r="J16" s="360"/>
      <c r="K16" s="360"/>
      <c r="L16" s="360"/>
      <c r="M16" s="354"/>
      <c r="N16" s="354"/>
      <c r="O16" s="354"/>
      <c r="P16" s="354"/>
      <c r="Q16" s="354"/>
      <c r="R16" s="354"/>
      <c r="S16" s="354"/>
      <c r="T16" s="354"/>
      <c r="U16" s="354"/>
      <c r="V16" s="354"/>
      <c r="W16" s="354"/>
      <c r="X16" s="354"/>
      <c r="Y16" s="354"/>
      <c r="Z16" s="354"/>
      <c r="AA16" s="354"/>
      <c r="AB16" s="354"/>
      <c r="AC16" s="354"/>
      <c r="AD16" s="354"/>
      <c r="AE16" s="354"/>
      <c r="AF16" s="354"/>
      <c r="AG16" s="354"/>
      <c r="AH16" s="354"/>
      <c r="AI16" s="354"/>
      <c r="AJ16" s="354"/>
      <c r="AK16" s="354"/>
      <c r="AL16" s="354"/>
      <c r="AM16" s="354"/>
      <c r="AN16" s="354"/>
      <c r="AO16" s="354"/>
      <c r="AP16" s="354"/>
      <c r="AQ16" s="354"/>
      <c r="AR16" s="354"/>
      <c r="AS16" s="354"/>
      <c r="AT16" s="354"/>
      <c r="AU16" s="354"/>
      <c r="AV16" s="354"/>
      <c r="AW16" s="354"/>
      <c r="AX16" s="354"/>
      <c r="AY16" s="354"/>
      <c r="AZ16" s="354"/>
      <c r="BA16" s="354"/>
      <c r="BB16" s="354"/>
      <c r="BC16" s="354"/>
      <c r="BD16" s="354"/>
      <c r="BE16" s="354"/>
      <c r="BF16" s="354"/>
      <c r="BG16" s="354"/>
      <c r="BH16" s="354"/>
      <c r="BI16" s="354"/>
      <c r="BJ16" s="354"/>
      <c r="BK16" s="354"/>
      <c r="BL16" s="354"/>
      <c r="BM16" s="354"/>
      <c r="BN16" s="354"/>
      <c r="BO16" s="354"/>
      <c r="BP16" s="354"/>
      <c r="BQ16" s="354"/>
      <c r="BR16" s="354"/>
      <c r="BS16" s="354"/>
      <c r="BT16" s="354"/>
      <c r="BU16" s="354"/>
      <c r="BV16" s="354"/>
      <c r="BW16" s="354"/>
      <c r="BX16" s="354"/>
      <c r="BY16" s="354"/>
      <c r="BZ16" s="354"/>
      <c r="CA16" s="354"/>
      <c r="CB16" s="354"/>
      <c r="CC16" s="354"/>
      <c r="CD16" s="354"/>
      <c r="CE16" s="354"/>
      <c r="CF16" s="354"/>
      <c r="CG16" s="354"/>
      <c r="CH16" s="354"/>
      <c r="CI16" s="354"/>
      <c r="CJ16" s="354"/>
      <c r="CK16" s="354"/>
      <c r="CL16" s="354"/>
      <c r="CM16" s="354"/>
      <c r="CN16" s="354"/>
      <c r="CO16" s="354"/>
      <c r="CP16" s="354"/>
      <c r="CQ16" s="354"/>
      <c r="CR16" s="354"/>
      <c r="CS16" s="354"/>
      <c r="CT16" s="354"/>
      <c r="CU16" s="354"/>
      <c r="CV16" s="354"/>
      <c r="CW16" s="354"/>
      <c r="CX16" s="354"/>
      <c r="CY16" s="354"/>
      <c r="CZ16" s="354"/>
      <c r="DA16" s="354"/>
      <c r="DB16" s="354"/>
      <c r="DC16" s="354"/>
      <c r="DD16" s="354"/>
      <c r="DE16" s="354"/>
      <c r="DF16" s="354"/>
      <c r="DG16" s="354"/>
      <c r="DH16" s="354"/>
      <c r="DI16" s="354"/>
      <c r="DJ16" s="354"/>
      <c r="DK16" s="354"/>
      <c r="DL16" s="354"/>
      <c r="DM16" s="354"/>
      <c r="DN16" s="354"/>
      <c r="DO16" s="354"/>
      <c r="DP16" s="354"/>
      <c r="DQ16" s="354"/>
      <c r="DR16" s="354"/>
      <c r="DS16" s="354"/>
      <c r="DT16" s="354"/>
      <c r="DU16" s="354"/>
      <c r="DV16" s="354"/>
      <c r="DW16" s="354"/>
      <c r="DX16" s="354"/>
      <c r="DY16" s="354"/>
      <c r="DZ16" s="354"/>
      <c r="EA16" s="354"/>
      <c r="EB16" s="354"/>
      <c r="EC16" s="354"/>
      <c r="ED16" s="354"/>
      <c r="EE16" s="354"/>
      <c r="EF16" s="354"/>
      <c r="EG16" s="354"/>
      <c r="EH16" s="354"/>
      <c r="EI16" s="354"/>
      <c r="EJ16" s="354"/>
      <c r="EK16" s="354"/>
      <c r="EL16" s="354"/>
      <c r="EM16" s="354"/>
      <c r="EN16" s="354"/>
      <c r="EO16" s="354"/>
      <c r="EP16" s="354"/>
      <c r="EQ16" s="354"/>
      <c r="ER16" s="354"/>
      <c r="ES16" s="354"/>
      <c r="ET16" s="354"/>
      <c r="EU16" s="354"/>
      <c r="EV16" s="354"/>
      <c r="EW16" s="354"/>
      <c r="EX16" s="354"/>
      <c r="EY16" s="354"/>
      <c r="EZ16" s="354"/>
      <c r="FA16" s="354"/>
      <c r="FB16" s="354"/>
      <c r="FC16" s="354"/>
      <c r="FD16" s="354"/>
      <c r="FE16" s="354"/>
      <c r="FF16" s="354"/>
      <c r="FG16" s="354"/>
      <c r="FH16" s="354"/>
      <c r="FI16" s="354"/>
      <c r="FJ16" s="354"/>
      <c r="FK16" s="354"/>
      <c r="FL16" s="354"/>
      <c r="FM16" s="354"/>
      <c r="FN16" s="354"/>
      <c r="FO16" s="354"/>
      <c r="FP16" s="354"/>
      <c r="FQ16" s="354"/>
      <c r="FR16" s="354"/>
      <c r="FS16" s="354"/>
      <c r="FT16" s="354"/>
      <c r="FU16" s="354"/>
      <c r="FV16" s="354"/>
      <c r="FW16" s="354"/>
      <c r="FX16" s="354"/>
      <c r="FY16" s="354"/>
      <c r="FZ16" s="354"/>
      <c r="GA16" s="354"/>
      <c r="GB16" s="354"/>
      <c r="GC16" s="354"/>
      <c r="GD16" s="354"/>
      <c r="GE16" s="354"/>
      <c r="GF16" s="354"/>
      <c r="GG16" s="354"/>
      <c r="GH16" s="354"/>
      <c r="GI16" s="354"/>
      <c r="GJ16" s="354"/>
      <c r="GK16" s="354"/>
      <c r="GL16" s="354"/>
      <c r="GM16" s="354"/>
      <c r="GN16" s="354"/>
      <c r="GO16" s="354"/>
      <c r="GP16" s="354"/>
      <c r="GQ16" s="354"/>
      <c r="GR16" s="354"/>
      <c r="GS16" s="354"/>
      <c r="GT16" s="354"/>
      <c r="GU16" s="354"/>
      <c r="GV16" s="354"/>
      <c r="GW16" s="354"/>
      <c r="GX16" s="354"/>
      <c r="GY16" s="354"/>
      <c r="GZ16" s="354"/>
      <c r="HA16" s="354"/>
      <c r="HB16" s="354"/>
      <c r="HC16" s="354"/>
      <c r="HD16" s="354"/>
      <c r="HE16" s="354"/>
      <c r="HF16" s="354"/>
      <c r="HG16" s="354"/>
      <c r="HH16" s="354"/>
      <c r="HI16" s="354"/>
      <c r="HJ16" s="354"/>
      <c r="HK16" s="354"/>
      <c r="HL16" s="354"/>
      <c r="HM16" s="354"/>
      <c r="HN16" s="354"/>
      <c r="HO16" s="354"/>
      <c r="HP16" s="354"/>
      <c r="HQ16" s="354"/>
      <c r="HR16" s="354"/>
      <c r="HS16" s="354"/>
      <c r="HT16" s="354"/>
      <c r="HU16" s="354"/>
      <c r="HV16" s="354"/>
      <c r="HW16" s="354"/>
      <c r="HX16" s="354"/>
      <c r="HY16" s="354"/>
      <c r="HZ16" s="354"/>
      <c r="IA16" s="354"/>
      <c r="IB16" s="354"/>
      <c r="IC16" s="354"/>
      <c r="ID16" s="354"/>
      <c r="IE16" s="354"/>
      <c r="IF16" s="354"/>
      <c r="IG16" s="354"/>
      <c r="IH16" s="354"/>
      <c r="II16" s="354"/>
      <c r="IJ16" s="354"/>
      <c r="IK16" s="354"/>
      <c r="IL16" s="354"/>
      <c r="IM16" s="354"/>
      <c r="IN16" s="354"/>
      <c r="IO16" s="354"/>
      <c r="IP16" s="354"/>
      <c r="IQ16" s="354"/>
      <c r="IR16" s="354"/>
      <c r="IS16" s="354"/>
      <c r="IT16" s="354"/>
      <c r="IU16" s="354"/>
    </row>
    <row r="17" spans="1:255" ht="19.899999999999999" customHeight="1">
      <c r="A17" s="354"/>
      <c r="B17" s="355" t="s">
        <v>78</v>
      </c>
      <c r="C17" s="367"/>
      <c r="D17" s="360"/>
      <c r="E17" s="360"/>
      <c r="F17" s="368"/>
      <c r="G17" s="360"/>
      <c r="H17" s="360"/>
      <c r="I17" s="360"/>
      <c r="J17" s="360"/>
      <c r="K17" s="360"/>
      <c r="L17" s="360"/>
      <c r="M17" s="354"/>
      <c r="N17" s="354"/>
      <c r="O17" s="354"/>
      <c r="P17" s="354"/>
      <c r="Q17" s="354"/>
      <c r="R17" s="354"/>
      <c r="S17" s="354"/>
      <c r="T17" s="354"/>
      <c r="U17" s="354"/>
      <c r="V17" s="354"/>
      <c r="W17" s="354"/>
      <c r="X17" s="354"/>
      <c r="Y17" s="354"/>
      <c r="Z17" s="354"/>
      <c r="AA17" s="354"/>
      <c r="AB17" s="354"/>
      <c r="AC17" s="354"/>
      <c r="AD17" s="354"/>
      <c r="AE17" s="354"/>
      <c r="AF17" s="354"/>
      <c r="AG17" s="354"/>
      <c r="AH17" s="354"/>
      <c r="AI17" s="354"/>
      <c r="AJ17" s="354"/>
      <c r="AK17" s="354"/>
      <c r="AL17" s="354"/>
      <c r="AM17" s="354"/>
      <c r="AN17" s="354"/>
      <c r="AO17" s="354"/>
      <c r="AP17" s="354"/>
      <c r="AQ17" s="354"/>
      <c r="AR17" s="354"/>
      <c r="AS17" s="354"/>
      <c r="AT17" s="354"/>
      <c r="AU17" s="354"/>
      <c r="AV17" s="354"/>
      <c r="AW17" s="354"/>
      <c r="AX17" s="354"/>
      <c r="AY17" s="354"/>
      <c r="AZ17" s="354"/>
      <c r="BA17" s="354"/>
      <c r="BB17" s="354"/>
      <c r="BC17" s="354"/>
      <c r="BD17" s="354"/>
      <c r="BE17" s="354"/>
      <c r="BF17" s="354"/>
      <c r="BG17" s="354"/>
      <c r="BH17" s="354"/>
      <c r="BI17" s="354"/>
      <c r="BJ17" s="354"/>
      <c r="BK17" s="354"/>
      <c r="BL17" s="354"/>
      <c r="BM17" s="354"/>
      <c r="BN17" s="354"/>
      <c r="BO17" s="354"/>
      <c r="BP17" s="354"/>
      <c r="BQ17" s="354"/>
      <c r="BR17" s="354"/>
      <c r="BS17" s="354"/>
      <c r="BT17" s="354"/>
      <c r="BU17" s="354"/>
      <c r="BV17" s="354"/>
      <c r="BW17" s="354"/>
      <c r="BX17" s="354"/>
      <c r="BY17" s="354"/>
      <c r="BZ17" s="354"/>
      <c r="CA17" s="354"/>
      <c r="CB17" s="354"/>
      <c r="CC17" s="354"/>
      <c r="CD17" s="354"/>
      <c r="CE17" s="354"/>
      <c r="CF17" s="354"/>
      <c r="CG17" s="354"/>
      <c r="CH17" s="354"/>
      <c r="CI17" s="354"/>
      <c r="CJ17" s="354"/>
      <c r="CK17" s="354"/>
      <c r="CL17" s="354"/>
      <c r="CM17" s="354"/>
      <c r="CN17" s="354"/>
      <c r="CO17" s="354"/>
      <c r="CP17" s="354"/>
      <c r="CQ17" s="354"/>
      <c r="CR17" s="354"/>
      <c r="CS17" s="354"/>
      <c r="CT17" s="354"/>
      <c r="CU17" s="354"/>
      <c r="CV17" s="354"/>
      <c r="CW17" s="354"/>
      <c r="CX17" s="354"/>
      <c r="CY17" s="354"/>
      <c r="CZ17" s="354"/>
      <c r="DA17" s="354"/>
      <c r="DB17" s="354"/>
      <c r="DC17" s="354"/>
      <c r="DD17" s="354"/>
      <c r="DE17" s="354"/>
      <c r="DF17" s="354"/>
      <c r="DG17" s="354"/>
      <c r="DH17" s="354"/>
      <c r="DI17" s="354"/>
      <c r="DJ17" s="354"/>
      <c r="DK17" s="354"/>
      <c r="DL17" s="354"/>
      <c r="DM17" s="354"/>
      <c r="DN17" s="354"/>
      <c r="DO17" s="354"/>
      <c r="DP17" s="354"/>
      <c r="DQ17" s="354"/>
      <c r="DR17" s="354"/>
      <c r="DS17" s="354"/>
      <c r="DT17" s="354"/>
      <c r="DU17" s="354"/>
      <c r="DV17" s="354"/>
      <c r="DW17" s="354"/>
      <c r="DX17" s="354"/>
      <c r="DY17" s="354"/>
      <c r="DZ17" s="354"/>
      <c r="EA17" s="354"/>
      <c r="EB17" s="354"/>
      <c r="EC17" s="354"/>
      <c r="ED17" s="354"/>
      <c r="EE17" s="354"/>
      <c r="EF17" s="354"/>
      <c r="EG17" s="354"/>
      <c r="EH17" s="354"/>
      <c r="EI17" s="354"/>
      <c r="EJ17" s="354"/>
      <c r="EK17" s="354"/>
      <c r="EL17" s="354"/>
      <c r="EM17" s="354"/>
      <c r="EN17" s="354"/>
      <c r="EO17" s="354"/>
      <c r="EP17" s="354"/>
      <c r="EQ17" s="354"/>
      <c r="ER17" s="354"/>
      <c r="ES17" s="354"/>
      <c r="ET17" s="354"/>
      <c r="EU17" s="354"/>
      <c r="EV17" s="354"/>
      <c r="EW17" s="354"/>
      <c r="EX17" s="354"/>
      <c r="EY17" s="354"/>
      <c r="EZ17" s="354"/>
      <c r="FA17" s="354"/>
      <c r="FB17" s="354"/>
      <c r="FC17" s="354"/>
      <c r="FD17" s="354"/>
      <c r="FE17" s="354"/>
      <c r="FF17" s="354"/>
      <c r="FG17" s="354"/>
      <c r="FH17" s="354"/>
      <c r="FI17" s="354"/>
      <c r="FJ17" s="354"/>
      <c r="FK17" s="354"/>
      <c r="FL17" s="354"/>
      <c r="FM17" s="354"/>
      <c r="FN17" s="354"/>
      <c r="FO17" s="354"/>
      <c r="FP17" s="354"/>
      <c r="FQ17" s="354"/>
      <c r="FR17" s="354"/>
      <c r="FS17" s="354"/>
      <c r="FT17" s="354"/>
      <c r="FU17" s="354"/>
      <c r="FV17" s="354"/>
      <c r="FW17" s="354"/>
      <c r="FX17" s="354"/>
      <c r="FY17" s="354"/>
      <c r="FZ17" s="354"/>
      <c r="GA17" s="354"/>
      <c r="GB17" s="354"/>
      <c r="GC17" s="354"/>
      <c r="GD17" s="354"/>
      <c r="GE17" s="354"/>
      <c r="GF17" s="354"/>
      <c r="GG17" s="354"/>
      <c r="GH17" s="354"/>
      <c r="GI17" s="354"/>
      <c r="GJ17" s="354"/>
      <c r="GK17" s="354"/>
      <c r="GL17" s="354"/>
      <c r="GM17" s="354"/>
      <c r="GN17" s="354"/>
      <c r="GO17" s="354"/>
      <c r="GP17" s="354"/>
      <c r="GQ17" s="354"/>
      <c r="GR17" s="354"/>
      <c r="GS17" s="354"/>
      <c r="GT17" s="354"/>
      <c r="GU17" s="354"/>
      <c r="GV17" s="354"/>
      <c r="GW17" s="354"/>
      <c r="GX17" s="354"/>
      <c r="GY17" s="354"/>
      <c r="GZ17" s="354"/>
      <c r="HA17" s="354"/>
      <c r="HB17" s="354"/>
      <c r="HC17" s="354"/>
      <c r="HD17" s="354"/>
      <c r="HE17" s="354"/>
      <c r="HF17" s="354"/>
      <c r="HG17" s="354"/>
      <c r="HH17" s="354"/>
      <c r="HI17" s="354"/>
      <c r="HJ17" s="354"/>
      <c r="HK17" s="354"/>
      <c r="HL17" s="354"/>
      <c r="HM17" s="354"/>
      <c r="HN17" s="354"/>
      <c r="HO17" s="354"/>
      <c r="HP17" s="354"/>
      <c r="HQ17" s="354"/>
      <c r="HR17" s="354"/>
      <c r="HS17" s="354"/>
      <c r="HT17" s="354"/>
      <c r="HU17" s="354"/>
      <c r="HV17" s="354"/>
      <c r="HW17" s="354"/>
      <c r="HX17" s="354"/>
      <c r="HY17" s="354"/>
      <c r="HZ17" s="354"/>
      <c r="IA17" s="354"/>
      <c r="IB17" s="354"/>
      <c r="IC17" s="354"/>
      <c r="ID17" s="354"/>
      <c r="IE17" s="354"/>
      <c r="IF17" s="354"/>
      <c r="IG17" s="354"/>
      <c r="IH17" s="354"/>
      <c r="II17" s="354"/>
      <c r="IJ17" s="354"/>
      <c r="IK17" s="354"/>
      <c r="IL17" s="354"/>
      <c r="IM17" s="354"/>
      <c r="IN17" s="354"/>
      <c r="IO17" s="354"/>
      <c r="IP17" s="354"/>
      <c r="IQ17" s="354"/>
      <c r="IR17" s="354"/>
      <c r="IS17" s="354"/>
      <c r="IT17" s="354"/>
      <c r="IU17" s="354"/>
    </row>
    <row r="18" spans="1:255" ht="19.899999999999999" customHeight="1">
      <c r="A18" s="354"/>
      <c r="B18" s="355" t="s">
        <v>77</v>
      </c>
      <c r="C18" s="367"/>
      <c r="D18" s="360"/>
      <c r="E18" s="360"/>
      <c r="F18" s="368"/>
      <c r="G18" s="360"/>
      <c r="H18" s="360"/>
      <c r="I18" s="360"/>
      <c r="J18" s="360"/>
      <c r="K18" s="360"/>
      <c r="L18" s="360"/>
      <c r="M18" s="354"/>
      <c r="N18" s="354"/>
      <c r="O18" s="354"/>
      <c r="P18" s="354"/>
      <c r="Q18" s="354"/>
      <c r="R18" s="354"/>
      <c r="S18" s="354"/>
      <c r="T18" s="354"/>
      <c r="U18" s="354"/>
      <c r="V18" s="354"/>
      <c r="W18" s="354"/>
      <c r="X18" s="354"/>
      <c r="Y18" s="354"/>
      <c r="Z18" s="354"/>
      <c r="AA18" s="354"/>
      <c r="AB18" s="354"/>
      <c r="AC18" s="354"/>
      <c r="AD18" s="354"/>
      <c r="AE18" s="354"/>
      <c r="AF18" s="354"/>
      <c r="AG18" s="354"/>
      <c r="AH18" s="354"/>
      <c r="AI18" s="354"/>
      <c r="AJ18" s="354"/>
      <c r="AK18" s="354"/>
      <c r="AL18" s="354"/>
      <c r="AM18" s="354"/>
      <c r="AN18" s="354"/>
      <c r="AO18" s="354"/>
      <c r="AP18" s="354"/>
      <c r="AQ18" s="354"/>
      <c r="AR18" s="354"/>
      <c r="AS18" s="354"/>
      <c r="AT18" s="354"/>
      <c r="AU18" s="354"/>
      <c r="AV18" s="354"/>
      <c r="AW18" s="354"/>
      <c r="AX18" s="354"/>
      <c r="AY18" s="354"/>
      <c r="AZ18" s="354"/>
      <c r="BA18" s="354"/>
      <c r="BB18" s="354"/>
      <c r="BC18" s="354"/>
      <c r="BD18" s="354"/>
      <c r="BE18" s="354"/>
      <c r="BF18" s="354"/>
      <c r="BG18" s="354"/>
      <c r="BH18" s="354"/>
      <c r="BI18" s="354"/>
      <c r="BJ18" s="354"/>
      <c r="BK18" s="354"/>
      <c r="BL18" s="354"/>
      <c r="BM18" s="354"/>
      <c r="BN18" s="354"/>
      <c r="BO18" s="354"/>
      <c r="BP18" s="354"/>
      <c r="BQ18" s="354"/>
      <c r="BR18" s="354"/>
      <c r="BS18" s="354"/>
      <c r="BT18" s="354"/>
      <c r="BU18" s="354"/>
      <c r="BV18" s="354"/>
      <c r="BW18" s="354"/>
      <c r="BX18" s="354"/>
      <c r="BY18" s="354"/>
      <c r="BZ18" s="354"/>
      <c r="CA18" s="354"/>
      <c r="CB18" s="354"/>
      <c r="CC18" s="354"/>
      <c r="CD18" s="354"/>
      <c r="CE18" s="354"/>
      <c r="CF18" s="354"/>
      <c r="CG18" s="354"/>
      <c r="CH18" s="354"/>
      <c r="CI18" s="354"/>
      <c r="CJ18" s="354"/>
      <c r="CK18" s="354"/>
      <c r="CL18" s="354"/>
      <c r="CM18" s="354"/>
      <c r="CN18" s="354"/>
      <c r="CO18" s="354"/>
      <c r="CP18" s="354"/>
      <c r="CQ18" s="354"/>
      <c r="CR18" s="354"/>
      <c r="CS18" s="354"/>
      <c r="CT18" s="354"/>
      <c r="CU18" s="354"/>
      <c r="CV18" s="354"/>
      <c r="CW18" s="354"/>
      <c r="CX18" s="354"/>
      <c r="CY18" s="354"/>
      <c r="CZ18" s="354"/>
      <c r="DA18" s="354"/>
      <c r="DB18" s="354"/>
      <c r="DC18" s="354"/>
      <c r="DD18" s="354"/>
      <c r="DE18" s="354"/>
      <c r="DF18" s="354"/>
      <c r="DG18" s="354"/>
      <c r="DH18" s="354"/>
      <c r="DI18" s="354"/>
      <c r="DJ18" s="354"/>
      <c r="DK18" s="354"/>
      <c r="DL18" s="354"/>
      <c r="DM18" s="354"/>
      <c r="DN18" s="354"/>
      <c r="DO18" s="354"/>
      <c r="DP18" s="354"/>
      <c r="DQ18" s="354"/>
      <c r="DR18" s="354"/>
      <c r="DS18" s="354"/>
      <c r="DT18" s="354"/>
      <c r="DU18" s="354"/>
      <c r="DV18" s="354"/>
      <c r="DW18" s="354"/>
      <c r="DX18" s="354"/>
      <c r="DY18" s="354"/>
      <c r="DZ18" s="354"/>
      <c r="EA18" s="354"/>
      <c r="EB18" s="354"/>
      <c r="EC18" s="354"/>
      <c r="ED18" s="354"/>
      <c r="EE18" s="354"/>
      <c r="EF18" s="354"/>
      <c r="EG18" s="354"/>
      <c r="EH18" s="354"/>
      <c r="EI18" s="354"/>
      <c r="EJ18" s="354"/>
      <c r="EK18" s="354"/>
      <c r="EL18" s="354"/>
      <c r="EM18" s="354"/>
      <c r="EN18" s="354"/>
      <c r="EO18" s="354"/>
      <c r="EP18" s="354"/>
      <c r="EQ18" s="354"/>
      <c r="ER18" s="354"/>
      <c r="ES18" s="354"/>
      <c r="ET18" s="354"/>
      <c r="EU18" s="354"/>
      <c r="EV18" s="354"/>
      <c r="EW18" s="354"/>
      <c r="EX18" s="354"/>
      <c r="EY18" s="354"/>
      <c r="EZ18" s="354"/>
      <c r="FA18" s="354"/>
      <c r="FB18" s="354"/>
      <c r="FC18" s="354"/>
      <c r="FD18" s="354"/>
      <c r="FE18" s="354"/>
      <c r="FF18" s="354"/>
      <c r="FG18" s="354"/>
      <c r="FH18" s="354"/>
      <c r="FI18" s="354"/>
      <c r="FJ18" s="354"/>
      <c r="FK18" s="354"/>
      <c r="FL18" s="354"/>
      <c r="FM18" s="354"/>
      <c r="FN18" s="354"/>
      <c r="FO18" s="354"/>
      <c r="FP18" s="354"/>
      <c r="FQ18" s="354"/>
      <c r="FR18" s="354"/>
      <c r="FS18" s="354"/>
      <c r="FT18" s="354"/>
      <c r="FU18" s="354"/>
      <c r="FV18" s="354"/>
      <c r="FW18" s="354"/>
      <c r="FX18" s="354"/>
      <c r="FY18" s="354"/>
      <c r="FZ18" s="354"/>
      <c r="GA18" s="354"/>
      <c r="GB18" s="354"/>
      <c r="GC18" s="354"/>
      <c r="GD18" s="354"/>
      <c r="GE18" s="354"/>
      <c r="GF18" s="354"/>
      <c r="GG18" s="354"/>
      <c r="GH18" s="354"/>
      <c r="GI18" s="354"/>
      <c r="GJ18" s="354"/>
      <c r="GK18" s="354"/>
      <c r="GL18" s="354"/>
      <c r="GM18" s="354"/>
      <c r="GN18" s="354"/>
      <c r="GO18" s="354"/>
      <c r="GP18" s="354"/>
      <c r="GQ18" s="354"/>
      <c r="GR18" s="354"/>
      <c r="GS18" s="354"/>
      <c r="GT18" s="354"/>
      <c r="GU18" s="354"/>
      <c r="GV18" s="354"/>
      <c r="GW18" s="354"/>
      <c r="GX18" s="354"/>
      <c r="GY18" s="354"/>
      <c r="GZ18" s="354"/>
      <c r="HA18" s="354"/>
      <c r="HB18" s="354"/>
      <c r="HC18" s="354"/>
      <c r="HD18" s="354"/>
      <c r="HE18" s="354"/>
      <c r="HF18" s="354"/>
      <c r="HG18" s="354"/>
      <c r="HH18" s="354"/>
      <c r="HI18" s="354"/>
      <c r="HJ18" s="354"/>
      <c r="HK18" s="354"/>
      <c r="HL18" s="354"/>
      <c r="HM18" s="354"/>
      <c r="HN18" s="354"/>
      <c r="HO18" s="354"/>
      <c r="HP18" s="354"/>
      <c r="HQ18" s="354"/>
      <c r="HR18" s="354"/>
      <c r="HS18" s="354"/>
      <c r="HT18" s="354"/>
      <c r="HU18" s="354"/>
      <c r="HV18" s="354"/>
      <c r="HW18" s="354"/>
      <c r="HX18" s="354"/>
      <c r="HY18" s="354"/>
      <c r="HZ18" s="354"/>
      <c r="IA18" s="354"/>
      <c r="IB18" s="354"/>
      <c r="IC18" s="354"/>
      <c r="ID18" s="354"/>
      <c r="IE18" s="354"/>
      <c r="IF18" s="354"/>
      <c r="IG18" s="354"/>
      <c r="IH18" s="354"/>
      <c r="II18" s="354"/>
      <c r="IJ18" s="354"/>
      <c r="IK18" s="354"/>
      <c r="IL18" s="354"/>
      <c r="IM18" s="354"/>
      <c r="IN18" s="354"/>
      <c r="IO18" s="354"/>
      <c r="IP18" s="354"/>
      <c r="IQ18" s="354"/>
      <c r="IR18" s="354"/>
      <c r="IS18" s="354"/>
      <c r="IT18" s="354"/>
      <c r="IU18" s="354"/>
    </row>
    <row r="19" spans="1:255" ht="19.899999999999999" customHeight="1">
      <c r="A19" s="354"/>
      <c r="B19" s="355" t="s">
        <v>76</v>
      </c>
      <c r="C19" s="367"/>
      <c r="D19" s="360"/>
      <c r="E19" s="360"/>
      <c r="F19" s="368"/>
      <c r="G19" s="360"/>
      <c r="H19" s="360"/>
      <c r="I19" s="360"/>
      <c r="J19" s="360"/>
      <c r="K19" s="360"/>
      <c r="L19" s="360"/>
      <c r="M19" s="354"/>
      <c r="N19" s="354"/>
      <c r="O19" s="354"/>
      <c r="P19" s="354"/>
      <c r="Q19" s="354"/>
      <c r="R19" s="354"/>
      <c r="S19" s="354"/>
      <c r="T19" s="354"/>
      <c r="U19" s="354"/>
      <c r="V19" s="354"/>
      <c r="W19" s="354"/>
      <c r="X19" s="354"/>
      <c r="Y19" s="354"/>
      <c r="Z19" s="354"/>
      <c r="AA19" s="354"/>
      <c r="AB19" s="354"/>
      <c r="AC19" s="354"/>
      <c r="AD19" s="354"/>
      <c r="AE19" s="354"/>
      <c r="AF19" s="354"/>
      <c r="AG19" s="354"/>
      <c r="AH19" s="354"/>
      <c r="AI19" s="354"/>
      <c r="AJ19" s="354"/>
      <c r="AK19" s="354"/>
      <c r="AL19" s="354"/>
      <c r="AM19" s="354"/>
      <c r="AN19" s="354"/>
      <c r="AO19" s="354"/>
      <c r="AP19" s="354"/>
      <c r="AQ19" s="354"/>
      <c r="AR19" s="354"/>
      <c r="AS19" s="354"/>
      <c r="AT19" s="354"/>
      <c r="AU19" s="354"/>
      <c r="AV19" s="354"/>
      <c r="AW19" s="354"/>
      <c r="AX19" s="354"/>
      <c r="AY19" s="354"/>
      <c r="AZ19" s="354"/>
      <c r="BA19" s="354"/>
      <c r="BB19" s="354"/>
      <c r="BC19" s="354"/>
      <c r="BD19" s="354"/>
      <c r="BE19" s="354"/>
      <c r="BF19" s="354"/>
      <c r="BG19" s="354"/>
      <c r="BH19" s="354"/>
      <c r="BI19" s="354"/>
      <c r="BJ19" s="354"/>
      <c r="BK19" s="354"/>
      <c r="BL19" s="354"/>
      <c r="BM19" s="354"/>
      <c r="BN19" s="354"/>
      <c r="BO19" s="354"/>
      <c r="BP19" s="354"/>
      <c r="BQ19" s="354"/>
      <c r="BR19" s="354"/>
      <c r="BS19" s="354"/>
      <c r="BT19" s="354"/>
      <c r="BU19" s="354"/>
      <c r="BV19" s="354"/>
      <c r="BW19" s="354"/>
      <c r="BX19" s="354"/>
      <c r="BY19" s="354"/>
      <c r="BZ19" s="354"/>
      <c r="CA19" s="354"/>
      <c r="CB19" s="354"/>
      <c r="CC19" s="354"/>
      <c r="CD19" s="354"/>
      <c r="CE19" s="354"/>
      <c r="CF19" s="354"/>
      <c r="CG19" s="354"/>
      <c r="CH19" s="354"/>
      <c r="CI19" s="354"/>
      <c r="CJ19" s="354"/>
      <c r="CK19" s="354"/>
      <c r="CL19" s="354"/>
      <c r="CM19" s="354"/>
      <c r="CN19" s="354"/>
      <c r="CO19" s="354"/>
      <c r="CP19" s="354"/>
      <c r="CQ19" s="354"/>
      <c r="CR19" s="354"/>
      <c r="CS19" s="354"/>
      <c r="CT19" s="354"/>
      <c r="CU19" s="354"/>
      <c r="CV19" s="354"/>
      <c r="CW19" s="354"/>
      <c r="CX19" s="354"/>
      <c r="CY19" s="354"/>
      <c r="CZ19" s="354"/>
      <c r="DA19" s="354"/>
      <c r="DB19" s="354"/>
      <c r="DC19" s="354"/>
      <c r="DD19" s="354"/>
      <c r="DE19" s="354"/>
      <c r="DF19" s="354"/>
      <c r="DG19" s="354"/>
      <c r="DH19" s="354"/>
      <c r="DI19" s="354"/>
      <c r="DJ19" s="354"/>
      <c r="DK19" s="354"/>
      <c r="DL19" s="354"/>
      <c r="DM19" s="354"/>
      <c r="DN19" s="354"/>
      <c r="DO19" s="354"/>
      <c r="DP19" s="354"/>
      <c r="DQ19" s="354"/>
      <c r="DR19" s="354"/>
      <c r="DS19" s="354"/>
      <c r="DT19" s="354"/>
      <c r="DU19" s="354"/>
      <c r="DV19" s="354"/>
      <c r="DW19" s="354"/>
      <c r="DX19" s="354"/>
      <c r="DY19" s="354"/>
      <c r="DZ19" s="354"/>
      <c r="EA19" s="354"/>
      <c r="EB19" s="354"/>
      <c r="EC19" s="354"/>
      <c r="ED19" s="354"/>
      <c r="EE19" s="354"/>
      <c r="EF19" s="354"/>
      <c r="EG19" s="354"/>
      <c r="EH19" s="354"/>
      <c r="EI19" s="354"/>
      <c r="EJ19" s="354"/>
      <c r="EK19" s="354"/>
      <c r="EL19" s="354"/>
      <c r="EM19" s="354"/>
      <c r="EN19" s="354"/>
      <c r="EO19" s="354"/>
      <c r="EP19" s="354"/>
      <c r="EQ19" s="354"/>
      <c r="ER19" s="354"/>
      <c r="ES19" s="354"/>
      <c r="ET19" s="354"/>
      <c r="EU19" s="354"/>
      <c r="EV19" s="354"/>
      <c r="EW19" s="354"/>
      <c r="EX19" s="354"/>
      <c r="EY19" s="354"/>
      <c r="EZ19" s="354"/>
      <c r="FA19" s="354"/>
      <c r="FB19" s="354"/>
      <c r="FC19" s="354"/>
      <c r="FD19" s="354"/>
      <c r="FE19" s="354"/>
      <c r="FF19" s="354"/>
      <c r="FG19" s="354"/>
      <c r="FH19" s="354"/>
      <c r="FI19" s="354"/>
      <c r="FJ19" s="354"/>
      <c r="FK19" s="354"/>
      <c r="FL19" s="354"/>
      <c r="FM19" s="354"/>
      <c r="FN19" s="354"/>
      <c r="FO19" s="354"/>
      <c r="FP19" s="354"/>
      <c r="FQ19" s="354"/>
      <c r="FR19" s="354"/>
      <c r="FS19" s="354"/>
      <c r="FT19" s="354"/>
      <c r="FU19" s="354"/>
      <c r="FV19" s="354"/>
      <c r="FW19" s="354"/>
      <c r="FX19" s="354"/>
      <c r="FY19" s="354"/>
      <c r="FZ19" s="354"/>
      <c r="GA19" s="354"/>
      <c r="GB19" s="354"/>
      <c r="GC19" s="354"/>
      <c r="GD19" s="354"/>
      <c r="GE19" s="354"/>
      <c r="GF19" s="354"/>
      <c r="GG19" s="354"/>
      <c r="GH19" s="354"/>
      <c r="GI19" s="354"/>
      <c r="GJ19" s="354"/>
      <c r="GK19" s="354"/>
      <c r="GL19" s="354"/>
      <c r="GM19" s="354"/>
      <c r="GN19" s="354"/>
      <c r="GO19" s="354"/>
      <c r="GP19" s="354"/>
      <c r="GQ19" s="354"/>
      <c r="GR19" s="354"/>
      <c r="GS19" s="354"/>
      <c r="GT19" s="354"/>
      <c r="GU19" s="354"/>
      <c r="GV19" s="354"/>
      <c r="GW19" s="354"/>
      <c r="GX19" s="354"/>
      <c r="GY19" s="354"/>
      <c r="GZ19" s="354"/>
      <c r="HA19" s="354"/>
      <c r="HB19" s="354"/>
      <c r="HC19" s="354"/>
      <c r="HD19" s="354"/>
      <c r="HE19" s="354"/>
      <c r="HF19" s="354"/>
      <c r="HG19" s="354"/>
      <c r="HH19" s="354"/>
      <c r="HI19" s="354"/>
      <c r="HJ19" s="354"/>
      <c r="HK19" s="354"/>
      <c r="HL19" s="354"/>
      <c r="HM19" s="354"/>
      <c r="HN19" s="354"/>
      <c r="HO19" s="354"/>
      <c r="HP19" s="354"/>
      <c r="HQ19" s="354"/>
      <c r="HR19" s="354"/>
      <c r="HS19" s="354"/>
      <c r="HT19" s="354"/>
      <c r="HU19" s="354"/>
      <c r="HV19" s="354"/>
      <c r="HW19" s="354"/>
      <c r="HX19" s="354"/>
      <c r="HY19" s="354"/>
      <c r="HZ19" s="354"/>
      <c r="IA19" s="354"/>
      <c r="IB19" s="354"/>
      <c r="IC19" s="354"/>
      <c r="ID19" s="354"/>
      <c r="IE19" s="354"/>
      <c r="IF19" s="354"/>
      <c r="IG19" s="354"/>
      <c r="IH19" s="354"/>
      <c r="II19" s="354"/>
      <c r="IJ19" s="354"/>
      <c r="IK19" s="354"/>
      <c r="IL19" s="354"/>
      <c r="IM19" s="354"/>
      <c r="IN19" s="354"/>
      <c r="IO19" s="354"/>
      <c r="IP19" s="354"/>
      <c r="IQ19" s="354"/>
      <c r="IR19" s="354"/>
      <c r="IS19" s="354"/>
      <c r="IT19" s="354"/>
      <c r="IU19" s="354"/>
    </row>
    <row r="20" spans="1:255" ht="19.899999999999999" customHeight="1">
      <c r="A20" s="354"/>
      <c r="B20" s="355"/>
      <c r="C20" s="367"/>
      <c r="D20" s="360"/>
      <c r="E20" s="360"/>
      <c r="F20" s="368"/>
      <c r="G20" s="360"/>
      <c r="H20" s="360"/>
      <c r="I20" s="360"/>
      <c r="J20" s="360"/>
      <c r="K20" s="360"/>
      <c r="L20" s="360"/>
      <c r="M20" s="354"/>
      <c r="N20" s="354"/>
      <c r="O20" s="354"/>
      <c r="P20" s="354"/>
      <c r="Q20" s="354"/>
      <c r="R20" s="354"/>
      <c r="S20" s="354"/>
      <c r="T20" s="354"/>
      <c r="U20" s="354"/>
      <c r="V20" s="354"/>
      <c r="W20" s="354"/>
      <c r="X20" s="354"/>
      <c r="Y20" s="354"/>
      <c r="Z20" s="354"/>
      <c r="AA20" s="354"/>
      <c r="AB20" s="354"/>
      <c r="AC20" s="354"/>
      <c r="AD20" s="354"/>
      <c r="AE20" s="354"/>
      <c r="AF20" s="354"/>
      <c r="AG20" s="354"/>
      <c r="AH20" s="354"/>
      <c r="AI20" s="354"/>
      <c r="AJ20" s="354"/>
      <c r="AK20" s="354"/>
      <c r="AL20" s="354"/>
      <c r="AM20" s="354"/>
      <c r="AN20" s="354"/>
      <c r="AO20" s="354"/>
      <c r="AP20" s="354"/>
      <c r="AQ20" s="354"/>
      <c r="AR20" s="354"/>
      <c r="AS20" s="354"/>
      <c r="AT20" s="354"/>
      <c r="AU20" s="354"/>
      <c r="AV20" s="354"/>
      <c r="AW20" s="354"/>
      <c r="AX20" s="354"/>
      <c r="AY20" s="354"/>
      <c r="AZ20" s="354"/>
      <c r="BA20" s="354"/>
      <c r="BB20" s="354"/>
      <c r="BC20" s="354"/>
      <c r="BD20" s="354"/>
      <c r="BE20" s="354"/>
      <c r="BF20" s="354"/>
      <c r="BG20" s="354"/>
      <c r="BH20" s="354"/>
      <c r="BI20" s="354"/>
      <c r="BJ20" s="354"/>
      <c r="BK20" s="354"/>
      <c r="BL20" s="354"/>
      <c r="BM20" s="354"/>
      <c r="BN20" s="354"/>
      <c r="BO20" s="354"/>
      <c r="BP20" s="354"/>
      <c r="BQ20" s="354"/>
      <c r="BR20" s="354"/>
      <c r="BS20" s="354"/>
      <c r="BT20" s="354"/>
      <c r="BU20" s="354"/>
      <c r="BV20" s="354"/>
      <c r="BW20" s="354"/>
      <c r="BX20" s="354"/>
      <c r="BY20" s="354"/>
      <c r="BZ20" s="354"/>
      <c r="CA20" s="354"/>
      <c r="CB20" s="354"/>
      <c r="CC20" s="354"/>
      <c r="CD20" s="354"/>
      <c r="CE20" s="354"/>
      <c r="CF20" s="354"/>
      <c r="CG20" s="354"/>
      <c r="CH20" s="354"/>
      <c r="CI20" s="354"/>
      <c r="CJ20" s="354"/>
      <c r="CK20" s="354"/>
      <c r="CL20" s="354"/>
      <c r="CM20" s="354"/>
      <c r="CN20" s="354"/>
      <c r="CO20" s="354"/>
      <c r="CP20" s="354"/>
      <c r="CQ20" s="354"/>
      <c r="CR20" s="354"/>
      <c r="CS20" s="354"/>
      <c r="CT20" s="354"/>
      <c r="CU20" s="354"/>
      <c r="CV20" s="354"/>
      <c r="CW20" s="354"/>
      <c r="CX20" s="354"/>
      <c r="CY20" s="354"/>
      <c r="CZ20" s="354"/>
      <c r="DA20" s="354"/>
      <c r="DB20" s="354"/>
      <c r="DC20" s="354"/>
      <c r="DD20" s="354"/>
      <c r="DE20" s="354"/>
      <c r="DF20" s="354"/>
      <c r="DG20" s="354"/>
      <c r="DH20" s="354"/>
      <c r="DI20" s="354"/>
      <c r="DJ20" s="354"/>
      <c r="DK20" s="354"/>
      <c r="DL20" s="354"/>
      <c r="DM20" s="354"/>
      <c r="DN20" s="354"/>
      <c r="DO20" s="354"/>
      <c r="DP20" s="354"/>
      <c r="DQ20" s="354"/>
      <c r="DR20" s="354"/>
      <c r="DS20" s="354"/>
      <c r="DT20" s="354"/>
      <c r="DU20" s="354"/>
      <c r="DV20" s="354"/>
      <c r="DW20" s="354"/>
      <c r="DX20" s="354"/>
      <c r="DY20" s="354"/>
      <c r="DZ20" s="354"/>
      <c r="EA20" s="354"/>
      <c r="EB20" s="354"/>
      <c r="EC20" s="354"/>
      <c r="ED20" s="354"/>
      <c r="EE20" s="354"/>
      <c r="EF20" s="354"/>
      <c r="EG20" s="354"/>
      <c r="EH20" s="354"/>
      <c r="EI20" s="354"/>
      <c r="EJ20" s="354"/>
      <c r="EK20" s="354"/>
      <c r="EL20" s="354"/>
      <c r="EM20" s="354"/>
      <c r="EN20" s="354"/>
      <c r="EO20" s="354"/>
      <c r="EP20" s="354"/>
      <c r="EQ20" s="354"/>
      <c r="ER20" s="354"/>
      <c r="ES20" s="354"/>
      <c r="ET20" s="354"/>
      <c r="EU20" s="354"/>
      <c r="EV20" s="354"/>
      <c r="EW20" s="354"/>
      <c r="EX20" s="354"/>
      <c r="EY20" s="354"/>
      <c r="EZ20" s="354"/>
      <c r="FA20" s="354"/>
      <c r="FB20" s="354"/>
      <c r="FC20" s="354"/>
      <c r="FD20" s="354"/>
      <c r="FE20" s="354"/>
      <c r="FF20" s="354"/>
      <c r="FG20" s="354"/>
      <c r="FH20" s="354"/>
      <c r="FI20" s="354"/>
      <c r="FJ20" s="354"/>
      <c r="FK20" s="354"/>
      <c r="FL20" s="354"/>
      <c r="FM20" s="354"/>
      <c r="FN20" s="354"/>
      <c r="FO20" s="354"/>
      <c r="FP20" s="354"/>
      <c r="FQ20" s="354"/>
      <c r="FR20" s="354"/>
      <c r="FS20" s="354"/>
      <c r="FT20" s="354"/>
      <c r="FU20" s="354"/>
      <c r="FV20" s="354"/>
      <c r="FW20" s="354"/>
      <c r="FX20" s="354"/>
      <c r="FY20" s="354"/>
      <c r="FZ20" s="354"/>
      <c r="GA20" s="354"/>
      <c r="GB20" s="354"/>
      <c r="GC20" s="354"/>
      <c r="GD20" s="354"/>
      <c r="GE20" s="354"/>
      <c r="GF20" s="354"/>
      <c r="GG20" s="354"/>
      <c r="GH20" s="354"/>
      <c r="GI20" s="354"/>
      <c r="GJ20" s="354"/>
      <c r="GK20" s="354"/>
      <c r="GL20" s="354"/>
      <c r="GM20" s="354"/>
      <c r="GN20" s="354"/>
      <c r="GO20" s="354"/>
      <c r="GP20" s="354"/>
      <c r="GQ20" s="354"/>
      <c r="GR20" s="354"/>
      <c r="GS20" s="354"/>
      <c r="GT20" s="354"/>
      <c r="GU20" s="354"/>
      <c r="GV20" s="354"/>
      <c r="GW20" s="354"/>
      <c r="GX20" s="354"/>
      <c r="GY20" s="354"/>
      <c r="GZ20" s="354"/>
      <c r="HA20" s="354"/>
      <c r="HB20" s="354"/>
      <c r="HC20" s="354"/>
      <c r="HD20" s="354"/>
      <c r="HE20" s="354"/>
      <c r="HF20" s="354"/>
      <c r="HG20" s="354"/>
      <c r="HH20" s="354"/>
      <c r="HI20" s="354"/>
      <c r="HJ20" s="354"/>
      <c r="HK20" s="354"/>
      <c r="HL20" s="354"/>
      <c r="HM20" s="354"/>
      <c r="HN20" s="354"/>
      <c r="HO20" s="354"/>
      <c r="HP20" s="354"/>
      <c r="HQ20" s="354"/>
      <c r="HR20" s="354"/>
      <c r="HS20" s="354"/>
      <c r="HT20" s="354"/>
      <c r="HU20" s="354"/>
      <c r="HV20" s="354"/>
      <c r="HW20" s="354"/>
      <c r="HX20" s="354"/>
      <c r="HY20" s="354"/>
      <c r="HZ20" s="354"/>
      <c r="IA20" s="354"/>
      <c r="IB20" s="354"/>
      <c r="IC20" s="354"/>
      <c r="ID20" s="354"/>
      <c r="IE20" s="354"/>
      <c r="IF20" s="354"/>
      <c r="IG20" s="354"/>
      <c r="IH20" s="354"/>
      <c r="II20" s="354"/>
      <c r="IJ20" s="354"/>
      <c r="IK20" s="354"/>
      <c r="IL20" s="354"/>
      <c r="IM20" s="354"/>
      <c r="IN20" s="354"/>
      <c r="IO20" s="354"/>
      <c r="IP20" s="354"/>
      <c r="IQ20" s="354"/>
      <c r="IR20" s="354"/>
      <c r="IS20" s="354"/>
      <c r="IT20" s="354"/>
      <c r="IU20" s="354"/>
    </row>
    <row r="21" spans="1:255" ht="19.899999999999999" customHeight="1">
      <c r="A21" s="354"/>
      <c r="B21" s="441" t="s">
        <v>75</v>
      </c>
      <c r="C21" s="367"/>
      <c r="D21" s="360"/>
      <c r="E21" s="360"/>
      <c r="F21" s="368"/>
      <c r="G21" s="360"/>
      <c r="H21" s="360"/>
      <c r="I21" s="360"/>
      <c r="J21" s="360"/>
      <c r="K21" s="360"/>
      <c r="L21" s="360"/>
      <c r="M21" s="354"/>
      <c r="N21" s="354"/>
      <c r="O21" s="354"/>
      <c r="P21" s="354"/>
      <c r="Q21" s="354"/>
      <c r="R21" s="354"/>
      <c r="S21" s="354"/>
      <c r="T21" s="354"/>
      <c r="U21" s="354"/>
      <c r="V21" s="354"/>
      <c r="W21" s="354"/>
      <c r="X21" s="354"/>
      <c r="Y21" s="354"/>
      <c r="Z21" s="354"/>
      <c r="AA21" s="354"/>
      <c r="AB21" s="354"/>
      <c r="AC21" s="354"/>
      <c r="AD21" s="354"/>
      <c r="AE21" s="354"/>
      <c r="AF21" s="354"/>
      <c r="AG21" s="354"/>
      <c r="AH21" s="354"/>
      <c r="AI21" s="354"/>
      <c r="AJ21" s="354"/>
      <c r="AK21" s="354"/>
      <c r="AL21" s="354"/>
      <c r="AM21" s="354"/>
      <c r="AN21" s="354"/>
      <c r="AO21" s="354"/>
      <c r="AP21" s="354"/>
      <c r="AQ21" s="354"/>
      <c r="AR21" s="354"/>
      <c r="AS21" s="354"/>
      <c r="AT21" s="354"/>
      <c r="AU21" s="354"/>
      <c r="AV21" s="354"/>
      <c r="AW21" s="354"/>
      <c r="AX21" s="354"/>
      <c r="AY21" s="354"/>
      <c r="AZ21" s="354"/>
      <c r="BA21" s="354"/>
      <c r="BB21" s="354"/>
      <c r="BC21" s="354"/>
      <c r="BD21" s="354"/>
      <c r="BE21" s="354"/>
      <c r="BF21" s="354"/>
      <c r="BG21" s="354"/>
      <c r="BH21" s="354"/>
      <c r="BI21" s="354"/>
      <c r="BJ21" s="354"/>
      <c r="BK21" s="354"/>
      <c r="BL21" s="354"/>
      <c r="BM21" s="354"/>
      <c r="BN21" s="354"/>
      <c r="BO21" s="354"/>
      <c r="BP21" s="354"/>
      <c r="BQ21" s="354"/>
      <c r="BR21" s="354"/>
      <c r="BS21" s="354"/>
      <c r="BT21" s="354"/>
      <c r="BU21" s="354"/>
      <c r="BV21" s="354"/>
      <c r="BW21" s="354"/>
      <c r="BX21" s="354"/>
      <c r="BY21" s="354"/>
      <c r="BZ21" s="354"/>
      <c r="CA21" s="354"/>
      <c r="CB21" s="354"/>
      <c r="CC21" s="354"/>
      <c r="CD21" s="354"/>
      <c r="CE21" s="354"/>
      <c r="CF21" s="354"/>
      <c r="CG21" s="354"/>
      <c r="CH21" s="354"/>
      <c r="CI21" s="354"/>
      <c r="CJ21" s="354"/>
      <c r="CK21" s="354"/>
      <c r="CL21" s="354"/>
      <c r="CM21" s="354"/>
      <c r="CN21" s="354"/>
      <c r="CO21" s="354"/>
      <c r="CP21" s="354"/>
      <c r="CQ21" s="354"/>
      <c r="CR21" s="354"/>
      <c r="CS21" s="354"/>
      <c r="CT21" s="354"/>
      <c r="CU21" s="354"/>
      <c r="CV21" s="354"/>
      <c r="CW21" s="354"/>
      <c r="CX21" s="354"/>
      <c r="CY21" s="354"/>
      <c r="CZ21" s="354"/>
      <c r="DA21" s="354"/>
      <c r="DB21" s="354"/>
      <c r="DC21" s="354"/>
      <c r="DD21" s="354"/>
      <c r="DE21" s="354"/>
      <c r="DF21" s="354"/>
      <c r="DG21" s="354"/>
      <c r="DH21" s="354"/>
      <c r="DI21" s="354"/>
      <c r="DJ21" s="354"/>
      <c r="DK21" s="354"/>
      <c r="DL21" s="354"/>
      <c r="DM21" s="354"/>
      <c r="DN21" s="354"/>
      <c r="DO21" s="354"/>
      <c r="DP21" s="354"/>
      <c r="DQ21" s="354"/>
      <c r="DR21" s="354"/>
      <c r="DS21" s="354"/>
      <c r="DT21" s="354"/>
      <c r="DU21" s="354"/>
      <c r="DV21" s="354"/>
      <c r="DW21" s="354"/>
      <c r="DX21" s="354"/>
      <c r="DY21" s="354"/>
      <c r="DZ21" s="354"/>
      <c r="EA21" s="354"/>
      <c r="EB21" s="354"/>
      <c r="EC21" s="354"/>
      <c r="ED21" s="354"/>
      <c r="EE21" s="354"/>
      <c r="EF21" s="354"/>
      <c r="EG21" s="354"/>
      <c r="EH21" s="354"/>
      <c r="EI21" s="354"/>
      <c r="EJ21" s="354"/>
      <c r="EK21" s="354"/>
      <c r="EL21" s="354"/>
      <c r="EM21" s="354"/>
      <c r="EN21" s="354"/>
      <c r="EO21" s="354"/>
      <c r="EP21" s="354"/>
      <c r="EQ21" s="354"/>
      <c r="ER21" s="354"/>
      <c r="ES21" s="354"/>
      <c r="ET21" s="354"/>
      <c r="EU21" s="354"/>
      <c r="EV21" s="354"/>
      <c r="EW21" s="354"/>
      <c r="EX21" s="354"/>
      <c r="EY21" s="354"/>
      <c r="EZ21" s="354"/>
      <c r="FA21" s="354"/>
      <c r="FB21" s="354"/>
      <c r="FC21" s="354"/>
      <c r="FD21" s="354"/>
      <c r="FE21" s="354"/>
      <c r="FF21" s="354"/>
      <c r="FG21" s="354"/>
      <c r="FH21" s="354"/>
      <c r="FI21" s="354"/>
      <c r="FJ21" s="354"/>
      <c r="FK21" s="354"/>
      <c r="FL21" s="354"/>
      <c r="FM21" s="354"/>
      <c r="FN21" s="354"/>
      <c r="FO21" s="354"/>
      <c r="FP21" s="354"/>
      <c r="FQ21" s="354"/>
      <c r="FR21" s="354"/>
      <c r="FS21" s="354"/>
      <c r="FT21" s="354"/>
      <c r="FU21" s="354"/>
      <c r="FV21" s="354"/>
      <c r="FW21" s="354"/>
      <c r="FX21" s="354"/>
      <c r="FY21" s="354"/>
      <c r="FZ21" s="354"/>
      <c r="GA21" s="354"/>
      <c r="GB21" s="354"/>
      <c r="GC21" s="354"/>
      <c r="GD21" s="354"/>
      <c r="GE21" s="354"/>
      <c r="GF21" s="354"/>
      <c r="GG21" s="354"/>
      <c r="GH21" s="354"/>
      <c r="GI21" s="354"/>
      <c r="GJ21" s="354"/>
      <c r="GK21" s="354"/>
      <c r="GL21" s="354"/>
      <c r="GM21" s="354"/>
      <c r="GN21" s="354"/>
      <c r="GO21" s="354"/>
      <c r="GP21" s="354"/>
      <c r="GQ21" s="354"/>
      <c r="GR21" s="354"/>
      <c r="GS21" s="354"/>
      <c r="GT21" s="354"/>
      <c r="GU21" s="354"/>
      <c r="GV21" s="354"/>
      <c r="GW21" s="354"/>
      <c r="GX21" s="354"/>
      <c r="GY21" s="354"/>
      <c r="GZ21" s="354"/>
      <c r="HA21" s="354"/>
      <c r="HB21" s="354"/>
      <c r="HC21" s="354"/>
      <c r="HD21" s="354"/>
      <c r="HE21" s="354"/>
      <c r="HF21" s="354"/>
      <c r="HG21" s="354"/>
      <c r="HH21" s="354"/>
      <c r="HI21" s="354"/>
      <c r="HJ21" s="354"/>
      <c r="HK21" s="354"/>
      <c r="HL21" s="354"/>
      <c r="HM21" s="354"/>
      <c r="HN21" s="354"/>
      <c r="HO21" s="354"/>
      <c r="HP21" s="354"/>
      <c r="HQ21" s="354"/>
      <c r="HR21" s="354"/>
      <c r="HS21" s="354"/>
      <c r="HT21" s="354"/>
      <c r="HU21" s="354"/>
      <c r="HV21" s="354"/>
      <c r="HW21" s="354"/>
      <c r="HX21" s="354"/>
      <c r="HY21" s="354"/>
      <c r="HZ21" s="354"/>
      <c r="IA21" s="354"/>
      <c r="IB21" s="354"/>
      <c r="IC21" s="354"/>
      <c r="ID21" s="354"/>
      <c r="IE21" s="354"/>
      <c r="IF21" s="354"/>
      <c r="IG21" s="354"/>
      <c r="IH21" s="354"/>
      <c r="II21" s="354"/>
      <c r="IJ21" s="354"/>
      <c r="IK21" s="354"/>
      <c r="IL21" s="354"/>
      <c r="IM21" s="354"/>
      <c r="IN21" s="354"/>
      <c r="IO21" s="354"/>
      <c r="IP21" s="354"/>
      <c r="IQ21" s="354"/>
      <c r="IR21" s="354"/>
      <c r="IS21" s="354"/>
      <c r="IT21" s="354"/>
      <c r="IU21" s="354"/>
    </row>
    <row r="22" spans="1:255" ht="19.899999999999999" customHeight="1">
      <c r="A22" s="354"/>
      <c r="B22" s="355"/>
      <c r="C22" s="367"/>
      <c r="D22" s="360"/>
      <c r="E22" s="360"/>
      <c r="F22" s="368"/>
      <c r="G22" s="360"/>
      <c r="H22" s="360"/>
      <c r="I22" s="360"/>
      <c r="J22" s="360"/>
      <c r="K22" s="360"/>
      <c r="L22" s="360"/>
      <c r="M22" s="354"/>
      <c r="N22" s="354"/>
      <c r="O22" s="354"/>
      <c r="P22" s="354"/>
      <c r="Q22" s="354"/>
      <c r="R22" s="354"/>
      <c r="S22" s="354"/>
      <c r="T22" s="354"/>
      <c r="U22" s="354"/>
      <c r="V22" s="354"/>
      <c r="W22" s="354"/>
      <c r="X22" s="354"/>
      <c r="Y22" s="354"/>
      <c r="Z22" s="354"/>
      <c r="AA22" s="354"/>
      <c r="AB22" s="354"/>
      <c r="AC22" s="354"/>
      <c r="AD22" s="354"/>
      <c r="AE22" s="354"/>
      <c r="AF22" s="354"/>
      <c r="AG22" s="354"/>
      <c r="AH22" s="354"/>
      <c r="AI22" s="354"/>
      <c r="AJ22" s="354"/>
      <c r="AK22" s="354"/>
      <c r="AL22" s="354"/>
      <c r="AM22" s="354"/>
      <c r="AN22" s="354"/>
      <c r="AO22" s="354"/>
      <c r="AP22" s="354"/>
      <c r="AQ22" s="354"/>
      <c r="AR22" s="354"/>
      <c r="AS22" s="354"/>
      <c r="AT22" s="354"/>
      <c r="AU22" s="354"/>
      <c r="AV22" s="354"/>
      <c r="AW22" s="354"/>
      <c r="AX22" s="354"/>
      <c r="AY22" s="354"/>
      <c r="AZ22" s="354"/>
      <c r="BA22" s="354"/>
      <c r="BB22" s="354"/>
      <c r="BC22" s="354"/>
      <c r="BD22" s="354"/>
      <c r="BE22" s="354"/>
      <c r="BF22" s="354"/>
      <c r="BG22" s="354"/>
      <c r="BH22" s="354"/>
      <c r="BI22" s="354"/>
      <c r="BJ22" s="354"/>
      <c r="BK22" s="354"/>
      <c r="BL22" s="354"/>
      <c r="BM22" s="354"/>
      <c r="BN22" s="354"/>
      <c r="BO22" s="354"/>
      <c r="BP22" s="354"/>
      <c r="BQ22" s="354"/>
      <c r="BR22" s="354"/>
      <c r="BS22" s="354"/>
      <c r="BT22" s="354"/>
      <c r="BU22" s="354"/>
      <c r="BV22" s="354"/>
      <c r="BW22" s="354"/>
      <c r="BX22" s="354"/>
      <c r="BY22" s="354"/>
      <c r="BZ22" s="354"/>
      <c r="CA22" s="354"/>
      <c r="CB22" s="354"/>
      <c r="CC22" s="354"/>
      <c r="CD22" s="354"/>
      <c r="CE22" s="354"/>
      <c r="CF22" s="354"/>
      <c r="CG22" s="354"/>
      <c r="CH22" s="354"/>
      <c r="CI22" s="354"/>
      <c r="CJ22" s="354"/>
      <c r="CK22" s="354"/>
      <c r="CL22" s="354"/>
      <c r="CM22" s="354"/>
      <c r="CN22" s="354"/>
      <c r="CO22" s="354"/>
      <c r="CP22" s="354"/>
      <c r="CQ22" s="354"/>
      <c r="CR22" s="354"/>
      <c r="CS22" s="354"/>
      <c r="CT22" s="354"/>
      <c r="CU22" s="354"/>
      <c r="CV22" s="354"/>
      <c r="CW22" s="354"/>
      <c r="CX22" s="354"/>
      <c r="CY22" s="354"/>
      <c r="CZ22" s="354"/>
      <c r="DA22" s="354"/>
      <c r="DB22" s="354"/>
      <c r="DC22" s="354"/>
      <c r="DD22" s="354"/>
      <c r="DE22" s="354"/>
      <c r="DF22" s="354"/>
      <c r="DG22" s="354"/>
      <c r="DH22" s="354"/>
      <c r="DI22" s="354"/>
      <c r="DJ22" s="354"/>
      <c r="DK22" s="354"/>
      <c r="DL22" s="354"/>
      <c r="DM22" s="354"/>
      <c r="DN22" s="354"/>
      <c r="DO22" s="354"/>
      <c r="DP22" s="354"/>
      <c r="DQ22" s="354"/>
      <c r="DR22" s="354"/>
      <c r="DS22" s="354"/>
      <c r="DT22" s="354"/>
      <c r="DU22" s="354"/>
      <c r="DV22" s="354"/>
      <c r="DW22" s="354"/>
      <c r="DX22" s="354"/>
      <c r="DY22" s="354"/>
      <c r="DZ22" s="354"/>
      <c r="EA22" s="354"/>
      <c r="EB22" s="354"/>
      <c r="EC22" s="354"/>
      <c r="ED22" s="354"/>
      <c r="EE22" s="354"/>
      <c r="EF22" s="354"/>
      <c r="EG22" s="354"/>
      <c r="EH22" s="354"/>
      <c r="EI22" s="354"/>
      <c r="EJ22" s="354"/>
      <c r="EK22" s="354"/>
      <c r="EL22" s="354"/>
      <c r="EM22" s="354"/>
      <c r="EN22" s="354"/>
      <c r="EO22" s="354"/>
      <c r="EP22" s="354"/>
      <c r="EQ22" s="354"/>
      <c r="ER22" s="354"/>
      <c r="ES22" s="354"/>
      <c r="ET22" s="354"/>
      <c r="EU22" s="354"/>
      <c r="EV22" s="354"/>
      <c r="EW22" s="354"/>
      <c r="EX22" s="354"/>
      <c r="EY22" s="354"/>
      <c r="EZ22" s="354"/>
      <c r="FA22" s="354"/>
      <c r="FB22" s="354"/>
      <c r="FC22" s="354"/>
      <c r="FD22" s="354"/>
      <c r="FE22" s="354"/>
      <c r="FF22" s="354"/>
      <c r="FG22" s="354"/>
      <c r="FH22" s="354"/>
      <c r="FI22" s="354"/>
      <c r="FJ22" s="354"/>
      <c r="FK22" s="354"/>
      <c r="FL22" s="354"/>
      <c r="FM22" s="354"/>
      <c r="FN22" s="354"/>
      <c r="FO22" s="354"/>
      <c r="FP22" s="354"/>
      <c r="FQ22" s="354"/>
      <c r="FR22" s="354"/>
      <c r="FS22" s="354"/>
      <c r="FT22" s="354"/>
      <c r="FU22" s="354"/>
      <c r="FV22" s="354"/>
      <c r="FW22" s="354"/>
      <c r="FX22" s="354"/>
      <c r="FY22" s="354"/>
      <c r="FZ22" s="354"/>
      <c r="GA22" s="354"/>
      <c r="GB22" s="354"/>
      <c r="GC22" s="354"/>
      <c r="GD22" s="354"/>
      <c r="GE22" s="354"/>
      <c r="GF22" s="354"/>
      <c r="GG22" s="354"/>
      <c r="GH22" s="354"/>
      <c r="GI22" s="354"/>
      <c r="GJ22" s="354"/>
      <c r="GK22" s="354"/>
      <c r="GL22" s="354"/>
      <c r="GM22" s="354"/>
      <c r="GN22" s="354"/>
      <c r="GO22" s="354"/>
      <c r="GP22" s="354"/>
      <c r="GQ22" s="354"/>
      <c r="GR22" s="354"/>
      <c r="GS22" s="354"/>
      <c r="GT22" s="354"/>
      <c r="GU22" s="354"/>
      <c r="GV22" s="354"/>
      <c r="GW22" s="354"/>
      <c r="GX22" s="354"/>
      <c r="GY22" s="354"/>
      <c r="GZ22" s="354"/>
      <c r="HA22" s="354"/>
      <c r="HB22" s="354"/>
      <c r="HC22" s="354"/>
      <c r="HD22" s="354"/>
      <c r="HE22" s="354"/>
      <c r="HF22" s="354"/>
      <c r="HG22" s="354"/>
      <c r="HH22" s="354"/>
      <c r="HI22" s="354"/>
      <c r="HJ22" s="354"/>
      <c r="HK22" s="354"/>
      <c r="HL22" s="354"/>
      <c r="HM22" s="354"/>
      <c r="HN22" s="354"/>
      <c r="HO22" s="354"/>
      <c r="HP22" s="354"/>
      <c r="HQ22" s="354"/>
      <c r="HR22" s="354"/>
      <c r="HS22" s="354"/>
      <c r="HT22" s="354"/>
      <c r="HU22" s="354"/>
      <c r="HV22" s="354"/>
      <c r="HW22" s="354"/>
      <c r="HX22" s="354"/>
      <c r="HY22" s="354"/>
      <c r="HZ22" s="354"/>
      <c r="IA22" s="354"/>
      <c r="IB22" s="354"/>
      <c r="IC22" s="354"/>
      <c r="ID22" s="354"/>
      <c r="IE22" s="354"/>
      <c r="IF22" s="354"/>
      <c r="IG22" s="354"/>
      <c r="IH22" s="354"/>
      <c r="II22" s="354"/>
      <c r="IJ22" s="354"/>
      <c r="IK22" s="354"/>
      <c r="IL22" s="354"/>
      <c r="IM22" s="354"/>
      <c r="IN22" s="354"/>
      <c r="IO22" s="354"/>
      <c r="IP22" s="354"/>
      <c r="IQ22" s="354"/>
      <c r="IR22" s="354"/>
      <c r="IS22" s="354"/>
      <c r="IT22" s="354"/>
      <c r="IU22" s="354"/>
    </row>
    <row r="23" spans="1:255" ht="19.899999999999999" customHeight="1">
      <c r="A23" s="354"/>
      <c r="B23" s="441" t="s">
        <v>347</v>
      </c>
      <c r="C23" s="367"/>
      <c r="D23" s="357" t="s">
        <v>74</v>
      </c>
      <c r="E23" s="360"/>
      <c r="F23" s="368"/>
      <c r="G23" s="360"/>
      <c r="H23" s="360"/>
      <c r="I23" s="360"/>
      <c r="J23" s="360"/>
      <c r="K23" s="360"/>
      <c r="L23" s="360"/>
      <c r="M23" s="354"/>
      <c r="N23" s="354"/>
      <c r="O23" s="354"/>
      <c r="P23" s="354"/>
      <c r="Q23" s="354"/>
      <c r="R23" s="354"/>
      <c r="S23" s="354"/>
      <c r="T23" s="354"/>
      <c r="U23" s="354"/>
      <c r="V23" s="354"/>
      <c r="W23" s="354"/>
      <c r="X23" s="354"/>
      <c r="Y23" s="354"/>
      <c r="Z23" s="354"/>
      <c r="AA23" s="354"/>
      <c r="AB23" s="354"/>
      <c r="AC23" s="354"/>
      <c r="AD23" s="354"/>
      <c r="AE23" s="354"/>
      <c r="AF23" s="354"/>
      <c r="AG23" s="354"/>
      <c r="AH23" s="354"/>
      <c r="AI23" s="354"/>
      <c r="AJ23" s="354"/>
      <c r="AK23" s="354"/>
      <c r="AL23" s="354"/>
      <c r="AM23" s="354"/>
      <c r="AN23" s="354"/>
      <c r="AO23" s="354"/>
      <c r="AP23" s="354"/>
      <c r="AQ23" s="354"/>
      <c r="AR23" s="354"/>
      <c r="AS23" s="354"/>
      <c r="AT23" s="354"/>
      <c r="AU23" s="354"/>
      <c r="AV23" s="354"/>
      <c r="AW23" s="354"/>
      <c r="AX23" s="354"/>
      <c r="AY23" s="354"/>
      <c r="AZ23" s="354"/>
      <c r="BA23" s="354"/>
      <c r="BB23" s="354"/>
      <c r="BC23" s="354"/>
      <c r="BD23" s="354"/>
      <c r="BE23" s="354"/>
      <c r="BF23" s="354"/>
      <c r="BG23" s="354"/>
      <c r="BH23" s="354"/>
      <c r="BI23" s="354"/>
      <c r="BJ23" s="354"/>
      <c r="BK23" s="354"/>
      <c r="BL23" s="354"/>
      <c r="BM23" s="354"/>
      <c r="BN23" s="354"/>
      <c r="BO23" s="354"/>
      <c r="BP23" s="354"/>
      <c r="BQ23" s="354"/>
      <c r="BR23" s="354"/>
      <c r="BS23" s="354"/>
      <c r="BT23" s="354"/>
      <c r="BU23" s="354"/>
      <c r="BV23" s="354"/>
      <c r="BW23" s="354"/>
      <c r="BX23" s="354"/>
      <c r="BY23" s="354"/>
      <c r="BZ23" s="354"/>
      <c r="CA23" s="354"/>
      <c r="CB23" s="354"/>
      <c r="CC23" s="354"/>
      <c r="CD23" s="354"/>
      <c r="CE23" s="354"/>
      <c r="CF23" s="354"/>
      <c r="CG23" s="354"/>
      <c r="CH23" s="354"/>
      <c r="CI23" s="354"/>
      <c r="CJ23" s="354"/>
      <c r="CK23" s="354"/>
      <c r="CL23" s="354"/>
      <c r="CM23" s="354"/>
      <c r="CN23" s="354"/>
      <c r="CO23" s="354"/>
      <c r="CP23" s="354"/>
      <c r="CQ23" s="354"/>
      <c r="CR23" s="354"/>
      <c r="CS23" s="354"/>
      <c r="CT23" s="354"/>
      <c r="CU23" s="354"/>
      <c r="CV23" s="354"/>
      <c r="CW23" s="354"/>
      <c r="CX23" s="354"/>
      <c r="CY23" s="354"/>
      <c r="CZ23" s="354"/>
      <c r="DA23" s="354"/>
      <c r="DB23" s="354"/>
      <c r="DC23" s="354"/>
      <c r="DD23" s="354"/>
      <c r="DE23" s="354"/>
      <c r="DF23" s="354"/>
      <c r="DG23" s="354"/>
      <c r="DH23" s="354"/>
      <c r="DI23" s="354"/>
      <c r="DJ23" s="354"/>
      <c r="DK23" s="354"/>
      <c r="DL23" s="354"/>
      <c r="DM23" s="354"/>
      <c r="DN23" s="354"/>
      <c r="DO23" s="354"/>
      <c r="DP23" s="354"/>
      <c r="DQ23" s="354"/>
      <c r="DR23" s="354"/>
      <c r="DS23" s="354"/>
      <c r="DT23" s="354"/>
      <c r="DU23" s="354"/>
      <c r="DV23" s="354"/>
      <c r="DW23" s="354"/>
      <c r="DX23" s="354"/>
      <c r="DY23" s="354"/>
      <c r="DZ23" s="354"/>
      <c r="EA23" s="354"/>
      <c r="EB23" s="354"/>
      <c r="EC23" s="354"/>
      <c r="ED23" s="354"/>
      <c r="EE23" s="354"/>
      <c r="EF23" s="354"/>
      <c r="EG23" s="354"/>
      <c r="EH23" s="354"/>
      <c r="EI23" s="354"/>
      <c r="EJ23" s="354"/>
      <c r="EK23" s="354"/>
      <c r="EL23" s="354"/>
      <c r="EM23" s="354"/>
      <c r="EN23" s="354"/>
      <c r="EO23" s="354"/>
      <c r="EP23" s="354"/>
      <c r="EQ23" s="354"/>
      <c r="ER23" s="354"/>
      <c r="ES23" s="354"/>
      <c r="ET23" s="354"/>
      <c r="EU23" s="354"/>
      <c r="EV23" s="354"/>
      <c r="EW23" s="354"/>
      <c r="EX23" s="354"/>
      <c r="EY23" s="354"/>
      <c r="EZ23" s="354"/>
      <c r="FA23" s="354"/>
      <c r="FB23" s="354"/>
      <c r="FC23" s="354"/>
      <c r="FD23" s="354"/>
      <c r="FE23" s="354"/>
      <c r="FF23" s="354"/>
      <c r="FG23" s="354"/>
      <c r="FH23" s="354"/>
      <c r="FI23" s="354"/>
      <c r="FJ23" s="354"/>
      <c r="FK23" s="354"/>
      <c r="FL23" s="354"/>
      <c r="FM23" s="354"/>
      <c r="FN23" s="354"/>
      <c r="FO23" s="354"/>
      <c r="FP23" s="354"/>
      <c r="FQ23" s="354"/>
      <c r="FR23" s="354"/>
      <c r="FS23" s="354"/>
      <c r="FT23" s="354"/>
      <c r="FU23" s="354"/>
      <c r="FV23" s="354"/>
      <c r="FW23" s="354"/>
      <c r="FX23" s="354"/>
      <c r="FY23" s="354"/>
      <c r="FZ23" s="354"/>
      <c r="GA23" s="354"/>
      <c r="GB23" s="354"/>
      <c r="GC23" s="354"/>
      <c r="GD23" s="354"/>
      <c r="GE23" s="354"/>
      <c r="GF23" s="354"/>
      <c r="GG23" s="354"/>
      <c r="GH23" s="354"/>
      <c r="GI23" s="354"/>
      <c r="GJ23" s="354"/>
      <c r="GK23" s="354"/>
      <c r="GL23" s="354"/>
      <c r="GM23" s="354"/>
      <c r="GN23" s="354"/>
      <c r="GO23" s="354"/>
      <c r="GP23" s="354"/>
      <c r="GQ23" s="354"/>
      <c r="GR23" s="354"/>
      <c r="GS23" s="354"/>
      <c r="GT23" s="354"/>
      <c r="GU23" s="354"/>
      <c r="GV23" s="354"/>
      <c r="GW23" s="354"/>
      <c r="GX23" s="354"/>
      <c r="GY23" s="354"/>
      <c r="GZ23" s="354"/>
      <c r="HA23" s="354"/>
      <c r="HB23" s="354"/>
      <c r="HC23" s="354"/>
      <c r="HD23" s="354"/>
      <c r="HE23" s="354"/>
      <c r="HF23" s="354"/>
      <c r="HG23" s="354"/>
      <c r="HH23" s="354"/>
      <c r="HI23" s="354"/>
      <c r="HJ23" s="354"/>
      <c r="HK23" s="354"/>
      <c r="HL23" s="354"/>
      <c r="HM23" s="354"/>
      <c r="HN23" s="354"/>
      <c r="HO23" s="354"/>
      <c r="HP23" s="354"/>
      <c r="HQ23" s="354"/>
      <c r="HR23" s="354"/>
      <c r="HS23" s="354"/>
      <c r="HT23" s="354"/>
      <c r="HU23" s="354"/>
      <c r="HV23" s="354"/>
      <c r="HW23" s="354"/>
      <c r="HX23" s="354"/>
      <c r="HY23" s="354"/>
      <c r="HZ23" s="354"/>
      <c r="IA23" s="354"/>
      <c r="IB23" s="354"/>
      <c r="IC23" s="354"/>
      <c r="ID23" s="354"/>
      <c r="IE23" s="354"/>
      <c r="IF23" s="354"/>
      <c r="IG23" s="354"/>
      <c r="IH23" s="354"/>
      <c r="II23" s="354"/>
      <c r="IJ23" s="354"/>
      <c r="IK23" s="354"/>
      <c r="IL23" s="354"/>
      <c r="IM23" s="354"/>
      <c r="IN23" s="354"/>
      <c r="IO23" s="354"/>
      <c r="IP23" s="354"/>
      <c r="IQ23" s="354"/>
      <c r="IR23" s="354"/>
      <c r="IS23" s="354"/>
      <c r="IT23" s="354"/>
      <c r="IU23" s="354"/>
    </row>
    <row r="24" spans="1:255" ht="19.899999999999999" customHeight="1">
      <c r="A24" s="354"/>
      <c r="B24" s="355"/>
      <c r="C24" s="367"/>
      <c r="D24" s="357" t="s">
        <v>73</v>
      </c>
      <c r="E24" s="360"/>
      <c r="F24" s="368"/>
      <c r="G24" s="360"/>
      <c r="H24" s="360"/>
      <c r="I24" s="360"/>
      <c r="J24" s="360"/>
      <c r="K24" s="360"/>
      <c r="L24" s="360"/>
      <c r="M24" s="354"/>
      <c r="N24" s="354"/>
      <c r="O24" s="354"/>
      <c r="P24" s="354"/>
      <c r="Q24" s="354"/>
      <c r="R24" s="354"/>
      <c r="S24" s="354"/>
      <c r="T24" s="354"/>
      <c r="U24" s="354"/>
      <c r="V24" s="354"/>
      <c r="W24" s="354"/>
      <c r="X24" s="354"/>
      <c r="Y24" s="354"/>
      <c r="Z24" s="354"/>
      <c r="AA24" s="354"/>
      <c r="AB24" s="354"/>
      <c r="AC24" s="354"/>
      <c r="AD24" s="354"/>
      <c r="AE24" s="354"/>
      <c r="AF24" s="354"/>
      <c r="AG24" s="354"/>
      <c r="AH24" s="354"/>
      <c r="AI24" s="354"/>
      <c r="AJ24" s="354"/>
      <c r="AK24" s="354"/>
      <c r="AL24" s="354"/>
      <c r="AM24" s="354"/>
      <c r="AN24" s="354"/>
      <c r="AO24" s="354"/>
      <c r="AP24" s="354"/>
      <c r="AQ24" s="354"/>
      <c r="AR24" s="354"/>
      <c r="AS24" s="354"/>
      <c r="AT24" s="354"/>
      <c r="AU24" s="354"/>
      <c r="AV24" s="354"/>
      <c r="AW24" s="354"/>
      <c r="AX24" s="354"/>
      <c r="AY24" s="354"/>
      <c r="AZ24" s="354"/>
      <c r="BA24" s="354"/>
      <c r="BB24" s="354"/>
      <c r="BC24" s="354"/>
      <c r="BD24" s="354"/>
      <c r="BE24" s="354"/>
      <c r="BF24" s="354"/>
      <c r="BG24" s="354"/>
      <c r="BH24" s="354"/>
      <c r="BI24" s="354"/>
      <c r="BJ24" s="354"/>
      <c r="BK24" s="354"/>
      <c r="BL24" s="354"/>
      <c r="BM24" s="354"/>
      <c r="BN24" s="354"/>
      <c r="BO24" s="354"/>
      <c r="BP24" s="354"/>
      <c r="BQ24" s="354"/>
      <c r="BR24" s="354"/>
      <c r="BS24" s="354"/>
      <c r="BT24" s="354"/>
      <c r="BU24" s="354"/>
      <c r="BV24" s="354"/>
      <c r="BW24" s="354"/>
      <c r="BX24" s="354"/>
      <c r="BY24" s="354"/>
      <c r="BZ24" s="354"/>
      <c r="CA24" s="354"/>
      <c r="CB24" s="354"/>
      <c r="CC24" s="354"/>
      <c r="CD24" s="354"/>
      <c r="CE24" s="354"/>
      <c r="CF24" s="354"/>
      <c r="CG24" s="354"/>
      <c r="CH24" s="354"/>
      <c r="CI24" s="354"/>
      <c r="CJ24" s="354"/>
      <c r="CK24" s="354"/>
      <c r="CL24" s="354"/>
      <c r="CM24" s="354"/>
      <c r="CN24" s="354"/>
      <c r="CO24" s="354"/>
      <c r="CP24" s="354"/>
      <c r="CQ24" s="354"/>
      <c r="CR24" s="354"/>
      <c r="CS24" s="354"/>
      <c r="CT24" s="354"/>
      <c r="CU24" s="354"/>
      <c r="CV24" s="354"/>
      <c r="CW24" s="354"/>
      <c r="CX24" s="354"/>
      <c r="CY24" s="354"/>
      <c r="CZ24" s="354"/>
      <c r="DA24" s="354"/>
      <c r="DB24" s="354"/>
      <c r="DC24" s="354"/>
      <c r="DD24" s="354"/>
      <c r="DE24" s="354"/>
      <c r="DF24" s="354"/>
      <c r="DG24" s="354"/>
      <c r="DH24" s="354"/>
      <c r="DI24" s="354"/>
      <c r="DJ24" s="354"/>
      <c r="DK24" s="354"/>
      <c r="DL24" s="354"/>
      <c r="DM24" s="354"/>
      <c r="DN24" s="354"/>
      <c r="DO24" s="354"/>
      <c r="DP24" s="354"/>
      <c r="DQ24" s="354"/>
      <c r="DR24" s="354"/>
      <c r="DS24" s="354"/>
      <c r="DT24" s="354"/>
      <c r="DU24" s="354"/>
      <c r="DV24" s="354"/>
      <c r="DW24" s="354"/>
      <c r="DX24" s="354"/>
      <c r="DY24" s="354"/>
      <c r="DZ24" s="354"/>
      <c r="EA24" s="354"/>
      <c r="EB24" s="354"/>
      <c r="EC24" s="354"/>
      <c r="ED24" s="354"/>
      <c r="EE24" s="354"/>
      <c r="EF24" s="354"/>
      <c r="EG24" s="354"/>
      <c r="EH24" s="354"/>
      <c r="EI24" s="354"/>
      <c r="EJ24" s="354"/>
      <c r="EK24" s="354"/>
      <c r="EL24" s="354"/>
      <c r="EM24" s="354"/>
      <c r="EN24" s="354"/>
      <c r="EO24" s="354"/>
      <c r="EP24" s="354"/>
      <c r="EQ24" s="354"/>
      <c r="ER24" s="354"/>
      <c r="ES24" s="354"/>
      <c r="ET24" s="354"/>
      <c r="EU24" s="354"/>
      <c r="EV24" s="354"/>
      <c r="EW24" s="354"/>
      <c r="EX24" s="354"/>
      <c r="EY24" s="354"/>
      <c r="EZ24" s="354"/>
      <c r="FA24" s="354"/>
      <c r="FB24" s="354"/>
      <c r="FC24" s="354"/>
      <c r="FD24" s="354"/>
      <c r="FE24" s="354"/>
      <c r="FF24" s="354"/>
      <c r="FG24" s="354"/>
      <c r="FH24" s="354"/>
      <c r="FI24" s="354"/>
      <c r="FJ24" s="354"/>
      <c r="FK24" s="354"/>
      <c r="FL24" s="354"/>
      <c r="FM24" s="354"/>
      <c r="FN24" s="354"/>
      <c r="FO24" s="354"/>
      <c r="FP24" s="354"/>
      <c r="FQ24" s="354"/>
      <c r="FR24" s="354"/>
      <c r="FS24" s="354"/>
      <c r="FT24" s="354"/>
      <c r="FU24" s="354"/>
      <c r="FV24" s="354"/>
      <c r="FW24" s="354"/>
      <c r="FX24" s="354"/>
      <c r="FY24" s="354"/>
      <c r="FZ24" s="354"/>
      <c r="GA24" s="354"/>
      <c r="GB24" s="354"/>
      <c r="GC24" s="354"/>
      <c r="GD24" s="354"/>
      <c r="GE24" s="354"/>
      <c r="GF24" s="354"/>
      <c r="GG24" s="354"/>
      <c r="GH24" s="354"/>
      <c r="GI24" s="354"/>
      <c r="GJ24" s="354"/>
      <c r="GK24" s="354"/>
      <c r="GL24" s="354"/>
      <c r="GM24" s="354"/>
      <c r="GN24" s="354"/>
      <c r="GO24" s="354"/>
      <c r="GP24" s="354"/>
      <c r="GQ24" s="354"/>
      <c r="GR24" s="354"/>
      <c r="GS24" s="354"/>
      <c r="GT24" s="354"/>
      <c r="GU24" s="354"/>
      <c r="GV24" s="354"/>
      <c r="GW24" s="354"/>
      <c r="GX24" s="354"/>
      <c r="GY24" s="354"/>
      <c r="GZ24" s="354"/>
      <c r="HA24" s="354"/>
      <c r="HB24" s="354"/>
      <c r="HC24" s="354"/>
      <c r="HD24" s="354"/>
      <c r="HE24" s="354"/>
      <c r="HF24" s="354"/>
      <c r="HG24" s="354"/>
      <c r="HH24" s="354"/>
      <c r="HI24" s="354"/>
      <c r="HJ24" s="354"/>
      <c r="HK24" s="354"/>
      <c r="HL24" s="354"/>
      <c r="HM24" s="354"/>
      <c r="HN24" s="354"/>
      <c r="HO24" s="354"/>
      <c r="HP24" s="354"/>
      <c r="HQ24" s="354"/>
      <c r="HR24" s="354"/>
      <c r="HS24" s="354"/>
      <c r="HT24" s="354"/>
      <c r="HU24" s="354"/>
      <c r="HV24" s="354"/>
      <c r="HW24" s="354"/>
      <c r="HX24" s="354"/>
      <c r="HY24" s="354"/>
      <c r="HZ24" s="354"/>
      <c r="IA24" s="354"/>
      <c r="IB24" s="354"/>
      <c r="IC24" s="354"/>
      <c r="ID24" s="354"/>
      <c r="IE24" s="354"/>
      <c r="IF24" s="354"/>
      <c r="IG24" s="354"/>
      <c r="IH24" s="354"/>
      <c r="II24" s="354"/>
      <c r="IJ24" s="354"/>
      <c r="IK24" s="354"/>
      <c r="IL24" s="354"/>
      <c r="IM24" s="354"/>
      <c r="IN24" s="354"/>
      <c r="IO24" s="354"/>
      <c r="IP24" s="354"/>
      <c r="IQ24" s="354"/>
      <c r="IR24" s="354"/>
      <c r="IS24" s="354"/>
      <c r="IT24" s="354"/>
      <c r="IU24" s="354"/>
    </row>
    <row r="25" spans="1:255" ht="19.899999999999999" customHeight="1">
      <c r="A25" s="354"/>
      <c r="B25" s="355"/>
      <c r="C25" s="367"/>
      <c r="D25" s="357" t="s">
        <v>72</v>
      </c>
      <c r="E25" s="360"/>
      <c r="F25" s="368"/>
      <c r="G25" s="360"/>
      <c r="H25" s="360"/>
      <c r="I25" s="360"/>
      <c r="J25" s="360"/>
      <c r="K25" s="360"/>
      <c r="L25" s="360"/>
      <c r="M25" s="354"/>
      <c r="N25" s="354"/>
      <c r="O25" s="354"/>
      <c r="P25" s="354"/>
      <c r="Q25" s="354"/>
      <c r="R25" s="354"/>
      <c r="S25" s="354"/>
      <c r="T25" s="354"/>
      <c r="U25" s="354"/>
      <c r="V25" s="354"/>
      <c r="W25" s="354"/>
      <c r="X25" s="354"/>
      <c r="Y25" s="354"/>
      <c r="Z25" s="354"/>
      <c r="AA25" s="354"/>
      <c r="AB25" s="354"/>
      <c r="AC25" s="354"/>
      <c r="AD25" s="354"/>
      <c r="AE25" s="354"/>
      <c r="AF25" s="354"/>
      <c r="AG25" s="354"/>
      <c r="AH25" s="354"/>
      <c r="AI25" s="354"/>
      <c r="AJ25" s="354"/>
      <c r="AK25" s="354"/>
      <c r="AL25" s="354"/>
      <c r="AM25" s="354"/>
      <c r="AN25" s="354"/>
      <c r="AO25" s="354"/>
      <c r="AP25" s="354"/>
      <c r="AQ25" s="354"/>
      <c r="AR25" s="354"/>
      <c r="AS25" s="354"/>
      <c r="AT25" s="354"/>
      <c r="AU25" s="354"/>
      <c r="AV25" s="354"/>
      <c r="AW25" s="354"/>
      <c r="AX25" s="354"/>
      <c r="AY25" s="354"/>
      <c r="AZ25" s="354"/>
      <c r="BA25" s="354"/>
      <c r="BB25" s="354"/>
      <c r="BC25" s="354"/>
      <c r="BD25" s="354"/>
      <c r="BE25" s="354"/>
      <c r="BF25" s="354"/>
      <c r="BG25" s="354"/>
      <c r="BH25" s="354"/>
      <c r="BI25" s="354"/>
      <c r="BJ25" s="354"/>
      <c r="BK25" s="354"/>
      <c r="BL25" s="354"/>
      <c r="BM25" s="354"/>
      <c r="BN25" s="354"/>
      <c r="BO25" s="354"/>
      <c r="BP25" s="354"/>
      <c r="BQ25" s="354"/>
      <c r="BR25" s="354"/>
      <c r="BS25" s="354"/>
      <c r="BT25" s="354"/>
      <c r="BU25" s="354"/>
      <c r="BV25" s="354"/>
      <c r="BW25" s="354"/>
      <c r="BX25" s="354"/>
      <c r="BY25" s="354"/>
      <c r="BZ25" s="354"/>
      <c r="CA25" s="354"/>
      <c r="CB25" s="354"/>
      <c r="CC25" s="354"/>
      <c r="CD25" s="354"/>
      <c r="CE25" s="354"/>
      <c r="CF25" s="354"/>
      <c r="CG25" s="354"/>
      <c r="CH25" s="354"/>
      <c r="CI25" s="354"/>
      <c r="CJ25" s="354"/>
      <c r="CK25" s="354"/>
      <c r="CL25" s="354"/>
      <c r="CM25" s="354"/>
      <c r="CN25" s="354"/>
      <c r="CO25" s="354"/>
      <c r="CP25" s="354"/>
      <c r="CQ25" s="354"/>
      <c r="CR25" s="354"/>
      <c r="CS25" s="354"/>
      <c r="CT25" s="354"/>
      <c r="CU25" s="354"/>
      <c r="CV25" s="354"/>
      <c r="CW25" s="354"/>
      <c r="CX25" s="354"/>
      <c r="CY25" s="354"/>
      <c r="CZ25" s="354"/>
      <c r="DA25" s="354"/>
      <c r="DB25" s="354"/>
      <c r="DC25" s="354"/>
      <c r="DD25" s="354"/>
      <c r="DE25" s="354"/>
      <c r="DF25" s="354"/>
      <c r="DG25" s="354"/>
      <c r="DH25" s="354"/>
      <c r="DI25" s="354"/>
      <c r="DJ25" s="354"/>
      <c r="DK25" s="354"/>
      <c r="DL25" s="354"/>
      <c r="DM25" s="354"/>
      <c r="DN25" s="354"/>
      <c r="DO25" s="354"/>
      <c r="DP25" s="354"/>
      <c r="DQ25" s="354"/>
      <c r="DR25" s="354"/>
      <c r="DS25" s="354"/>
      <c r="DT25" s="354"/>
      <c r="DU25" s="354"/>
      <c r="DV25" s="354"/>
      <c r="DW25" s="354"/>
      <c r="DX25" s="354"/>
      <c r="DY25" s="354"/>
      <c r="DZ25" s="354"/>
      <c r="EA25" s="354"/>
      <c r="EB25" s="354"/>
      <c r="EC25" s="354"/>
      <c r="ED25" s="354"/>
      <c r="EE25" s="354"/>
      <c r="EF25" s="354"/>
      <c r="EG25" s="354"/>
      <c r="EH25" s="354"/>
      <c r="EI25" s="354"/>
      <c r="EJ25" s="354"/>
      <c r="EK25" s="354"/>
      <c r="EL25" s="354"/>
      <c r="EM25" s="354"/>
      <c r="EN25" s="354"/>
      <c r="EO25" s="354"/>
      <c r="EP25" s="354"/>
      <c r="EQ25" s="354"/>
      <c r="ER25" s="354"/>
      <c r="ES25" s="354"/>
      <c r="ET25" s="354"/>
      <c r="EU25" s="354"/>
      <c r="EV25" s="354"/>
      <c r="EW25" s="354"/>
      <c r="EX25" s="354"/>
      <c r="EY25" s="354"/>
      <c r="EZ25" s="354"/>
      <c r="FA25" s="354"/>
      <c r="FB25" s="354"/>
      <c r="FC25" s="354"/>
      <c r="FD25" s="354"/>
      <c r="FE25" s="354"/>
      <c r="FF25" s="354"/>
      <c r="FG25" s="354"/>
      <c r="FH25" s="354"/>
      <c r="FI25" s="354"/>
      <c r="FJ25" s="354"/>
      <c r="FK25" s="354"/>
      <c r="FL25" s="354"/>
      <c r="FM25" s="354"/>
      <c r="FN25" s="354"/>
      <c r="FO25" s="354"/>
      <c r="FP25" s="354"/>
      <c r="FQ25" s="354"/>
      <c r="FR25" s="354"/>
      <c r="FS25" s="354"/>
      <c r="FT25" s="354"/>
      <c r="FU25" s="354"/>
      <c r="FV25" s="354"/>
      <c r="FW25" s="354"/>
      <c r="FX25" s="354"/>
      <c r="FY25" s="354"/>
      <c r="FZ25" s="354"/>
      <c r="GA25" s="354"/>
      <c r="GB25" s="354"/>
      <c r="GC25" s="354"/>
      <c r="GD25" s="354"/>
      <c r="GE25" s="354"/>
      <c r="GF25" s="354"/>
      <c r="GG25" s="354"/>
      <c r="GH25" s="354"/>
      <c r="GI25" s="354"/>
      <c r="GJ25" s="354"/>
      <c r="GK25" s="354"/>
      <c r="GL25" s="354"/>
      <c r="GM25" s="354"/>
      <c r="GN25" s="354"/>
      <c r="GO25" s="354"/>
      <c r="GP25" s="354"/>
      <c r="GQ25" s="354"/>
      <c r="GR25" s="354"/>
      <c r="GS25" s="354"/>
      <c r="GT25" s="354"/>
      <c r="GU25" s="354"/>
      <c r="GV25" s="354"/>
      <c r="GW25" s="354"/>
      <c r="GX25" s="354"/>
      <c r="GY25" s="354"/>
      <c r="GZ25" s="354"/>
      <c r="HA25" s="354"/>
      <c r="HB25" s="354"/>
      <c r="HC25" s="354"/>
      <c r="HD25" s="354"/>
      <c r="HE25" s="354"/>
      <c r="HF25" s="354"/>
      <c r="HG25" s="354"/>
      <c r="HH25" s="354"/>
      <c r="HI25" s="354"/>
      <c r="HJ25" s="354"/>
      <c r="HK25" s="354"/>
      <c r="HL25" s="354"/>
      <c r="HM25" s="354"/>
      <c r="HN25" s="354"/>
      <c r="HO25" s="354"/>
      <c r="HP25" s="354"/>
      <c r="HQ25" s="354"/>
      <c r="HR25" s="354"/>
      <c r="HS25" s="354"/>
      <c r="HT25" s="354"/>
      <c r="HU25" s="354"/>
      <c r="HV25" s="354"/>
      <c r="HW25" s="354"/>
      <c r="HX25" s="354"/>
      <c r="HY25" s="354"/>
      <c r="HZ25" s="354"/>
      <c r="IA25" s="354"/>
      <c r="IB25" s="354"/>
      <c r="IC25" s="354"/>
      <c r="ID25" s="354"/>
      <c r="IE25" s="354"/>
      <c r="IF25" s="354"/>
      <c r="IG25" s="354"/>
      <c r="IH25" s="354"/>
      <c r="II25" s="354"/>
      <c r="IJ25" s="354"/>
      <c r="IK25" s="354"/>
      <c r="IL25" s="354"/>
      <c r="IM25" s="354"/>
      <c r="IN25" s="354"/>
      <c r="IO25" s="354"/>
      <c r="IP25" s="354"/>
      <c r="IQ25" s="354"/>
      <c r="IR25" s="354"/>
      <c r="IS25" s="354"/>
      <c r="IT25" s="354"/>
      <c r="IU25" s="354"/>
    </row>
    <row r="26" spans="1:255" ht="19.899999999999999" customHeight="1">
      <c r="A26" s="354"/>
      <c r="B26" s="355"/>
      <c r="C26" s="367"/>
      <c r="D26" s="357"/>
      <c r="E26" s="360"/>
      <c r="F26" s="368"/>
      <c r="G26" s="360"/>
      <c r="H26" s="360"/>
      <c r="I26" s="360"/>
      <c r="J26" s="360"/>
      <c r="K26" s="360"/>
      <c r="L26" s="360"/>
      <c r="M26" s="354"/>
      <c r="N26" s="354"/>
      <c r="O26" s="354"/>
      <c r="P26" s="354"/>
      <c r="Q26" s="354"/>
      <c r="R26" s="354"/>
      <c r="S26" s="354"/>
      <c r="T26" s="354"/>
      <c r="U26" s="354"/>
      <c r="V26" s="354"/>
      <c r="W26" s="354"/>
      <c r="X26" s="354"/>
      <c r="Y26" s="354"/>
      <c r="Z26" s="354"/>
      <c r="AA26" s="354"/>
      <c r="AB26" s="354"/>
      <c r="AC26" s="354"/>
      <c r="AD26" s="354"/>
      <c r="AE26" s="354"/>
      <c r="AF26" s="354"/>
      <c r="AG26" s="354"/>
      <c r="AH26" s="354"/>
      <c r="AI26" s="354"/>
      <c r="AJ26" s="354"/>
      <c r="AK26" s="354"/>
      <c r="AL26" s="354"/>
      <c r="AM26" s="354"/>
      <c r="AN26" s="354"/>
      <c r="AO26" s="354"/>
      <c r="AP26" s="354"/>
      <c r="AQ26" s="354"/>
      <c r="AR26" s="354"/>
      <c r="AS26" s="354"/>
      <c r="AT26" s="354"/>
      <c r="AU26" s="354"/>
      <c r="AV26" s="354"/>
      <c r="AW26" s="354"/>
      <c r="AX26" s="354"/>
      <c r="AY26" s="354"/>
      <c r="AZ26" s="354"/>
      <c r="BA26" s="354"/>
      <c r="BB26" s="354"/>
      <c r="BC26" s="354"/>
      <c r="BD26" s="354"/>
      <c r="BE26" s="354"/>
      <c r="BF26" s="354"/>
      <c r="BG26" s="354"/>
      <c r="BH26" s="354"/>
      <c r="BI26" s="354"/>
      <c r="BJ26" s="354"/>
      <c r="BK26" s="354"/>
      <c r="BL26" s="354"/>
      <c r="BM26" s="354"/>
      <c r="BN26" s="354"/>
      <c r="BO26" s="354"/>
      <c r="BP26" s="354"/>
      <c r="BQ26" s="354"/>
      <c r="BR26" s="354"/>
      <c r="BS26" s="354"/>
      <c r="BT26" s="354"/>
      <c r="BU26" s="354"/>
      <c r="BV26" s="354"/>
      <c r="BW26" s="354"/>
      <c r="BX26" s="354"/>
      <c r="BY26" s="354"/>
      <c r="BZ26" s="354"/>
      <c r="CA26" s="354"/>
      <c r="CB26" s="354"/>
      <c r="CC26" s="354"/>
      <c r="CD26" s="354"/>
      <c r="CE26" s="354"/>
      <c r="CF26" s="354"/>
      <c r="CG26" s="354"/>
      <c r="CH26" s="354"/>
      <c r="CI26" s="354"/>
      <c r="CJ26" s="354"/>
      <c r="CK26" s="354"/>
      <c r="CL26" s="354"/>
      <c r="CM26" s="354"/>
      <c r="CN26" s="354"/>
      <c r="CO26" s="354"/>
      <c r="CP26" s="354"/>
      <c r="CQ26" s="354"/>
      <c r="CR26" s="354"/>
      <c r="CS26" s="354"/>
      <c r="CT26" s="354"/>
      <c r="CU26" s="354"/>
      <c r="CV26" s="354"/>
      <c r="CW26" s="354"/>
      <c r="CX26" s="354"/>
      <c r="CY26" s="354"/>
      <c r="CZ26" s="354"/>
      <c r="DA26" s="354"/>
      <c r="DB26" s="354"/>
      <c r="DC26" s="354"/>
      <c r="DD26" s="354"/>
      <c r="DE26" s="354"/>
      <c r="DF26" s="354"/>
      <c r="DG26" s="354"/>
      <c r="DH26" s="354"/>
      <c r="DI26" s="354"/>
      <c r="DJ26" s="354"/>
      <c r="DK26" s="354"/>
      <c r="DL26" s="354"/>
      <c r="DM26" s="354"/>
      <c r="DN26" s="354"/>
      <c r="DO26" s="354"/>
      <c r="DP26" s="354"/>
      <c r="DQ26" s="354"/>
      <c r="DR26" s="354"/>
      <c r="DS26" s="354"/>
      <c r="DT26" s="354"/>
      <c r="DU26" s="354"/>
      <c r="DV26" s="354"/>
      <c r="DW26" s="354"/>
      <c r="DX26" s="354"/>
      <c r="DY26" s="354"/>
      <c r="DZ26" s="354"/>
      <c r="EA26" s="354"/>
      <c r="EB26" s="354"/>
      <c r="EC26" s="354"/>
      <c r="ED26" s="354"/>
      <c r="EE26" s="354"/>
      <c r="EF26" s="354"/>
      <c r="EG26" s="354"/>
      <c r="EH26" s="354"/>
      <c r="EI26" s="354"/>
      <c r="EJ26" s="354"/>
      <c r="EK26" s="354"/>
      <c r="EL26" s="354"/>
      <c r="EM26" s="354"/>
      <c r="EN26" s="354"/>
      <c r="EO26" s="354"/>
      <c r="EP26" s="354"/>
      <c r="EQ26" s="354"/>
      <c r="ER26" s="354"/>
      <c r="ES26" s="354"/>
      <c r="ET26" s="354"/>
      <c r="EU26" s="354"/>
      <c r="EV26" s="354"/>
      <c r="EW26" s="354"/>
      <c r="EX26" s="354"/>
      <c r="EY26" s="354"/>
      <c r="EZ26" s="354"/>
      <c r="FA26" s="354"/>
      <c r="FB26" s="354"/>
      <c r="FC26" s="354"/>
      <c r="FD26" s="354"/>
      <c r="FE26" s="354"/>
      <c r="FF26" s="354"/>
      <c r="FG26" s="354"/>
      <c r="FH26" s="354"/>
      <c r="FI26" s="354"/>
      <c r="FJ26" s="354"/>
      <c r="FK26" s="354"/>
      <c r="FL26" s="354"/>
      <c r="FM26" s="354"/>
      <c r="FN26" s="354"/>
      <c r="FO26" s="354"/>
      <c r="FP26" s="354"/>
      <c r="FQ26" s="354"/>
      <c r="FR26" s="354"/>
      <c r="FS26" s="354"/>
      <c r="FT26" s="354"/>
      <c r="FU26" s="354"/>
      <c r="FV26" s="354"/>
      <c r="FW26" s="354"/>
      <c r="FX26" s="354"/>
      <c r="FY26" s="354"/>
      <c r="FZ26" s="354"/>
      <c r="GA26" s="354"/>
      <c r="GB26" s="354"/>
      <c r="GC26" s="354"/>
      <c r="GD26" s="354"/>
      <c r="GE26" s="354"/>
      <c r="GF26" s="354"/>
      <c r="GG26" s="354"/>
      <c r="GH26" s="354"/>
      <c r="GI26" s="354"/>
      <c r="GJ26" s="354"/>
      <c r="GK26" s="354"/>
      <c r="GL26" s="354"/>
      <c r="GM26" s="354"/>
      <c r="GN26" s="354"/>
      <c r="GO26" s="354"/>
      <c r="GP26" s="354"/>
      <c r="GQ26" s="354"/>
      <c r="GR26" s="354"/>
      <c r="GS26" s="354"/>
      <c r="GT26" s="354"/>
      <c r="GU26" s="354"/>
      <c r="GV26" s="354"/>
      <c r="GW26" s="354"/>
      <c r="GX26" s="354"/>
      <c r="GY26" s="354"/>
      <c r="GZ26" s="354"/>
      <c r="HA26" s="354"/>
      <c r="HB26" s="354"/>
      <c r="HC26" s="354"/>
      <c r="HD26" s="354"/>
      <c r="HE26" s="354"/>
      <c r="HF26" s="354"/>
      <c r="HG26" s="354"/>
      <c r="HH26" s="354"/>
      <c r="HI26" s="354"/>
      <c r="HJ26" s="354"/>
      <c r="HK26" s="354"/>
      <c r="HL26" s="354"/>
      <c r="HM26" s="354"/>
      <c r="HN26" s="354"/>
      <c r="HO26" s="354"/>
      <c r="HP26" s="354"/>
      <c r="HQ26" s="354"/>
      <c r="HR26" s="354"/>
      <c r="HS26" s="354"/>
      <c r="HT26" s="354"/>
      <c r="HU26" s="354"/>
      <c r="HV26" s="354"/>
      <c r="HW26" s="354"/>
      <c r="HX26" s="354"/>
      <c r="HY26" s="354"/>
      <c r="HZ26" s="354"/>
      <c r="IA26" s="354"/>
      <c r="IB26" s="354"/>
      <c r="IC26" s="354"/>
      <c r="ID26" s="354"/>
      <c r="IE26" s="354"/>
      <c r="IF26" s="354"/>
      <c r="IG26" s="354"/>
      <c r="IH26" s="354"/>
      <c r="II26" s="354"/>
      <c r="IJ26" s="354"/>
      <c r="IK26" s="354"/>
      <c r="IL26" s="354"/>
      <c r="IM26" s="354"/>
      <c r="IN26" s="354"/>
      <c r="IO26" s="354"/>
      <c r="IP26" s="354"/>
      <c r="IQ26" s="354"/>
      <c r="IR26" s="354"/>
      <c r="IS26" s="354"/>
      <c r="IT26" s="354"/>
      <c r="IU26" s="354"/>
    </row>
    <row r="27" spans="1:255" ht="19.899999999999999" customHeight="1">
      <c r="A27" s="354"/>
      <c r="B27" s="355"/>
      <c r="C27" s="367"/>
      <c r="D27" s="357"/>
      <c r="E27" s="360"/>
      <c r="F27" s="368"/>
      <c r="G27" s="360"/>
      <c r="H27" s="360"/>
      <c r="I27" s="360"/>
      <c r="J27" s="360"/>
      <c r="K27" s="360"/>
      <c r="L27" s="360"/>
      <c r="M27" s="354"/>
      <c r="N27" s="354"/>
      <c r="O27" s="354"/>
      <c r="P27" s="354"/>
      <c r="Q27" s="354"/>
      <c r="R27" s="354"/>
      <c r="S27" s="354"/>
      <c r="T27" s="354"/>
      <c r="U27" s="354"/>
      <c r="V27" s="354"/>
      <c r="W27" s="354"/>
      <c r="X27" s="354"/>
      <c r="Y27" s="354"/>
      <c r="Z27" s="354"/>
      <c r="AA27" s="354"/>
      <c r="AB27" s="354"/>
      <c r="AC27" s="354"/>
      <c r="AD27" s="354"/>
      <c r="AE27" s="354"/>
      <c r="AF27" s="354"/>
      <c r="AG27" s="354"/>
      <c r="AH27" s="354"/>
      <c r="AI27" s="354"/>
      <c r="AJ27" s="354"/>
      <c r="AK27" s="354"/>
      <c r="AL27" s="354"/>
      <c r="AM27" s="354"/>
      <c r="AN27" s="354"/>
      <c r="AO27" s="354"/>
      <c r="AP27" s="354"/>
      <c r="AQ27" s="354"/>
      <c r="AR27" s="354"/>
      <c r="AS27" s="354"/>
      <c r="AT27" s="354"/>
      <c r="AU27" s="354"/>
      <c r="AV27" s="354"/>
      <c r="AW27" s="354"/>
      <c r="AX27" s="354"/>
      <c r="AY27" s="354"/>
      <c r="AZ27" s="354"/>
      <c r="BA27" s="354"/>
      <c r="BB27" s="354"/>
      <c r="BC27" s="354"/>
      <c r="BD27" s="354"/>
      <c r="BE27" s="354"/>
      <c r="BF27" s="354"/>
      <c r="BG27" s="354"/>
      <c r="BH27" s="354"/>
      <c r="BI27" s="354"/>
      <c r="BJ27" s="354"/>
      <c r="BK27" s="354"/>
      <c r="BL27" s="354"/>
      <c r="BM27" s="354"/>
      <c r="BN27" s="354"/>
      <c r="BO27" s="354"/>
      <c r="BP27" s="354"/>
      <c r="BQ27" s="354"/>
      <c r="BR27" s="354"/>
      <c r="BS27" s="354"/>
      <c r="BT27" s="354"/>
      <c r="BU27" s="354"/>
      <c r="BV27" s="354"/>
      <c r="BW27" s="354"/>
      <c r="BX27" s="354"/>
      <c r="BY27" s="354"/>
      <c r="BZ27" s="354"/>
      <c r="CA27" s="354"/>
      <c r="CB27" s="354"/>
      <c r="CC27" s="354"/>
      <c r="CD27" s="354"/>
      <c r="CE27" s="354"/>
      <c r="CF27" s="354"/>
      <c r="CG27" s="354"/>
      <c r="CH27" s="354"/>
      <c r="CI27" s="354"/>
      <c r="CJ27" s="354"/>
      <c r="CK27" s="354"/>
      <c r="CL27" s="354"/>
      <c r="CM27" s="354"/>
      <c r="CN27" s="354"/>
      <c r="CO27" s="354"/>
      <c r="CP27" s="354"/>
      <c r="CQ27" s="354"/>
      <c r="CR27" s="354"/>
      <c r="CS27" s="354"/>
      <c r="CT27" s="354"/>
      <c r="CU27" s="354"/>
      <c r="CV27" s="354"/>
      <c r="CW27" s="354"/>
      <c r="CX27" s="354"/>
      <c r="CY27" s="354"/>
      <c r="CZ27" s="354"/>
      <c r="DA27" s="354"/>
      <c r="DB27" s="354"/>
      <c r="DC27" s="354"/>
      <c r="DD27" s="354"/>
      <c r="DE27" s="354"/>
      <c r="DF27" s="354"/>
      <c r="DG27" s="354"/>
      <c r="DH27" s="354"/>
      <c r="DI27" s="354"/>
      <c r="DJ27" s="354"/>
      <c r="DK27" s="354"/>
      <c r="DL27" s="354"/>
      <c r="DM27" s="354"/>
      <c r="DN27" s="354"/>
      <c r="DO27" s="354"/>
      <c r="DP27" s="354"/>
      <c r="DQ27" s="354"/>
      <c r="DR27" s="354"/>
      <c r="DS27" s="354"/>
      <c r="DT27" s="354"/>
      <c r="DU27" s="354"/>
      <c r="DV27" s="354"/>
      <c r="DW27" s="354"/>
      <c r="DX27" s="354"/>
      <c r="DY27" s="354"/>
      <c r="DZ27" s="354"/>
      <c r="EA27" s="354"/>
      <c r="EB27" s="354"/>
      <c r="EC27" s="354"/>
      <c r="ED27" s="354"/>
      <c r="EE27" s="354"/>
      <c r="EF27" s="354"/>
      <c r="EG27" s="354"/>
      <c r="EH27" s="354"/>
      <c r="EI27" s="354"/>
      <c r="EJ27" s="354"/>
      <c r="EK27" s="354"/>
      <c r="EL27" s="354"/>
      <c r="EM27" s="354"/>
      <c r="EN27" s="354"/>
      <c r="EO27" s="354"/>
      <c r="EP27" s="354"/>
      <c r="EQ27" s="354"/>
      <c r="ER27" s="354"/>
      <c r="ES27" s="354"/>
      <c r="ET27" s="354"/>
      <c r="EU27" s="354"/>
      <c r="EV27" s="354"/>
      <c r="EW27" s="354"/>
      <c r="EX27" s="354"/>
      <c r="EY27" s="354"/>
      <c r="EZ27" s="354"/>
      <c r="FA27" s="354"/>
      <c r="FB27" s="354"/>
      <c r="FC27" s="354"/>
      <c r="FD27" s="354"/>
      <c r="FE27" s="354"/>
      <c r="FF27" s="354"/>
      <c r="FG27" s="354"/>
      <c r="FH27" s="354"/>
      <c r="FI27" s="354"/>
      <c r="FJ27" s="354"/>
      <c r="FK27" s="354"/>
      <c r="FL27" s="354"/>
      <c r="FM27" s="354"/>
      <c r="FN27" s="354"/>
      <c r="FO27" s="354"/>
      <c r="FP27" s="354"/>
      <c r="FQ27" s="354"/>
      <c r="FR27" s="354"/>
      <c r="FS27" s="354"/>
      <c r="FT27" s="354"/>
      <c r="FU27" s="354"/>
      <c r="FV27" s="354"/>
      <c r="FW27" s="354"/>
      <c r="FX27" s="354"/>
      <c r="FY27" s="354"/>
      <c r="FZ27" s="354"/>
      <c r="GA27" s="354"/>
      <c r="GB27" s="354"/>
      <c r="GC27" s="354"/>
      <c r="GD27" s="354"/>
      <c r="GE27" s="354"/>
      <c r="GF27" s="354"/>
      <c r="GG27" s="354"/>
      <c r="GH27" s="354"/>
      <c r="GI27" s="354"/>
      <c r="GJ27" s="354"/>
      <c r="GK27" s="354"/>
      <c r="GL27" s="354"/>
      <c r="GM27" s="354"/>
      <c r="GN27" s="354"/>
      <c r="GO27" s="354"/>
      <c r="GP27" s="354"/>
      <c r="GQ27" s="354"/>
      <c r="GR27" s="354"/>
      <c r="GS27" s="354"/>
      <c r="GT27" s="354"/>
      <c r="GU27" s="354"/>
      <c r="GV27" s="354"/>
      <c r="GW27" s="354"/>
      <c r="GX27" s="354"/>
      <c r="GY27" s="354"/>
      <c r="GZ27" s="354"/>
      <c r="HA27" s="354"/>
      <c r="HB27" s="354"/>
      <c r="HC27" s="354"/>
      <c r="HD27" s="354"/>
      <c r="HE27" s="354"/>
      <c r="HF27" s="354"/>
      <c r="HG27" s="354"/>
      <c r="HH27" s="354"/>
      <c r="HI27" s="354"/>
      <c r="HJ27" s="354"/>
      <c r="HK27" s="354"/>
      <c r="HL27" s="354"/>
      <c r="HM27" s="354"/>
      <c r="HN27" s="354"/>
      <c r="HO27" s="354"/>
      <c r="HP27" s="354"/>
      <c r="HQ27" s="354"/>
      <c r="HR27" s="354"/>
      <c r="HS27" s="354"/>
      <c r="HT27" s="354"/>
      <c r="HU27" s="354"/>
      <c r="HV27" s="354"/>
      <c r="HW27" s="354"/>
      <c r="HX27" s="354"/>
      <c r="HY27" s="354"/>
      <c r="HZ27" s="354"/>
      <c r="IA27" s="354"/>
      <c r="IB27" s="354"/>
      <c r="IC27" s="354"/>
      <c r="ID27" s="354"/>
      <c r="IE27" s="354"/>
      <c r="IF27" s="354"/>
      <c r="IG27" s="354"/>
      <c r="IH27" s="354"/>
      <c r="II27" s="354"/>
      <c r="IJ27" s="354"/>
      <c r="IK27" s="354"/>
      <c r="IL27" s="354"/>
      <c r="IM27" s="354"/>
      <c r="IN27" s="354"/>
      <c r="IO27" s="354"/>
      <c r="IP27" s="354"/>
      <c r="IQ27" s="354"/>
      <c r="IR27" s="354"/>
      <c r="IS27" s="354"/>
      <c r="IT27" s="354"/>
      <c r="IU27" s="354"/>
    </row>
    <row r="28" spans="1:255" ht="19.899999999999999" customHeight="1">
      <c r="A28" s="354"/>
      <c r="B28" s="355"/>
      <c r="C28" s="367"/>
      <c r="D28" s="360"/>
      <c r="E28" s="360"/>
      <c r="F28" s="368"/>
      <c r="G28" s="360"/>
      <c r="H28" s="360"/>
      <c r="I28" s="360"/>
      <c r="J28" s="360"/>
      <c r="K28" s="360"/>
      <c r="L28" s="360"/>
      <c r="M28" s="354"/>
      <c r="N28" s="354"/>
      <c r="O28" s="354"/>
      <c r="P28" s="354"/>
      <c r="Q28" s="354"/>
      <c r="R28" s="354"/>
      <c r="S28" s="354"/>
      <c r="T28" s="354"/>
      <c r="U28" s="354"/>
      <c r="V28" s="354"/>
      <c r="W28" s="354"/>
      <c r="X28" s="354"/>
      <c r="Y28" s="354"/>
      <c r="Z28" s="354"/>
      <c r="AA28" s="354"/>
      <c r="AB28" s="354"/>
      <c r="AC28" s="354"/>
      <c r="AD28" s="354"/>
      <c r="AE28" s="354"/>
      <c r="AF28" s="354"/>
      <c r="AG28" s="354"/>
      <c r="AH28" s="354"/>
      <c r="AI28" s="354"/>
      <c r="AJ28" s="354"/>
      <c r="AK28" s="354"/>
      <c r="AL28" s="354"/>
      <c r="AM28" s="354"/>
      <c r="AN28" s="354"/>
      <c r="AO28" s="354"/>
      <c r="AP28" s="354"/>
      <c r="AQ28" s="354"/>
      <c r="AR28" s="354"/>
      <c r="AS28" s="354"/>
      <c r="AT28" s="354"/>
      <c r="AU28" s="354"/>
      <c r="AV28" s="354"/>
      <c r="AW28" s="354"/>
      <c r="AX28" s="354"/>
      <c r="AY28" s="354"/>
      <c r="AZ28" s="354"/>
      <c r="BA28" s="354"/>
      <c r="BB28" s="354"/>
      <c r="BC28" s="354"/>
      <c r="BD28" s="354"/>
      <c r="BE28" s="354"/>
      <c r="BF28" s="354"/>
      <c r="BG28" s="354"/>
      <c r="BH28" s="354"/>
      <c r="BI28" s="354"/>
      <c r="BJ28" s="354"/>
      <c r="BK28" s="354"/>
      <c r="BL28" s="354"/>
      <c r="BM28" s="354"/>
      <c r="BN28" s="354"/>
      <c r="BO28" s="354"/>
      <c r="BP28" s="354"/>
      <c r="BQ28" s="354"/>
      <c r="BR28" s="354"/>
      <c r="BS28" s="354"/>
      <c r="BT28" s="354"/>
      <c r="BU28" s="354"/>
      <c r="BV28" s="354"/>
      <c r="BW28" s="354"/>
      <c r="BX28" s="354"/>
      <c r="BY28" s="354"/>
      <c r="BZ28" s="354"/>
      <c r="CA28" s="354"/>
      <c r="CB28" s="354"/>
      <c r="CC28" s="354"/>
      <c r="CD28" s="354"/>
      <c r="CE28" s="354"/>
      <c r="CF28" s="354"/>
      <c r="CG28" s="354"/>
      <c r="CH28" s="354"/>
      <c r="CI28" s="354"/>
      <c r="CJ28" s="354"/>
      <c r="CK28" s="354"/>
      <c r="CL28" s="354"/>
      <c r="CM28" s="354"/>
      <c r="CN28" s="354"/>
      <c r="CO28" s="354"/>
      <c r="CP28" s="354"/>
      <c r="CQ28" s="354"/>
      <c r="CR28" s="354"/>
      <c r="CS28" s="354"/>
      <c r="CT28" s="354"/>
      <c r="CU28" s="354"/>
      <c r="CV28" s="354"/>
      <c r="CW28" s="354"/>
      <c r="CX28" s="354"/>
      <c r="CY28" s="354"/>
      <c r="CZ28" s="354"/>
      <c r="DA28" s="354"/>
      <c r="DB28" s="354"/>
      <c r="DC28" s="354"/>
      <c r="DD28" s="354"/>
      <c r="DE28" s="354"/>
      <c r="DF28" s="354"/>
      <c r="DG28" s="354"/>
      <c r="DH28" s="354"/>
      <c r="DI28" s="354"/>
      <c r="DJ28" s="354"/>
      <c r="DK28" s="354"/>
      <c r="DL28" s="354"/>
      <c r="DM28" s="354"/>
      <c r="DN28" s="354"/>
      <c r="DO28" s="354"/>
      <c r="DP28" s="354"/>
      <c r="DQ28" s="354"/>
      <c r="DR28" s="354"/>
      <c r="DS28" s="354"/>
      <c r="DT28" s="354"/>
      <c r="DU28" s="354"/>
      <c r="DV28" s="354"/>
      <c r="DW28" s="354"/>
      <c r="DX28" s="354"/>
      <c r="DY28" s="354"/>
      <c r="DZ28" s="354"/>
      <c r="EA28" s="354"/>
      <c r="EB28" s="354"/>
      <c r="EC28" s="354"/>
      <c r="ED28" s="354"/>
      <c r="EE28" s="354"/>
      <c r="EF28" s="354"/>
      <c r="EG28" s="354"/>
      <c r="EH28" s="354"/>
      <c r="EI28" s="354"/>
      <c r="EJ28" s="354"/>
      <c r="EK28" s="354"/>
      <c r="EL28" s="354"/>
      <c r="EM28" s="354"/>
      <c r="EN28" s="354"/>
      <c r="EO28" s="354"/>
      <c r="EP28" s="354"/>
      <c r="EQ28" s="354"/>
      <c r="ER28" s="354"/>
      <c r="ES28" s="354"/>
      <c r="ET28" s="354"/>
      <c r="EU28" s="354"/>
      <c r="EV28" s="354"/>
      <c r="EW28" s="354"/>
      <c r="EX28" s="354"/>
      <c r="EY28" s="354"/>
      <c r="EZ28" s="354"/>
      <c r="FA28" s="354"/>
      <c r="FB28" s="354"/>
      <c r="FC28" s="354"/>
      <c r="FD28" s="354"/>
      <c r="FE28" s="354"/>
      <c r="FF28" s="354"/>
      <c r="FG28" s="354"/>
      <c r="FH28" s="354"/>
      <c r="FI28" s="354"/>
      <c r="FJ28" s="354"/>
      <c r="FK28" s="354"/>
      <c r="FL28" s="354"/>
      <c r="FM28" s="354"/>
      <c r="FN28" s="354"/>
      <c r="FO28" s="354"/>
      <c r="FP28" s="354"/>
      <c r="FQ28" s="354"/>
      <c r="FR28" s="354"/>
      <c r="FS28" s="354"/>
      <c r="FT28" s="354"/>
      <c r="FU28" s="354"/>
      <c r="FV28" s="354"/>
      <c r="FW28" s="354"/>
      <c r="FX28" s="354"/>
      <c r="FY28" s="354"/>
      <c r="FZ28" s="354"/>
      <c r="GA28" s="354"/>
      <c r="GB28" s="354"/>
      <c r="GC28" s="354"/>
      <c r="GD28" s="354"/>
      <c r="GE28" s="354"/>
      <c r="GF28" s="354"/>
      <c r="GG28" s="354"/>
      <c r="GH28" s="354"/>
      <c r="GI28" s="354"/>
      <c r="GJ28" s="354"/>
      <c r="GK28" s="354"/>
      <c r="GL28" s="354"/>
      <c r="GM28" s="354"/>
      <c r="GN28" s="354"/>
      <c r="GO28" s="354"/>
      <c r="GP28" s="354"/>
      <c r="GQ28" s="354"/>
      <c r="GR28" s="354"/>
      <c r="GS28" s="354"/>
      <c r="GT28" s="354"/>
      <c r="GU28" s="354"/>
      <c r="GV28" s="354"/>
      <c r="GW28" s="354"/>
      <c r="GX28" s="354"/>
      <c r="GY28" s="354"/>
      <c r="GZ28" s="354"/>
      <c r="HA28" s="354"/>
      <c r="HB28" s="354"/>
      <c r="HC28" s="354"/>
      <c r="HD28" s="354"/>
      <c r="HE28" s="354"/>
      <c r="HF28" s="354"/>
      <c r="HG28" s="354"/>
      <c r="HH28" s="354"/>
      <c r="HI28" s="354"/>
      <c r="HJ28" s="354"/>
      <c r="HK28" s="354"/>
      <c r="HL28" s="354"/>
      <c r="HM28" s="354"/>
      <c r="HN28" s="354"/>
      <c r="HO28" s="354"/>
      <c r="HP28" s="354"/>
      <c r="HQ28" s="354"/>
      <c r="HR28" s="354"/>
      <c r="HS28" s="354"/>
      <c r="HT28" s="354"/>
      <c r="HU28" s="354"/>
      <c r="HV28" s="354"/>
      <c r="HW28" s="354"/>
      <c r="HX28" s="354"/>
      <c r="HY28" s="354"/>
      <c r="HZ28" s="354"/>
      <c r="IA28" s="354"/>
      <c r="IB28" s="354"/>
      <c r="IC28" s="354"/>
      <c r="ID28" s="354"/>
      <c r="IE28" s="354"/>
      <c r="IF28" s="354"/>
      <c r="IG28" s="354"/>
      <c r="IH28" s="354"/>
      <c r="II28" s="354"/>
      <c r="IJ28" s="354"/>
      <c r="IK28" s="354"/>
      <c r="IL28" s="354"/>
      <c r="IM28" s="354"/>
      <c r="IN28" s="354"/>
      <c r="IO28" s="354"/>
      <c r="IP28" s="354"/>
      <c r="IQ28" s="354"/>
      <c r="IR28" s="354"/>
      <c r="IS28" s="354"/>
      <c r="IT28" s="354"/>
      <c r="IU28" s="354"/>
    </row>
    <row r="29" spans="1:255" ht="20.100000000000001" customHeight="1">
      <c r="A29" s="354"/>
      <c r="B29" s="354"/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54"/>
      <c r="O29" s="354"/>
      <c r="P29" s="354"/>
      <c r="Q29" s="354"/>
      <c r="R29" s="354"/>
      <c r="S29" s="354"/>
      <c r="T29" s="354"/>
      <c r="U29" s="354"/>
      <c r="V29" s="354"/>
      <c r="W29" s="354"/>
      <c r="X29" s="354"/>
      <c r="Y29" s="354"/>
      <c r="Z29" s="354"/>
      <c r="AA29" s="354"/>
      <c r="AB29" s="354"/>
      <c r="AC29" s="354"/>
      <c r="AD29" s="354"/>
      <c r="AE29" s="354"/>
      <c r="AF29" s="354"/>
      <c r="AG29" s="354"/>
      <c r="AH29" s="354"/>
      <c r="AI29" s="354"/>
      <c r="AJ29" s="354"/>
      <c r="AK29" s="354"/>
      <c r="AL29" s="354"/>
      <c r="AM29" s="354"/>
      <c r="AN29" s="354"/>
      <c r="AO29" s="354"/>
      <c r="AP29" s="354"/>
      <c r="AQ29" s="354"/>
      <c r="AR29" s="354"/>
      <c r="AS29" s="354"/>
      <c r="AT29" s="354"/>
      <c r="AU29" s="354"/>
      <c r="AV29" s="354"/>
      <c r="AW29" s="354"/>
      <c r="AX29" s="354"/>
      <c r="AY29" s="354"/>
      <c r="AZ29" s="354"/>
      <c r="BA29" s="354"/>
      <c r="BB29" s="354"/>
      <c r="BC29" s="354"/>
      <c r="BD29" s="354"/>
      <c r="BE29" s="354"/>
      <c r="BF29" s="354"/>
      <c r="BG29" s="354"/>
      <c r="BH29" s="354"/>
      <c r="BI29" s="354"/>
      <c r="BJ29" s="354"/>
      <c r="BK29" s="354"/>
      <c r="BL29" s="354"/>
      <c r="BM29" s="354"/>
      <c r="BN29" s="354"/>
      <c r="BO29" s="354"/>
      <c r="BP29" s="354"/>
      <c r="BQ29" s="354"/>
      <c r="BR29" s="354"/>
      <c r="BS29" s="354"/>
      <c r="BT29" s="354"/>
      <c r="BU29" s="354"/>
      <c r="BV29" s="354"/>
      <c r="BW29" s="354"/>
      <c r="BX29" s="354"/>
      <c r="BY29" s="354"/>
      <c r="BZ29" s="354"/>
      <c r="CA29" s="354"/>
      <c r="CB29" s="354"/>
      <c r="CC29" s="354"/>
      <c r="CD29" s="354"/>
      <c r="CE29" s="354"/>
      <c r="CF29" s="354"/>
      <c r="CG29" s="354"/>
      <c r="CH29" s="354"/>
      <c r="CI29" s="354"/>
      <c r="CJ29" s="354"/>
      <c r="CK29" s="354"/>
      <c r="CL29" s="354"/>
      <c r="CM29" s="354"/>
      <c r="CN29" s="354"/>
      <c r="CO29" s="354"/>
      <c r="CP29" s="354"/>
      <c r="CQ29" s="354"/>
      <c r="CR29" s="354"/>
      <c r="CS29" s="354"/>
      <c r="CT29" s="354"/>
      <c r="CU29" s="354"/>
      <c r="CV29" s="354"/>
      <c r="CW29" s="354"/>
      <c r="CX29" s="354"/>
      <c r="CY29" s="354"/>
      <c r="CZ29" s="354"/>
      <c r="DA29" s="354"/>
      <c r="DB29" s="354"/>
      <c r="DC29" s="354"/>
      <c r="DD29" s="354"/>
      <c r="DE29" s="354"/>
      <c r="DF29" s="354"/>
      <c r="DG29" s="354"/>
      <c r="DH29" s="354"/>
      <c r="DI29" s="354"/>
      <c r="DJ29" s="354"/>
      <c r="DK29" s="354"/>
      <c r="DL29" s="354"/>
      <c r="DM29" s="354"/>
      <c r="DN29" s="354"/>
      <c r="DO29" s="354"/>
      <c r="DP29" s="354"/>
      <c r="DQ29" s="354"/>
      <c r="DR29" s="354"/>
      <c r="DS29" s="354"/>
      <c r="DT29" s="354"/>
      <c r="DU29" s="354"/>
      <c r="DV29" s="354"/>
      <c r="DW29" s="354"/>
      <c r="DX29" s="354"/>
      <c r="DY29" s="354"/>
      <c r="DZ29" s="354"/>
      <c r="EA29" s="354"/>
      <c r="EB29" s="354"/>
      <c r="EC29" s="354"/>
      <c r="ED29" s="354"/>
      <c r="EE29" s="354"/>
      <c r="EF29" s="354"/>
      <c r="EG29" s="354"/>
      <c r="EH29" s="354"/>
      <c r="EI29" s="354"/>
      <c r="EJ29" s="354"/>
      <c r="EK29" s="354"/>
      <c r="EL29" s="354"/>
      <c r="EM29" s="354"/>
      <c r="EN29" s="354"/>
      <c r="EO29" s="354"/>
      <c r="EP29" s="354"/>
      <c r="EQ29" s="354"/>
      <c r="ER29" s="354"/>
      <c r="ES29" s="354"/>
      <c r="ET29" s="354"/>
      <c r="EU29" s="354"/>
      <c r="EV29" s="354"/>
      <c r="EW29" s="354"/>
      <c r="EX29" s="354"/>
      <c r="EY29" s="354"/>
      <c r="EZ29" s="354"/>
      <c r="FA29" s="354"/>
      <c r="FB29" s="354"/>
      <c r="FC29" s="354"/>
      <c r="FD29" s="354"/>
      <c r="FE29" s="354"/>
      <c r="FF29" s="354"/>
      <c r="FG29" s="354"/>
      <c r="FH29" s="354"/>
      <c r="FI29" s="354"/>
      <c r="FJ29" s="354"/>
      <c r="FK29" s="354"/>
      <c r="FL29" s="354"/>
      <c r="FM29" s="354"/>
      <c r="FN29" s="354"/>
      <c r="FO29" s="354"/>
      <c r="FP29" s="354"/>
      <c r="FQ29" s="354"/>
      <c r="FR29" s="354"/>
      <c r="FS29" s="354"/>
      <c r="FT29" s="354"/>
      <c r="FU29" s="354"/>
      <c r="FV29" s="354"/>
      <c r="FW29" s="354"/>
      <c r="FX29" s="354"/>
      <c r="FY29" s="354"/>
      <c r="FZ29" s="354"/>
      <c r="GA29" s="354"/>
      <c r="GB29" s="354"/>
      <c r="GC29" s="354"/>
      <c r="GD29" s="354"/>
      <c r="GE29" s="354"/>
      <c r="GF29" s="354"/>
      <c r="GG29" s="354"/>
      <c r="GH29" s="354"/>
      <c r="GI29" s="354"/>
      <c r="GJ29" s="354"/>
      <c r="GK29" s="354"/>
      <c r="GL29" s="354"/>
      <c r="GM29" s="354"/>
      <c r="GN29" s="354"/>
      <c r="GO29" s="354"/>
      <c r="GP29" s="354"/>
      <c r="GQ29" s="354"/>
      <c r="GR29" s="354"/>
      <c r="GS29" s="354"/>
      <c r="GT29" s="354"/>
      <c r="GU29" s="354"/>
      <c r="GV29" s="354"/>
      <c r="GW29" s="354"/>
      <c r="GX29" s="354"/>
      <c r="GY29" s="354"/>
      <c r="GZ29" s="354"/>
      <c r="HA29" s="354"/>
      <c r="HB29" s="354"/>
      <c r="HC29" s="354"/>
      <c r="HD29" s="354"/>
      <c r="HE29" s="354"/>
      <c r="HF29" s="354"/>
      <c r="HG29" s="354"/>
      <c r="HH29" s="354"/>
      <c r="HI29" s="354"/>
      <c r="HJ29" s="354"/>
      <c r="HK29" s="354"/>
      <c r="HL29" s="354"/>
      <c r="HM29" s="354"/>
      <c r="HN29" s="354"/>
      <c r="HO29" s="354"/>
      <c r="HP29" s="354"/>
      <c r="HQ29" s="354"/>
      <c r="HR29" s="354"/>
      <c r="HS29" s="354"/>
      <c r="HT29" s="354"/>
      <c r="HU29" s="354"/>
      <c r="HV29" s="354"/>
      <c r="HW29" s="354"/>
      <c r="HX29" s="354"/>
      <c r="HY29" s="354"/>
      <c r="HZ29" s="354"/>
      <c r="IA29" s="354"/>
      <c r="IB29" s="354"/>
      <c r="IC29" s="354"/>
      <c r="ID29" s="354"/>
      <c r="IE29" s="354"/>
      <c r="IF29" s="354"/>
      <c r="IG29" s="354"/>
      <c r="IH29" s="354"/>
      <c r="II29" s="354"/>
      <c r="IJ29" s="354"/>
      <c r="IK29" s="354"/>
      <c r="IL29" s="354"/>
      <c r="IM29" s="354"/>
      <c r="IN29" s="354"/>
      <c r="IO29" s="354"/>
      <c r="IP29" s="354"/>
      <c r="IQ29" s="354"/>
      <c r="IR29" s="354"/>
      <c r="IS29" s="354"/>
      <c r="IT29" s="354"/>
      <c r="IU29" s="354"/>
    </row>
    <row r="30" spans="1:255" ht="20.100000000000001" customHeight="1">
      <c r="A30" s="354"/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4"/>
      <c r="T30" s="354"/>
      <c r="U30" s="354"/>
      <c r="V30" s="354"/>
      <c r="W30" s="354"/>
      <c r="X30" s="354"/>
      <c r="Y30" s="354"/>
      <c r="Z30" s="354"/>
      <c r="AA30" s="354"/>
      <c r="AB30" s="354"/>
      <c r="AC30" s="354"/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4"/>
      <c r="AO30" s="354"/>
      <c r="AP30" s="354"/>
      <c r="AQ30" s="354"/>
      <c r="AR30" s="354"/>
      <c r="AS30" s="354"/>
      <c r="AT30" s="354"/>
      <c r="AU30" s="354"/>
      <c r="AV30" s="354"/>
      <c r="AW30" s="354"/>
      <c r="AX30" s="354"/>
      <c r="AY30" s="354"/>
      <c r="AZ30" s="354"/>
      <c r="BA30" s="354"/>
      <c r="BB30" s="354"/>
      <c r="BC30" s="354"/>
      <c r="BD30" s="354"/>
      <c r="BE30" s="354"/>
      <c r="BF30" s="354"/>
      <c r="BG30" s="354"/>
      <c r="BH30" s="354"/>
      <c r="BI30" s="354"/>
      <c r="BJ30" s="354"/>
      <c r="BK30" s="354"/>
      <c r="BL30" s="354"/>
      <c r="BM30" s="354"/>
      <c r="BN30" s="354"/>
      <c r="BO30" s="354"/>
      <c r="BP30" s="354"/>
      <c r="BQ30" s="354"/>
      <c r="BR30" s="354"/>
      <c r="BS30" s="354"/>
      <c r="BT30" s="354"/>
      <c r="BU30" s="354"/>
      <c r="BV30" s="354"/>
      <c r="BW30" s="354"/>
      <c r="BX30" s="354"/>
      <c r="BY30" s="354"/>
      <c r="BZ30" s="354"/>
      <c r="CA30" s="354"/>
      <c r="CB30" s="354"/>
      <c r="CC30" s="354"/>
      <c r="CD30" s="354"/>
      <c r="CE30" s="354"/>
      <c r="CF30" s="354"/>
      <c r="CG30" s="354"/>
      <c r="CH30" s="354"/>
      <c r="CI30" s="354"/>
      <c r="CJ30" s="354"/>
      <c r="CK30" s="354"/>
      <c r="CL30" s="354"/>
      <c r="CM30" s="354"/>
      <c r="CN30" s="354"/>
      <c r="CO30" s="354"/>
      <c r="CP30" s="354"/>
      <c r="CQ30" s="354"/>
      <c r="CR30" s="354"/>
      <c r="CS30" s="354"/>
      <c r="CT30" s="354"/>
      <c r="CU30" s="354"/>
      <c r="CV30" s="354"/>
      <c r="CW30" s="354"/>
      <c r="CX30" s="354"/>
      <c r="CY30" s="354"/>
      <c r="CZ30" s="354"/>
      <c r="DA30" s="354"/>
      <c r="DB30" s="354"/>
      <c r="DC30" s="354"/>
      <c r="DD30" s="354"/>
      <c r="DE30" s="354"/>
      <c r="DF30" s="354"/>
      <c r="DG30" s="354"/>
      <c r="DH30" s="354"/>
      <c r="DI30" s="354"/>
      <c r="DJ30" s="354"/>
      <c r="DK30" s="354"/>
      <c r="DL30" s="354"/>
      <c r="DM30" s="354"/>
      <c r="DN30" s="354"/>
      <c r="DO30" s="354"/>
      <c r="DP30" s="354"/>
      <c r="DQ30" s="354"/>
      <c r="DR30" s="354"/>
      <c r="DS30" s="354"/>
      <c r="DT30" s="354"/>
      <c r="DU30" s="354"/>
      <c r="DV30" s="354"/>
      <c r="DW30" s="354"/>
      <c r="DX30" s="354"/>
      <c r="DY30" s="354"/>
      <c r="DZ30" s="354"/>
      <c r="EA30" s="354"/>
      <c r="EB30" s="354"/>
      <c r="EC30" s="354"/>
      <c r="ED30" s="354"/>
      <c r="EE30" s="354"/>
      <c r="EF30" s="354"/>
      <c r="EG30" s="354"/>
      <c r="EH30" s="354"/>
      <c r="EI30" s="354"/>
      <c r="EJ30" s="354"/>
      <c r="EK30" s="354"/>
      <c r="EL30" s="354"/>
      <c r="EM30" s="354"/>
      <c r="EN30" s="354"/>
      <c r="EO30" s="354"/>
      <c r="EP30" s="354"/>
      <c r="EQ30" s="354"/>
      <c r="ER30" s="354"/>
      <c r="ES30" s="354"/>
      <c r="ET30" s="354"/>
      <c r="EU30" s="354"/>
      <c r="EV30" s="354"/>
      <c r="EW30" s="354"/>
      <c r="EX30" s="354"/>
      <c r="EY30" s="354"/>
      <c r="EZ30" s="354"/>
      <c r="FA30" s="354"/>
      <c r="FB30" s="354"/>
      <c r="FC30" s="354"/>
      <c r="FD30" s="354"/>
      <c r="FE30" s="354"/>
      <c r="FF30" s="354"/>
      <c r="FG30" s="354"/>
      <c r="FH30" s="354"/>
      <c r="FI30" s="354"/>
      <c r="FJ30" s="354"/>
      <c r="FK30" s="354"/>
      <c r="FL30" s="354"/>
      <c r="FM30" s="354"/>
      <c r="FN30" s="354"/>
      <c r="FO30" s="354"/>
      <c r="FP30" s="354"/>
      <c r="FQ30" s="354"/>
      <c r="FR30" s="354"/>
      <c r="FS30" s="354"/>
      <c r="FT30" s="354"/>
      <c r="FU30" s="354"/>
      <c r="FV30" s="354"/>
      <c r="FW30" s="354"/>
      <c r="FX30" s="354"/>
      <c r="FY30" s="354"/>
      <c r="FZ30" s="354"/>
      <c r="GA30" s="354"/>
      <c r="GB30" s="354"/>
      <c r="GC30" s="354"/>
      <c r="GD30" s="354"/>
      <c r="GE30" s="354"/>
      <c r="GF30" s="354"/>
      <c r="GG30" s="354"/>
      <c r="GH30" s="354"/>
      <c r="GI30" s="354"/>
      <c r="GJ30" s="354"/>
      <c r="GK30" s="354"/>
      <c r="GL30" s="354"/>
      <c r="GM30" s="354"/>
      <c r="GN30" s="354"/>
      <c r="GO30" s="354"/>
      <c r="GP30" s="354"/>
      <c r="GQ30" s="354"/>
      <c r="GR30" s="354"/>
      <c r="GS30" s="354"/>
      <c r="GT30" s="354"/>
      <c r="GU30" s="354"/>
      <c r="GV30" s="354"/>
      <c r="GW30" s="354"/>
      <c r="GX30" s="354"/>
      <c r="GY30" s="354"/>
      <c r="GZ30" s="354"/>
      <c r="HA30" s="354"/>
      <c r="HB30" s="354"/>
      <c r="HC30" s="354"/>
      <c r="HD30" s="354"/>
      <c r="HE30" s="354"/>
      <c r="HF30" s="354"/>
      <c r="HG30" s="354"/>
      <c r="HH30" s="354"/>
      <c r="HI30" s="354"/>
      <c r="HJ30" s="354"/>
      <c r="HK30" s="354"/>
      <c r="HL30" s="354"/>
      <c r="HM30" s="354"/>
      <c r="HN30" s="354"/>
      <c r="HO30" s="354"/>
      <c r="HP30" s="354"/>
      <c r="HQ30" s="354"/>
      <c r="HR30" s="354"/>
      <c r="HS30" s="354"/>
      <c r="HT30" s="354"/>
      <c r="HU30" s="354"/>
      <c r="HV30" s="354"/>
      <c r="HW30" s="354"/>
      <c r="HX30" s="354"/>
      <c r="HY30" s="354"/>
      <c r="HZ30" s="354"/>
      <c r="IA30" s="354"/>
      <c r="IB30" s="354"/>
      <c r="IC30" s="354"/>
      <c r="ID30" s="354"/>
      <c r="IE30" s="354"/>
      <c r="IF30" s="354"/>
      <c r="IG30" s="354"/>
      <c r="IH30" s="354"/>
      <c r="II30" s="354"/>
      <c r="IJ30" s="354"/>
      <c r="IK30" s="354"/>
      <c r="IL30" s="354"/>
      <c r="IM30" s="354"/>
      <c r="IN30" s="354"/>
      <c r="IO30" s="354"/>
      <c r="IP30" s="354"/>
      <c r="IQ30" s="354"/>
      <c r="IR30" s="354"/>
      <c r="IS30" s="354"/>
      <c r="IT30" s="354"/>
      <c r="IU30" s="354"/>
    </row>
    <row r="31" spans="1:255" ht="20.100000000000001" customHeight="1">
      <c r="A31" s="354"/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4"/>
      <c r="T31" s="354"/>
      <c r="U31" s="354"/>
      <c r="V31" s="354"/>
      <c r="W31" s="354"/>
      <c r="X31" s="354"/>
      <c r="Y31" s="354"/>
      <c r="Z31" s="354"/>
      <c r="AA31" s="354"/>
      <c r="AB31" s="354"/>
      <c r="AC31" s="354"/>
      <c r="AD31" s="354"/>
      <c r="AE31" s="354"/>
      <c r="AF31" s="354"/>
      <c r="AG31" s="354"/>
      <c r="AH31" s="354"/>
      <c r="AI31" s="354"/>
      <c r="AJ31" s="354"/>
      <c r="AK31" s="354"/>
      <c r="AL31" s="354"/>
      <c r="AM31" s="354"/>
      <c r="AN31" s="354"/>
      <c r="AO31" s="354"/>
      <c r="AP31" s="354"/>
      <c r="AQ31" s="354"/>
      <c r="AR31" s="354"/>
      <c r="AS31" s="354"/>
      <c r="AT31" s="354"/>
      <c r="AU31" s="354"/>
      <c r="AV31" s="354"/>
      <c r="AW31" s="354"/>
      <c r="AX31" s="354"/>
      <c r="AY31" s="354"/>
      <c r="AZ31" s="354"/>
      <c r="BA31" s="354"/>
      <c r="BB31" s="354"/>
      <c r="BC31" s="354"/>
      <c r="BD31" s="354"/>
      <c r="BE31" s="354"/>
      <c r="BF31" s="354"/>
      <c r="BG31" s="354"/>
      <c r="BH31" s="354"/>
      <c r="BI31" s="354"/>
      <c r="BJ31" s="354"/>
      <c r="BK31" s="354"/>
      <c r="BL31" s="354"/>
      <c r="BM31" s="354"/>
      <c r="BN31" s="354"/>
      <c r="BO31" s="354"/>
      <c r="BP31" s="354"/>
      <c r="BQ31" s="354"/>
      <c r="BR31" s="354"/>
      <c r="BS31" s="354"/>
      <c r="BT31" s="354"/>
      <c r="BU31" s="354"/>
      <c r="BV31" s="354"/>
      <c r="BW31" s="354"/>
      <c r="BX31" s="354"/>
      <c r="BY31" s="354"/>
      <c r="BZ31" s="354"/>
      <c r="CA31" s="354"/>
      <c r="CB31" s="354"/>
      <c r="CC31" s="354"/>
      <c r="CD31" s="354"/>
      <c r="CE31" s="354"/>
      <c r="CF31" s="354"/>
      <c r="CG31" s="354"/>
      <c r="CH31" s="354"/>
      <c r="CI31" s="354"/>
      <c r="CJ31" s="354"/>
      <c r="CK31" s="354"/>
      <c r="CL31" s="354"/>
      <c r="CM31" s="354"/>
      <c r="CN31" s="354"/>
      <c r="CO31" s="354"/>
      <c r="CP31" s="354"/>
      <c r="CQ31" s="354"/>
      <c r="CR31" s="354"/>
      <c r="CS31" s="354"/>
      <c r="CT31" s="354"/>
      <c r="CU31" s="354"/>
      <c r="CV31" s="354"/>
      <c r="CW31" s="354"/>
      <c r="CX31" s="354"/>
      <c r="CY31" s="354"/>
      <c r="CZ31" s="354"/>
      <c r="DA31" s="354"/>
      <c r="DB31" s="354"/>
      <c r="DC31" s="354"/>
      <c r="DD31" s="354"/>
      <c r="DE31" s="354"/>
      <c r="DF31" s="354"/>
      <c r="DG31" s="354"/>
      <c r="DH31" s="354"/>
      <c r="DI31" s="354"/>
      <c r="DJ31" s="354"/>
      <c r="DK31" s="354"/>
      <c r="DL31" s="354"/>
      <c r="DM31" s="354"/>
      <c r="DN31" s="354"/>
      <c r="DO31" s="354"/>
      <c r="DP31" s="354"/>
      <c r="DQ31" s="354"/>
      <c r="DR31" s="354"/>
      <c r="DS31" s="354"/>
      <c r="DT31" s="354"/>
      <c r="DU31" s="354"/>
      <c r="DV31" s="354"/>
      <c r="DW31" s="354"/>
      <c r="DX31" s="354"/>
      <c r="DY31" s="354"/>
      <c r="DZ31" s="354"/>
      <c r="EA31" s="354"/>
      <c r="EB31" s="354"/>
      <c r="EC31" s="354"/>
      <c r="ED31" s="354"/>
      <c r="EE31" s="354"/>
      <c r="EF31" s="354"/>
      <c r="EG31" s="354"/>
      <c r="EH31" s="354"/>
      <c r="EI31" s="354"/>
      <c r="EJ31" s="354"/>
      <c r="EK31" s="354"/>
      <c r="EL31" s="354"/>
      <c r="EM31" s="354"/>
      <c r="EN31" s="354"/>
      <c r="EO31" s="354"/>
      <c r="EP31" s="354"/>
      <c r="EQ31" s="354"/>
      <c r="ER31" s="354"/>
      <c r="ES31" s="354"/>
      <c r="ET31" s="354"/>
      <c r="EU31" s="354"/>
      <c r="EV31" s="354"/>
      <c r="EW31" s="354"/>
      <c r="EX31" s="354"/>
      <c r="EY31" s="354"/>
      <c r="EZ31" s="354"/>
      <c r="FA31" s="354"/>
      <c r="FB31" s="354"/>
      <c r="FC31" s="354"/>
      <c r="FD31" s="354"/>
      <c r="FE31" s="354"/>
      <c r="FF31" s="354"/>
      <c r="FG31" s="354"/>
      <c r="FH31" s="354"/>
      <c r="FI31" s="354"/>
      <c r="FJ31" s="354"/>
      <c r="FK31" s="354"/>
      <c r="FL31" s="354"/>
      <c r="FM31" s="354"/>
      <c r="FN31" s="354"/>
      <c r="FO31" s="354"/>
      <c r="FP31" s="354"/>
      <c r="FQ31" s="354"/>
      <c r="FR31" s="354"/>
      <c r="FS31" s="354"/>
      <c r="FT31" s="354"/>
      <c r="FU31" s="354"/>
      <c r="FV31" s="354"/>
      <c r="FW31" s="354"/>
      <c r="FX31" s="354"/>
      <c r="FY31" s="354"/>
      <c r="FZ31" s="354"/>
      <c r="GA31" s="354"/>
      <c r="GB31" s="354"/>
      <c r="GC31" s="354"/>
      <c r="GD31" s="354"/>
      <c r="GE31" s="354"/>
      <c r="GF31" s="354"/>
      <c r="GG31" s="354"/>
      <c r="GH31" s="354"/>
      <c r="GI31" s="354"/>
      <c r="GJ31" s="354"/>
      <c r="GK31" s="354"/>
      <c r="GL31" s="354"/>
      <c r="GM31" s="354"/>
      <c r="GN31" s="354"/>
      <c r="GO31" s="354"/>
      <c r="GP31" s="354"/>
      <c r="GQ31" s="354"/>
      <c r="GR31" s="354"/>
      <c r="GS31" s="354"/>
      <c r="GT31" s="354"/>
      <c r="GU31" s="354"/>
      <c r="GV31" s="354"/>
      <c r="GW31" s="354"/>
      <c r="GX31" s="354"/>
      <c r="GY31" s="354"/>
      <c r="GZ31" s="354"/>
      <c r="HA31" s="354"/>
      <c r="HB31" s="354"/>
      <c r="HC31" s="354"/>
      <c r="HD31" s="354"/>
      <c r="HE31" s="354"/>
      <c r="HF31" s="354"/>
      <c r="HG31" s="354"/>
      <c r="HH31" s="354"/>
      <c r="HI31" s="354"/>
      <c r="HJ31" s="354"/>
      <c r="HK31" s="354"/>
      <c r="HL31" s="354"/>
      <c r="HM31" s="354"/>
      <c r="HN31" s="354"/>
      <c r="HO31" s="354"/>
      <c r="HP31" s="354"/>
      <c r="HQ31" s="354"/>
      <c r="HR31" s="354"/>
      <c r="HS31" s="354"/>
      <c r="HT31" s="354"/>
      <c r="HU31" s="354"/>
      <c r="HV31" s="354"/>
      <c r="HW31" s="354"/>
      <c r="HX31" s="354"/>
      <c r="HY31" s="354"/>
      <c r="HZ31" s="354"/>
      <c r="IA31" s="354"/>
      <c r="IB31" s="354"/>
      <c r="IC31" s="354"/>
      <c r="ID31" s="354"/>
      <c r="IE31" s="354"/>
      <c r="IF31" s="354"/>
      <c r="IG31" s="354"/>
      <c r="IH31" s="354"/>
      <c r="II31" s="354"/>
      <c r="IJ31" s="354"/>
      <c r="IK31" s="354"/>
      <c r="IL31" s="354"/>
      <c r="IM31" s="354"/>
      <c r="IN31" s="354"/>
      <c r="IO31" s="354"/>
      <c r="IP31" s="354"/>
      <c r="IQ31" s="354"/>
      <c r="IR31" s="354"/>
      <c r="IS31" s="354"/>
      <c r="IT31" s="354"/>
      <c r="IU31" s="354"/>
    </row>
    <row r="32" spans="1:255" ht="20.100000000000001" customHeight="1">
      <c r="A32" s="354"/>
      <c r="B32" s="354"/>
      <c r="C32" s="354"/>
      <c r="D32" s="354"/>
      <c r="E32" s="354"/>
      <c r="F32" s="354"/>
      <c r="G32" s="354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4"/>
      <c r="T32" s="354"/>
      <c r="U32" s="354"/>
      <c r="V32" s="354"/>
      <c r="W32" s="354"/>
      <c r="X32" s="354"/>
      <c r="Y32" s="354"/>
      <c r="Z32" s="354"/>
      <c r="AA32" s="354"/>
      <c r="AB32" s="354"/>
      <c r="AC32" s="354"/>
      <c r="AD32" s="354"/>
      <c r="AE32" s="354"/>
      <c r="AF32" s="354"/>
      <c r="AG32" s="354"/>
      <c r="AH32" s="354"/>
      <c r="AI32" s="354"/>
      <c r="AJ32" s="354"/>
      <c r="AK32" s="354"/>
      <c r="AL32" s="354"/>
      <c r="AM32" s="354"/>
      <c r="AN32" s="354"/>
      <c r="AO32" s="354"/>
      <c r="AP32" s="354"/>
      <c r="AQ32" s="354"/>
      <c r="AR32" s="354"/>
      <c r="AS32" s="354"/>
      <c r="AT32" s="354"/>
      <c r="AU32" s="354"/>
      <c r="AV32" s="354"/>
      <c r="AW32" s="354"/>
      <c r="AX32" s="354"/>
      <c r="AY32" s="354"/>
      <c r="AZ32" s="354"/>
      <c r="BA32" s="354"/>
      <c r="BB32" s="354"/>
      <c r="BC32" s="354"/>
      <c r="BD32" s="354"/>
      <c r="BE32" s="354"/>
      <c r="BF32" s="354"/>
      <c r="BG32" s="354"/>
      <c r="BH32" s="354"/>
      <c r="BI32" s="354"/>
      <c r="BJ32" s="354"/>
      <c r="BK32" s="354"/>
      <c r="BL32" s="354"/>
      <c r="BM32" s="354"/>
      <c r="BN32" s="354"/>
      <c r="BO32" s="354"/>
      <c r="BP32" s="354"/>
      <c r="BQ32" s="354"/>
      <c r="BR32" s="354"/>
      <c r="BS32" s="354"/>
      <c r="BT32" s="354"/>
      <c r="BU32" s="354"/>
      <c r="BV32" s="354"/>
      <c r="BW32" s="354"/>
      <c r="BX32" s="354"/>
      <c r="BY32" s="354"/>
      <c r="BZ32" s="354"/>
      <c r="CA32" s="354"/>
      <c r="CB32" s="354"/>
      <c r="CC32" s="354"/>
      <c r="CD32" s="354"/>
      <c r="CE32" s="354"/>
      <c r="CF32" s="354"/>
      <c r="CG32" s="354"/>
      <c r="CH32" s="354"/>
      <c r="CI32" s="354"/>
      <c r="CJ32" s="354"/>
      <c r="CK32" s="354"/>
      <c r="CL32" s="354"/>
      <c r="CM32" s="354"/>
      <c r="CN32" s="354"/>
      <c r="CO32" s="354"/>
      <c r="CP32" s="354"/>
      <c r="CQ32" s="354"/>
      <c r="CR32" s="354"/>
      <c r="CS32" s="354"/>
      <c r="CT32" s="354"/>
      <c r="CU32" s="354"/>
      <c r="CV32" s="354"/>
      <c r="CW32" s="354"/>
      <c r="CX32" s="354"/>
      <c r="CY32" s="354"/>
      <c r="CZ32" s="354"/>
      <c r="DA32" s="354"/>
      <c r="DB32" s="354"/>
      <c r="DC32" s="354"/>
      <c r="DD32" s="354"/>
      <c r="DE32" s="354"/>
      <c r="DF32" s="354"/>
      <c r="DG32" s="354"/>
      <c r="DH32" s="354"/>
      <c r="DI32" s="354"/>
      <c r="DJ32" s="354"/>
      <c r="DK32" s="354"/>
      <c r="DL32" s="354"/>
      <c r="DM32" s="354"/>
      <c r="DN32" s="354"/>
      <c r="DO32" s="354"/>
      <c r="DP32" s="354"/>
      <c r="DQ32" s="354"/>
      <c r="DR32" s="354"/>
      <c r="DS32" s="354"/>
      <c r="DT32" s="354"/>
      <c r="DU32" s="354"/>
      <c r="DV32" s="354"/>
      <c r="DW32" s="354"/>
      <c r="DX32" s="354"/>
      <c r="DY32" s="354"/>
      <c r="DZ32" s="354"/>
      <c r="EA32" s="354"/>
      <c r="EB32" s="354"/>
      <c r="EC32" s="354"/>
      <c r="ED32" s="354"/>
      <c r="EE32" s="354"/>
      <c r="EF32" s="354"/>
      <c r="EG32" s="354"/>
      <c r="EH32" s="354"/>
      <c r="EI32" s="354"/>
      <c r="EJ32" s="354"/>
      <c r="EK32" s="354"/>
      <c r="EL32" s="354"/>
      <c r="EM32" s="354"/>
      <c r="EN32" s="354"/>
      <c r="EO32" s="354"/>
      <c r="EP32" s="354"/>
      <c r="EQ32" s="354"/>
      <c r="ER32" s="354"/>
      <c r="ES32" s="354"/>
      <c r="ET32" s="354"/>
      <c r="EU32" s="354"/>
      <c r="EV32" s="354"/>
      <c r="EW32" s="354"/>
      <c r="EX32" s="354"/>
      <c r="EY32" s="354"/>
      <c r="EZ32" s="354"/>
      <c r="FA32" s="354"/>
      <c r="FB32" s="354"/>
      <c r="FC32" s="354"/>
      <c r="FD32" s="354"/>
      <c r="FE32" s="354"/>
      <c r="FF32" s="354"/>
      <c r="FG32" s="354"/>
      <c r="FH32" s="354"/>
      <c r="FI32" s="354"/>
      <c r="FJ32" s="354"/>
      <c r="FK32" s="354"/>
      <c r="FL32" s="354"/>
      <c r="FM32" s="354"/>
      <c r="FN32" s="354"/>
      <c r="FO32" s="354"/>
      <c r="FP32" s="354"/>
      <c r="FQ32" s="354"/>
      <c r="FR32" s="354"/>
      <c r="FS32" s="354"/>
      <c r="FT32" s="354"/>
      <c r="FU32" s="354"/>
      <c r="FV32" s="354"/>
      <c r="FW32" s="354"/>
      <c r="FX32" s="354"/>
      <c r="FY32" s="354"/>
      <c r="FZ32" s="354"/>
      <c r="GA32" s="354"/>
      <c r="GB32" s="354"/>
      <c r="GC32" s="354"/>
      <c r="GD32" s="354"/>
      <c r="GE32" s="354"/>
      <c r="GF32" s="354"/>
      <c r="GG32" s="354"/>
      <c r="GH32" s="354"/>
      <c r="GI32" s="354"/>
      <c r="GJ32" s="354"/>
      <c r="GK32" s="354"/>
      <c r="GL32" s="354"/>
      <c r="GM32" s="354"/>
      <c r="GN32" s="354"/>
      <c r="GO32" s="354"/>
      <c r="GP32" s="354"/>
      <c r="GQ32" s="354"/>
      <c r="GR32" s="354"/>
      <c r="GS32" s="354"/>
      <c r="GT32" s="354"/>
      <c r="GU32" s="354"/>
      <c r="GV32" s="354"/>
      <c r="GW32" s="354"/>
      <c r="GX32" s="354"/>
      <c r="GY32" s="354"/>
      <c r="GZ32" s="354"/>
      <c r="HA32" s="354"/>
      <c r="HB32" s="354"/>
      <c r="HC32" s="354"/>
      <c r="HD32" s="354"/>
      <c r="HE32" s="354"/>
      <c r="HF32" s="354"/>
      <c r="HG32" s="354"/>
      <c r="HH32" s="354"/>
      <c r="HI32" s="354"/>
      <c r="HJ32" s="354"/>
      <c r="HK32" s="354"/>
      <c r="HL32" s="354"/>
      <c r="HM32" s="354"/>
      <c r="HN32" s="354"/>
      <c r="HO32" s="354"/>
      <c r="HP32" s="354"/>
      <c r="HQ32" s="354"/>
      <c r="HR32" s="354"/>
      <c r="HS32" s="354"/>
      <c r="HT32" s="354"/>
      <c r="HU32" s="354"/>
      <c r="HV32" s="354"/>
      <c r="HW32" s="354"/>
      <c r="HX32" s="354"/>
      <c r="HY32" s="354"/>
      <c r="HZ32" s="354"/>
      <c r="IA32" s="354"/>
      <c r="IB32" s="354"/>
      <c r="IC32" s="354"/>
      <c r="ID32" s="354"/>
      <c r="IE32" s="354"/>
      <c r="IF32" s="354"/>
      <c r="IG32" s="354"/>
      <c r="IH32" s="354"/>
      <c r="II32" s="354"/>
      <c r="IJ32" s="354"/>
      <c r="IK32" s="354"/>
      <c r="IL32" s="354"/>
      <c r="IM32" s="354"/>
      <c r="IN32" s="354"/>
      <c r="IO32" s="354"/>
      <c r="IP32" s="354"/>
      <c r="IQ32" s="354"/>
      <c r="IR32" s="354"/>
      <c r="IS32" s="354"/>
      <c r="IT32" s="354"/>
      <c r="IU32" s="354"/>
    </row>
    <row r="33" spans="1:255" ht="20.100000000000001" customHeight="1">
      <c r="A33" s="354"/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4"/>
      <c r="T33" s="354"/>
      <c r="U33" s="354"/>
      <c r="V33" s="354"/>
      <c r="W33" s="354"/>
      <c r="X33" s="354"/>
      <c r="Y33" s="354"/>
      <c r="Z33" s="354"/>
      <c r="AA33" s="354"/>
      <c r="AB33" s="354"/>
      <c r="AC33" s="354"/>
      <c r="AD33" s="354"/>
      <c r="AE33" s="354"/>
      <c r="AF33" s="354"/>
      <c r="AG33" s="354"/>
      <c r="AH33" s="354"/>
      <c r="AI33" s="354"/>
      <c r="AJ33" s="354"/>
      <c r="AK33" s="354"/>
      <c r="AL33" s="354"/>
      <c r="AM33" s="354"/>
      <c r="AN33" s="354"/>
      <c r="AO33" s="354"/>
      <c r="AP33" s="354"/>
      <c r="AQ33" s="354"/>
      <c r="AR33" s="354"/>
      <c r="AS33" s="354"/>
      <c r="AT33" s="354"/>
      <c r="AU33" s="354"/>
      <c r="AV33" s="354"/>
      <c r="AW33" s="354"/>
      <c r="AX33" s="354"/>
      <c r="AY33" s="354"/>
      <c r="AZ33" s="354"/>
      <c r="BA33" s="354"/>
      <c r="BB33" s="354"/>
      <c r="BC33" s="354"/>
      <c r="BD33" s="354"/>
      <c r="BE33" s="354"/>
      <c r="BF33" s="354"/>
      <c r="BG33" s="354"/>
      <c r="BH33" s="354"/>
      <c r="BI33" s="354"/>
      <c r="BJ33" s="354"/>
      <c r="BK33" s="354"/>
      <c r="BL33" s="354"/>
      <c r="BM33" s="354"/>
      <c r="BN33" s="354"/>
      <c r="BO33" s="354"/>
      <c r="BP33" s="354"/>
      <c r="BQ33" s="354"/>
      <c r="BR33" s="354"/>
      <c r="BS33" s="354"/>
      <c r="BT33" s="354"/>
      <c r="BU33" s="354"/>
      <c r="BV33" s="354"/>
      <c r="BW33" s="354"/>
      <c r="BX33" s="354"/>
      <c r="BY33" s="354"/>
      <c r="BZ33" s="354"/>
      <c r="CA33" s="354"/>
      <c r="CB33" s="354"/>
      <c r="CC33" s="354"/>
      <c r="CD33" s="354"/>
      <c r="CE33" s="354"/>
      <c r="CF33" s="354"/>
      <c r="CG33" s="354"/>
      <c r="CH33" s="354"/>
      <c r="CI33" s="354"/>
      <c r="CJ33" s="354"/>
      <c r="CK33" s="354"/>
      <c r="CL33" s="354"/>
      <c r="CM33" s="354"/>
      <c r="CN33" s="354"/>
      <c r="CO33" s="354"/>
      <c r="CP33" s="354"/>
      <c r="CQ33" s="354"/>
      <c r="CR33" s="354"/>
      <c r="CS33" s="354"/>
      <c r="CT33" s="354"/>
      <c r="CU33" s="354"/>
      <c r="CV33" s="354"/>
      <c r="CW33" s="354"/>
      <c r="CX33" s="354"/>
      <c r="CY33" s="354"/>
      <c r="CZ33" s="354"/>
      <c r="DA33" s="354"/>
      <c r="DB33" s="354"/>
      <c r="DC33" s="354"/>
      <c r="DD33" s="354"/>
      <c r="DE33" s="354"/>
      <c r="DF33" s="354"/>
      <c r="DG33" s="354"/>
      <c r="DH33" s="354"/>
      <c r="DI33" s="354"/>
      <c r="DJ33" s="354"/>
      <c r="DK33" s="354"/>
      <c r="DL33" s="354"/>
      <c r="DM33" s="354"/>
      <c r="DN33" s="354"/>
      <c r="DO33" s="354"/>
      <c r="DP33" s="354"/>
      <c r="DQ33" s="354"/>
      <c r="DR33" s="354"/>
      <c r="DS33" s="354"/>
      <c r="DT33" s="354"/>
      <c r="DU33" s="354"/>
      <c r="DV33" s="354"/>
      <c r="DW33" s="354"/>
      <c r="DX33" s="354"/>
      <c r="DY33" s="354"/>
      <c r="DZ33" s="354"/>
      <c r="EA33" s="354"/>
      <c r="EB33" s="354"/>
      <c r="EC33" s="354"/>
      <c r="ED33" s="354"/>
      <c r="EE33" s="354"/>
      <c r="EF33" s="354"/>
      <c r="EG33" s="354"/>
      <c r="EH33" s="354"/>
      <c r="EI33" s="354"/>
      <c r="EJ33" s="354"/>
      <c r="EK33" s="354"/>
      <c r="EL33" s="354"/>
      <c r="EM33" s="354"/>
      <c r="EN33" s="354"/>
      <c r="EO33" s="354"/>
      <c r="EP33" s="354"/>
      <c r="EQ33" s="354"/>
      <c r="ER33" s="354"/>
      <c r="ES33" s="354"/>
      <c r="ET33" s="354"/>
      <c r="EU33" s="354"/>
      <c r="EV33" s="354"/>
      <c r="EW33" s="354"/>
      <c r="EX33" s="354"/>
      <c r="EY33" s="354"/>
      <c r="EZ33" s="354"/>
      <c r="FA33" s="354"/>
      <c r="FB33" s="354"/>
      <c r="FC33" s="354"/>
      <c r="FD33" s="354"/>
      <c r="FE33" s="354"/>
      <c r="FF33" s="354"/>
      <c r="FG33" s="354"/>
      <c r="FH33" s="354"/>
      <c r="FI33" s="354"/>
      <c r="FJ33" s="354"/>
      <c r="FK33" s="354"/>
      <c r="FL33" s="354"/>
      <c r="FM33" s="354"/>
      <c r="FN33" s="354"/>
      <c r="FO33" s="354"/>
      <c r="FP33" s="354"/>
      <c r="FQ33" s="354"/>
      <c r="FR33" s="354"/>
      <c r="FS33" s="354"/>
      <c r="FT33" s="354"/>
      <c r="FU33" s="354"/>
      <c r="FV33" s="354"/>
      <c r="FW33" s="354"/>
      <c r="FX33" s="354"/>
      <c r="FY33" s="354"/>
      <c r="FZ33" s="354"/>
      <c r="GA33" s="354"/>
      <c r="GB33" s="354"/>
      <c r="GC33" s="354"/>
      <c r="GD33" s="354"/>
      <c r="GE33" s="354"/>
      <c r="GF33" s="354"/>
      <c r="GG33" s="354"/>
      <c r="GH33" s="354"/>
      <c r="GI33" s="354"/>
      <c r="GJ33" s="354"/>
      <c r="GK33" s="354"/>
      <c r="GL33" s="354"/>
      <c r="GM33" s="354"/>
      <c r="GN33" s="354"/>
      <c r="GO33" s="354"/>
      <c r="GP33" s="354"/>
      <c r="GQ33" s="354"/>
      <c r="GR33" s="354"/>
      <c r="GS33" s="354"/>
      <c r="GT33" s="354"/>
      <c r="GU33" s="354"/>
      <c r="GV33" s="354"/>
      <c r="GW33" s="354"/>
      <c r="GX33" s="354"/>
      <c r="GY33" s="354"/>
      <c r="GZ33" s="354"/>
      <c r="HA33" s="354"/>
      <c r="HB33" s="354"/>
      <c r="HC33" s="354"/>
      <c r="HD33" s="354"/>
      <c r="HE33" s="354"/>
      <c r="HF33" s="354"/>
      <c r="HG33" s="354"/>
      <c r="HH33" s="354"/>
      <c r="HI33" s="354"/>
      <c r="HJ33" s="354"/>
      <c r="HK33" s="354"/>
      <c r="HL33" s="354"/>
      <c r="HM33" s="354"/>
      <c r="HN33" s="354"/>
      <c r="HO33" s="354"/>
      <c r="HP33" s="354"/>
      <c r="HQ33" s="354"/>
      <c r="HR33" s="354"/>
      <c r="HS33" s="354"/>
      <c r="HT33" s="354"/>
      <c r="HU33" s="354"/>
      <c r="HV33" s="354"/>
      <c r="HW33" s="354"/>
      <c r="HX33" s="354"/>
      <c r="HY33" s="354"/>
      <c r="HZ33" s="354"/>
      <c r="IA33" s="354"/>
      <c r="IB33" s="354"/>
      <c r="IC33" s="354"/>
      <c r="ID33" s="354"/>
      <c r="IE33" s="354"/>
      <c r="IF33" s="354"/>
      <c r="IG33" s="354"/>
      <c r="IH33" s="354"/>
      <c r="II33" s="354"/>
      <c r="IJ33" s="354"/>
      <c r="IK33" s="354"/>
      <c r="IL33" s="354"/>
      <c r="IM33" s="354"/>
      <c r="IN33" s="354"/>
      <c r="IO33" s="354"/>
      <c r="IP33" s="354"/>
      <c r="IQ33" s="354"/>
      <c r="IR33" s="354"/>
      <c r="IS33" s="354"/>
      <c r="IT33" s="354"/>
      <c r="IU33" s="354"/>
    </row>
    <row r="34" spans="1:255" ht="20.100000000000001" customHeight="1"/>
    <row r="35" spans="1:255" ht="20.100000000000001" customHeight="1"/>
    <row r="36" spans="1:255" ht="20.100000000000001" customHeight="1"/>
    <row r="37" spans="1:255" ht="20.100000000000001" customHeight="1"/>
    <row r="38" spans="1:255" ht="20.100000000000001" customHeight="1"/>
  </sheetData>
  <mergeCells count="3">
    <mergeCell ref="A1:L1"/>
    <mergeCell ref="D5:L5"/>
    <mergeCell ref="D3:L3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F104"/>
  <sheetViews>
    <sheetView showGridLines="0" tabSelected="1" zoomScaleNormal="100" zoomScaleSheetLayoutView="55" workbookViewId="0">
      <selection sqref="A1:L1"/>
    </sheetView>
  </sheetViews>
  <sheetFormatPr defaultRowHeight="18" customHeight="1"/>
  <cols>
    <col min="1" max="1" width="29.625" style="480" bestFit="1" customWidth="1"/>
    <col min="2" max="2" width="22.25" style="480" bestFit="1" customWidth="1"/>
    <col min="3" max="3" width="8.25" style="480" customWidth="1"/>
    <col min="4" max="4" width="4.125" style="480" customWidth="1"/>
    <col min="5" max="12" width="12.625" style="480" customWidth="1"/>
    <col min="13" max="13" width="10.25" style="480" customWidth="1"/>
    <col min="14" max="113" width="8" style="483" customWidth="1"/>
    <col min="114" max="115" width="0" style="483" hidden="1" customWidth="1"/>
    <col min="116" max="214" width="9" style="483"/>
    <col min="215" max="253" width="9" style="480"/>
    <col min="254" max="254" width="19.125" style="480" customWidth="1"/>
    <col min="255" max="255" width="16.375" style="480" customWidth="1"/>
    <col min="256" max="256" width="8.25" style="480" customWidth="1"/>
    <col min="257" max="257" width="4.125" style="480" customWidth="1"/>
    <col min="258" max="258" width="12.25" style="480" customWidth="1"/>
    <col min="259" max="259" width="15" style="480" customWidth="1"/>
    <col min="260" max="260" width="12.25" style="480" customWidth="1"/>
    <col min="261" max="261" width="15" style="480" customWidth="1"/>
    <col min="262" max="262" width="12.25" style="480" customWidth="1"/>
    <col min="263" max="263" width="15" style="480" customWidth="1"/>
    <col min="264" max="264" width="12.25" style="480" customWidth="1"/>
    <col min="265" max="265" width="15" style="480" customWidth="1"/>
    <col min="266" max="266" width="10.875" style="480" customWidth="1"/>
    <col min="267" max="267" width="13.625" style="480" customWidth="1"/>
    <col min="268" max="369" width="8" style="480" customWidth="1"/>
    <col min="370" max="371" width="0" style="480" hidden="1" customWidth="1"/>
    <col min="372" max="509" width="9" style="480"/>
    <col min="510" max="510" width="19.125" style="480" customWidth="1"/>
    <col min="511" max="511" width="16.375" style="480" customWidth="1"/>
    <col min="512" max="512" width="8.25" style="480" customWidth="1"/>
    <col min="513" max="513" width="4.125" style="480" customWidth="1"/>
    <col min="514" max="514" width="12.25" style="480" customWidth="1"/>
    <col min="515" max="515" width="15" style="480" customWidth="1"/>
    <col min="516" max="516" width="12.25" style="480" customWidth="1"/>
    <col min="517" max="517" width="15" style="480" customWidth="1"/>
    <col min="518" max="518" width="12.25" style="480" customWidth="1"/>
    <col min="519" max="519" width="15" style="480" customWidth="1"/>
    <col min="520" max="520" width="12.25" style="480" customWidth="1"/>
    <col min="521" max="521" width="15" style="480" customWidth="1"/>
    <col min="522" max="522" width="10.875" style="480" customWidth="1"/>
    <col min="523" max="523" width="13.625" style="480" customWidth="1"/>
    <col min="524" max="625" width="8" style="480" customWidth="1"/>
    <col min="626" max="627" width="0" style="480" hidden="1" customWidth="1"/>
    <col min="628" max="765" width="9" style="480"/>
    <col min="766" max="766" width="19.125" style="480" customWidth="1"/>
    <col min="767" max="767" width="16.375" style="480" customWidth="1"/>
    <col min="768" max="768" width="8.25" style="480" customWidth="1"/>
    <col min="769" max="769" width="4.125" style="480" customWidth="1"/>
    <col min="770" max="770" width="12.25" style="480" customWidth="1"/>
    <col min="771" max="771" width="15" style="480" customWidth="1"/>
    <col min="772" max="772" width="12.25" style="480" customWidth="1"/>
    <col min="773" max="773" width="15" style="480" customWidth="1"/>
    <col min="774" max="774" width="12.25" style="480" customWidth="1"/>
    <col min="775" max="775" width="15" style="480" customWidth="1"/>
    <col min="776" max="776" width="12.25" style="480" customWidth="1"/>
    <col min="777" max="777" width="15" style="480" customWidth="1"/>
    <col min="778" max="778" width="10.875" style="480" customWidth="1"/>
    <col min="779" max="779" width="13.625" style="480" customWidth="1"/>
    <col min="780" max="881" width="8" style="480" customWidth="1"/>
    <col min="882" max="883" width="0" style="480" hidden="1" customWidth="1"/>
    <col min="884" max="1021" width="9" style="480"/>
    <col min="1022" max="1022" width="19.125" style="480" customWidth="1"/>
    <col min="1023" max="1023" width="16.375" style="480" customWidth="1"/>
    <col min="1024" max="1024" width="8.25" style="480" customWidth="1"/>
    <col min="1025" max="1025" width="4.125" style="480" customWidth="1"/>
    <col min="1026" max="1026" width="12.25" style="480" customWidth="1"/>
    <col min="1027" max="1027" width="15" style="480" customWidth="1"/>
    <col min="1028" max="1028" width="12.25" style="480" customWidth="1"/>
    <col min="1029" max="1029" width="15" style="480" customWidth="1"/>
    <col min="1030" max="1030" width="12.25" style="480" customWidth="1"/>
    <col min="1031" max="1031" width="15" style="480" customWidth="1"/>
    <col min="1032" max="1032" width="12.25" style="480" customWidth="1"/>
    <col min="1033" max="1033" width="15" style="480" customWidth="1"/>
    <col min="1034" max="1034" width="10.875" style="480" customWidth="1"/>
    <col min="1035" max="1035" width="13.625" style="480" customWidth="1"/>
    <col min="1036" max="1137" width="8" style="480" customWidth="1"/>
    <col min="1138" max="1139" width="0" style="480" hidden="1" customWidth="1"/>
    <col min="1140" max="1277" width="9" style="480"/>
    <col min="1278" max="1278" width="19.125" style="480" customWidth="1"/>
    <col min="1279" max="1279" width="16.375" style="480" customWidth="1"/>
    <col min="1280" max="1280" width="8.25" style="480" customWidth="1"/>
    <col min="1281" max="1281" width="4.125" style="480" customWidth="1"/>
    <col min="1282" max="1282" width="12.25" style="480" customWidth="1"/>
    <col min="1283" max="1283" width="15" style="480" customWidth="1"/>
    <col min="1284" max="1284" width="12.25" style="480" customWidth="1"/>
    <col min="1285" max="1285" width="15" style="480" customWidth="1"/>
    <col min="1286" max="1286" width="12.25" style="480" customWidth="1"/>
    <col min="1287" max="1287" width="15" style="480" customWidth="1"/>
    <col min="1288" max="1288" width="12.25" style="480" customWidth="1"/>
    <col min="1289" max="1289" width="15" style="480" customWidth="1"/>
    <col min="1290" max="1290" width="10.875" style="480" customWidth="1"/>
    <col min="1291" max="1291" width="13.625" style="480" customWidth="1"/>
    <col min="1292" max="1393" width="8" style="480" customWidth="1"/>
    <col min="1394" max="1395" width="0" style="480" hidden="1" customWidth="1"/>
    <col min="1396" max="1533" width="9" style="480"/>
    <col min="1534" max="1534" width="19.125" style="480" customWidth="1"/>
    <col min="1535" max="1535" width="16.375" style="480" customWidth="1"/>
    <col min="1536" max="1536" width="8.25" style="480" customWidth="1"/>
    <col min="1537" max="1537" width="4.125" style="480" customWidth="1"/>
    <col min="1538" max="1538" width="12.25" style="480" customWidth="1"/>
    <col min="1539" max="1539" width="15" style="480" customWidth="1"/>
    <col min="1540" max="1540" width="12.25" style="480" customWidth="1"/>
    <col min="1541" max="1541" width="15" style="480" customWidth="1"/>
    <col min="1542" max="1542" width="12.25" style="480" customWidth="1"/>
    <col min="1543" max="1543" width="15" style="480" customWidth="1"/>
    <col min="1544" max="1544" width="12.25" style="480" customWidth="1"/>
    <col min="1545" max="1545" width="15" style="480" customWidth="1"/>
    <col min="1546" max="1546" width="10.875" style="480" customWidth="1"/>
    <col min="1547" max="1547" width="13.625" style="480" customWidth="1"/>
    <col min="1548" max="1649" width="8" style="480" customWidth="1"/>
    <col min="1650" max="1651" width="0" style="480" hidden="1" customWidth="1"/>
    <col min="1652" max="1789" width="9" style="480"/>
    <col min="1790" max="1790" width="19.125" style="480" customWidth="1"/>
    <col min="1791" max="1791" width="16.375" style="480" customWidth="1"/>
    <col min="1792" max="1792" width="8.25" style="480" customWidth="1"/>
    <col min="1793" max="1793" width="4.125" style="480" customWidth="1"/>
    <col min="1794" max="1794" width="12.25" style="480" customWidth="1"/>
    <col min="1795" max="1795" width="15" style="480" customWidth="1"/>
    <col min="1796" max="1796" width="12.25" style="480" customWidth="1"/>
    <col min="1797" max="1797" width="15" style="480" customWidth="1"/>
    <col min="1798" max="1798" width="12.25" style="480" customWidth="1"/>
    <col min="1799" max="1799" width="15" style="480" customWidth="1"/>
    <col min="1800" max="1800" width="12.25" style="480" customWidth="1"/>
    <col min="1801" max="1801" width="15" style="480" customWidth="1"/>
    <col min="1802" max="1802" width="10.875" style="480" customWidth="1"/>
    <col min="1803" max="1803" width="13.625" style="480" customWidth="1"/>
    <col min="1804" max="1905" width="8" style="480" customWidth="1"/>
    <col min="1906" max="1907" width="0" style="480" hidden="1" customWidth="1"/>
    <col min="1908" max="2045" width="9" style="480"/>
    <col min="2046" max="2046" width="19.125" style="480" customWidth="1"/>
    <col min="2047" max="2047" width="16.375" style="480" customWidth="1"/>
    <col min="2048" max="2048" width="8.25" style="480" customWidth="1"/>
    <col min="2049" max="2049" width="4.125" style="480" customWidth="1"/>
    <col min="2050" max="2050" width="12.25" style="480" customWidth="1"/>
    <col min="2051" max="2051" width="15" style="480" customWidth="1"/>
    <col min="2052" max="2052" width="12.25" style="480" customWidth="1"/>
    <col min="2053" max="2053" width="15" style="480" customWidth="1"/>
    <col min="2054" max="2054" width="12.25" style="480" customWidth="1"/>
    <col min="2055" max="2055" width="15" style="480" customWidth="1"/>
    <col min="2056" max="2056" width="12.25" style="480" customWidth="1"/>
    <col min="2057" max="2057" width="15" style="480" customWidth="1"/>
    <col min="2058" max="2058" width="10.875" style="480" customWidth="1"/>
    <col min="2059" max="2059" width="13.625" style="480" customWidth="1"/>
    <col min="2060" max="2161" width="8" style="480" customWidth="1"/>
    <col min="2162" max="2163" width="0" style="480" hidden="1" customWidth="1"/>
    <col min="2164" max="2301" width="9" style="480"/>
    <col min="2302" max="2302" width="19.125" style="480" customWidth="1"/>
    <col min="2303" max="2303" width="16.375" style="480" customWidth="1"/>
    <col min="2304" max="2304" width="8.25" style="480" customWidth="1"/>
    <col min="2305" max="2305" width="4.125" style="480" customWidth="1"/>
    <col min="2306" max="2306" width="12.25" style="480" customWidth="1"/>
    <col min="2307" max="2307" width="15" style="480" customWidth="1"/>
    <col min="2308" max="2308" width="12.25" style="480" customWidth="1"/>
    <col min="2309" max="2309" width="15" style="480" customWidth="1"/>
    <col min="2310" max="2310" width="12.25" style="480" customWidth="1"/>
    <col min="2311" max="2311" width="15" style="480" customWidth="1"/>
    <col min="2312" max="2312" width="12.25" style="480" customWidth="1"/>
    <col min="2313" max="2313" width="15" style="480" customWidth="1"/>
    <col min="2314" max="2314" width="10.875" style="480" customWidth="1"/>
    <col min="2315" max="2315" width="13.625" style="480" customWidth="1"/>
    <col min="2316" max="2417" width="8" style="480" customWidth="1"/>
    <col min="2418" max="2419" width="0" style="480" hidden="1" customWidth="1"/>
    <col min="2420" max="2557" width="9" style="480"/>
    <col min="2558" max="2558" width="19.125" style="480" customWidth="1"/>
    <col min="2559" max="2559" width="16.375" style="480" customWidth="1"/>
    <col min="2560" max="2560" width="8.25" style="480" customWidth="1"/>
    <col min="2561" max="2561" width="4.125" style="480" customWidth="1"/>
    <col min="2562" max="2562" width="12.25" style="480" customWidth="1"/>
    <col min="2563" max="2563" width="15" style="480" customWidth="1"/>
    <col min="2564" max="2564" width="12.25" style="480" customWidth="1"/>
    <col min="2565" max="2565" width="15" style="480" customWidth="1"/>
    <col min="2566" max="2566" width="12.25" style="480" customWidth="1"/>
    <col min="2567" max="2567" width="15" style="480" customWidth="1"/>
    <col min="2568" max="2568" width="12.25" style="480" customWidth="1"/>
    <col min="2569" max="2569" width="15" style="480" customWidth="1"/>
    <col min="2570" max="2570" width="10.875" style="480" customWidth="1"/>
    <col min="2571" max="2571" width="13.625" style="480" customWidth="1"/>
    <col min="2572" max="2673" width="8" style="480" customWidth="1"/>
    <col min="2674" max="2675" width="0" style="480" hidden="1" customWidth="1"/>
    <col min="2676" max="2813" width="9" style="480"/>
    <col min="2814" max="2814" width="19.125" style="480" customWidth="1"/>
    <col min="2815" max="2815" width="16.375" style="480" customWidth="1"/>
    <col min="2816" max="2816" width="8.25" style="480" customWidth="1"/>
    <col min="2817" max="2817" width="4.125" style="480" customWidth="1"/>
    <col min="2818" max="2818" width="12.25" style="480" customWidth="1"/>
    <col min="2819" max="2819" width="15" style="480" customWidth="1"/>
    <col min="2820" max="2820" width="12.25" style="480" customWidth="1"/>
    <col min="2821" max="2821" width="15" style="480" customWidth="1"/>
    <col min="2822" max="2822" width="12.25" style="480" customWidth="1"/>
    <col min="2823" max="2823" width="15" style="480" customWidth="1"/>
    <col min="2824" max="2824" width="12.25" style="480" customWidth="1"/>
    <col min="2825" max="2825" width="15" style="480" customWidth="1"/>
    <col min="2826" max="2826" width="10.875" style="480" customWidth="1"/>
    <col min="2827" max="2827" width="13.625" style="480" customWidth="1"/>
    <col min="2828" max="2929" width="8" style="480" customWidth="1"/>
    <col min="2930" max="2931" width="0" style="480" hidden="1" customWidth="1"/>
    <col min="2932" max="3069" width="9" style="480"/>
    <col min="3070" max="3070" width="19.125" style="480" customWidth="1"/>
    <col min="3071" max="3071" width="16.375" style="480" customWidth="1"/>
    <col min="3072" max="3072" width="8.25" style="480" customWidth="1"/>
    <col min="3073" max="3073" width="4.125" style="480" customWidth="1"/>
    <col min="3074" max="3074" width="12.25" style="480" customWidth="1"/>
    <col min="3075" max="3075" width="15" style="480" customWidth="1"/>
    <col min="3076" max="3076" width="12.25" style="480" customWidth="1"/>
    <col min="3077" max="3077" width="15" style="480" customWidth="1"/>
    <col min="3078" max="3078" width="12.25" style="480" customWidth="1"/>
    <col min="3079" max="3079" width="15" style="480" customWidth="1"/>
    <col min="3080" max="3080" width="12.25" style="480" customWidth="1"/>
    <col min="3081" max="3081" width="15" style="480" customWidth="1"/>
    <col min="3082" max="3082" width="10.875" style="480" customWidth="1"/>
    <col min="3083" max="3083" width="13.625" style="480" customWidth="1"/>
    <col min="3084" max="3185" width="8" style="480" customWidth="1"/>
    <col min="3186" max="3187" width="0" style="480" hidden="1" customWidth="1"/>
    <col min="3188" max="3325" width="9" style="480"/>
    <col min="3326" max="3326" width="19.125" style="480" customWidth="1"/>
    <col min="3327" max="3327" width="16.375" style="480" customWidth="1"/>
    <col min="3328" max="3328" width="8.25" style="480" customWidth="1"/>
    <col min="3329" max="3329" width="4.125" style="480" customWidth="1"/>
    <col min="3330" max="3330" width="12.25" style="480" customWidth="1"/>
    <col min="3331" max="3331" width="15" style="480" customWidth="1"/>
    <col min="3332" max="3332" width="12.25" style="480" customWidth="1"/>
    <col min="3333" max="3333" width="15" style="480" customWidth="1"/>
    <col min="3334" max="3334" width="12.25" style="480" customWidth="1"/>
    <col min="3335" max="3335" width="15" style="480" customWidth="1"/>
    <col min="3336" max="3336" width="12.25" style="480" customWidth="1"/>
    <col min="3337" max="3337" width="15" style="480" customWidth="1"/>
    <col min="3338" max="3338" width="10.875" style="480" customWidth="1"/>
    <col min="3339" max="3339" width="13.625" style="480" customWidth="1"/>
    <col min="3340" max="3441" width="8" style="480" customWidth="1"/>
    <col min="3442" max="3443" width="0" style="480" hidden="1" customWidth="1"/>
    <col min="3444" max="3581" width="9" style="480"/>
    <col min="3582" max="3582" width="19.125" style="480" customWidth="1"/>
    <col min="3583" max="3583" width="16.375" style="480" customWidth="1"/>
    <col min="3584" max="3584" width="8.25" style="480" customWidth="1"/>
    <col min="3585" max="3585" width="4.125" style="480" customWidth="1"/>
    <col min="3586" max="3586" width="12.25" style="480" customWidth="1"/>
    <col min="3587" max="3587" width="15" style="480" customWidth="1"/>
    <col min="3588" max="3588" width="12.25" style="480" customWidth="1"/>
    <col min="3589" max="3589" width="15" style="480" customWidth="1"/>
    <col min="3590" max="3590" width="12.25" style="480" customWidth="1"/>
    <col min="3591" max="3591" width="15" style="480" customWidth="1"/>
    <col min="3592" max="3592" width="12.25" style="480" customWidth="1"/>
    <col min="3593" max="3593" width="15" style="480" customWidth="1"/>
    <col min="3594" max="3594" width="10.875" style="480" customWidth="1"/>
    <col min="3595" max="3595" width="13.625" style="480" customWidth="1"/>
    <col min="3596" max="3697" width="8" style="480" customWidth="1"/>
    <col min="3698" max="3699" width="0" style="480" hidden="1" customWidth="1"/>
    <col min="3700" max="3837" width="9" style="480"/>
    <col min="3838" max="3838" width="19.125" style="480" customWidth="1"/>
    <col min="3839" max="3839" width="16.375" style="480" customWidth="1"/>
    <col min="3840" max="3840" width="8.25" style="480" customWidth="1"/>
    <col min="3841" max="3841" width="4.125" style="480" customWidth="1"/>
    <col min="3842" max="3842" width="12.25" style="480" customWidth="1"/>
    <col min="3843" max="3843" width="15" style="480" customWidth="1"/>
    <col min="3844" max="3844" width="12.25" style="480" customWidth="1"/>
    <col min="3845" max="3845" width="15" style="480" customWidth="1"/>
    <col min="3846" max="3846" width="12.25" style="480" customWidth="1"/>
    <col min="3847" max="3847" width="15" style="480" customWidth="1"/>
    <col min="3848" max="3848" width="12.25" style="480" customWidth="1"/>
    <col min="3849" max="3849" width="15" style="480" customWidth="1"/>
    <col min="3850" max="3850" width="10.875" style="480" customWidth="1"/>
    <col min="3851" max="3851" width="13.625" style="480" customWidth="1"/>
    <col min="3852" max="3953" width="8" style="480" customWidth="1"/>
    <col min="3954" max="3955" width="0" style="480" hidden="1" customWidth="1"/>
    <col min="3956" max="4093" width="9" style="480"/>
    <col min="4094" max="4094" width="19.125" style="480" customWidth="1"/>
    <col min="4095" max="4095" width="16.375" style="480" customWidth="1"/>
    <col min="4096" max="4096" width="8.25" style="480" customWidth="1"/>
    <col min="4097" max="4097" width="4.125" style="480" customWidth="1"/>
    <col min="4098" max="4098" width="12.25" style="480" customWidth="1"/>
    <col min="4099" max="4099" width="15" style="480" customWidth="1"/>
    <col min="4100" max="4100" width="12.25" style="480" customWidth="1"/>
    <col min="4101" max="4101" width="15" style="480" customWidth="1"/>
    <col min="4102" max="4102" width="12.25" style="480" customWidth="1"/>
    <col min="4103" max="4103" width="15" style="480" customWidth="1"/>
    <col min="4104" max="4104" width="12.25" style="480" customWidth="1"/>
    <col min="4105" max="4105" width="15" style="480" customWidth="1"/>
    <col min="4106" max="4106" width="10.875" style="480" customWidth="1"/>
    <col min="4107" max="4107" width="13.625" style="480" customWidth="1"/>
    <col min="4108" max="4209" width="8" style="480" customWidth="1"/>
    <col min="4210" max="4211" width="0" style="480" hidden="1" customWidth="1"/>
    <col min="4212" max="4349" width="9" style="480"/>
    <col min="4350" max="4350" width="19.125" style="480" customWidth="1"/>
    <col min="4351" max="4351" width="16.375" style="480" customWidth="1"/>
    <col min="4352" max="4352" width="8.25" style="480" customWidth="1"/>
    <col min="4353" max="4353" width="4.125" style="480" customWidth="1"/>
    <col min="4354" max="4354" width="12.25" style="480" customWidth="1"/>
    <col min="4355" max="4355" width="15" style="480" customWidth="1"/>
    <col min="4356" max="4356" width="12.25" style="480" customWidth="1"/>
    <col min="4357" max="4357" width="15" style="480" customWidth="1"/>
    <col min="4358" max="4358" width="12.25" style="480" customWidth="1"/>
    <col min="4359" max="4359" width="15" style="480" customWidth="1"/>
    <col min="4360" max="4360" width="12.25" style="480" customWidth="1"/>
    <col min="4361" max="4361" width="15" style="480" customWidth="1"/>
    <col min="4362" max="4362" width="10.875" style="480" customWidth="1"/>
    <col min="4363" max="4363" width="13.625" style="480" customWidth="1"/>
    <col min="4364" max="4465" width="8" style="480" customWidth="1"/>
    <col min="4466" max="4467" width="0" style="480" hidden="1" customWidth="1"/>
    <col min="4468" max="4605" width="9" style="480"/>
    <col min="4606" max="4606" width="19.125" style="480" customWidth="1"/>
    <col min="4607" max="4607" width="16.375" style="480" customWidth="1"/>
    <col min="4608" max="4608" width="8.25" style="480" customWidth="1"/>
    <col min="4609" max="4609" width="4.125" style="480" customWidth="1"/>
    <col min="4610" max="4610" width="12.25" style="480" customWidth="1"/>
    <col min="4611" max="4611" width="15" style="480" customWidth="1"/>
    <col min="4612" max="4612" width="12.25" style="480" customWidth="1"/>
    <col min="4613" max="4613" width="15" style="480" customWidth="1"/>
    <col min="4614" max="4614" width="12.25" style="480" customWidth="1"/>
    <col min="4615" max="4615" width="15" style="480" customWidth="1"/>
    <col min="4616" max="4616" width="12.25" style="480" customWidth="1"/>
    <col min="4617" max="4617" width="15" style="480" customWidth="1"/>
    <col min="4618" max="4618" width="10.875" style="480" customWidth="1"/>
    <col min="4619" max="4619" width="13.625" style="480" customWidth="1"/>
    <col min="4620" max="4721" width="8" style="480" customWidth="1"/>
    <col min="4722" max="4723" width="0" style="480" hidden="1" customWidth="1"/>
    <col min="4724" max="4861" width="9" style="480"/>
    <col min="4862" max="4862" width="19.125" style="480" customWidth="1"/>
    <col min="4863" max="4863" width="16.375" style="480" customWidth="1"/>
    <col min="4864" max="4864" width="8.25" style="480" customWidth="1"/>
    <col min="4865" max="4865" width="4.125" style="480" customWidth="1"/>
    <col min="4866" max="4866" width="12.25" style="480" customWidth="1"/>
    <col min="4867" max="4867" width="15" style="480" customWidth="1"/>
    <col min="4868" max="4868" width="12.25" style="480" customWidth="1"/>
    <col min="4869" max="4869" width="15" style="480" customWidth="1"/>
    <col min="4870" max="4870" width="12.25" style="480" customWidth="1"/>
    <col min="4871" max="4871" width="15" style="480" customWidth="1"/>
    <col min="4872" max="4872" width="12.25" style="480" customWidth="1"/>
    <col min="4873" max="4873" width="15" style="480" customWidth="1"/>
    <col min="4874" max="4874" width="10.875" style="480" customWidth="1"/>
    <col min="4875" max="4875" width="13.625" style="480" customWidth="1"/>
    <col min="4876" max="4977" width="8" style="480" customWidth="1"/>
    <col min="4978" max="4979" width="0" style="480" hidden="1" customWidth="1"/>
    <col min="4980" max="5117" width="9" style="480"/>
    <col min="5118" max="5118" width="19.125" style="480" customWidth="1"/>
    <col min="5119" max="5119" width="16.375" style="480" customWidth="1"/>
    <col min="5120" max="5120" width="8.25" style="480" customWidth="1"/>
    <col min="5121" max="5121" width="4.125" style="480" customWidth="1"/>
    <col min="5122" max="5122" width="12.25" style="480" customWidth="1"/>
    <col min="5123" max="5123" width="15" style="480" customWidth="1"/>
    <col min="5124" max="5124" width="12.25" style="480" customWidth="1"/>
    <col min="5125" max="5125" width="15" style="480" customWidth="1"/>
    <col min="5126" max="5126" width="12.25" style="480" customWidth="1"/>
    <col min="5127" max="5127" width="15" style="480" customWidth="1"/>
    <col min="5128" max="5128" width="12.25" style="480" customWidth="1"/>
    <col min="5129" max="5129" width="15" style="480" customWidth="1"/>
    <col min="5130" max="5130" width="10.875" style="480" customWidth="1"/>
    <col min="5131" max="5131" width="13.625" style="480" customWidth="1"/>
    <col min="5132" max="5233" width="8" style="480" customWidth="1"/>
    <col min="5234" max="5235" width="0" style="480" hidden="1" customWidth="1"/>
    <col min="5236" max="5373" width="9" style="480"/>
    <col min="5374" max="5374" width="19.125" style="480" customWidth="1"/>
    <col min="5375" max="5375" width="16.375" style="480" customWidth="1"/>
    <col min="5376" max="5376" width="8.25" style="480" customWidth="1"/>
    <col min="5377" max="5377" width="4.125" style="480" customWidth="1"/>
    <col min="5378" max="5378" width="12.25" style="480" customWidth="1"/>
    <col min="5379" max="5379" width="15" style="480" customWidth="1"/>
    <col min="5380" max="5380" width="12.25" style="480" customWidth="1"/>
    <col min="5381" max="5381" width="15" style="480" customWidth="1"/>
    <col min="5382" max="5382" width="12.25" style="480" customWidth="1"/>
    <col min="5383" max="5383" width="15" style="480" customWidth="1"/>
    <col min="5384" max="5384" width="12.25" style="480" customWidth="1"/>
    <col min="5385" max="5385" width="15" style="480" customWidth="1"/>
    <col min="5386" max="5386" width="10.875" style="480" customWidth="1"/>
    <col min="5387" max="5387" width="13.625" style="480" customWidth="1"/>
    <col min="5388" max="5489" width="8" style="480" customWidth="1"/>
    <col min="5490" max="5491" width="0" style="480" hidden="1" customWidth="1"/>
    <col min="5492" max="5629" width="9" style="480"/>
    <col min="5630" max="5630" width="19.125" style="480" customWidth="1"/>
    <col min="5631" max="5631" width="16.375" style="480" customWidth="1"/>
    <col min="5632" max="5632" width="8.25" style="480" customWidth="1"/>
    <col min="5633" max="5633" width="4.125" style="480" customWidth="1"/>
    <col min="5634" max="5634" width="12.25" style="480" customWidth="1"/>
    <col min="5635" max="5635" width="15" style="480" customWidth="1"/>
    <col min="5636" max="5636" width="12.25" style="480" customWidth="1"/>
    <col min="5637" max="5637" width="15" style="480" customWidth="1"/>
    <col min="5638" max="5638" width="12.25" style="480" customWidth="1"/>
    <col min="5639" max="5639" width="15" style="480" customWidth="1"/>
    <col min="5640" max="5640" width="12.25" style="480" customWidth="1"/>
    <col min="5641" max="5641" width="15" style="480" customWidth="1"/>
    <col min="5642" max="5642" width="10.875" style="480" customWidth="1"/>
    <col min="5643" max="5643" width="13.625" style="480" customWidth="1"/>
    <col min="5644" max="5745" width="8" style="480" customWidth="1"/>
    <col min="5746" max="5747" width="0" style="480" hidden="1" customWidth="1"/>
    <col min="5748" max="5885" width="9" style="480"/>
    <col min="5886" max="5886" width="19.125" style="480" customWidth="1"/>
    <col min="5887" max="5887" width="16.375" style="480" customWidth="1"/>
    <col min="5888" max="5888" width="8.25" style="480" customWidth="1"/>
    <col min="5889" max="5889" width="4.125" style="480" customWidth="1"/>
    <col min="5890" max="5890" width="12.25" style="480" customWidth="1"/>
    <col min="5891" max="5891" width="15" style="480" customWidth="1"/>
    <col min="5892" max="5892" width="12.25" style="480" customWidth="1"/>
    <col min="5893" max="5893" width="15" style="480" customWidth="1"/>
    <col min="5894" max="5894" width="12.25" style="480" customWidth="1"/>
    <col min="5895" max="5895" width="15" style="480" customWidth="1"/>
    <col min="5896" max="5896" width="12.25" style="480" customWidth="1"/>
    <col min="5897" max="5897" width="15" style="480" customWidth="1"/>
    <col min="5898" max="5898" width="10.875" style="480" customWidth="1"/>
    <col min="5899" max="5899" width="13.625" style="480" customWidth="1"/>
    <col min="5900" max="6001" width="8" style="480" customWidth="1"/>
    <col min="6002" max="6003" width="0" style="480" hidden="1" customWidth="1"/>
    <col min="6004" max="6141" width="9" style="480"/>
    <col min="6142" max="6142" width="19.125" style="480" customWidth="1"/>
    <col min="6143" max="6143" width="16.375" style="480" customWidth="1"/>
    <col min="6144" max="6144" width="8.25" style="480" customWidth="1"/>
    <col min="6145" max="6145" width="4.125" style="480" customWidth="1"/>
    <col min="6146" max="6146" width="12.25" style="480" customWidth="1"/>
    <col min="6147" max="6147" width="15" style="480" customWidth="1"/>
    <col min="6148" max="6148" width="12.25" style="480" customWidth="1"/>
    <col min="6149" max="6149" width="15" style="480" customWidth="1"/>
    <col min="6150" max="6150" width="12.25" style="480" customWidth="1"/>
    <col min="6151" max="6151" width="15" style="480" customWidth="1"/>
    <col min="6152" max="6152" width="12.25" style="480" customWidth="1"/>
    <col min="6153" max="6153" width="15" style="480" customWidth="1"/>
    <col min="6154" max="6154" width="10.875" style="480" customWidth="1"/>
    <col min="6155" max="6155" width="13.625" style="480" customWidth="1"/>
    <col min="6156" max="6257" width="8" style="480" customWidth="1"/>
    <col min="6258" max="6259" width="0" style="480" hidden="1" customWidth="1"/>
    <col min="6260" max="6397" width="9" style="480"/>
    <col min="6398" max="6398" width="19.125" style="480" customWidth="1"/>
    <col min="6399" max="6399" width="16.375" style="480" customWidth="1"/>
    <col min="6400" max="6400" width="8.25" style="480" customWidth="1"/>
    <col min="6401" max="6401" width="4.125" style="480" customWidth="1"/>
    <col min="6402" max="6402" width="12.25" style="480" customWidth="1"/>
    <col min="6403" max="6403" width="15" style="480" customWidth="1"/>
    <col min="6404" max="6404" width="12.25" style="480" customWidth="1"/>
    <col min="6405" max="6405" width="15" style="480" customWidth="1"/>
    <col min="6406" max="6406" width="12.25" style="480" customWidth="1"/>
    <col min="6407" max="6407" width="15" style="480" customWidth="1"/>
    <col min="6408" max="6408" width="12.25" style="480" customWidth="1"/>
    <col min="6409" max="6409" width="15" style="480" customWidth="1"/>
    <col min="6410" max="6410" width="10.875" style="480" customWidth="1"/>
    <col min="6411" max="6411" width="13.625" style="480" customWidth="1"/>
    <col min="6412" max="6513" width="8" style="480" customWidth="1"/>
    <col min="6514" max="6515" width="0" style="480" hidden="1" customWidth="1"/>
    <col min="6516" max="6653" width="9" style="480"/>
    <col min="6654" max="6654" width="19.125" style="480" customWidth="1"/>
    <col min="6655" max="6655" width="16.375" style="480" customWidth="1"/>
    <col min="6656" max="6656" width="8.25" style="480" customWidth="1"/>
    <col min="6657" max="6657" width="4.125" style="480" customWidth="1"/>
    <col min="6658" max="6658" width="12.25" style="480" customWidth="1"/>
    <col min="6659" max="6659" width="15" style="480" customWidth="1"/>
    <col min="6660" max="6660" width="12.25" style="480" customWidth="1"/>
    <col min="6661" max="6661" width="15" style="480" customWidth="1"/>
    <col min="6662" max="6662" width="12.25" style="480" customWidth="1"/>
    <col min="6663" max="6663" width="15" style="480" customWidth="1"/>
    <col min="6664" max="6664" width="12.25" style="480" customWidth="1"/>
    <col min="6665" max="6665" width="15" style="480" customWidth="1"/>
    <col min="6666" max="6666" width="10.875" style="480" customWidth="1"/>
    <col min="6667" max="6667" width="13.625" style="480" customWidth="1"/>
    <col min="6668" max="6769" width="8" style="480" customWidth="1"/>
    <col min="6770" max="6771" width="0" style="480" hidden="1" customWidth="1"/>
    <col min="6772" max="6909" width="9" style="480"/>
    <col min="6910" max="6910" width="19.125" style="480" customWidth="1"/>
    <col min="6911" max="6911" width="16.375" style="480" customWidth="1"/>
    <col min="6912" max="6912" width="8.25" style="480" customWidth="1"/>
    <col min="6913" max="6913" width="4.125" style="480" customWidth="1"/>
    <col min="6914" max="6914" width="12.25" style="480" customWidth="1"/>
    <col min="6915" max="6915" width="15" style="480" customWidth="1"/>
    <col min="6916" max="6916" width="12.25" style="480" customWidth="1"/>
    <col min="6917" max="6917" width="15" style="480" customWidth="1"/>
    <col min="6918" max="6918" width="12.25" style="480" customWidth="1"/>
    <col min="6919" max="6919" width="15" style="480" customWidth="1"/>
    <col min="6920" max="6920" width="12.25" style="480" customWidth="1"/>
    <col min="6921" max="6921" width="15" style="480" customWidth="1"/>
    <col min="6922" max="6922" width="10.875" style="480" customWidth="1"/>
    <col min="6923" max="6923" width="13.625" style="480" customWidth="1"/>
    <col min="6924" max="7025" width="8" style="480" customWidth="1"/>
    <col min="7026" max="7027" width="0" style="480" hidden="1" customWidth="1"/>
    <col min="7028" max="7165" width="9" style="480"/>
    <col min="7166" max="7166" width="19.125" style="480" customWidth="1"/>
    <col min="7167" max="7167" width="16.375" style="480" customWidth="1"/>
    <col min="7168" max="7168" width="8.25" style="480" customWidth="1"/>
    <col min="7169" max="7169" width="4.125" style="480" customWidth="1"/>
    <col min="7170" max="7170" width="12.25" style="480" customWidth="1"/>
    <col min="7171" max="7171" width="15" style="480" customWidth="1"/>
    <col min="7172" max="7172" width="12.25" style="480" customWidth="1"/>
    <col min="7173" max="7173" width="15" style="480" customWidth="1"/>
    <col min="7174" max="7174" width="12.25" style="480" customWidth="1"/>
    <col min="7175" max="7175" width="15" style="480" customWidth="1"/>
    <col min="7176" max="7176" width="12.25" style="480" customWidth="1"/>
    <col min="7177" max="7177" width="15" style="480" customWidth="1"/>
    <col min="7178" max="7178" width="10.875" style="480" customWidth="1"/>
    <col min="7179" max="7179" width="13.625" style="480" customWidth="1"/>
    <col min="7180" max="7281" width="8" style="480" customWidth="1"/>
    <col min="7282" max="7283" width="0" style="480" hidden="1" customWidth="1"/>
    <col min="7284" max="7421" width="9" style="480"/>
    <col min="7422" max="7422" width="19.125" style="480" customWidth="1"/>
    <col min="7423" max="7423" width="16.375" style="480" customWidth="1"/>
    <col min="7424" max="7424" width="8.25" style="480" customWidth="1"/>
    <col min="7425" max="7425" width="4.125" style="480" customWidth="1"/>
    <col min="7426" max="7426" width="12.25" style="480" customWidth="1"/>
    <col min="7427" max="7427" width="15" style="480" customWidth="1"/>
    <col min="7428" max="7428" width="12.25" style="480" customWidth="1"/>
    <col min="7429" max="7429" width="15" style="480" customWidth="1"/>
    <col min="7430" max="7430" width="12.25" style="480" customWidth="1"/>
    <col min="7431" max="7431" width="15" style="480" customWidth="1"/>
    <col min="7432" max="7432" width="12.25" style="480" customWidth="1"/>
    <col min="7433" max="7433" width="15" style="480" customWidth="1"/>
    <col min="7434" max="7434" width="10.875" style="480" customWidth="1"/>
    <col min="7435" max="7435" width="13.625" style="480" customWidth="1"/>
    <col min="7436" max="7537" width="8" style="480" customWidth="1"/>
    <col min="7538" max="7539" width="0" style="480" hidden="1" customWidth="1"/>
    <col min="7540" max="7677" width="9" style="480"/>
    <col min="7678" max="7678" width="19.125" style="480" customWidth="1"/>
    <col min="7679" max="7679" width="16.375" style="480" customWidth="1"/>
    <col min="7680" max="7680" width="8.25" style="480" customWidth="1"/>
    <col min="7681" max="7681" width="4.125" style="480" customWidth="1"/>
    <col min="7682" max="7682" width="12.25" style="480" customWidth="1"/>
    <col min="7683" max="7683" width="15" style="480" customWidth="1"/>
    <col min="7684" max="7684" width="12.25" style="480" customWidth="1"/>
    <col min="7685" max="7685" width="15" style="480" customWidth="1"/>
    <col min="7686" max="7686" width="12.25" style="480" customWidth="1"/>
    <col min="7687" max="7687" width="15" style="480" customWidth="1"/>
    <col min="7688" max="7688" width="12.25" style="480" customWidth="1"/>
    <col min="7689" max="7689" width="15" style="480" customWidth="1"/>
    <col min="7690" max="7690" width="10.875" style="480" customWidth="1"/>
    <col min="7691" max="7691" width="13.625" style="480" customWidth="1"/>
    <col min="7692" max="7793" width="8" style="480" customWidth="1"/>
    <col min="7794" max="7795" width="0" style="480" hidden="1" customWidth="1"/>
    <col min="7796" max="7933" width="9" style="480"/>
    <col min="7934" max="7934" width="19.125" style="480" customWidth="1"/>
    <col min="7935" max="7935" width="16.375" style="480" customWidth="1"/>
    <col min="7936" max="7936" width="8.25" style="480" customWidth="1"/>
    <col min="7937" max="7937" width="4.125" style="480" customWidth="1"/>
    <col min="7938" max="7938" width="12.25" style="480" customWidth="1"/>
    <col min="7939" max="7939" width="15" style="480" customWidth="1"/>
    <col min="7940" max="7940" width="12.25" style="480" customWidth="1"/>
    <col min="7941" max="7941" width="15" style="480" customWidth="1"/>
    <col min="7942" max="7942" width="12.25" style="480" customWidth="1"/>
    <col min="7943" max="7943" width="15" style="480" customWidth="1"/>
    <col min="7944" max="7944" width="12.25" style="480" customWidth="1"/>
    <col min="7945" max="7945" width="15" style="480" customWidth="1"/>
    <col min="7946" max="7946" width="10.875" style="480" customWidth="1"/>
    <col min="7947" max="7947" width="13.625" style="480" customWidth="1"/>
    <col min="7948" max="8049" width="8" style="480" customWidth="1"/>
    <col min="8050" max="8051" width="0" style="480" hidden="1" customWidth="1"/>
    <col min="8052" max="8189" width="9" style="480"/>
    <col min="8190" max="8190" width="19.125" style="480" customWidth="1"/>
    <col min="8191" max="8191" width="16.375" style="480" customWidth="1"/>
    <col min="8192" max="8192" width="8.25" style="480" customWidth="1"/>
    <col min="8193" max="8193" width="4.125" style="480" customWidth="1"/>
    <col min="8194" max="8194" width="12.25" style="480" customWidth="1"/>
    <col min="8195" max="8195" width="15" style="480" customWidth="1"/>
    <col min="8196" max="8196" width="12.25" style="480" customWidth="1"/>
    <col min="8197" max="8197" width="15" style="480" customWidth="1"/>
    <col min="8198" max="8198" width="12.25" style="480" customWidth="1"/>
    <col min="8199" max="8199" width="15" style="480" customWidth="1"/>
    <col min="8200" max="8200" width="12.25" style="480" customWidth="1"/>
    <col min="8201" max="8201" width="15" style="480" customWidth="1"/>
    <col min="8202" max="8202" width="10.875" style="480" customWidth="1"/>
    <col min="8203" max="8203" width="13.625" style="480" customWidth="1"/>
    <col min="8204" max="8305" width="8" style="480" customWidth="1"/>
    <col min="8306" max="8307" width="0" style="480" hidden="1" customWidth="1"/>
    <col min="8308" max="8445" width="9" style="480"/>
    <col min="8446" max="8446" width="19.125" style="480" customWidth="1"/>
    <col min="8447" max="8447" width="16.375" style="480" customWidth="1"/>
    <col min="8448" max="8448" width="8.25" style="480" customWidth="1"/>
    <col min="8449" max="8449" width="4.125" style="480" customWidth="1"/>
    <col min="8450" max="8450" width="12.25" style="480" customWidth="1"/>
    <col min="8451" max="8451" width="15" style="480" customWidth="1"/>
    <col min="8452" max="8452" width="12.25" style="480" customWidth="1"/>
    <col min="8453" max="8453" width="15" style="480" customWidth="1"/>
    <col min="8454" max="8454" width="12.25" style="480" customWidth="1"/>
    <col min="8455" max="8455" width="15" style="480" customWidth="1"/>
    <col min="8456" max="8456" width="12.25" style="480" customWidth="1"/>
    <col min="8457" max="8457" width="15" style="480" customWidth="1"/>
    <col min="8458" max="8458" width="10.875" style="480" customWidth="1"/>
    <col min="8459" max="8459" width="13.625" style="480" customWidth="1"/>
    <col min="8460" max="8561" width="8" style="480" customWidth="1"/>
    <col min="8562" max="8563" width="0" style="480" hidden="1" customWidth="1"/>
    <col min="8564" max="8701" width="9" style="480"/>
    <col min="8702" max="8702" width="19.125" style="480" customWidth="1"/>
    <col min="8703" max="8703" width="16.375" style="480" customWidth="1"/>
    <col min="8704" max="8704" width="8.25" style="480" customWidth="1"/>
    <col min="8705" max="8705" width="4.125" style="480" customWidth="1"/>
    <col min="8706" max="8706" width="12.25" style="480" customWidth="1"/>
    <col min="8707" max="8707" width="15" style="480" customWidth="1"/>
    <col min="8708" max="8708" width="12.25" style="480" customWidth="1"/>
    <col min="8709" max="8709" width="15" style="480" customWidth="1"/>
    <col min="8710" max="8710" width="12.25" style="480" customWidth="1"/>
    <col min="8711" max="8711" width="15" style="480" customWidth="1"/>
    <col min="8712" max="8712" width="12.25" style="480" customWidth="1"/>
    <col min="8713" max="8713" width="15" style="480" customWidth="1"/>
    <col min="8714" max="8714" width="10.875" style="480" customWidth="1"/>
    <col min="8715" max="8715" width="13.625" style="480" customWidth="1"/>
    <col min="8716" max="8817" width="8" style="480" customWidth="1"/>
    <col min="8818" max="8819" width="0" style="480" hidden="1" customWidth="1"/>
    <col min="8820" max="8957" width="9" style="480"/>
    <col min="8958" max="8958" width="19.125" style="480" customWidth="1"/>
    <col min="8959" max="8959" width="16.375" style="480" customWidth="1"/>
    <col min="8960" max="8960" width="8.25" style="480" customWidth="1"/>
    <col min="8961" max="8961" width="4.125" style="480" customWidth="1"/>
    <col min="8962" max="8962" width="12.25" style="480" customWidth="1"/>
    <col min="8963" max="8963" width="15" style="480" customWidth="1"/>
    <col min="8964" max="8964" width="12.25" style="480" customWidth="1"/>
    <col min="8965" max="8965" width="15" style="480" customWidth="1"/>
    <col min="8966" max="8966" width="12.25" style="480" customWidth="1"/>
    <col min="8967" max="8967" width="15" style="480" customWidth="1"/>
    <col min="8968" max="8968" width="12.25" style="480" customWidth="1"/>
    <col min="8969" max="8969" width="15" style="480" customWidth="1"/>
    <col min="8970" max="8970" width="10.875" style="480" customWidth="1"/>
    <col min="8971" max="8971" width="13.625" style="480" customWidth="1"/>
    <col min="8972" max="9073" width="8" style="480" customWidth="1"/>
    <col min="9074" max="9075" width="0" style="480" hidden="1" customWidth="1"/>
    <col min="9076" max="9213" width="9" style="480"/>
    <col min="9214" max="9214" width="19.125" style="480" customWidth="1"/>
    <col min="9215" max="9215" width="16.375" style="480" customWidth="1"/>
    <col min="9216" max="9216" width="8.25" style="480" customWidth="1"/>
    <col min="9217" max="9217" width="4.125" style="480" customWidth="1"/>
    <col min="9218" max="9218" width="12.25" style="480" customWidth="1"/>
    <col min="9219" max="9219" width="15" style="480" customWidth="1"/>
    <col min="9220" max="9220" width="12.25" style="480" customWidth="1"/>
    <col min="9221" max="9221" width="15" style="480" customWidth="1"/>
    <col min="9222" max="9222" width="12.25" style="480" customWidth="1"/>
    <col min="9223" max="9223" width="15" style="480" customWidth="1"/>
    <col min="9224" max="9224" width="12.25" style="480" customWidth="1"/>
    <col min="9225" max="9225" width="15" style="480" customWidth="1"/>
    <col min="9226" max="9226" width="10.875" style="480" customWidth="1"/>
    <col min="9227" max="9227" width="13.625" style="480" customWidth="1"/>
    <col min="9228" max="9329" width="8" style="480" customWidth="1"/>
    <col min="9330" max="9331" width="0" style="480" hidden="1" customWidth="1"/>
    <col min="9332" max="9469" width="9" style="480"/>
    <col min="9470" max="9470" width="19.125" style="480" customWidth="1"/>
    <col min="9471" max="9471" width="16.375" style="480" customWidth="1"/>
    <col min="9472" max="9472" width="8.25" style="480" customWidth="1"/>
    <col min="9473" max="9473" width="4.125" style="480" customWidth="1"/>
    <col min="9474" max="9474" width="12.25" style="480" customWidth="1"/>
    <col min="9475" max="9475" width="15" style="480" customWidth="1"/>
    <col min="9476" max="9476" width="12.25" style="480" customWidth="1"/>
    <col min="9477" max="9477" width="15" style="480" customWidth="1"/>
    <col min="9478" max="9478" width="12.25" style="480" customWidth="1"/>
    <col min="9479" max="9479" width="15" style="480" customWidth="1"/>
    <col min="9480" max="9480" width="12.25" style="480" customWidth="1"/>
    <col min="9481" max="9481" width="15" style="480" customWidth="1"/>
    <col min="9482" max="9482" width="10.875" style="480" customWidth="1"/>
    <col min="9483" max="9483" width="13.625" style="480" customWidth="1"/>
    <col min="9484" max="9585" width="8" style="480" customWidth="1"/>
    <col min="9586" max="9587" width="0" style="480" hidden="1" customWidth="1"/>
    <col min="9588" max="9725" width="9" style="480"/>
    <col min="9726" max="9726" width="19.125" style="480" customWidth="1"/>
    <col min="9727" max="9727" width="16.375" style="480" customWidth="1"/>
    <col min="9728" max="9728" width="8.25" style="480" customWidth="1"/>
    <col min="9729" max="9729" width="4.125" style="480" customWidth="1"/>
    <col min="9730" max="9730" width="12.25" style="480" customWidth="1"/>
    <col min="9731" max="9731" width="15" style="480" customWidth="1"/>
    <col min="9732" max="9732" width="12.25" style="480" customWidth="1"/>
    <col min="9733" max="9733" width="15" style="480" customWidth="1"/>
    <col min="9734" max="9734" width="12.25" style="480" customWidth="1"/>
    <col min="9735" max="9735" width="15" style="480" customWidth="1"/>
    <col min="9736" max="9736" width="12.25" style="480" customWidth="1"/>
    <col min="9737" max="9737" width="15" style="480" customWidth="1"/>
    <col min="9738" max="9738" width="10.875" style="480" customWidth="1"/>
    <col min="9739" max="9739" width="13.625" style="480" customWidth="1"/>
    <col min="9740" max="9841" width="8" style="480" customWidth="1"/>
    <col min="9842" max="9843" width="0" style="480" hidden="1" customWidth="1"/>
    <col min="9844" max="9981" width="9" style="480"/>
    <col min="9982" max="9982" width="19.125" style="480" customWidth="1"/>
    <col min="9983" max="9983" width="16.375" style="480" customWidth="1"/>
    <col min="9984" max="9984" width="8.25" style="480" customWidth="1"/>
    <col min="9985" max="9985" width="4.125" style="480" customWidth="1"/>
    <col min="9986" max="9986" width="12.25" style="480" customWidth="1"/>
    <col min="9987" max="9987" width="15" style="480" customWidth="1"/>
    <col min="9988" max="9988" width="12.25" style="480" customWidth="1"/>
    <col min="9989" max="9989" width="15" style="480" customWidth="1"/>
    <col min="9990" max="9990" width="12.25" style="480" customWidth="1"/>
    <col min="9991" max="9991" width="15" style="480" customWidth="1"/>
    <col min="9992" max="9992" width="12.25" style="480" customWidth="1"/>
    <col min="9993" max="9993" width="15" style="480" customWidth="1"/>
    <col min="9994" max="9994" width="10.875" style="480" customWidth="1"/>
    <col min="9995" max="9995" width="13.625" style="480" customWidth="1"/>
    <col min="9996" max="10097" width="8" style="480" customWidth="1"/>
    <col min="10098" max="10099" width="0" style="480" hidden="1" customWidth="1"/>
    <col min="10100" max="10237" width="9" style="480"/>
    <col min="10238" max="10238" width="19.125" style="480" customWidth="1"/>
    <col min="10239" max="10239" width="16.375" style="480" customWidth="1"/>
    <col min="10240" max="10240" width="8.25" style="480" customWidth="1"/>
    <col min="10241" max="10241" width="4.125" style="480" customWidth="1"/>
    <col min="10242" max="10242" width="12.25" style="480" customWidth="1"/>
    <col min="10243" max="10243" width="15" style="480" customWidth="1"/>
    <col min="10244" max="10244" width="12.25" style="480" customWidth="1"/>
    <col min="10245" max="10245" width="15" style="480" customWidth="1"/>
    <col min="10246" max="10246" width="12.25" style="480" customWidth="1"/>
    <col min="10247" max="10247" width="15" style="480" customWidth="1"/>
    <col min="10248" max="10248" width="12.25" style="480" customWidth="1"/>
    <col min="10249" max="10249" width="15" style="480" customWidth="1"/>
    <col min="10250" max="10250" width="10.875" style="480" customWidth="1"/>
    <col min="10251" max="10251" width="13.625" style="480" customWidth="1"/>
    <col min="10252" max="10353" width="8" style="480" customWidth="1"/>
    <col min="10354" max="10355" width="0" style="480" hidden="1" customWidth="1"/>
    <col min="10356" max="10493" width="9" style="480"/>
    <col min="10494" max="10494" width="19.125" style="480" customWidth="1"/>
    <col min="10495" max="10495" width="16.375" style="480" customWidth="1"/>
    <col min="10496" max="10496" width="8.25" style="480" customWidth="1"/>
    <col min="10497" max="10497" width="4.125" style="480" customWidth="1"/>
    <col min="10498" max="10498" width="12.25" style="480" customWidth="1"/>
    <col min="10499" max="10499" width="15" style="480" customWidth="1"/>
    <col min="10500" max="10500" width="12.25" style="480" customWidth="1"/>
    <col min="10501" max="10501" width="15" style="480" customWidth="1"/>
    <col min="10502" max="10502" width="12.25" style="480" customWidth="1"/>
    <col min="10503" max="10503" width="15" style="480" customWidth="1"/>
    <col min="10504" max="10504" width="12.25" style="480" customWidth="1"/>
    <col min="10505" max="10505" width="15" style="480" customWidth="1"/>
    <col min="10506" max="10506" width="10.875" style="480" customWidth="1"/>
    <col min="10507" max="10507" width="13.625" style="480" customWidth="1"/>
    <col min="10508" max="10609" width="8" style="480" customWidth="1"/>
    <col min="10610" max="10611" width="0" style="480" hidden="1" customWidth="1"/>
    <col min="10612" max="10749" width="9" style="480"/>
    <col min="10750" max="10750" width="19.125" style="480" customWidth="1"/>
    <col min="10751" max="10751" width="16.375" style="480" customWidth="1"/>
    <col min="10752" max="10752" width="8.25" style="480" customWidth="1"/>
    <col min="10753" max="10753" width="4.125" style="480" customWidth="1"/>
    <col min="10754" max="10754" width="12.25" style="480" customWidth="1"/>
    <col min="10755" max="10755" width="15" style="480" customWidth="1"/>
    <col min="10756" max="10756" width="12.25" style="480" customWidth="1"/>
    <col min="10757" max="10757" width="15" style="480" customWidth="1"/>
    <col min="10758" max="10758" width="12.25" style="480" customWidth="1"/>
    <col min="10759" max="10759" width="15" style="480" customWidth="1"/>
    <col min="10760" max="10760" width="12.25" style="480" customWidth="1"/>
    <col min="10761" max="10761" width="15" style="480" customWidth="1"/>
    <col min="10762" max="10762" width="10.875" style="480" customWidth="1"/>
    <col min="10763" max="10763" width="13.625" style="480" customWidth="1"/>
    <col min="10764" max="10865" width="8" style="480" customWidth="1"/>
    <col min="10866" max="10867" width="0" style="480" hidden="1" customWidth="1"/>
    <col min="10868" max="11005" width="9" style="480"/>
    <col min="11006" max="11006" width="19.125" style="480" customWidth="1"/>
    <col min="11007" max="11007" width="16.375" style="480" customWidth="1"/>
    <col min="11008" max="11008" width="8.25" style="480" customWidth="1"/>
    <col min="11009" max="11009" width="4.125" style="480" customWidth="1"/>
    <col min="11010" max="11010" width="12.25" style="480" customWidth="1"/>
    <col min="11011" max="11011" width="15" style="480" customWidth="1"/>
    <col min="11012" max="11012" width="12.25" style="480" customWidth="1"/>
    <col min="11013" max="11013" width="15" style="480" customWidth="1"/>
    <col min="11014" max="11014" width="12.25" style="480" customWidth="1"/>
    <col min="11015" max="11015" width="15" style="480" customWidth="1"/>
    <col min="11016" max="11016" width="12.25" style="480" customWidth="1"/>
    <col min="11017" max="11017" width="15" style="480" customWidth="1"/>
    <col min="11018" max="11018" width="10.875" style="480" customWidth="1"/>
    <col min="11019" max="11019" width="13.625" style="480" customWidth="1"/>
    <col min="11020" max="11121" width="8" style="480" customWidth="1"/>
    <col min="11122" max="11123" width="0" style="480" hidden="1" customWidth="1"/>
    <col min="11124" max="11261" width="9" style="480"/>
    <col min="11262" max="11262" width="19.125" style="480" customWidth="1"/>
    <col min="11263" max="11263" width="16.375" style="480" customWidth="1"/>
    <col min="11264" max="11264" width="8.25" style="480" customWidth="1"/>
    <col min="11265" max="11265" width="4.125" style="480" customWidth="1"/>
    <col min="11266" max="11266" width="12.25" style="480" customWidth="1"/>
    <col min="11267" max="11267" width="15" style="480" customWidth="1"/>
    <col min="11268" max="11268" width="12.25" style="480" customWidth="1"/>
    <col min="11269" max="11269" width="15" style="480" customWidth="1"/>
    <col min="11270" max="11270" width="12.25" style="480" customWidth="1"/>
    <col min="11271" max="11271" width="15" style="480" customWidth="1"/>
    <col min="11272" max="11272" width="12.25" style="480" customWidth="1"/>
    <col min="11273" max="11273" width="15" style="480" customWidth="1"/>
    <col min="11274" max="11274" width="10.875" style="480" customWidth="1"/>
    <col min="11275" max="11275" width="13.625" style="480" customWidth="1"/>
    <col min="11276" max="11377" width="8" style="480" customWidth="1"/>
    <col min="11378" max="11379" width="0" style="480" hidden="1" customWidth="1"/>
    <col min="11380" max="11517" width="9" style="480"/>
    <col min="11518" max="11518" width="19.125" style="480" customWidth="1"/>
    <col min="11519" max="11519" width="16.375" style="480" customWidth="1"/>
    <col min="11520" max="11520" width="8.25" style="480" customWidth="1"/>
    <col min="11521" max="11521" width="4.125" style="480" customWidth="1"/>
    <col min="11522" max="11522" width="12.25" style="480" customWidth="1"/>
    <col min="11523" max="11523" width="15" style="480" customWidth="1"/>
    <col min="11524" max="11524" width="12.25" style="480" customWidth="1"/>
    <col min="11525" max="11525" width="15" style="480" customWidth="1"/>
    <col min="11526" max="11526" width="12.25" style="480" customWidth="1"/>
    <col min="11527" max="11527" width="15" style="480" customWidth="1"/>
    <col min="11528" max="11528" width="12.25" style="480" customWidth="1"/>
    <col min="11529" max="11529" width="15" style="480" customWidth="1"/>
    <col min="11530" max="11530" width="10.875" style="480" customWidth="1"/>
    <col min="11531" max="11531" width="13.625" style="480" customWidth="1"/>
    <col min="11532" max="11633" width="8" style="480" customWidth="1"/>
    <col min="11634" max="11635" width="0" style="480" hidden="1" customWidth="1"/>
    <col min="11636" max="11773" width="9" style="480"/>
    <col min="11774" max="11774" width="19.125" style="480" customWidth="1"/>
    <col min="11775" max="11775" width="16.375" style="480" customWidth="1"/>
    <col min="11776" max="11776" width="8.25" style="480" customWidth="1"/>
    <col min="11777" max="11777" width="4.125" style="480" customWidth="1"/>
    <col min="11778" max="11778" width="12.25" style="480" customWidth="1"/>
    <col min="11779" max="11779" width="15" style="480" customWidth="1"/>
    <col min="11780" max="11780" width="12.25" style="480" customWidth="1"/>
    <col min="11781" max="11781" width="15" style="480" customWidth="1"/>
    <col min="11782" max="11782" width="12.25" style="480" customWidth="1"/>
    <col min="11783" max="11783" width="15" style="480" customWidth="1"/>
    <col min="11784" max="11784" width="12.25" style="480" customWidth="1"/>
    <col min="11785" max="11785" width="15" style="480" customWidth="1"/>
    <col min="11786" max="11786" width="10.875" style="480" customWidth="1"/>
    <col min="11787" max="11787" width="13.625" style="480" customWidth="1"/>
    <col min="11788" max="11889" width="8" style="480" customWidth="1"/>
    <col min="11890" max="11891" width="0" style="480" hidden="1" customWidth="1"/>
    <col min="11892" max="12029" width="9" style="480"/>
    <col min="12030" max="12030" width="19.125" style="480" customWidth="1"/>
    <col min="12031" max="12031" width="16.375" style="480" customWidth="1"/>
    <col min="12032" max="12032" width="8.25" style="480" customWidth="1"/>
    <col min="12033" max="12033" width="4.125" style="480" customWidth="1"/>
    <col min="12034" max="12034" width="12.25" style="480" customWidth="1"/>
    <col min="12035" max="12035" width="15" style="480" customWidth="1"/>
    <col min="12036" max="12036" width="12.25" style="480" customWidth="1"/>
    <col min="12037" max="12037" width="15" style="480" customWidth="1"/>
    <col min="12038" max="12038" width="12.25" style="480" customWidth="1"/>
    <col min="12039" max="12039" width="15" style="480" customWidth="1"/>
    <col min="12040" max="12040" width="12.25" style="480" customWidth="1"/>
    <col min="12041" max="12041" width="15" style="480" customWidth="1"/>
    <col min="12042" max="12042" width="10.875" style="480" customWidth="1"/>
    <col min="12043" max="12043" width="13.625" style="480" customWidth="1"/>
    <col min="12044" max="12145" width="8" style="480" customWidth="1"/>
    <col min="12146" max="12147" width="0" style="480" hidden="1" customWidth="1"/>
    <col min="12148" max="12285" width="9" style="480"/>
    <col min="12286" max="12286" width="19.125" style="480" customWidth="1"/>
    <col min="12287" max="12287" width="16.375" style="480" customWidth="1"/>
    <col min="12288" max="12288" width="8.25" style="480" customWidth="1"/>
    <col min="12289" max="12289" width="4.125" style="480" customWidth="1"/>
    <col min="12290" max="12290" width="12.25" style="480" customWidth="1"/>
    <col min="12291" max="12291" width="15" style="480" customWidth="1"/>
    <col min="12292" max="12292" width="12.25" style="480" customWidth="1"/>
    <col min="12293" max="12293" width="15" style="480" customWidth="1"/>
    <col min="12294" max="12294" width="12.25" style="480" customWidth="1"/>
    <col min="12295" max="12295" width="15" style="480" customWidth="1"/>
    <col min="12296" max="12296" width="12.25" style="480" customWidth="1"/>
    <col min="12297" max="12297" width="15" style="480" customWidth="1"/>
    <col min="12298" max="12298" width="10.875" style="480" customWidth="1"/>
    <col min="12299" max="12299" width="13.625" style="480" customWidth="1"/>
    <col min="12300" max="12401" width="8" style="480" customWidth="1"/>
    <col min="12402" max="12403" width="0" style="480" hidden="1" customWidth="1"/>
    <col min="12404" max="12541" width="9" style="480"/>
    <col min="12542" max="12542" width="19.125" style="480" customWidth="1"/>
    <col min="12543" max="12543" width="16.375" style="480" customWidth="1"/>
    <col min="12544" max="12544" width="8.25" style="480" customWidth="1"/>
    <col min="12545" max="12545" width="4.125" style="480" customWidth="1"/>
    <col min="12546" max="12546" width="12.25" style="480" customWidth="1"/>
    <col min="12547" max="12547" width="15" style="480" customWidth="1"/>
    <col min="12548" max="12548" width="12.25" style="480" customWidth="1"/>
    <col min="12549" max="12549" width="15" style="480" customWidth="1"/>
    <col min="12550" max="12550" width="12.25" style="480" customWidth="1"/>
    <col min="12551" max="12551" width="15" style="480" customWidth="1"/>
    <col min="12552" max="12552" width="12.25" style="480" customWidth="1"/>
    <col min="12553" max="12553" width="15" style="480" customWidth="1"/>
    <col min="12554" max="12554" width="10.875" style="480" customWidth="1"/>
    <col min="12555" max="12555" width="13.625" style="480" customWidth="1"/>
    <col min="12556" max="12657" width="8" style="480" customWidth="1"/>
    <col min="12658" max="12659" width="0" style="480" hidden="1" customWidth="1"/>
    <col min="12660" max="12797" width="9" style="480"/>
    <col min="12798" max="12798" width="19.125" style="480" customWidth="1"/>
    <col min="12799" max="12799" width="16.375" style="480" customWidth="1"/>
    <col min="12800" max="12800" width="8.25" style="480" customWidth="1"/>
    <col min="12801" max="12801" width="4.125" style="480" customWidth="1"/>
    <col min="12802" max="12802" width="12.25" style="480" customWidth="1"/>
    <col min="12803" max="12803" width="15" style="480" customWidth="1"/>
    <col min="12804" max="12804" width="12.25" style="480" customWidth="1"/>
    <col min="12805" max="12805" width="15" style="480" customWidth="1"/>
    <col min="12806" max="12806" width="12.25" style="480" customWidth="1"/>
    <col min="12807" max="12807" width="15" style="480" customWidth="1"/>
    <col min="12808" max="12808" width="12.25" style="480" customWidth="1"/>
    <col min="12809" max="12809" width="15" style="480" customWidth="1"/>
    <col min="12810" max="12810" width="10.875" style="480" customWidth="1"/>
    <col min="12811" max="12811" width="13.625" style="480" customWidth="1"/>
    <col min="12812" max="12913" width="8" style="480" customWidth="1"/>
    <col min="12914" max="12915" width="0" style="480" hidden="1" customWidth="1"/>
    <col min="12916" max="13053" width="9" style="480"/>
    <col min="13054" max="13054" width="19.125" style="480" customWidth="1"/>
    <col min="13055" max="13055" width="16.375" style="480" customWidth="1"/>
    <col min="13056" max="13056" width="8.25" style="480" customWidth="1"/>
    <col min="13057" max="13057" width="4.125" style="480" customWidth="1"/>
    <col min="13058" max="13058" width="12.25" style="480" customWidth="1"/>
    <col min="13059" max="13059" width="15" style="480" customWidth="1"/>
    <col min="13060" max="13060" width="12.25" style="480" customWidth="1"/>
    <col min="13061" max="13061" width="15" style="480" customWidth="1"/>
    <col min="13062" max="13062" width="12.25" style="480" customWidth="1"/>
    <col min="13063" max="13063" width="15" style="480" customWidth="1"/>
    <col min="13064" max="13064" width="12.25" style="480" customWidth="1"/>
    <col min="13065" max="13065" width="15" style="480" customWidth="1"/>
    <col min="13066" max="13066" width="10.875" style="480" customWidth="1"/>
    <col min="13067" max="13067" width="13.625" style="480" customWidth="1"/>
    <col min="13068" max="13169" width="8" style="480" customWidth="1"/>
    <col min="13170" max="13171" width="0" style="480" hidden="1" customWidth="1"/>
    <col min="13172" max="13309" width="9" style="480"/>
    <col min="13310" max="13310" width="19.125" style="480" customWidth="1"/>
    <col min="13311" max="13311" width="16.375" style="480" customWidth="1"/>
    <col min="13312" max="13312" width="8.25" style="480" customWidth="1"/>
    <col min="13313" max="13313" width="4.125" style="480" customWidth="1"/>
    <col min="13314" max="13314" width="12.25" style="480" customWidth="1"/>
    <col min="13315" max="13315" width="15" style="480" customWidth="1"/>
    <col min="13316" max="13316" width="12.25" style="480" customWidth="1"/>
    <col min="13317" max="13317" width="15" style="480" customWidth="1"/>
    <col min="13318" max="13318" width="12.25" style="480" customWidth="1"/>
    <col min="13319" max="13319" width="15" style="480" customWidth="1"/>
    <col min="13320" max="13320" width="12.25" style="480" customWidth="1"/>
    <col min="13321" max="13321" width="15" style="480" customWidth="1"/>
    <col min="13322" max="13322" width="10.875" style="480" customWidth="1"/>
    <col min="13323" max="13323" width="13.625" style="480" customWidth="1"/>
    <col min="13324" max="13425" width="8" style="480" customWidth="1"/>
    <col min="13426" max="13427" width="0" style="480" hidden="1" customWidth="1"/>
    <col min="13428" max="13565" width="9" style="480"/>
    <col min="13566" max="13566" width="19.125" style="480" customWidth="1"/>
    <col min="13567" max="13567" width="16.375" style="480" customWidth="1"/>
    <col min="13568" max="13568" width="8.25" style="480" customWidth="1"/>
    <col min="13569" max="13569" width="4.125" style="480" customWidth="1"/>
    <col min="13570" max="13570" width="12.25" style="480" customWidth="1"/>
    <col min="13571" max="13571" width="15" style="480" customWidth="1"/>
    <col min="13572" max="13572" width="12.25" style="480" customWidth="1"/>
    <col min="13573" max="13573" width="15" style="480" customWidth="1"/>
    <col min="13574" max="13574" width="12.25" style="480" customWidth="1"/>
    <col min="13575" max="13575" width="15" style="480" customWidth="1"/>
    <col min="13576" max="13576" width="12.25" style="480" customWidth="1"/>
    <col min="13577" max="13577" width="15" style="480" customWidth="1"/>
    <col min="13578" max="13578" width="10.875" style="480" customWidth="1"/>
    <col min="13579" max="13579" width="13.625" style="480" customWidth="1"/>
    <col min="13580" max="13681" width="8" style="480" customWidth="1"/>
    <col min="13682" max="13683" width="0" style="480" hidden="1" customWidth="1"/>
    <col min="13684" max="13821" width="9" style="480"/>
    <col min="13822" max="13822" width="19.125" style="480" customWidth="1"/>
    <col min="13823" max="13823" width="16.375" style="480" customWidth="1"/>
    <col min="13824" max="13824" width="8.25" style="480" customWidth="1"/>
    <col min="13825" max="13825" width="4.125" style="480" customWidth="1"/>
    <col min="13826" max="13826" width="12.25" style="480" customWidth="1"/>
    <col min="13827" max="13827" width="15" style="480" customWidth="1"/>
    <col min="13828" max="13828" width="12.25" style="480" customWidth="1"/>
    <col min="13829" max="13829" width="15" style="480" customWidth="1"/>
    <col min="13830" max="13830" width="12.25" style="480" customWidth="1"/>
    <col min="13831" max="13831" width="15" style="480" customWidth="1"/>
    <col min="13832" max="13832" width="12.25" style="480" customWidth="1"/>
    <col min="13833" max="13833" width="15" style="480" customWidth="1"/>
    <col min="13834" max="13834" width="10.875" style="480" customWidth="1"/>
    <col min="13835" max="13835" width="13.625" style="480" customWidth="1"/>
    <col min="13836" max="13937" width="8" style="480" customWidth="1"/>
    <col min="13938" max="13939" width="0" style="480" hidden="1" customWidth="1"/>
    <col min="13940" max="14077" width="9" style="480"/>
    <col min="14078" max="14078" width="19.125" style="480" customWidth="1"/>
    <col min="14079" max="14079" width="16.375" style="480" customWidth="1"/>
    <col min="14080" max="14080" width="8.25" style="480" customWidth="1"/>
    <col min="14081" max="14081" width="4.125" style="480" customWidth="1"/>
    <col min="14082" max="14082" width="12.25" style="480" customWidth="1"/>
    <col min="14083" max="14083" width="15" style="480" customWidth="1"/>
    <col min="14084" max="14084" width="12.25" style="480" customWidth="1"/>
    <col min="14085" max="14085" width="15" style="480" customWidth="1"/>
    <col min="14086" max="14086" width="12.25" style="480" customWidth="1"/>
    <col min="14087" max="14087" width="15" style="480" customWidth="1"/>
    <col min="14088" max="14088" width="12.25" style="480" customWidth="1"/>
    <col min="14089" max="14089" width="15" style="480" customWidth="1"/>
    <col min="14090" max="14090" width="10.875" style="480" customWidth="1"/>
    <col min="14091" max="14091" width="13.625" style="480" customWidth="1"/>
    <col min="14092" max="14193" width="8" style="480" customWidth="1"/>
    <col min="14194" max="14195" width="0" style="480" hidden="1" customWidth="1"/>
    <col min="14196" max="14333" width="9" style="480"/>
    <col min="14334" max="14334" width="19.125" style="480" customWidth="1"/>
    <col min="14335" max="14335" width="16.375" style="480" customWidth="1"/>
    <col min="14336" max="14336" width="8.25" style="480" customWidth="1"/>
    <col min="14337" max="14337" width="4.125" style="480" customWidth="1"/>
    <col min="14338" max="14338" width="12.25" style="480" customWidth="1"/>
    <col min="14339" max="14339" width="15" style="480" customWidth="1"/>
    <col min="14340" max="14340" width="12.25" style="480" customWidth="1"/>
    <col min="14341" max="14341" width="15" style="480" customWidth="1"/>
    <col min="14342" max="14342" width="12.25" style="480" customWidth="1"/>
    <col min="14343" max="14343" width="15" style="480" customWidth="1"/>
    <col min="14344" max="14344" width="12.25" style="480" customWidth="1"/>
    <col min="14345" max="14345" width="15" style="480" customWidth="1"/>
    <col min="14346" max="14346" width="10.875" style="480" customWidth="1"/>
    <col min="14347" max="14347" width="13.625" style="480" customWidth="1"/>
    <col min="14348" max="14449" width="8" style="480" customWidth="1"/>
    <col min="14450" max="14451" width="0" style="480" hidden="1" customWidth="1"/>
    <col min="14452" max="14589" width="9" style="480"/>
    <col min="14590" max="14590" width="19.125" style="480" customWidth="1"/>
    <col min="14591" max="14591" width="16.375" style="480" customWidth="1"/>
    <col min="14592" max="14592" width="8.25" style="480" customWidth="1"/>
    <col min="14593" max="14593" width="4.125" style="480" customWidth="1"/>
    <col min="14594" max="14594" width="12.25" style="480" customWidth="1"/>
    <col min="14595" max="14595" width="15" style="480" customWidth="1"/>
    <col min="14596" max="14596" width="12.25" style="480" customWidth="1"/>
    <col min="14597" max="14597" width="15" style="480" customWidth="1"/>
    <col min="14598" max="14598" width="12.25" style="480" customWidth="1"/>
    <col min="14599" max="14599" width="15" style="480" customWidth="1"/>
    <col min="14600" max="14600" width="12.25" style="480" customWidth="1"/>
    <col min="14601" max="14601" width="15" style="480" customWidth="1"/>
    <col min="14602" max="14602" width="10.875" style="480" customWidth="1"/>
    <col min="14603" max="14603" width="13.625" style="480" customWidth="1"/>
    <col min="14604" max="14705" width="8" style="480" customWidth="1"/>
    <col min="14706" max="14707" width="0" style="480" hidden="1" customWidth="1"/>
    <col min="14708" max="14845" width="9" style="480"/>
    <col min="14846" max="14846" width="19.125" style="480" customWidth="1"/>
    <col min="14847" max="14847" width="16.375" style="480" customWidth="1"/>
    <col min="14848" max="14848" width="8.25" style="480" customWidth="1"/>
    <col min="14849" max="14849" width="4.125" style="480" customWidth="1"/>
    <col min="14850" max="14850" width="12.25" style="480" customWidth="1"/>
    <col min="14851" max="14851" width="15" style="480" customWidth="1"/>
    <col min="14852" max="14852" width="12.25" style="480" customWidth="1"/>
    <col min="14853" max="14853" width="15" style="480" customWidth="1"/>
    <col min="14854" max="14854" width="12.25" style="480" customWidth="1"/>
    <col min="14855" max="14855" width="15" style="480" customWidth="1"/>
    <col min="14856" max="14856" width="12.25" style="480" customWidth="1"/>
    <col min="14857" max="14857" width="15" style="480" customWidth="1"/>
    <col min="14858" max="14858" width="10.875" style="480" customWidth="1"/>
    <col min="14859" max="14859" width="13.625" style="480" customWidth="1"/>
    <col min="14860" max="14961" width="8" style="480" customWidth="1"/>
    <col min="14962" max="14963" width="0" style="480" hidden="1" customWidth="1"/>
    <col min="14964" max="15101" width="9" style="480"/>
    <col min="15102" max="15102" width="19.125" style="480" customWidth="1"/>
    <col min="15103" max="15103" width="16.375" style="480" customWidth="1"/>
    <col min="15104" max="15104" width="8.25" style="480" customWidth="1"/>
    <col min="15105" max="15105" width="4.125" style="480" customWidth="1"/>
    <col min="15106" max="15106" width="12.25" style="480" customWidth="1"/>
    <col min="15107" max="15107" width="15" style="480" customWidth="1"/>
    <col min="15108" max="15108" width="12.25" style="480" customWidth="1"/>
    <col min="15109" max="15109" width="15" style="480" customWidth="1"/>
    <col min="15110" max="15110" width="12.25" style="480" customWidth="1"/>
    <col min="15111" max="15111" width="15" style="480" customWidth="1"/>
    <col min="15112" max="15112" width="12.25" style="480" customWidth="1"/>
    <col min="15113" max="15113" width="15" style="480" customWidth="1"/>
    <col min="15114" max="15114" width="10.875" style="480" customWidth="1"/>
    <col min="15115" max="15115" width="13.625" style="480" customWidth="1"/>
    <col min="15116" max="15217" width="8" style="480" customWidth="1"/>
    <col min="15218" max="15219" width="0" style="480" hidden="1" customWidth="1"/>
    <col min="15220" max="15357" width="9" style="480"/>
    <col min="15358" max="15358" width="19.125" style="480" customWidth="1"/>
    <col min="15359" max="15359" width="16.375" style="480" customWidth="1"/>
    <col min="15360" max="15360" width="8.25" style="480" customWidth="1"/>
    <col min="15361" max="15361" width="4.125" style="480" customWidth="1"/>
    <col min="15362" max="15362" width="12.25" style="480" customWidth="1"/>
    <col min="15363" max="15363" width="15" style="480" customWidth="1"/>
    <col min="15364" max="15364" width="12.25" style="480" customWidth="1"/>
    <col min="15365" max="15365" width="15" style="480" customWidth="1"/>
    <col min="15366" max="15366" width="12.25" style="480" customWidth="1"/>
    <col min="15367" max="15367" width="15" style="480" customWidth="1"/>
    <col min="15368" max="15368" width="12.25" style="480" customWidth="1"/>
    <col min="15369" max="15369" width="15" style="480" customWidth="1"/>
    <col min="15370" max="15370" width="10.875" style="480" customWidth="1"/>
    <col min="15371" max="15371" width="13.625" style="480" customWidth="1"/>
    <col min="15372" max="15473" width="8" style="480" customWidth="1"/>
    <col min="15474" max="15475" width="0" style="480" hidden="1" customWidth="1"/>
    <col min="15476" max="15613" width="9" style="480"/>
    <col min="15614" max="15614" width="19.125" style="480" customWidth="1"/>
    <col min="15615" max="15615" width="16.375" style="480" customWidth="1"/>
    <col min="15616" max="15616" width="8.25" style="480" customWidth="1"/>
    <col min="15617" max="15617" width="4.125" style="480" customWidth="1"/>
    <col min="15618" max="15618" width="12.25" style="480" customWidth="1"/>
    <col min="15619" max="15619" width="15" style="480" customWidth="1"/>
    <col min="15620" max="15620" width="12.25" style="480" customWidth="1"/>
    <col min="15621" max="15621" width="15" style="480" customWidth="1"/>
    <col min="15622" max="15622" width="12.25" style="480" customWidth="1"/>
    <col min="15623" max="15623" width="15" style="480" customWidth="1"/>
    <col min="15624" max="15624" width="12.25" style="480" customWidth="1"/>
    <col min="15625" max="15625" width="15" style="480" customWidth="1"/>
    <col min="15626" max="15626" width="10.875" style="480" customWidth="1"/>
    <col min="15627" max="15627" width="13.625" style="480" customWidth="1"/>
    <col min="15628" max="15729" width="8" style="480" customWidth="1"/>
    <col min="15730" max="15731" width="0" style="480" hidden="1" customWidth="1"/>
    <col min="15732" max="15869" width="9" style="480"/>
    <col min="15870" max="15870" width="19.125" style="480" customWidth="1"/>
    <col min="15871" max="15871" width="16.375" style="480" customWidth="1"/>
    <col min="15872" max="15872" width="8.25" style="480" customWidth="1"/>
    <col min="15873" max="15873" width="4.125" style="480" customWidth="1"/>
    <col min="15874" max="15874" width="12.25" style="480" customWidth="1"/>
    <col min="15875" max="15875" width="15" style="480" customWidth="1"/>
    <col min="15876" max="15876" width="12.25" style="480" customWidth="1"/>
    <col min="15877" max="15877" width="15" style="480" customWidth="1"/>
    <col min="15878" max="15878" width="12.25" style="480" customWidth="1"/>
    <col min="15879" max="15879" width="15" style="480" customWidth="1"/>
    <col min="15880" max="15880" width="12.25" style="480" customWidth="1"/>
    <col min="15881" max="15881" width="15" style="480" customWidth="1"/>
    <col min="15882" max="15882" width="10.875" style="480" customWidth="1"/>
    <col min="15883" max="15883" width="13.625" style="480" customWidth="1"/>
    <col min="15884" max="15985" width="8" style="480" customWidth="1"/>
    <col min="15986" max="15987" width="0" style="480" hidden="1" customWidth="1"/>
    <col min="15988" max="16125" width="9" style="480"/>
    <col min="16126" max="16126" width="19.125" style="480" customWidth="1"/>
    <col min="16127" max="16127" width="16.375" style="480" customWidth="1"/>
    <col min="16128" max="16128" width="8.25" style="480" customWidth="1"/>
    <col min="16129" max="16129" width="4.125" style="480" customWidth="1"/>
    <col min="16130" max="16130" width="12.25" style="480" customWidth="1"/>
    <col min="16131" max="16131" width="15" style="480" customWidth="1"/>
    <col min="16132" max="16132" width="12.25" style="480" customWidth="1"/>
    <col min="16133" max="16133" width="15" style="480" customWidth="1"/>
    <col min="16134" max="16134" width="12.25" style="480" customWidth="1"/>
    <col min="16135" max="16135" width="15" style="480" customWidth="1"/>
    <col min="16136" max="16136" width="12.25" style="480" customWidth="1"/>
    <col min="16137" max="16137" width="15" style="480" customWidth="1"/>
    <col min="16138" max="16138" width="10.875" style="480" customWidth="1"/>
    <col min="16139" max="16139" width="13.625" style="480" customWidth="1"/>
    <col min="16140" max="16241" width="8" style="480" customWidth="1"/>
    <col min="16242" max="16243" width="0" style="480" hidden="1" customWidth="1"/>
    <col min="16244" max="16384" width="9" style="480"/>
  </cols>
  <sheetData>
    <row r="1" spans="1:214" ht="20.100000000000001" customHeight="1" thickBot="1">
      <c r="A1" s="621" t="s">
        <v>1050</v>
      </c>
      <c r="B1" s="621"/>
      <c r="C1" s="621"/>
      <c r="D1" s="621"/>
      <c r="E1" s="621"/>
      <c r="F1" s="621"/>
      <c r="G1" s="621"/>
      <c r="H1" s="621"/>
      <c r="I1" s="621"/>
      <c r="J1" s="621"/>
      <c r="K1" s="621"/>
      <c r="L1" s="621"/>
      <c r="M1" s="479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2"/>
      <c r="AH1" s="482"/>
      <c r="AI1" s="482"/>
      <c r="AJ1" s="482"/>
      <c r="AK1" s="482"/>
      <c r="AL1" s="482"/>
      <c r="AM1" s="482"/>
      <c r="AN1" s="482"/>
      <c r="AO1" s="482"/>
      <c r="AP1" s="482"/>
      <c r="AQ1" s="482"/>
      <c r="AR1" s="482"/>
      <c r="AS1" s="482"/>
      <c r="AT1" s="482"/>
      <c r="AU1" s="482"/>
      <c r="AV1" s="482"/>
      <c r="AW1" s="482"/>
      <c r="AX1" s="482"/>
      <c r="AY1" s="482"/>
      <c r="AZ1" s="482"/>
      <c r="BA1" s="482"/>
      <c r="BB1" s="482"/>
      <c r="BC1" s="482"/>
      <c r="BD1" s="482"/>
      <c r="BE1" s="482"/>
      <c r="BF1" s="482"/>
      <c r="BG1" s="482"/>
      <c r="BH1" s="482"/>
      <c r="BI1" s="482"/>
      <c r="BJ1" s="482"/>
      <c r="BK1" s="482"/>
      <c r="BL1" s="482"/>
      <c r="BM1" s="482"/>
      <c r="BN1" s="482"/>
      <c r="BO1" s="482"/>
      <c r="BP1" s="482"/>
      <c r="BQ1" s="482"/>
      <c r="BR1" s="482"/>
      <c r="BS1" s="482"/>
      <c r="BT1" s="482"/>
      <c r="BU1" s="482"/>
      <c r="BV1" s="482"/>
      <c r="BW1" s="482"/>
      <c r="BX1" s="482"/>
      <c r="BY1" s="482"/>
      <c r="BZ1" s="482"/>
      <c r="CA1" s="482"/>
      <c r="CB1" s="482"/>
      <c r="CC1" s="482"/>
      <c r="CD1" s="482"/>
      <c r="CE1" s="482"/>
      <c r="CF1" s="482"/>
      <c r="CG1" s="482"/>
      <c r="CH1" s="482"/>
      <c r="CI1" s="482"/>
      <c r="CJ1" s="482"/>
      <c r="CK1" s="482"/>
      <c r="CL1" s="482"/>
      <c r="CM1" s="482"/>
      <c r="CN1" s="482"/>
      <c r="CO1" s="482"/>
      <c r="CP1" s="482"/>
      <c r="CQ1" s="482"/>
      <c r="CR1" s="482"/>
      <c r="CS1" s="482"/>
      <c r="CT1" s="482"/>
      <c r="CU1" s="482"/>
      <c r="CV1" s="482"/>
      <c r="CW1" s="482"/>
      <c r="CX1" s="482"/>
      <c r="CY1" s="482"/>
      <c r="CZ1" s="482"/>
      <c r="DA1" s="482"/>
      <c r="DB1" s="482"/>
      <c r="DC1" s="482"/>
      <c r="DD1" s="482"/>
      <c r="DE1" s="482"/>
      <c r="DF1" s="482"/>
      <c r="DG1" s="482"/>
      <c r="DH1" s="482"/>
      <c r="DI1" s="482"/>
      <c r="DJ1" s="482"/>
      <c r="DK1" s="482"/>
      <c r="DL1" s="482"/>
      <c r="DM1" s="482"/>
      <c r="DN1" s="482"/>
      <c r="DO1" s="482"/>
      <c r="DP1" s="482"/>
      <c r="DQ1" s="482"/>
      <c r="DR1" s="482"/>
      <c r="DS1" s="482"/>
      <c r="DT1" s="482"/>
      <c r="DU1" s="482"/>
    </row>
    <row r="2" spans="1:214" ht="18" customHeight="1">
      <c r="A2" s="624" t="s">
        <v>1051</v>
      </c>
      <c r="B2" s="626" t="s">
        <v>1055</v>
      </c>
      <c r="C2" s="626" t="s">
        <v>1056</v>
      </c>
      <c r="D2" s="626" t="s">
        <v>584</v>
      </c>
      <c r="E2" s="626" t="s">
        <v>595</v>
      </c>
      <c r="F2" s="626"/>
      <c r="G2" s="626" t="s">
        <v>592</v>
      </c>
      <c r="H2" s="626"/>
      <c r="I2" s="626" t="s">
        <v>593</v>
      </c>
      <c r="J2" s="626"/>
      <c r="K2" s="626" t="s">
        <v>594</v>
      </c>
      <c r="L2" s="626"/>
      <c r="M2" s="622" t="s">
        <v>586</v>
      </c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2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  <c r="AT2" s="482"/>
      <c r="AU2" s="482"/>
      <c r="AV2" s="482"/>
      <c r="AW2" s="482"/>
      <c r="AX2" s="482"/>
      <c r="AY2" s="482"/>
      <c r="AZ2" s="482"/>
      <c r="BA2" s="482"/>
      <c r="BB2" s="482"/>
      <c r="BC2" s="482"/>
      <c r="BD2" s="482"/>
      <c r="BE2" s="482"/>
      <c r="BF2" s="482"/>
      <c r="BG2" s="482"/>
      <c r="BH2" s="482"/>
      <c r="BI2" s="482"/>
      <c r="BJ2" s="482"/>
      <c r="BK2" s="482"/>
      <c r="BL2" s="482"/>
      <c r="BM2" s="482"/>
      <c r="BN2" s="482"/>
      <c r="BO2" s="482"/>
      <c r="BP2" s="482"/>
      <c r="BQ2" s="482"/>
      <c r="BR2" s="482"/>
      <c r="BS2" s="482"/>
      <c r="BT2" s="482"/>
      <c r="BU2" s="482"/>
      <c r="BV2" s="482"/>
      <c r="BW2" s="482"/>
      <c r="BX2" s="482"/>
      <c r="BY2" s="482"/>
      <c r="BZ2" s="482"/>
      <c r="CA2" s="482"/>
      <c r="CB2" s="482"/>
      <c r="CC2" s="482"/>
      <c r="CD2" s="482"/>
      <c r="CE2" s="482"/>
      <c r="CF2" s="482"/>
      <c r="CG2" s="482"/>
      <c r="CH2" s="482"/>
      <c r="CI2" s="482"/>
      <c r="CJ2" s="482"/>
      <c r="CK2" s="482"/>
      <c r="CL2" s="482"/>
      <c r="CM2" s="482"/>
      <c r="CN2" s="482"/>
      <c r="CO2" s="482"/>
      <c r="CP2" s="482"/>
      <c r="CQ2" s="482"/>
      <c r="CR2" s="482"/>
      <c r="CS2" s="482"/>
      <c r="CT2" s="482"/>
      <c r="CU2" s="482"/>
      <c r="CV2" s="482"/>
      <c r="CW2" s="482"/>
      <c r="CX2" s="482"/>
      <c r="CY2" s="482"/>
      <c r="CZ2" s="482"/>
      <c r="DA2" s="482"/>
      <c r="DB2" s="482"/>
      <c r="DC2" s="482"/>
      <c r="DD2" s="482"/>
      <c r="DE2" s="482"/>
      <c r="DF2" s="482"/>
      <c r="DG2" s="482"/>
      <c r="DH2" s="482"/>
      <c r="DI2" s="482"/>
      <c r="DJ2" s="482"/>
      <c r="DK2" s="482"/>
      <c r="DL2" s="482"/>
      <c r="DM2" s="482"/>
      <c r="DN2" s="482"/>
      <c r="DO2" s="482"/>
      <c r="DP2" s="482"/>
      <c r="DQ2" s="482"/>
      <c r="DR2" s="482"/>
      <c r="DS2" s="482"/>
      <c r="DT2" s="482"/>
      <c r="DU2" s="482"/>
    </row>
    <row r="3" spans="1:214" ht="18" customHeight="1">
      <c r="A3" s="625"/>
      <c r="B3" s="627"/>
      <c r="C3" s="627"/>
      <c r="D3" s="627"/>
      <c r="E3" s="519" t="s">
        <v>587</v>
      </c>
      <c r="F3" s="519" t="s">
        <v>588</v>
      </c>
      <c r="G3" s="519" t="s">
        <v>587</v>
      </c>
      <c r="H3" s="519" t="s">
        <v>588</v>
      </c>
      <c r="I3" s="519" t="s">
        <v>587</v>
      </c>
      <c r="J3" s="519" t="s">
        <v>588</v>
      </c>
      <c r="K3" s="519" t="s">
        <v>587</v>
      </c>
      <c r="L3" s="519" t="s">
        <v>588</v>
      </c>
      <c r="M3" s="623"/>
      <c r="N3" s="482"/>
      <c r="O3" s="482"/>
      <c r="P3" s="482"/>
      <c r="Q3" s="482"/>
      <c r="R3" s="482"/>
      <c r="S3" s="482"/>
      <c r="T3" s="482"/>
      <c r="U3" s="482"/>
      <c r="V3" s="482"/>
      <c r="W3" s="482"/>
      <c r="X3" s="482"/>
      <c r="Y3" s="482"/>
      <c r="Z3" s="482"/>
      <c r="AA3" s="482"/>
      <c r="AB3" s="482"/>
      <c r="AC3" s="482"/>
      <c r="AD3" s="482"/>
      <c r="AE3" s="482"/>
      <c r="AF3" s="482"/>
      <c r="AG3" s="482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  <c r="AT3" s="482"/>
      <c r="AU3" s="482"/>
      <c r="AV3" s="482"/>
      <c r="AW3" s="482"/>
      <c r="AX3" s="482"/>
      <c r="AY3" s="482"/>
      <c r="AZ3" s="482"/>
      <c r="BA3" s="482"/>
      <c r="BB3" s="482"/>
      <c r="BC3" s="482"/>
      <c r="BD3" s="482"/>
      <c r="BE3" s="482"/>
      <c r="BF3" s="482"/>
      <c r="BG3" s="482"/>
      <c r="BH3" s="482"/>
      <c r="BI3" s="482"/>
      <c r="BJ3" s="482"/>
      <c r="BK3" s="482"/>
      <c r="BL3" s="482"/>
      <c r="BM3" s="482"/>
      <c r="BN3" s="482"/>
      <c r="BO3" s="482"/>
      <c r="BP3" s="482"/>
      <c r="BQ3" s="482"/>
      <c r="BR3" s="482"/>
      <c r="BS3" s="482"/>
      <c r="BT3" s="482"/>
      <c r="BU3" s="482"/>
      <c r="BV3" s="482"/>
      <c r="BW3" s="482"/>
      <c r="BX3" s="482"/>
      <c r="BY3" s="482"/>
      <c r="BZ3" s="482"/>
      <c r="CA3" s="482"/>
      <c r="CB3" s="482"/>
      <c r="CC3" s="482"/>
      <c r="CD3" s="482"/>
      <c r="CE3" s="482"/>
      <c r="CF3" s="482"/>
      <c r="CG3" s="482"/>
      <c r="CH3" s="482"/>
      <c r="CI3" s="482"/>
      <c r="CJ3" s="482"/>
      <c r="CK3" s="482"/>
      <c r="CL3" s="482"/>
      <c r="CM3" s="482"/>
      <c r="CN3" s="482"/>
      <c r="CO3" s="482"/>
      <c r="CP3" s="482"/>
      <c r="CQ3" s="482"/>
      <c r="CR3" s="482"/>
      <c r="CS3" s="482"/>
      <c r="CT3" s="482"/>
      <c r="CU3" s="482"/>
      <c r="CV3" s="482"/>
      <c r="CW3" s="482"/>
      <c r="CX3" s="482"/>
      <c r="CY3" s="482"/>
      <c r="CZ3" s="482"/>
      <c r="DA3" s="482"/>
      <c r="DB3" s="482"/>
      <c r="DC3" s="482"/>
      <c r="DD3" s="482"/>
      <c r="DE3" s="482"/>
      <c r="DF3" s="482"/>
      <c r="DG3" s="482"/>
      <c r="DH3" s="482"/>
      <c r="DI3" s="482"/>
      <c r="DJ3" s="482"/>
      <c r="DK3" s="482"/>
      <c r="DL3" s="482"/>
      <c r="DM3" s="482"/>
      <c r="DN3" s="482"/>
      <c r="DO3" s="482"/>
      <c r="DP3" s="482"/>
      <c r="DQ3" s="482"/>
      <c r="DR3" s="482"/>
      <c r="DS3" s="482"/>
      <c r="DT3" s="482"/>
      <c r="DU3" s="482"/>
    </row>
    <row r="4" spans="1:214" s="525" customFormat="1" ht="22.5" customHeight="1">
      <c r="A4" s="533" t="s">
        <v>1057</v>
      </c>
      <c r="B4" s="534" t="s">
        <v>0</v>
      </c>
      <c r="C4" s="535">
        <v>0</v>
      </c>
      <c r="D4" s="534" t="s">
        <v>0</v>
      </c>
      <c r="E4" s="536"/>
      <c r="F4" s="511"/>
      <c r="G4" s="536"/>
      <c r="H4" s="511"/>
      <c r="I4" s="536"/>
      <c r="J4" s="511"/>
      <c r="K4" s="536"/>
      <c r="L4" s="511"/>
      <c r="M4" s="537"/>
      <c r="N4" s="523"/>
      <c r="O4" s="523"/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3"/>
      <c r="AH4" s="523"/>
      <c r="AI4" s="523"/>
      <c r="AJ4" s="523"/>
      <c r="AK4" s="523"/>
      <c r="AL4" s="523"/>
      <c r="AM4" s="523"/>
      <c r="AN4" s="523"/>
      <c r="AO4" s="523"/>
      <c r="AP4" s="523"/>
      <c r="AQ4" s="523"/>
      <c r="AR4" s="523"/>
      <c r="AS4" s="523"/>
      <c r="AT4" s="523"/>
      <c r="AU4" s="523"/>
      <c r="AV4" s="523"/>
      <c r="AW4" s="523"/>
      <c r="AX4" s="523"/>
      <c r="AY4" s="523"/>
      <c r="AZ4" s="523"/>
      <c r="BA4" s="523"/>
      <c r="BB4" s="523"/>
      <c r="BC4" s="523"/>
      <c r="BD4" s="523"/>
      <c r="BE4" s="523"/>
      <c r="BF4" s="523"/>
      <c r="BG4" s="523"/>
      <c r="BH4" s="523"/>
      <c r="BI4" s="523"/>
      <c r="BJ4" s="523"/>
      <c r="BK4" s="523"/>
      <c r="BL4" s="523"/>
      <c r="BM4" s="523"/>
      <c r="BN4" s="523"/>
      <c r="BO4" s="523"/>
      <c r="BP4" s="523"/>
      <c r="BQ4" s="523"/>
      <c r="BR4" s="523"/>
      <c r="BS4" s="523"/>
      <c r="BT4" s="523"/>
      <c r="BU4" s="523"/>
      <c r="BV4" s="523"/>
      <c r="BW4" s="523"/>
      <c r="BX4" s="523"/>
      <c r="BY4" s="523"/>
      <c r="BZ4" s="523"/>
      <c r="CA4" s="523"/>
      <c r="CB4" s="523"/>
      <c r="CC4" s="523"/>
      <c r="CD4" s="523"/>
      <c r="CE4" s="523"/>
      <c r="CF4" s="523"/>
      <c r="CG4" s="523"/>
      <c r="CH4" s="523"/>
      <c r="CI4" s="523"/>
      <c r="CJ4" s="523"/>
      <c r="CK4" s="523"/>
      <c r="CL4" s="523"/>
      <c r="CM4" s="523"/>
      <c r="CN4" s="523"/>
      <c r="CO4" s="523"/>
      <c r="CP4" s="523"/>
      <c r="CQ4" s="523"/>
      <c r="CR4" s="523"/>
      <c r="CS4" s="523"/>
      <c r="CT4" s="523"/>
      <c r="CU4" s="523"/>
      <c r="CV4" s="523"/>
      <c r="CW4" s="523"/>
      <c r="CX4" s="523"/>
      <c r="CY4" s="523"/>
      <c r="CZ4" s="523"/>
      <c r="DA4" s="523"/>
      <c r="DB4" s="523"/>
      <c r="DC4" s="523"/>
      <c r="DD4" s="523"/>
      <c r="DE4" s="523"/>
      <c r="DF4" s="523"/>
      <c r="DG4" s="523"/>
      <c r="DH4" s="523"/>
      <c r="DI4" s="523"/>
      <c r="DJ4" s="523" t="s">
        <v>0</v>
      </c>
      <c r="DK4" s="523" t="s">
        <v>0</v>
      </c>
      <c r="DL4" s="523"/>
      <c r="DM4" s="523"/>
      <c r="DN4" s="523"/>
      <c r="DO4" s="523"/>
      <c r="DP4" s="523"/>
      <c r="DQ4" s="523"/>
      <c r="DR4" s="523"/>
      <c r="DS4" s="523"/>
      <c r="DT4" s="523"/>
      <c r="DU4" s="523"/>
      <c r="DV4" s="524"/>
      <c r="DW4" s="524"/>
      <c r="DX4" s="524"/>
      <c r="DY4" s="524"/>
      <c r="DZ4" s="524"/>
      <c r="EA4" s="524"/>
      <c r="EB4" s="524"/>
      <c r="EC4" s="524"/>
      <c r="ED4" s="524"/>
      <c r="EE4" s="524"/>
      <c r="EF4" s="524"/>
      <c r="EG4" s="524"/>
      <c r="EH4" s="524"/>
      <c r="EI4" s="524"/>
      <c r="EJ4" s="524"/>
      <c r="EK4" s="524"/>
      <c r="EL4" s="524"/>
      <c r="EM4" s="524"/>
      <c r="EN4" s="524"/>
      <c r="EO4" s="524"/>
      <c r="EP4" s="524"/>
      <c r="EQ4" s="524"/>
      <c r="ER4" s="524"/>
      <c r="ES4" s="524"/>
      <c r="ET4" s="524"/>
      <c r="EU4" s="524"/>
      <c r="EV4" s="524"/>
      <c r="EW4" s="524"/>
      <c r="EX4" s="524"/>
      <c r="EY4" s="524"/>
      <c r="EZ4" s="524"/>
      <c r="FA4" s="524"/>
      <c r="FB4" s="524"/>
      <c r="FC4" s="524"/>
      <c r="FD4" s="524"/>
      <c r="FE4" s="524"/>
      <c r="FF4" s="524"/>
      <c r="FG4" s="524"/>
      <c r="FH4" s="524"/>
      <c r="FI4" s="524"/>
      <c r="FJ4" s="524"/>
      <c r="FK4" s="524"/>
      <c r="FL4" s="524"/>
      <c r="FM4" s="524"/>
      <c r="FN4" s="524"/>
      <c r="FO4" s="524"/>
      <c r="FP4" s="524"/>
      <c r="FQ4" s="524"/>
      <c r="FR4" s="524"/>
      <c r="FS4" s="524"/>
      <c r="FT4" s="524"/>
      <c r="FU4" s="524"/>
      <c r="FV4" s="524"/>
      <c r="FW4" s="524"/>
      <c r="FX4" s="524"/>
      <c r="FY4" s="524"/>
      <c r="FZ4" s="524"/>
      <c r="GA4" s="524"/>
      <c r="GB4" s="524"/>
      <c r="GC4" s="524"/>
      <c r="GD4" s="524"/>
      <c r="GE4" s="524"/>
      <c r="GF4" s="524"/>
      <c r="GG4" s="524"/>
      <c r="GH4" s="524"/>
      <c r="GI4" s="524"/>
      <c r="GJ4" s="524"/>
      <c r="GK4" s="524"/>
      <c r="GL4" s="524"/>
      <c r="GM4" s="524"/>
      <c r="GN4" s="524"/>
      <c r="GO4" s="524"/>
      <c r="GP4" s="524"/>
      <c r="GQ4" s="524"/>
      <c r="GR4" s="524"/>
      <c r="GS4" s="524"/>
      <c r="GT4" s="524"/>
      <c r="GU4" s="524"/>
      <c r="GV4" s="524"/>
      <c r="GW4" s="524"/>
      <c r="GX4" s="524"/>
      <c r="GY4" s="524"/>
      <c r="GZ4" s="524"/>
      <c r="HA4" s="524"/>
      <c r="HB4" s="524"/>
      <c r="HC4" s="524"/>
      <c r="HD4" s="524"/>
      <c r="HE4" s="524"/>
      <c r="HF4" s="524"/>
    </row>
    <row r="5" spans="1:214" s="525" customFormat="1" ht="18" customHeight="1">
      <c r="A5" s="526" t="s">
        <v>1052</v>
      </c>
      <c r="B5" s="527" t="s">
        <v>0</v>
      </c>
      <c r="C5" s="528">
        <v>0</v>
      </c>
      <c r="D5" s="527" t="s">
        <v>0</v>
      </c>
      <c r="E5" s="529"/>
      <c r="F5" s="530"/>
      <c r="G5" s="529"/>
      <c r="H5" s="530"/>
      <c r="I5" s="529"/>
      <c r="J5" s="530"/>
      <c r="K5" s="529"/>
      <c r="L5" s="530"/>
      <c r="M5" s="531"/>
      <c r="N5" s="523"/>
      <c r="O5" s="523"/>
      <c r="P5" s="523"/>
      <c r="Q5" s="523"/>
      <c r="R5" s="523"/>
      <c r="S5" s="523"/>
      <c r="T5" s="523"/>
      <c r="U5" s="523"/>
      <c r="V5" s="523"/>
      <c r="W5" s="523"/>
      <c r="X5" s="523"/>
      <c r="Y5" s="523"/>
      <c r="Z5" s="523"/>
      <c r="AA5" s="523"/>
      <c r="AB5" s="523"/>
      <c r="AC5" s="523"/>
      <c r="AD5" s="523"/>
      <c r="AE5" s="523"/>
      <c r="AF5" s="523"/>
      <c r="AG5" s="523"/>
      <c r="AH5" s="523"/>
      <c r="AI5" s="523"/>
      <c r="AJ5" s="523"/>
      <c r="AK5" s="523"/>
      <c r="AL5" s="523"/>
      <c r="AM5" s="523"/>
      <c r="AN5" s="523"/>
      <c r="AO5" s="523"/>
      <c r="AP5" s="523"/>
      <c r="AQ5" s="523"/>
      <c r="AR5" s="523"/>
      <c r="AS5" s="523"/>
      <c r="AT5" s="523"/>
      <c r="AU5" s="523"/>
      <c r="AV5" s="523"/>
      <c r="AW5" s="523"/>
      <c r="AX5" s="523"/>
      <c r="AY5" s="523"/>
      <c r="AZ5" s="523"/>
      <c r="BA5" s="523"/>
      <c r="BB5" s="523"/>
      <c r="BC5" s="523"/>
      <c r="BD5" s="523"/>
      <c r="BE5" s="523"/>
      <c r="BF5" s="523"/>
      <c r="BG5" s="523"/>
      <c r="BH5" s="523"/>
      <c r="BI5" s="523"/>
      <c r="BJ5" s="523"/>
      <c r="BK5" s="523"/>
      <c r="BL5" s="523"/>
      <c r="BM5" s="523"/>
      <c r="BN5" s="523"/>
      <c r="BO5" s="523"/>
      <c r="BP5" s="523"/>
      <c r="BQ5" s="523"/>
      <c r="BR5" s="523"/>
      <c r="BS5" s="523"/>
      <c r="BT5" s="523"/>
      <c r="BU5" s="523"/>
      <c r="BV5" s="523"/>
      <c r="BW5" s="523"/>
      <c r="BX5" s="523"/>
      <c r="BY5" s="523"/>
      <c r="BZ5" s="523"/>
      <c r="CA5" s="523"/>
      <c r="CB5" s="523"/>
      <c r="CC5" s="523"/>
      <c r="CD5" s="523"/>
      <c r="CE5" s="523"/>
      <c r="CF5" s="523"/>
      <c r="CG5" s="523"/>
      <c r="CH5" s="523"/>
      <c r="CI5" s="523"/>
      <c r="CJ5" s="523"/>
      <c r="CK5" s="523"/>
      <c r="CL5" s="523"/>
      <c r="CM5" s="523"/>
      <c r="CN5" s="523"/>
      <c r="CO5" s="523"/>
      <c r="CP5" s="523"/>
      <c r="CQ5" s="523"/>
      <c r="CR5" s="523"/>
      <c r="CS5" s="523"/>
      <c r="CT5" s="523"/>
      <c r="CU5" s="523"/>
      <c r="CV5" s="523"/>
      <c r="CW5" s="523"/>
      <c r="CX5" s="523"/>
      <c r="CY5" s="523"/>
      <c r="CZ5" s="523"/>
      <c r="DA5" s="523"/>
      <c r="DB5" s="523"/>
      <c r="DC5" s="523"/>
      <c r="DD5" s="523"/>
      <c r="DE5" s="523"/>
      <c r="DF5" s="523"/>
      <c r="DG5" s="523"/>
      <c r="DH5" s="523"/>
      <c r="DI5" s="523"/>
      <c r="DJ5" s="523" t="s">
        <v>0</v>
      </c>
      <c r="DK5" s="523" t="s">
        <v>0</v>
      </c>
      <c r="DL5" s="523"/>
      <c r="DM5" s="523"/>
      <c r="DN5" s="523"/>
      <c r="DO5" s="523"/>
      <c r="DP5" s="523"/>
      <c r="DQ5" s="523"/>
      <c r="DR5" s="523"/>
      <c r="DS5" s="523"/>
      <c r="DT5" s="523"/>
      <c r="DU5" s="523"/>
      <c r="DV5" s="524"/>
      <c r="DW5" s="524"/>
      <c r="DX5" s="524"/>
      <c r="DY5" s="524"/>
      <c r="DZ5" s="524"/>
      <c r="EA5" s="524"/>
      <c r="EB5" s="524"/>
      <c r="EC5" s="524"/>
      <c r="ED5" s="524"/>
      <c r="EE5" s="524"/>
      <c r="EF5" s="524"/>
      <c r="EG5" s="524"/>
      <c r="EH5" s="524"/>
      <c r="EI5" s="524"/>
      <c r="EJ5" s="524"/>
      <c r="EK5" s="524"/>
      <c r="EL5" s="524"/>
      <c r="EM5" s="524"/>
      <c r="EN5" s="524"/>
      <c r="EO5" s="524"/>
      <c r="EP5" s="524"/>
      <c r="EQ5" s="524"/>
      <c r="ER5" s="524"/>
      <c r="ES5" s="524"/>
      <c r="ET5" s="524"/>
      <c r="EU5" s="524"/>
      <c r="EV5" s="524"/>
      <c r="EW5" s="524"/>
      <c r="EX5" s="524"/>
      <c r="EY5" s="524"/>
      <c r="EZ5" s="524"/>
      <c r="FA5" s="524"/>
      <c r="FB5" s="524"/>
      <c r="FC5" s="524"/>
      <c r="FD5" s="524"/>
      <c r="FE5" s="524"/>
      <c r="FF5" s="524"/>
      <c r="FG5" s="524"/>
      <c r="FH5" s="524"/>
      <c r="FI5" s="524"/>
      <c r="FJ5" s="524"/>
      <c r="FK5" s="524"/>
      <c r="FL5" s="524"/>
      <c r="FM5" s="524"/>
      <c r="FN5" s="524"/>
      <c r="FO5" s="524"/>
      <c r="FP5" s="524"/>
      <c r="FQ5" s="524"/>
      <c r="FR5" s="524"/>
      <c r="FS5" s="524"/>
      <c r="FT5" s="524"/>
      <c r="FU5" s="524"/>
      <c r="FV5" s="524"/>
      <c r="FW5" s="524"/>
      <c r="FX5" s="524"/>
      <c r="FY5" s="524"/>
      <c r="FZ5" s="524"/>
      <c r="GA5" s="524"/>
      <c r="GB5" s="524"/>
      <c r="GC5" s="524"/>
      <c r="GD5" s="524"/>
      <c r="GE5" s="524"/>
      <c r="GF5" s="524"/>
      <c r="GG5" s="524"/>
      <c r="GH5" s="524"/>
      <c r="GI5" s="524"/>
      <c r="GJ5" s="524"/>
      <c r="GK5" s="524"/>
      <c r="GL5" s="524"/>
      <c r="GM5" s="524"/>
      <c r="GN5" s="524"/>
      <c r="GO5" s="524"/>
      <c r="GP5" s="524"/>
      <c r="GQ5" s="524"/>
      <c r="GR5" s="524"/>
      <c r="GS5" s="524"/>
      <c r="GT5" s="524"/>
      <c r="GU5" s="524"/>
      <c r="GV5" s="524"/>
      <c r="GW5" s="524"/>
      <c r="GX5" s="524"/>
      <c r="GY5" s="524"/>
      <c r="GZ5" s="524"/>
      <c r="HA5" s="524"/>
      <c r="HB5" s="524"/>
      <c r="HC5" s="524"/>
      <c r="HD5" s="524"/>
      <c r="HE5" s="524"/>
      <c r="HF5" s="524"/>
    </row>
    <row r="6" spans="1:214" s="539" customFormat="1" ht="18" customHeight="1">
      <c r="A6" s="484" t="s">
        <v>1058</v>
      </c>
      <c r="B6" s="485" t="s">
        <v>1059</v>
      </c>
      <c r="C6" s="486">
        <v>122</v>
      </c>
      <c r="D6" s="485" t="s">
        <v>1</v>
      </c>
      <c r="E6" s="487"/>
      <c r="F6" s="488"/>
      <c r="G6" s="487"/>
      <c r="H6" s="488"/>
      <c r="I6" s="487"/>
      <c r="J6" s="488"/>
      <c r="K6" s="487"/>
      <c r="L6" s="488"/>
      <c r="M6" s="517"/>
      <c r="N6" s="482"/>
      <c r="O6" s="482"/>
      <c r="P6" s="482"/>
      <c r="Q6" s="482"/>
      <c r="R6" s="482"/>
      <c r="S6" s="482"/>
      <c r="T6" s="482"/>
      <c r="U6" s="482"/>
      <c r="V6" s="482"/>
      <c r="W6" s="482"/>
      <c r="X6" s="482"/>
      <c r="Y6" s="482"/>
      <c r="Z6" s="482"/>
      <c r="AA6" s="482"/>
      <c r="AB6" s="482"/>
      <c r="AC6" s="482"/>
      <c r="AD6" s="482"/>
      <c r="AE6" s="482"/>
      <c r="AF6" s="482"/>
      <c r="AG6" s="482"/>
      <c r="AH6" s="482"/>
      <c r="AI6" s="482"/>
      <c r="AJ6" s="482"/>
      <c r="AK6" s="482"/>
      <c r="AL6" s="482"/>
      <c r="AM6" s="482"/>
      <c r="AN6" s="482"/>
      <c r="AO6" s="482"/>
      <c r="AP6" s="482"/>
      <c r="AQ6" s="482"/>
      <c r="AR6" s="482"/>
      <c r="AS6" s="482"/>
      <c r="AT6" s="482"/>
      <c r="AU6" s="482"/>
      <c r="AV6" s="482"/>
      <c r="AW6" s="482"/>
      <c r="AX6" s="482"/>
      <c r="AY6" s="482"/>
      <c r="AZ6" s="482"/>
      <c r="BA6" s="482"/>
      <c r="BB6" s="482"/>
      <c r="BC6" s="482"/>
      <c r="BD6" s="482"/>
      <c r="BE6" s="482"/>
      <c r="BF6" s="482"/>
      <c r="BG6" s="482"/>
      <c r="BH6" s="482"/>
      <c r="BI6" s="482"/>
      <c r="BJ6" s="482"/>
      <c r="BK6" s="482"/>
      <c r="BL6" s="482"/>
      <c r="BM6" s="482"/>
      <c r="BN6" s="482"/>
      <c r="BO6" s="482"/>
      <c r="BP6" s="482"/>
      <c r="BQ6" s="482"/>
      <c r="BR6" s="482"/>
      <c r="BS6" s="482"/>
      <c r="BT6" s="482"/>
      <c r="BU6" s="482"/>
      <c r="BV6" s="482"/>
      <c r="BW6" s="482"/>
      <c r="BX6" s="482"/>
      <c r="BY6" s="482"/>
      <c r="BZ6" s="482"/>
      <c r="CA6" s="482"/>
      <c r="CB6" s="482"/>
      <c r="CC6" s="482"/>
      <c r="CD6" s="482"/>
      <c r="CE6" s="482"/>
      <c r="CF6" s="482"/>
      <c r="CG6" s="482"/>
      <c r="CH6" s="482"/>
      <c r="CI6" s="482"/>
      <c r="CJ6" s="482"/>
      <c r="CK6" s="482"/>
      <c r="CL6" s="482"/>
      <c r="CM6" s="482"/>
      <c r="CN6" s="482"/>
      <c r="CO6" s="482"/>
      <c r="CP6" s="482"/>
      <c r="CQ6" s="482"/>
      <c r="CR6" s="482"/>
      <c r="CS6" s="482"/>
      <c r="CT6" s="482"/>
      <c r="CU6" s="482"/>
      <c r="CV6" s="482"/>
      <c r="CW6" s="482"/>
      <c r="CX6" s="482"/>
      <c r="CY6" s="482"/>
      <c r="CZ6" s="482"/>
      <c r="DA6" s="482"/>
      <c r="DB6" s="482"/>
      <c r="DC6" s="482"/>
      <c r="DD6" s="482"/>
      <c r="DE6" s="482"/>
      <c r="DF6" s="482"/>
      <c r="DG6" s="482"/>
      <c r="DH6" s="482"/>
      <c r="DI6" s="482"/>
      <c r="DJ6" s="482" t="s">
        <v>1060</v>
      </c>
      <c r="DK6" s="482" t="s">
        <v>0</v>
      </c>
      <c r="DL6" s="482"/>
      <c r="DM6" s="482"/>
      <c r="DN6" s="482"/>
      <c r="DO6" s="482"/>
      <c r="DP6" s="482"/>
      <c r="DQ6" s="482"/>
      <c r="DR6" s="482"/>
      <c r="DS6" s="482"/>
      <c r="DT6" s="482"/>
      <c r="DU6" s="482"/>
      <c r="DV6" s="538"/>
      <c r="DW6" s="538"/>
      <c r="DX6" s="538"/>
      <c r="DY6" s="538"/>
      <c r="DZ6" s="538"/>
      <c r="EA6" s="538"/>
      <c r="EB6" s="538"/>
      <c r="EC6" s="538"/>
      <c r="ED6" s="538"/>
      <c r="EE6" s="538"/>
      <c r="EF6" s="538"/>
      <c r="EG6" s="538"/>
      <c r="EH6" s="538"/>
      <c r="EI6" s="538"/>
      <c r="EJ6" s="538"/>
      <c r="EK6" s="538"/>
      <c r="EL6" s="538"/>
      <c r="EM6" s="538"/>
      <c r="EN6" s="538"/>
      <c r="EO6" s="538"/>
      <c r="EP6" s="538"/>
      <c r="EQ6" s="538"/>
      <c r="ER6" s="538"/>
      <c r="ES6" s="538"/>
      <c r="ET6" s="538"/>
      <c r="EU6" s="538"/>
      <c r="EV6" s="538"/>
      <c r="EW6" s="538"/>
      <c r="EX6" s="538"/>
      <c r="EY6" s="538"/>
      <c r="EZ6" s="538"/>
      <c r="FA6" s="538"/>
      <c r="FB6" s="538"/>
      <c r="FC6" s="538"/>
      <c r="FD6" s="538"/>
      <c r="FE6" s="538"/>
      <c r="FF6" s="538"/>
      <c r="FG6" s="538"/>
      <c r="FH6" s="538"/>
      <c r="FI6" s="538"/>
      <c r="FJ6" s="538"/>
      <c r="FK6" s="538"/>
      <c r="FL6" s="538"/>
      <c r="FM6" s="538"/>
      <c r="FN6" s="538"/>
      <c r="FO6" s="538"/>
      <c r="FP6" s="538"/>
      <c r="FQ6" s="538"/>
      <c r="FR6" s="538"/>
      <c r="FS6" s="538"/>
      <c r="FT6" s="538"/>
      <c r="FU6" s="538"/>
      <c r="FV6" s="538"/>
      <c r="FW6" s="538"/>
      <c r="FX6" s="538"/>
      <c r="FY6" s="538"/>
      <c r="FZ6" s="538"/>
      <c r="GA6" s="538"/>
      <c r="GB6" s="538"/>
      <c r="GC6" s="538"/>
      <c r="GD6" s="538"/>
      <c r="GE6" s="538"/>
      <c r="GF6" s="538"/>
      <c r="GG6" s="538"/>
      <c r="GH6" s="538"/>
      <c r="GI6" s="538"/>
      <c r="GJ6" s="538"/>
      <c r="GK6" s="538"/>
      <c r="GL6" s="538"/>
      <c r="GM6" s="538"/>
      <c r="GN6" s="538"/>
      <c r="GO6" s="538"/>
      <c r="GP6" s="538"/>
      <c r="GQ6" s="538"/>
      <c r="GR6" s="538"/>
      <c r="GS6" s="538"/>
      <c r="GT6" s="538"/>
      <c r="GU6" s="538"/>
      <c r="GV6" s="538"/>
      <c r="GW6" s="538"/>
      <c r="GX6" s="538"/>
      <c r="GY6" s="538"/>
      <c r="GZ6" s="538"/>
      <c r="HA6" s="538"/>
      <c r="HB6" s="538"/>
      <c r="HC6" s="538"/>
      <c r="HD6" s="538"/>
      <c r="HE6" s="538"/>
      <c r="HF6" s="538"/>
    </row>
    <row r="7" spans="1:214" s="539" customFormat="1" ht="18" customHeight="1">
      <c r="A7" s="484" t="s">
        <v>1058</v>
      </c>
      <c r="B7" s="485" t="s">
        <v>1061</v>
      </c>
      <c r="C7" s="486">
        <v>1187</v>
      </c>
      <c r="D7" s="485" t="s">
        <v>1</v>
      </c>
      <c r="E7" s="487"/>
      <c r="F7" s="488"/>
      <c r="G7" s="487"/>
      <c r="H7" s="488"/>
      <c r="I7" s="487"/>
      <c r="J7" s="488"/>
      <c r="K7" s="487"/>
      <c r="L7" s="488"/>
      <c r="M7" s="517"/>
      <c r="N7" s="482"/>
      <c r="O7" s="482"/>
      <c r="P7" s="482"/>
      <c r="Q7" s="482"/>
      <c r="R7" s="482"/>
      <c r="S7" s="482"/>
      <c r="T7" s="482"/>
      <c r="U7" s="482"/>
      <c r="V7" s="482"/>
      <c r="W7" s="482"/>
      <c r="X7" s="482"/>
      <c r="Y7" s="482"/>
      <c r="Z7" s="482"/>
      <c r="AA7" s="482"/>
      <c r="AB7" s="482"/>
      <c r="AC7" s="482"/>
      <c r="AD7" s="482"/>
      <c r="AE7" s="482"/>
      <c r="AF7" s="482"/>
      <c r="AG7" s="482"/>
      <c r="AH7" s="482"/>
      <c r="AI7" s="482"/>
      <c r="AJ7" s="482"/>
      <c r="AK7" s="482"/>
      <c r="AL7" s="482"/>
      <c r="AM7" s="482"/>
      <c r="AN7" s="482"/>
      <c r="AO7" s="482"/>
      <c r="AP7" s="482"/>
      <c r="AQ7" s="482"/>
      <c r="AR7" s="482"/>
      <c r="AS7" s="482"/>
      <c r="AT7" s="482"/>
      <c r="AU7" s="482"/>
      <c r="AV7" s="482"/>
      <c r="AW7" s="482"/>
      <c r="AX7" s="482"/>
      <c r="AY7" s="482"/>
      <c r="AZ7" s="482"/>
      <c r="BA7" s="482"/>
      <c r="BB7" s="482"/>
      <c r="BC7" s="482"/>
      <c r="BD7" s="482"/>
      <c r="BE7" s="482"/>
      <c r="BF7" s="482"/>
      <c r="BG7" s="482"/>
      <c r="BH7" s="482"/>
      <c r="BI7" s="482"/>
      <c r="BJ7" s="482"/>
      <c r="BK7" s="482"/>
      <c r="BL7" s="482"/>
      <c r="BM7" s="482"/>
      <c r="BN7" s="482"/>
      <c r="BO7" s="482"/>
      <c r="BP7" s="482"/>
      <c r="BQ7" s="482"/>
      <c r="BR7" s="482"/>
      <c r="BS7" s="482"/>
      <c r="BT7" s="482"/>
      <c r="BU7" s="482"/>
      <c r="BV7" s="482"/>
      <c r="BW7" s="482"/>
      <c r="BX7" s="482"/>
      <c r="BY7" s="482"/>
      <c r="BZ7" s="482"/>
      <c r="CA7" s="482"/>
      <c r="CB7" s="482"/>
      <c r="CC7" s="482"/>
      <c r="CD7" s="482"/>
      <c r="CE7" s="482"/>
      <c r="CF7" s="482"/>
      <c r="CG7" s="482"/>
      <c r="CH7" s="482"/>
      <c r="CI7" s="482"/>
      <c r="CJ7" s="482"/>
      <c r="CK7" s="482"/>
      <c r="CL7" s="482"/>
      <c r="CM7" s="482"/>
      <c r="CN7" s="482"/>
      <c r="CO7" s="482"/>
      <c r="CP7" s="482"/>
      <c r="CQ7" s="482"/>
      <c r="CR7" s="482"/>
      <c r="CS7" s="482"/>
      <c r="CT7" s="482"/>
      <c r="CU7" s="482"/>
      <c r="CV7" s="482"/>
      <c r="CW7" s="482"/>
      <c r="CX7" s="482"/>
      <c r="CY7" s="482"/>
      <c r="CZ7" s="482"/>
      <c r="DA7" s="482"/>
      <c r="DB7" s="482"/>
      <c r="DC7" s="482"/>
      <c r="DD7" s="482"/>
      <c r="DE7" s="482"/>
      <c r="DF7" s="482"/>
      <c r="DG7" s="482"/>
      <c r="DH7" s="482"/>
      <c r="DI7" s="482"/>
      <c r="DJ7" s="482" t="s">
        <v>1062</v>
      </c>
      <c r="DK7" s="482" t="s">
        <v>0</v>
      </c>
      <c r="DL7" s="482"/>
      <c r="DM7" s="482"/>
      <c r="DN7" s="482"/>
      <c r="DO7" s="482"/>
      <c r="DP7" s="482"/>
      <c r="DQ7" s="482"/>
      <c r="DR7" s="482"/>
      <c r="DS7" s="482"/>
      <c r="DT7" s="482"/>
      <c r="DU7" s="482"/>
      <c r="DV7" s="538"/>
      <c r="DW7" s="538"/>
      <c r="DX7" s="538"/>
      <c r="DY7" s="538"/>
      <c r="DZ7" s="538"/>
      <c r="EA7" s="538"/>
      <c r="EB7" s="538"/>
      <c r="EC7" s="538"/>
      <c r="ED7" s="538"/>
      <c r="EE7" s="538"/>
      <c r="EF7" s="538"/>
      <c r="EG7" s="538"/>
      <c r="EH7" s="538"/>
      <c r="EI7" s="538"/>
      <c r="EJ7" s="538"/>
      <c r="EK7" s="538"/>
      <c r="EL7" s="538"/>
      <c r="EM7" s="538"/>
      <c r="EN7" s="538"/>
      <c r="EO7" s="538"/>
      <c r="EP7" s="538"/>
      <c r="EQ7" s="538"/>
      <c r="ER7" s="538"/>
      <c r="ES7" s="538"/>
      <c r="ET7" s="538"/>
      <c r="EU7" s="538"/>
      <c r="EV7" s="538"/>
      <c r="EW7" s="538"/>
      <c r="EX7" s="538"/>
      <c r="EY7" s="538"/>
      <c r="EZ7" s="538"/>
      <c r="FA7" s="538"/>
      <c r="FB7" s="538"/>
      <c r="FC7" s="538"/>
      <c r="FD7" s="538"/>
      <c r="FE7" s="538"/>
      <c r="FF7" s="538"/>
      <c r="FG7" s="538"/>
      <c r="FH7" s="538"/>
      <c r="FI7" s="538"/>
      <c r="FJ7" s="538"/>
      <c r="FK7" s="538"/>
      <c r="FL7" s="538"/>
      <c r="FM7" s="538"/>
      <c r="FN7" s="538"/>
      <c r="FO7" s="538"/>
      <c r="FP7" s="538"/>
      <c r="FQ7" s="538"/>
      <c r="FR7" s="538"/>
      <c r="FS7" s="538"/>
      <c r="FT7" s="538"/>
      <c r="FU7" s="538"/>
      <c r="FV7" s="538"/>
      <c r="FW7" s="538"/>
      <c r="FX7" s="538"/>
      <c r="FY7" s="538"/>
      <c r="FZ7" s="538"/>
      <c r="GA7" s="538"/>
      <c r="GB7" s="538"/>
      <c r="GC7" s="538"/>
      <c r="GD7" s="538"/>
      <c r="GE7" s="538"/>
      <c r="GF7" s="538"/>
      <c r="GG7" s="538"/>
      <c r="GH7" s="538"/>
      <c r="GI7" s="538"/>
      <c r="GJ7" s="538"/>
      <c r="GK7" s="538"/>
      <c r="GL7" s="538"/>
      <c r="GM7" s="538"/>
      <c r="GN7" s="538"/>
      <c r="GO7" s="538"/>
      <c r="GP7" s="538"/>
      <c r="GQ7" s="538"/>
      <c r="GR7" s="538"/>
      <c r="GS7" s="538"/>
      <c r="GT7" s="538"/>
      <c r="GU7" s="538"/>
      <c r="GV7" s="538"/>
      <c r="GW7" s="538"/>
      <c r="GX7" s="538"/>
      <c r="GY7" s="538"/>
      <c r="GZ7" s="538"/>
      <c r="HA7" s="538"/>
      <c r="HB7" s="538"/>
      <c r="HC7" s="538"/>
      <c r="HD7" s="538"/>
      <c r="HE7" s="538"/>
      <c r="HF7" s="538"/>
    </row>
    <row r="8" spans="1:214" s="539" customFormat="1" ht="18" customHeight="1">
      <c r="A8" s="484" t="s">
        <v>1063</v>
      </c>
      <c r="B8" s="485" t="s">
        <v>1064</v>
      </c>
      <c r="C8" s="486">
        <v>122</v>
      </c>
      <c r="D8" s="485" t="s">
        <v>1</v>
      </c>
      <c r="E8" s="487"/>
      <c r="F8" s="488"/>
      <c r="G8" s="487"/>
      <c r="H8" s="488"/>
      <c r="I8" s="487"/>
      <c r="J8" s="488"/>
      <c r="K8" s="487"/>
      <c r="L8" s="488"/>
      <c r="M8" s="517"/>
      <c r="N8" s="482"/>
      <c r="O8" s="482"/>
      <c r="P8" s="482"/>
      <c r="Q8" s="482"/>
      <c r="R8" s="482"/>
      <c r="S8" s="482"/>
      <c r="T8" s="482"/>
      <c r="U8" s="482"/>
      <c r="V8" s="482"/>
      <c r="W8" s="482"/>
      <c r="X8" s="482"/>
      <c r="Y8" s="482"/>
      <c r="Z8" s="482"/>
      <c r="AA8" s="482"/>
      <c r="AB8" s="482"/>
      <c r="AC8" s="482"/>
      <c r="AD8" s="482"/>
      <c r="AE8" s="482"/>
      <c r="AF8" s="482"/>
      <c r="AG8" s="482"/>
      <c r="AH8" s="482"/>
      <c r="AI8" s="482"/>
      <c r="AJ8" s="482"/>
      <c r="AK8" s="482"/>
      <c r="AL8" s="482"/>
      <c r="AM8" s="482"/>
      <c r="AN8" s="482"/>
      <c r="AO8" s="482"/>
      <c r="AP8" s="482"/>
      <c r="AQ8" s="482"/>
      <c r="AR8" s="482"/>
      <c r="AS8" s="482"/>
      <c r="AT8" s="482"/>
      <c r="AU8" s="482"/>
      <c r="AV8" s="482"/>
      <c r="AW8" s="482"/>
      <c r="AX8" s="482"/>
      <c r="AY8" s="482"/>
      <c r="AZ8" s="482"/>
      <c r="BA8" s="482"/>
      <c r="BB8" s="482"/>
      <c r="BC8" s="482"/>
      <c r="BD8" s="482"/>
      <c r="BE8" s="482"/>
      <c r="BF8" s="482"/>
      <c r="BG8" s="482"/>
      <c r="BH8" s="482"/>
      <c r="BI8" s="482"/>
      <c r="BJ8" s="482"/>
      <c r="BK8" s="482"/>
      <c r="BL8" s="482"/>
      <c r="BM8" s="482"/>
      <c r="BN8" s="482"/>
      <c r="BO8" s="482"/>
      <c r="BP8" s="482"/>
      <c r="BQ8" s="482"/>
      <c r="BR8" s="482"/>
      <c r="BS8" s="482"/>
      <c r="BT8" s="482"/>
      <c r="BU8" s="482"/>
      <c r="BV8" s="482"/>
      <c r="BW8" s="482"/>
      <c r="BX8" s="482"/>
      <c r="BY8" s="482"/>
      <c r="BZ8" s="482"/>
      <c r="CA8" s="482"/>
      <c r="CB8" s="482"/>
      <c r="CC8" s="482"/>
      <c r="CD8" s="482"/>
      <c r="CE8" s="482"/>
      <c r="CF8" s="482"/>
      <c r="CG8" s="482"/>
      <c r="CH8" s="482"/>
      <c r="CI8" s="482"/>
      <c r="CJ8" s="482"/>
      <c r="CK8" s="482"/>
      <c r="CL8" s="482"/>
      <c r="CM8" s="482"/>
      <c r="CN8" s="482"/>
      <c r="CO8" s="482"/>
      <c r="CP8" s="482"/>
      <c r="CQ8" s="482"/>
      <c r="CR8" s="482"/>
      <c r="CS8" s="482"/>
      <c r="CT8" s="482"/>
      <c r="CU8" s="482"/>
      <c r="CV8" s="482"/>
      <c r="CW8" s="482"/>
      <c r="CX8" s="482"/>
      <c r="CY8" s="482"/>
      <c r="CZ8" s="482"/>
      <c r="DA8" s="482"/>
      <c r="DB8" s="482"/>
      <c r="DC8" s="482"/>
      <c r="DD8" s="482"/>
      <c r="DE8" s="482"/>
      <c r="DF8" s="482"/>
      <c r="DG8" s="482"/>
      <c r="DH8" s="482"/>
      <c r="DI8" s="482"/>
      <c r="DJ8" s="482" t="s">
        <v>1065</v>
      </c>
      <c r="DK8" s="482" t="s">
        <v>0</v>
      </c>
      <c r="DL8" s="482"/>
      <c r="DM8" s="482"/>
      <c r="DN8" s="482"/>
      <c r="DO8" s="482"/>
      <c r="DP8" s="482"/>
      <c r="DQ8" s="482"/>
      <c r="DR8" s="482"/>
      <c r="DS8" s="482"/>
      <c r="DT8" s="482"/>
      <c r="DU8" s="482"/>
      <c r="DV8" s="538"/>
      <c r="DW8" s="538"/>
      <c r="DX8" s="538"/>
      <c r="DY8" s="538"/>
      <c r="DZ8" s="538"/>
      <c r="EA8" s="538"/>
      <c r="EB8" s="538"/>
      <c r="EC8" s="538"/>
      <c r="ED8" s="538"/>
      <c r="EE8" s="538"/>
      <c r="EF8" s="538"/>
      <c r="EG8" s="538"/>
      <c r="EH8" s="538"/>
      <c r="EI8" s="538"/>
      <c r="EJ8" s="538"/>
      <c r="EK8" s="538"/>
      <c r="EL8" s="538"/>
      <c r="EM8" s="538"/>
      <c r="EN8" s="538"/>
      <c r="EO8" s="538"/>
      <c r="EP8" s="538"/>
      <c r="EQ8" s="538"/>
      <c r="ER8" s="538"/>
      <c r="ES8" s="538"/>
      <c r="ET8" s="538"/>
      <c r="EU8" s="538"/>
      <c r="EV8" s="538"/>
      <c r="EW8" s="538"/>
      <c r="EX8" s="538"/>
      <c r="EY8" s="538"/>
      <c r="EZ8" s="538"/>
      <c r="FA8" s="538"/>
      <c r="FB8" s="538"/>
      <c r="FC8" s="538"/>
      <c r="FD8" s="538"/>
      <c r="FE8" s="538"/>
      <c r="FF8" s="538"/>
      <c r="FG8" s="538"/>
      <c r="FH8" s="538"/>
      <c r="FI8" s="538"/>
      <c r="FJ8" s="538"/>
      <c r="FK8" s="538"/>
      <c r="FL8" s="538"/>
      <c r="FM8" s="538"/>
      <c r="FN8" s="538"/>
      <c r="FO8" s="538"/>
      <c r="FP8" s="538"/>
      <c r="FQ8" s="538"/>
      <c r="FR8" s="538"/>
      <c r="FS8" s="538"/>
      <c r="FT8" s="538"/>
      <c r="FU8" s="538"/>
      <c r="FV8" s="538"/>
      <c r="FW8" s="538"/>
      <c r="FX8" s="538"/>
      <c r="FY8" s="538"/>
      <c r="FZ8" s="538"/>
      <c r="GA8" s="538"/>
      <c r="GB8" s="538"/>
      <c r="GC8" s="538"/>
      <c r="GD8" s="538"/>
      <c r="GE8" s="538"/>
      <c r="GF8" s="538"/>
      <c r="GG8" s="538"/>
      <c r="GH8" s="538"/>
      <c r="GI8" s="538"/>
      <c r="GJ8" s="538"/>
      <c r="GK8" s="538"/>
      <c r="GL8" s="538"/>
      <c r="GM8" s="538"/>
      <c r="GN8" s="538"/>
      <c r="GO8" s="538"/>
      <c r="GP8" s="538"/>
      <c r="GQ8" s="538"/>
      <c r="GR8" s="538"/>
      <c r="GS8" s="538"/>
      <c r="GT8" s="538"/>
      <c r="GU8" s="538"/>
      <c r="GV8" s="538"/>
      <c r="GW8" s="538"/>
      <c r="GX8" s="538"/>
      <c r="GY8" s="538"/>
      <c r="GZ8" s="538"/>
      <c r="HA8" s="538"/>
      <c r="HB8" s="538"/>
      <c r="HC8" s="538"/>
      <c r="HD8" s="538"/>
      <c r="HE8" s="538"/>
      <c r="HF8" s="538"/>
    </row>
    <row r="9" spans="1:214" s="539" customFormat="1" ht="18" customHeight="1">
      <c r="A9" s="484" t="s">
        <v>1063</v>
      </c>
      <c r="B9" s="485" t="s">
        <v>1066</v>
      </c>
      <c r="C9" s="486">
        <v>1127</v>
      </c>
      <c r="D9" s="485" t="s">
        <v>1</v>
      </c>
      <c r="E9" s="487"/>
      <c r="F9" s="488"/>
      <c r="G9" s="487"/>
      <c r="H9" s="488"/>
      <c r="I9" s="487"/>
      <c r="J9" s="488"/>
      <c r="K9" s="487"/>
      <c r="L9" s="488"/>
      <c r="M9" s="517"/>
      <c r="N9" s="482"/>
      <c r="O9" s="482"/>
      <c r="P9" s="482"/>
      <c r="Q9" s="482"/>
      <c r="R9" s="482"/>
      <c r="S9" s="482"/>
      <c r="T9" s="482"/>
      <c r="U9" s="482"/>
      <c r="V9" s="482"/>
      <c r="W9" s="482"/>
      <c r="X9" s="482"/>
      <c r="Y9" s="482"/>
      <c r="Z9" s="482"/>
      <c r="AA9" s="482"/>
      <c r="AB9" s="482"/>
      <c r="AC9" s="482"/>
      <c r="AD9" s="482"/>
      <c r="AE9" s="482"/>
      <c r="AF9" s="482"/>
      <c r="AG9" s="482"/>
      <c r="AH9" s="482"/>
      <c r="AI9" s="482"/>
      <c r="AJ9" s="482"/>
      <c r="AK9" s="482"/>
      <c r="AL9" s="482"/>
      <c r="AM9" s="482"/>
      <c r="AN9" s="482"/>
      <c r="AO9" s="482"/>
      <c r="AP9" s="482"/>
      <c r="AQ9" s="482"/>
      <c r="AR9" s="482"/>
      <c r="AS9" s="482"/>
      <c r="AT9" s="482"/>
      <c r="AU9" s="482"/>
      <c r="AV9" s="482"/>
      <c r="AW9" s="482"/>
      <c r="AX9" s="482"/>
      <c r="AY9" s="482"/>
      <c r="AZ9" s="482"/>
      <c r="BA9" s="482"/>
      <c r="BB9" s="482"/>
      <c r="BC9" s="482"/>
      <c r="BD9" s="482"/>
      <c r="BE9" s="482"/>
      <c r="BF9" s="482"/>
      <c r="BG9" s="482"/>
      <c r="BH9" s="482"/>
      <c r="BI9" s="482"/>
      <c r="BJ9" s="482"/>
      <c r="BK9" s="482"/>
      <c r="BL9" s="482"/>
      <c r="BM9" s="482"/>
      <c r="BN9" s="482"/>
      <c r="BO9" s="482"/>
      <c r="BP9" s="482"/>
      <c r="BQ9" s="482"/>
      <c r="BR9" s="482"/>
      <c r="BS9" s="482"/>
      <c r="BT9" s="482"/>
      <c r="BU9" s="482"/>
      <c r="BV9" s="482"/>
      <c r="BW9" s="482"/>
      <c r="BX9" s="482"/>
      <c r="BY9" s="482"/>
      <c r="BZ9" s="482"/>
      <c r="CA9" s="482"/>
      <c r="CB9" s="482"/>
      <c r="CC9" s="482"/>
      <c r="CD9" s="482"/>
      <c r="CE9" s="482"/>
      <c r="CF9" s="482"/>
      <c r="CG9" s="482"/>
      <c r="CH9" s="482"/>
      <c r="CI9" s="482"/>
      <c r="CJ9" s="482"/>
      <c r="CK9" s="482"/>
      <c r="CL9" s="482"/>
      <c r="CM9" s="482"/>
      <c r="CN9" s="482"/>
      <c r="CO9" s="482"/>
      <c r="CP9" s="482"/>
      <c r="CQ9" s="482"/>
      <c r="CR9" s="482"/>
      <c r="CS9" s="482"/>
      <c r="CT9" s="482"/>
      <c r="CU9" s="482"/>
      <c r="CV9" s="482"/>
      <c r="CW9" s="482"/>
      <c r="CX9" s="482"/>
      <c r="CY9" s="482"/>
      <c r="CZ9" s="482"/>
      <c r="DA9" s="482"/>
      <c r="DB9" s="482"/>
      <c r="DC9" s="482"/>
      <c r="DD9" s="482"/>
      <c r="DE9" s="482"/>
      <c r="DF9" s="482"/>
      <c r="DG9" s="482"/>
      <c r="DH9" s="482"/>
      <c r="DI9" s="482"/>
      <c r="DJ9" s="482" t="s">
        <v>1067</v>
      </c>
      <c r="DK9" s="482" t="s">
        <v>0</v>
      </c>
      <c r="DL9" s="482"/>
      <c r="DM9" s="482"/>
      <c r="DN9" s="482"/>
      <c r="DO9" s="482"/>
      <c r="DP9" s="482"/>
      <c r="DQ9" s="482"/>
      <c r="DR9" s="482"/>
      <c r="DS9" s="482"/>
      <c r="DT9" s="482"/>
      <c r="DU9" s="482"/>
      <c r="DV9" s="538"/>
      <c r="DW9" s="538"/>
      <c r="DX9" s="538"/>
      <c r="DY9" s="538"/>
      <c r="DZ9" s="538"/>
      <c r="EA9" s="538"/>
      <c r="EB9" s="538"/>
      <c r="EC9" s="538"/>
      <c r="ED9" s="538"/>
      <c r="EE9" s="538"/>
      <c r="EF9" s="538"/>
      <c r="EG9" s="538"/>
      <c r="EH9" s="538"/>
      <c r="EI9" s="538"/>
      <c r="EJ9" s="538"/>
      <c r="EK9" s="538"/>
      <c r="EL9" s="538"/>
      <c r="EM9" s="538"/>
      <c r="EN9" s="538"/>
      <c r="EO9" s="538"/>
      <c r="EP9" s="538"/>
      <c r="EQ9" s="538"/>
      <c r="ER9" s="538"/>
      <c r="ES9" s="538"/>
      <c r="ET9" s="538"/>
      <c r="EU9" s="538"/>
      <c r="EV9" s="538"/>
      <c r="EW9" s="538"/>
      <c r="EX9" s="538"/>
      <c r="EY9" s="538"/>
      <c r="EZ9" s="538"/>
      <c r="FA9" s="538"/>
      <c r="FB9" s="538"/>
      <c r="FC9" s="538"/>
      <c r="FD9" s="538"/>
      <c r="FE9" s="538"/>
      <c r="FF9" s="538"/>
      <c r="FG9" s="538"/>
      <c r="FH9" s="538"/>
      <c r="FI9" s="538"/>
      <c r="FJ9" s="538"/>
      <c r="FK9" s="538"/>
      <c r="FL9" s="538"/>
      <c r="FM9" s="538"/>
      <c r="FN9" s="538"/>
      <c r="FO9" s="538"/>
      <c r="FP9" s="538"/>
      <c r="FQ9" s="538"/>
      <c r="FR9" s="538"/>
      <c r="FS9" s="538"/>
      <c r="FT9" s="538"/>
      <c r="FU9" s="538"/>
      <c r="FV9" s="538"/>
      <c r="FW9" s="538"/>
      <c r="FX9" s="538"/>
      <c r="FY9" s="538"/>
      <c r="FZ9" s="538"/>
      <c r="GA9" s="538"/>
      <c r="GB9" s="538"/>
      <c r="GC9" s="538"/>
      <c r="GD9" s="538"/>
      <c r="GE9" s="538"/>
      <c r="GF9" s="538"/>
      <c r="GG9" s="538"/>
      <c r="GH9" s="538"/>
      <c r="GI9" s="538"/>
      <c r="GJ9" s="538"/>
      <c r="GK9" s="538"/>
      <c r="GL9" s="538"/>
      <c r="GM9" s="538"/>
      <c r="GN9" s="538"/>
      <c r="GO9" s="538"/>
      <c r="GP9" s="538"/>
      <c r="GQ9" s="538"/>
      <c r="GR9" s="538"/>
      <c r="GS9" s="538"/>
      <c r="GT9" s="538"/>
      <c r="GU9" s="538"/>
      <c r="GV9" s="538"/>
      <c r="GW9" s="538"/>
      <c r="GX9" s="538"/>
      <c r="GY9" s="538"/>
      <c r="GZ9" s="538"/>
      <c r="HA9" s="538"/>
      <c r="HB9" s="538"/>
      <c r="HC9" s="538"/>
      <c r="HD9" s="538"/>
      <c r="HE9" s="538"/>
      <c r="HF9" s="538"/>
    </row>
    <row r="10" spans="1:214" s="539" customFormat="1" ht="18" customHeight="1">
      <c r="A10" s="484" t="s">
        <v>1063</v>
      </c>
      <c r="B10" s="485" t="s">
        <v>1068</v>
      </c>
      <c r="C10" s="486">
        <v>90</v>
      </c>
      <c r="D10" s="485" t="s">
        <v>1</v>
      </c>
      <c r="E10" s="487"/>
      <c r="F10" s="488"/>
      <c r="G10" s="487"/>
      <c r="H10" s="488"/>
      <c r="I10" s="487"/>
      <c r="J10" s="488"/>
      <c r="K10" s="487"/>
      <c r="L10" s="488"/>
      <c r="M10" s="517"/>
      <c r="N10" s="482"/>
      <c r="O10" s="482"/>
      <c r="P10" s="482"/>
      <c r="Q10" s="482"/>
      <c r="R10" s="482"/>
      <c r="S10" s="482"/>
      <c r="T10" s="482"/>
      <c r="U10" s="482"/>
      <c r="V10" s="482"/>
      <c r="W10" s="482"/>
      <c r="X10" s="482"/>
      <c r="Y10" s="482"/>
      <c r="Z10" s="482"/>
      <c r="AA10" s="482"/>
      <c r="AB10" s="482"/>
      <c r="AC10" s="482"/>
      <c r="AD10" s="482"/>
      <c r="AE10" s="482"/>
      <c r="AF10" s="482"/>
      <c r="AG10" s="482"/>
      <c r="AH10" s="482"/>
      <c r="AI10" s="482"/>
      <c r="AJ10" s="482"/>
      <c r="AK10" s="482"/>
      <c r="AL10" s="482"/>
      <c r="AM10" s="482"/>
      <c r="AN10" s="482"/>
      <c r="AO10" s="482"/>
      <c r="AP10" s="482"/>
      <c r="AQ10" s="482"/>
      <c r="AR10" s="482"/>
      <c r="AS10" s="482"/>
      <c r="AT10" s="482"/>
      <c r="AU10" s="482"/>
      <c r="AV10" s="482"/>
      <c r="AW10" s="482"/>
      <c r="AX10" s="482"/>
      <c r="AY10" s="482"/>
      <c r="AZ10" s="482"/>
      <c r="BA10" s="482"/>
      <c r="BB10" s="482"/>
      <c r="BC10" s="482"/>
      <c r="BD10" s="482"/>
      <c r="BE10" s="482"/>
      <c r="BF10" s="482"/>
      <c r="BG10" s="482"/>
      <c r="BH10" s="482"/>
      <c r="BI10" s="482"/>
      <c r="BJ10" s="482"/>
      <c r="BK10" s="482"/>
      <c r="BL10" s="482"/>
      <c r="BM10" s="482"/>
      <c r="BN10" s="482"/>
      <c r="BO10" s="482"/>
      <c r="BP10" s="482"/>
      <c r="BQ10" s="482"/>
      <c r="BR10" s="482"/>
      <c r="BS10" s="482"/>
      <c r="BT10" s="482"/>
      <c r="BU10" s="482"/>
      <c r="BV10" s="482"/>
      <c r="BW10" s="482"/>
      <c r="BX10" s="482"/>
      <c r="BY10" s="482"/>
      <c r="BZ10" s="482"/>
      <c r="CA10" s="482"/>
      <c r="CB10" s="482"/>
      <c r="CC10" s="482"/>
      <c r="CD10" s="482"/>
      <c r="CE10" s="482"/>
      <c r="CF10" s="482"/>
      <c r="CG10" s="482"/>
      <c r="CH10" s="482"/>
      <c r="CI10" s="482"/>
      <c r="CJ10" s="482"/>
      <c r="CK10" s="482"/>
      <c r="CL10" s="482"/>
      <c r="CM10" s="482"/>
      <c r="CN10" s="482"/>
      <c r="CO10" s="482"/>
      <c r="CP10" s="482"/>
      <c r="CQ10" s="482"/>
      <c r="CR10" s="482"/>
      <c r="CS10" s="482"/>
      <c r="CT10" s="482"/>
      <c r="CU10" s="482"/>
      <c r="CV10" s="482"/>
      <c r="CW10" s="482"/>
      <c r="CX10" s="482"/>
      <c r="CY10" s="482"/>
      <c r="CZ10" s="482"/>
      <c r="DA10" s="482"/>
      <c r="DB10" s="482"/>
      <c r="DC10" s="482"/>
      <c r="DD10" s="482"/>
      <c r="DE10" s="482"/>
      <c r="DF10" s="482"/>
      <c r="DG10" s="482"/>
      <c r="DH10" s="482"/>
      <c r="DI10" s="482"/>
      <c r="DJ10" s="482" t="s">
        <v>1069</v>
      </c>
      <c r="DK10" s="482" t="s">
        <v>0</v>
      </c>
      <c r="DL10" s="482"/>
      <c r="DM10" s="482"/>
      <c r="DN10" s="482"/>
      <c r="DO10" s="482"/>
      <c r="DP10" s="482"/>
      <c r="DQ10" s="482"/>
      <c r="DR10" s="482"/>
      <c r="DS10" s="482"/>
      <c r="DT10" s="482"/>
      <c r="DU10" s="482"/>
      <c r="DV10" s="538"/>
      <c r="DW10" s="538"/>
      <c r="DX10" s="538"/>
      <c r="DY10" s="538"/>
      <c r="DZ10" s="538"/>
      <c r="EA10" s="538"/>
      <c r="EB10" s="538"/>
      <c r="EC10" s="538"/>
      <c r="ED10" s="538"/>
      <c r="EE10" s="538"/>
      <c r="EF10" s="538"/>
      <c r="EG10" s="538"/>
      <c r="EH10" s="538"/>
      <c r="EI10" s="538"/>
      <c r="EJ10" s="538"/>
      <c r="EK10" s="538"/>
      <c r="EL10" s="538"/>
      <c r="EM10" s="538"/>
      <c r="EN10" s="538"/>
      <c r="EO10" s="538"/>
      <c r="EP10" s="538"/>
      <c r="EQ10" s="538"/>
      <c r="ER10" s="538"/>
      <c r="ES10" s="538"/>
      <c r="ET10" s="538"/>
      <c r="EU10" s="538"/>
      <c r="EV10" s="538"/>
      <c r="EW10" s="538"/>
      <c r="EX10" s="538"/>
      <c r="EY10" s="538"/>
      <c r="EZ10" s="538"/>
      <c r="FA10" s="538"/>
      <c r="FB10" s="538"/>
      <c r="FC10" s="538"/>
      <c r="FD10" s="538"/>
      <c r="FE10" s="538"/>
      <c r="FF10" s="538"/>
      <c r="FG10" s="538"/>
      <c r="FH10" s="538"/>
      <c r="FI10" s="538"/>
      <c r="FJ10" s="538"/>
      <c r="FK10" s="538"/>
      <c r="FL10" s="538"/>
      <c r="FM10" s="538"/>
      <c r="FN10" s="538"/>
      <c r="FO10" s="538"/>
      <c r="FP10" s="538"/>
      <c r="FQ10" s="538"/>
      <c r="FR10" s="538"/>
      <c r="FS10" s="538"/>
      <c r="FT10" s="538"/>
      <c r="FU10" s="538"/>
      <c r="FV10" s="538"/>
      <c r="FW10" s="538"/>
      <c r="FX10" s="538"/>
      <c r="FY10" s="538"/>
      <c r="FZ10" s="538"/>
      <c r="GA10" s="538"/>
      <c r="GB10" s="538"/>
      <c r="GC10" s="538"/>
      <c r="GD10" s="538"/>
      <c r="GE10" s="538"/>
      <c r="GF10" s="538"/>
      <c r="GG10" s="538"/>
      <c r="GH10" s="538"/>
      <c r="GI10" s="538"/>
      <c r="GJ10" s="538"/>
      <c r="GK10" s="538"/>
      <c r="GL10" s="538"/>
      <c r="GM10" s="538"/>
      <c r="GN10" s="538"/>
      <c r="GO10" s="538"/>
      <c r="GP10" s="538"/>
      <c r="GQ10" s="538"/>
      <c r="GR10" s="538"/>
      <c r="GS10" s="538"/>
      <c r="GT10" s="538"/>
      <c r="GU10" s="538"/>
      <c r="GV10" s="538"/>
      <c r="GW10" s="538"/>
      <c r="GX10" s="538"/>
      <c r="GY10" s="538"/>
      <c r="GZ10" s="538"/>
      <c r="HA10" s="538"/>
      <c r="HB10" s="538"/>
      <c r="HC10" s="538"/>
      <c r="HD10" s="538"/>
      <c r="HE10" s="538"/>
      <c r="HF10" s="538"/>
    </row>
    <row r="11" spans="1:214" s="539" customFormat="1" ht="18" customHeight="1">
      <c r="A11" s="484" t="s">
        <v>1070</v>
      </c>
      <c r="B11" s="485" t="s">
        <v>1213</v>
      </c>
      <c r="C11" s="486">
        <v>472</v>
      </c>
      <c r="D11" s="485" t="s">
        <v>1</v>
      </c>
      <c r="E11" s="487"/>
      <c r="F11" s="488"/>
      <c r="G11" s="487"/>
      <c r="H11" s="488"/>
      <c r="I11" s="487"/>
      <c r="J11" s="488"/>
      <c r="K11" s="487"/>
      <c r="L11" s="488"/>
      <c r="M11" s="517"/>
      <c r="N11" s="482"/>
      <c r="O11" s="482"/>
      <c r="P11" s="482"/>
      <c r="Q11" s="482"/>
      <c r="R11" s="482"/>
      <c r="S11" s="482"/>
      <c r="T11" s="482"/>
      <c r="U11" s="482"/>
      <c r="V11" s="482"/>
      <c r="W11" s="482"/>
      <c r="X11" s="482"/>
      <c r="Y11" s="482"/>
      <c r="Z11" s="482"/>
      <c r="AA11" s="482"/>
      <c r="AB11" s="482"/>
      <c r="AC11" s="482"/>
      <c r="AD11" s="482"/>
      <c r="AE11" s="482"/>
      <c r="AF11" s="482"/>
      <c r="AG11" s="482"/>
      <c r="AH11" s="482"/>
      <c r="AI11" s="482"/>
      <c r="AJ11" s="482"/>
      <c r="AK11" s="482"/>
      <c r="AL11" s="482"/>
      <c r="AM11" s="482"/>
      <c r="AN11" s="482"/>
      <c r="AO11" s="482"/>
      <c r="AP11" s="482"/>
      <c r="AQ11" s="482"/>
      <c r="AR11" s="482"/>
      <c r="AS11" s="482"/>
      <c r="AT11" s="482"/>
      <c r="AU11" s="482"/>
      <c r="AV11" s="482"/>
      <c r="AW11" s="482"/>
      <c r="AX11" s="482"/>
      <c r="AY11" s="482"/>
      <c r="AZ11" s="482"/>
      <c r="BA11" s="482"/>
      <c r="BB11" s="482"/>
      <c r="BC11" s="482"/>
      <c r="BD11" s="482"/>
      <c r="BE11" s="482"/>
      <c r="BF11" s="482"/>
      <c r="BG11" s="482"/>
      <c r="BH11" s="482"/>
      <c r="BI11" s="482"/>
      <c r="BJ11" s="482"/>
      <c r="BK11" s="482"/>
      <c r="BL11" s="482"/>
      <c r="BM11" s="482"/>
      <c r="BN11" s="482"/>
      <c r="BO11" s="482"/>
      <c r="BP11" s="482"/>
      <c r="BQ11" s="482"/>
      <c r="BR11" s="482"/>
      <c r="BS11" s="482"/>
      <c r="BT11" s="482"/>
      <c r="BU11" s="482"/>
      <c r="BV11" s="482"/>
      <c r="BW11" s="482"/>
      <c r="BX11" s="482"/>
      <c r="BY11" s="482"/>
      <c r="BZ11" s="482"/>
      <c r="CA11" s="482"/>
      <c r="CB11" s="482"/>
      <c r="CC11" s="482"/>
      <c r="CD11" s="482"/>
      <c r="CE11" s="482"/>
      <c r="CF11" s="482"/>
      <c r="CG11" s="482"/>
      <c r="CH11" s="482"/>
      <c r="CI11" s="482"/>
      <c r="CJ11" s="482"/>
      <c r="CK11" s="482"/>
      <c r="CL11" s="482"/>
      <c r="CM11" s="482"/>
      <c r="CN11" s="482"/>
      <c r="CO11" s="482"/>
      <c r="CP11" s="482"/>
      <c r="CQ11" s="482"/>
      <c r="CR11" s="482"/>
      <c r="CS11" s="482"/>
      <c r="CT11" s="482"/>
      <c r="CU11" s="482"/>
      <c r="CV11" s="482"/>
      <c r="CW11" s="482"/>
      <c r="CX11" s="482"/>
      <c r="CY11" s="482"/>
      <c r="CZ11" s="482"/>
      <c r="DA11" s="482"/>
      <c r="DB11" s="482"/>
      <c r="DC11" s="482"/>
      <c r="DD11" s="482"/>
      <c r="DE11" s="482"/>
      <c r="DF11" s="482"/>
      <c r="DG11" s="482"/>
      <c r="DH11" s="482"/>
      <c r="DI11" s="482"/>
      <c r="DJ11" s="482" t="s">
        <v>1071</v>
      </c>
      <c r="DK11" s="482" t="s">
        <v>0</v>
      </c>
      <c r="DL11" s="482"/>
      <c r="DM11" s="482"/>
      <c r="DN11" s="482"/>
      <c r="DO11" s="482"/>
      <c r="DP11" s="482"/>
      <c r="DQ11" s="482"/>
      <c r="DR11" s="482"/>
      <c r="DS11" s="482"/>
      <c r="DT11" s="482"/>
      <c r="DU11" s="482"/>
      <c r="DV11" s="538"/>
      <c r="DW11" s="538"/>
      <c r="DX11" s="538"/>
      <c r="DY11" s="538"/>
      <c r="DZ11" s="538"/>
      <c r="EA11" s="538"/>
      <c r="EB11" s="538"/>
      <c r="EC11" s="538"/>
      <c r="ED11" s="538"/>
      <c r="EE11" s="538"/>
      <c r="EF11" s="538"/>
      <c r="EG11" s="538"/>
      <c r="EH11" s="538"/>
      <c r="EI11" s="538"/>
      <c r="EJ11" s="538"/>
      <c r="EK11" s="538"/>
      <c r="EL11" s="538"/>
      <c r="EM11" s="538"/>
      <c r="EN11" s="538"/>
      <c r="EO11" s="538"/>
      <c r="EP11" s="538"/>
      <c r="EQ11" s="538"/>
      <c r="ER11" s="538"/>
      <c r="ES11" s="538"/>
      <c r="ET11" s="538"/>
      <c r="EU11" s="538"/>
      <c r="EV11" s="538"/>
      <c r="EW11" s="538"/>
      <c r="EX11" s="538"/>
      <c r="EY11" s="538"/>
      <c r="EZ11" s="538"/>
      <c r="FA11" s="538"/>
      <c r="FB11" s="538"/>
      <c r="FC11" s="538"/>
      <c r="FD11" s="538"/>
      <c r="FE11" s="538"/>
      <c r="FF11" s="538"/>
      <c r="FG11" s="538"/>
      <c r="FH11" s="538"/>
      <c r="FI11" s="538"/>
      <c r="FJ11" s="538"/>
      <c r="FK11" s="538"/>
      <c r="FL11" s="538"/>
      <c r="FM11" s="538"/>
      <c r="FN11" s="538"/>
      <c r="FO11" s="538"/>
      <c r="FP11" s="538"/>
      <c r="FQ11" s="538"/>
      <c r="FR11" s="538"/>
      <c r="FS11" s="538"/>
      <c r="FT11" s="538"/>
      <c r="FU11" s="538"/>
      <c r="FV11" s="538"/>
      <c r="FW11" s="538"/>
      <c r="FX11" s="538"/>
      <c r="FY11" s="538"/>
      <c r="FZ11" s="538"/>
      <c r="GA11" s="538"/>
      <c r="GB11" s="538"/>
      <c r="GC11" s="538"/>
      <c r="GD11" s="538"/>
      <c r="GE11" s="538"/>
      <c r="GF11" s="538"/>
      <c r="GG11" s="538"/>
      <c r="GH11" s="538"/>
      <c r="GI11" s="538"/>
      <c r="GJ11" s="538"/>
      <c r="GK11" s="538"/>
      <c r="GL11" s="538"/>
      <c r="GM11" s="538"/>
      <c r="GN11" s="538"/>
      <c r="GO11" s="538"/>
      <c r="GP11" s="538"/>
      <c r="GQ11" s="538"/>
      <c r="GR11" s="538"/>
      <c r="GS11" s="538"/>
      <c r="GT11" s="538"/>
      <c r="GU11" s="538"/>
      <c r="GV11" s="538"/>
      <c r="GW11" s="538"/>
      <c r="GX11" s="538"/>
      <c r="GY11" s="538"/>
      <c r="GZ11" s="538"/>
      <c r="HA11" s="538"/>
      <c r="HB11" s="538"/>
      <c r="HC11" s="538"/>
      <c r="HD11" s="538"/>
      <c r="HE11" s="538"/>
      <c r="HF11" s="538"/>
    </row>
    <row r="12" spans="1:214" s="539" customFormat="1" ht="18" customHeight="1">
      <c r="A12" s="484" t="s">
        <v>1072</v>
      </c>
      <c r="B12" s="485" t="s">
        <v>1073</v>
      </c>
      <c r="C12" s="486">
        <v>1249</v>
      </c>
      <c r="D12" s="485" t="s">
        <v>1</v>
      </c>
      <c r="E12" s="487"/>
      <c r="F12" s="488"/>
      <c r="G12" s="487"/>
      <c r="H12" s="488"/>
      <c r="I12" s="487"/>
      <c r="J12" s="488"/>
      <c r="K12" s="487"/>
      <c r="L12" s="488"/>
      <c r="M12" s="517"/>
      <c r="N12" s="482"/>
      <c r="O12" s="482"/>
      <c r="P12" s="482"/>
      <c r="Q12" s="482"/>
      <c r="R12" s="482"/>
      <c r="S12" s="482"/>
      <c r="T12" s="482"/>
      <c r="U12" s="482"/>
      <c r="V12" s="482"/>
      <c r="W12" s="482"/>
      <c r="X12" s="482"/>
      <c r="Y12" s="482"/>
      <c r="Z12" s="482"/>
      <c r="AA12" s="482"/>
      <c r="AB12" s="482"/>
      <c r="AC12" s="482"/>
      <c r="AD12" s="482"/>
      <c r="AE12" s="482"/>
      <c r="AF12" s="482"/>
      <c r="AG12" s="482"/>
      <c r="AH12" s="482"/>
      <c r="AI12" s="482"/>
      <c r="AJ12" s="482"/>
      <c r="AK12" s="482"/>
      <c r="AL12" s="482"/>
      <c r="AM12" s="482"/>
      <c r="AN12" s="482"/>
      <c r="AO12" s="482"/>
      <c r="AP12" s="482"/>
      <c r="AQ12" s="482"/>
      <c r="AR12" s="482"/>
      <c r="AS12" s="482"/>
      <c r="AT12" s="482"/>
      <c r="AU12" s="482"/>
      <c r="AV12" s="482"/>
      <c r="AW12" s="482"/>
      <c r="AX12" s="482"/>
      <c r="AY12" s="482"/>
      <c r="AZ12" s="482"/>
      <c r="BA12" s="482"/>
      <c r="BB12" s="482"/>
      <c r="BC12" s="482"/>
      <c r="BD12" s="482"/>
      <c r="BE12" s="482"/>
      <c r="BF12" s="482"/>
      <c r="BG12" s="482"/>
      <c r="BH12" s="482"/>
      <c r="BI12" s="482"/>
      <c r="BJ12" s="482"/>
      <c r="BK12" s="482"/>
      <c r="BL12" s="482"/>
      <c r="BM12" s="482"/>
      <c r="BN12" s="482"/>
      <c r="BO12" s="482"/>
      <c r="BP12" s="482"/>
      <c r="BQ12" s="482"/>
      <c r="BR12" s="482"/>
      <c r="BS12" s="482"/>
      <c r="BT12" s="482"/>
      <c r="BU12" s="482"/>
      <c r="BV12" s="482"/>
      <c r="BW12" s="482"/>
      <c r="BX12" s="482"/>
      <c r="BY12" s="482"/>
      <c r="BZ12" s="482"/>
      <c r="CA12" s="482"/>
      <c r="CB12" s="482"/>
      <c r="CC12" s="482"/>
      <c r="CD12" s="482"/>
      <c r="CE12" s="482"/>
      <c r="CF12" s="482"/>
      <c r="CG12" s="482"/>
      <c r="CH12" s="482"/>
      <c r="CI12" s="482"/>
      <c r="CJ12" s="482"/>
      <c r="CK12" s="482"/>
      <c r="CL12" s="482"/>
      <c r="CM12" s="482"/>
      <c r="CN12" s="482"/>
      <c r="CO12" s="482"/>
      <c r="CP12" s="482"/>
      <c r="CQ12" s="482"/>
      <c r="CR12" s="482"/>
      <c r="CS12" s="482"/>
      <c r="CT12" s="482"/>
      <c r="CU12" s="482"/>
      <c r="CV12" s="482"/>
      <c r="CW12" s="482"/>
      <c r="CX12" s="482"/>
      <c r="CY12" s="482"/>
      <c r="CZ12" s="482"/>
      <c r="DA12" s="482"/>
      <c r="DB12" s="482"/>
      <c r="DC12" s="482"/>
      <c r="DD12" s="482"/>
      <c r="DE12" s="482"/>
      <c r="DF12" s="482"/>
      <c r="DG12" s="482"/>
      <c r="DH12" s="482"/>
      <c r="DI12" s="482"/>
      <c r="DJ12" s="482" t="s">
        <v>1074</v>
      </c>
      <c r="DK12" s="482" t="s">
        <v>0</v>
      </c>
      <c r="DL12" s="482"/>
      <c r="DM12" s="482"/>
      <c r="DN12" s="482"/>
      <c r="DO12" s="482"/>
      <c r="DP12" s="482"/>
      <c r="DQ12" s="482"/>
      <c r="DR12" s="482"/>
      <c r="DS12" s="482"/>
      <c r="DT12" s="482"/>
      <c r="DU12" s="482"/>
      <c r="DV12" s="538"/>
      <c r="DW12" s="538"/>
      <c r="DX12" s="538"/>
      <c r="DY12" s="538"/>
      <c r="DZ12" s="538"/>
      <c r="EA12" s="538"/>
      <c r="EB12" s="538"/>
      <c r="EC12" s="538"/>
      <c r="ED12" s="538"/>
      <c r="EE12" s="538"/>
      <c r="EF12" s="538"/>
      <c r="EG12" s="538"/>
      <c r="EH12" s="538"/>
      <c r="EI12" s="538"/>
      <c r="EJ12" s="538"/>
      <c r="EK12" s="538"/>
      <c r="EL12" s="538"/>
      <c r="EM12" s="538"/>
      <c r="EN12" s="538"/>
      <c r="EO12" s="538"/>
      <c r="EP12" s="538"/>
      <c r="EQ12" s="538"/>
      <c r="ER12" s="538"/>
      <c r="ES12" s="538"/>
      <c r="ET12" s="538"/>
      <c r="EU12" s="538"/>
      <c r="EV12" s="538"/>
      <c r="EW12" s="538"/>
      <c r="EX12" s="538"/>
      <c r="EY12" s="538"/>
      <c r="EZ12" s="538"/>
      <c r="FA12" s="538"/>
      <c r="FB12" s="538"/>
      <c r="FC12" s="538"/>
      <c r="FD12" s="538"/>
      <c r="FE12" s="538"/>
      <c r="FF12" s="538"/>
      <c r="FG12" s="538"/>
      <c r="FH12" s="538"/>
      <c r="FI12" s="538"/>
      <c r="FJ12" s="538"/>
      <c r="FK12" s="538"/>
      <c r="FL12" s="538"/>
      <c r="FM12" s="538"/>
      <c r="FN12" s="538"/>
      <c r="FO12" s="538"/>
      <c r="FP12" s="538"/>
      <c r="FQ12" s="538"/>
      <c r="FR12" s="538"/>
      <c r="FS12" s="538"/>
      <c r="FT12" s="538"/>
      <c r="FU12" s="538"/>
      <c r="FV12" s="538"/>
      <c r="FW12" s="538"/>
      <c r="FX12" s="538"/>
      <c r="FY12" s="538"/>
      <c r="FZ12" s="538"/>
      <c r="GA12" s="538"/>
      <c r="GB12" s="538"/>
      <c r="GC12" s="538"/>
      <c r="GD12" s="538"/>
      <c r="GE12" s="538"/>
      <c r="GF12" s="538"/>
      <c r="GG12" s="538"/>
      <c r="GH12" s="538"/>
      <c r="GI12" s="538"/>
      <c r="GJ12" s="538"/>
      <c r="GK12" s="538"/>
      <c r="GL12" s="538"/>
      <c r="GM12" s="538"/>
      <c r="GN12" s="538"/>
      <c r="GO12" s="538"/>
      <c r="GP12" s="538"/>
      <c r="GQ12" s="538"/>
      <c r="GR12" s="538"/>
      <c r="GS12" s="538"/>
      <c r="GT12" s="538"/>
      <c r="GU12" s="538"/>
      <c r="GV12" s="538"/>
      <c r="GW12" s="538"/>
      <c r="GX12" s="538"/>
      <c r="GY12" s="538"/>
      <c r="GZ12" s="538"/>
      <c r="HA12" s="538"/>
      <c r="HB12" s="538"/>
      <c r="HC12" s="538"/>
      <c r="HD12" s="538"/>
      <c r="HE12" s="538"/>
      <c r="HF12" s="538"/>
    </row>
    <row r="13" spans="1:214" s="539" customFormat="1" ht="18" customHeight="1">
      <c r="A13" s="484" t="s">
        <v>1075</v>
      </c>
      <c r="B13" s="485" t="s">
        <v>736</v>
      </c>
      <c r="C13" s="486">
        <v>4</v>
      </c>
      <c r="D13" s="485" t="s">
        <v>494</v>
      </c>
      <c r="E13" s="487"/>
      <c r="F13" s="488"/>
      <c r="G13" s="487"/>
      <c r="H13" s="488"/>
      <c r="I13" s="487"/>
      <c r="J13" s="488"/>
      <c r="K13" s="487"/>
      <c r="L13" s="488"/>
      <c r="M13" s="517"/>
      <c r="N13" s="482"/>
      <c r="O13" s="482"/>
      <c r="P13" s="482"/>
      <c r="Q13" s="482"/>
      <c r="R13" s="482"/>
      <c r="S13" s="482"/>
      <c r="T13" s="482"/>
      <c r="U13" s="482"/>
      <c r="V13" s="482"/>
      <c r="W13" s="482"/>
      <c r="X13" s="482"/>
      <c r="Y13" s="482"/>
      <c r="Z13" s="482"/>
      <c r="AA13" s="482"/>
      <c r="AB13" s="482"/>
      <c r="AC13" s="482"/>
      <c r="AD13" s="482"/>
      <c r="AE13" s="482"/>
      <c r="AF13" s="482"/>
      <c r="AG13" s="482"/>
      <c r="AH13" s="482"/>
      <c r="AI13" s="482"/>
      <c r="AJ13" s="482"/>
      <c r="AK13" s="482"/>
      <c r="AL13" s="482"/>
      <c r="AM13" s="482"/>
      <c r="AN13" s="482"/>
      <c r="AO13" s="482"/>
      <c r="AP13" s="482"/>
      <c r="AQ13" s="482"/>
      <c r="AR13" s="482"/>
      <c r="AS13" s="482"/>
      <c r="AT13" s="482"/>
      <c r="AU13" s="482"/>
      <c r="AV13" s="482"/>
      <c r="AW13" s="482"/>
      <c r="AX13" s="482"/>
      <c r="AY13" s="482"/>
      <c r="AZ13" s="482"/>
      <c r="BA13" s="482"/>
      <c r="BB13" s="482"/>
      <c r="BC13" s="482"/>
      <c r="BD13" s="482"/>
      <c r="BE13" s="482"/>
      <c r="BF13" s="482"/>
      <c r="BG13" s="482"/>
      <c r="BH13" s="482"/>
      <c r="BI13" s="482"/>
      <c r="BJ13" s="482"/>
      <c r="BK13" s="482"/>
      <c r="BL13" s="482"/>
      <c r="BM13" s="482"/>
      <c r="BN13" s="482"/>
      <c r="BO13" s="482"/>
      <c r="BP13" s="482"/>
      <c r="BQ13" s="482"/>
      <c r="BR13" s="482"/>
      <c r="BS13" s="482"/>
      <c r="BT13" s="482"/>
      <c r="BU13" s="482"/>
      <c r="BV13" s="482"/>
      <c r="BW13" s="482"/>
      <c r="BX13" s="482"/>
      <c r="BY13" s="482"/>
      <c r="BZ13" s="482"/>
      <c r="CA13" s="482"/>
      <c r="CB13" s="482"/>
      <c r="CC13" s="482"/>
      <c r="CD13" s="482"/>
      <c r="CE13" s="482"/>
      <c r="CF13" s="482"/>
      <c r="CG13" s="482"/>
      <c r="CH13" s="482"/>
      <c r="CI13" s="482"/>
      <c r="CJ13" s="482"/>
      <c r="CK13" s="482"/>
      <c r="CL13" s="482"/>
      <c r="CM13" s="482"/>
      <c r="CN13" s="482"/>
      <c r="CO13" s="482"/>
      <c r="CP13" s="482"/>
      <c r="CQ13" s="482"/>
      <c r="CR13" s="482"/>
      <c r="CS13" s="482"/>
      <c r="CT13" s="482"/>
      <c r="CU13" s="482"/>
      <c r="CV13" s="482"/>
      <c r="CW13" s="482"/>
      <c r="CX13" s="482"/>
      <c r="CY13" s="482"/>
      <c r="CZ13" s="482"/>
      <c r="DA13" s="482"/>
      <c r="DB13" s="482"/>
      <c r="DC13" s="482"/>
      <c r="DD13" s="482"/>
      <c r="DE13" s="482"/>
      <c r="DF13" s="482"/>
      <c r="DG13" s="482"/>
      <c r="DH13" s="482"/>
      <c r="DI13" s="482"/>
      <c r="DJ13" s="482" t="s">
        <v>1076</v>
      </c>
      <c r="DK13" s="482" t="s">
        <v>0</v>
      </c>
      <c r="DL13" s="482"/>
      <c r="DM13" s="482"/>
      <c r="DN13" s="482"/>
      <c r="DO13" s="482"/>
      <c r="DP13" s="482"/>
      <c r="DQ13" s="482"/>
      <c r="DR13" s="482"/>
      <c r="DS13" s="482"/>
      <c r="DT13" s="482"/>
      <c r="DU13" s="482"/>
      <c r="DV13" s="538"/>
      <c r="DW13" s="538"/>
      <c r="DX13" s="538"/>
      <c r="DY13" s="538"/>
      <c r="DZ13" s="538"/>
      <c r="EA13" s="538"/>
      <c r="EB13" s="538"/>
      <c r="EC13" s="538"/>
      <c r="ED13" s="538"/>
      <c r="EE13" s="538"/>
      <c r="EF13" s="538"/>
      <c r="EG13" s="538"/>
      <c r="EH13" s="538"/>
      <c r="EI13" s="538"/>
      <c r="EJ13" s="538"/>
      <c r="EK13" s="538"/>
      <c r="EL13" s="538"/>
      <c r="EM13" s="538"/>
      <c r="EN13" s="538"/>
      <c r="EO13" s="538"/>
      <c r="EP13" s="538"/>
      <c r="EQ13" s="538"/>
      <c r="ER13" s="538"/>
      <c r="ES13" s="538"/>
      <c r="ET13" s="538"/>
      <c r="EU13" s="538"/>
      <c r="EV13" s="538"/>
      <c r="EW13" s="538"/>
      <c r="EX13" s="538"/>
      <c r="EY13" s="538"/>
      <c r="EZ13" s="538"/>
      <c r="FA13" s="538"/>
      <c r="FB13" s="538"/>
      <c r="FC13" s="538"/>
      <c r="FD13" s="538"/>
      <c r="FE13" s="538"/>
      <c r="FF13" s="538"/>
      <c r="FG13" s="538"/>
      <c r="FH13" s="538"/>
      <c r="FI13" s="538"/>
      <c r="FJ13" s="538"/>
      <c r="FK13" s="538"/>
      <c r="FL13" s="538"/>
      <c r="FM13" s="538"/>
      <c r="FN13" s="538"/>
      <c r="FO13" s="538"/>
      <c r="FP13" s="538"/>
      <c r="FQ13" s="538"/>
      <c r="FR13" s="538"/>
      <c r="FS13" s="538"/>
      <c r="FT13" s="538"/>
      <c r="FU13" s="538"/>
      <c r="FV13" s="538"/>
      <c r="FW13" s="538"/>
      <c r="FX13" s="538"/>
      <c r="FY13" s="538"/>
      <c r="FZ13" s="538"/>
      <c r="GA13" s="538"/>
      <c r="GB13" s="538"/>
      <c r="GC13" s="538"/>
      <c r="GD13" s="538"/>
      <c r="GE13" s="538"/>
      <c r="GF13" s="538"/>
      <c r="GG13" s="538"/>
      <c r="GH13" s="538"/>
      <c r="GI13" s="538"/>
      <c r="GJ13" s="538"/>
      <c r="GK13" s="538"/>
      <c r="GL13" s="538"/>
      <c r="GM13" s="538"/>
      <c r="GN13" s="538"/>
      <c r="GO13" s="538"/>
      <c r="GP13" s="538"/>
      <c r="GQ13" s="538"/>
      <c r="GR13" s="538"/>
      <c r="GS13" s="538"/>
      <c r="GT13" s="538"/>
      <c r="GU13" s="538"/>
      <c r="GV13" s="538"/>
      <c r="GW13" s="538"/>
      <c r="GX13" s="538"/>
      <c r="GY13" s="538"/>
      <c r="GZ13" s="538"/>
      <c r="HA13" s="538"/>
      <c r="HB13" s="538"/>
      <c r="HC13" s="538"/>
      <c r="HD13" s="538"/>
      <c r="HE13" s="538"/>
      <c r="HF13" s="538"/>
    </row>
    <row r="14" spans="1:214" s="539" customFormat="1" ht="18" customHeight="1">
      <c r="A14" s="484" t="s">
        <v>1077</v>
      </c>
      <c r="B14" s="485" t="s">
        <v>737</v>
      </c>
      <c r="C14" s="486">
        <v>34</v>
      </c>
      <c r="D14" s="485" t="s">
        <v>3</v>
      </c>
      <c r="E14" s="487"/>
      <c r="F14" s="488"/>
      <c r="G14" s="487"/>
      <c r="H14" s="488"/>
      <c r="I14" s="487"/>
      <c r="J14" s="488"/>
      <c r="K14" s="487"/>
      <c r="L14" s="488"/>
      <c r="M14" s="517"/>
      <c r="N14" s="482"/>
      <c r="O14" s="482"/>
      <c r="P14" s="482"/>
      <c r="Q14" s="482"/>
      <c r="R14" s="482"/>
      <c r="S14" s="482"/>
      <c r="T14" s="482"/>
      <c r="U14" s="482"/>
      <c r="V14" s="482"/>
      <c r="W14" s="482"/>
      <c r="X14" s="482"/>
      <c r="Y14" s="482"/>
      <c r="Z14" s="482"/>
      <c r="AA14" s="482"/>
      <c r="AB14" s="482"/>
      <c r="AC14" s="482"/>
      <c r="AD14" s="482"/>
      <c r="AE14" s="482"/>
      <c r="AF14" s="482"/>
      <c r="AG14" s="482"/>
      <c r="AH14" s="482"/>
      <c r="AI14" s="482"/>
      <c r="AJ14" s="482"/>
      <c r="AK14" s="482"/>
      <c r="AL14" s="482"/>
      <c r="AM14" s="482"/>
      <c r="AN14" s="482"/>
      <c r="AO14" s="482"/>
      <c r="AP14" s="482"/>
      <c r="AQ14" s="482"/>
      <c r="AR14" s="482"/>
      <c r="AS14" s="482"/>
      <c r="AT14" s="482"/>
      <c r="AU14" s="482"/>
      <c r="AV14" s="482"/>
      <c r="AW14" s="482"/>
      <c r="AX14" s="482"/>
      <c r="AY14" s="482"/>
      <c r="AZ14" s="482"/>
      <c r="BA14" s="482"/>
      <c r="BB14" s="482"/>
      <c r="BC14" s="482"/>
      <c r="BD14" s="482"/>
      <c r="BE14" s="482"/>
      <c r="BF14" s="482"/>
      <c r="BG14" s="482"/>
      <c r="BH14" s="482"/>
      <c r="BI14" s="482"/>
      <c r="BJ14" s="482"/>
      <c r="BK14" s="482"/>
      <c r="BL14" s="482"/>
      <c r="BM14" s="482"/>
      <c r="BN14" s="482"/>
      <c r="BO14" s="482"/>
      <c r="BP14" s="482"/>
      <c r="BQ14" s="482"/>
      <c r="BR14" s="482"/>
      <c r="BS14" s="482"/>
      <c r="BT14" s="482"/>
      <c r="BU14" s="482"/>
      <c r="BV14" s="482"/>
      <c r="BW14" s="482"/>
      <c r="BX14" s="482"/>
      <c r="BY14" s="482"/>
      <c r="BZ14" s="482"/>
      <c r="CA14" s="482"/>
      <c r="CB14" s="482"/>
      <c r="CC14" s="482"/>
      <c r="CD14" s="482"/>
      <c r="CE14" s="482"/>
      <c r="CF14" s="482"/>
      <c r="CG14" s="482"/>
      <c r="CH14" s="482"/>
      <c r="CI14" s="482"/>
      <c r="CJ14" s="482"/>
      <c r="CK14" s="482"/>
      <c r="CL14" s="482"/>
      <c r="CM14" s="482"/>
      <c r="CN14" s="482"/>
      <c r="CO14" s="482"/>
      <c r="CP14" s="482"/>
      <c r="CQ14" s="482"/>
      <c r="CR14" s="482"/>
      <c r="CS14" s="482"/>
      <c r="CT14" s="482"/>
      <c r="CU14" s="482"/>
      <c r="CV14" s="482"/>
      <c r="CW14" s="482"/>
      <c r="CX14" s="482"/>
      <c r="CY14" s="482"/>
      <c r="CZ14" s="482"/>
      <c r="DA14" s="482"/>
      <c r="DB14" s="482"/>
      <c r="DC14" s="482"/>
      <c r="DD14" s="482"/>
      <c r="DE14" s="482"/>
      <c r="DF14" s="482"/>
      <c r="DG14" s="482"/>
      <c r="DH14" s="482"/>
      <c r="DI14" s="482"/>
      <c r="DJ14" s="482" t="s">
        <v>1078</v>
      </c>
      <c r="DK14" s="482" t="s">
        <v>0</v>
      </c>
      <c r="DL14" s="482"/>
      <c r="DM14" s="482"/>
      <c r="DN14" s="482"/>
      <c r="DO14" s="482"/>
      <c r="DP14" s="482"/>
      <c r="DQ14" s="482"/>
      <c r="DR14" s="482"/>
      <c r="DS14" s="482"/>
      <c r="DT14" s="482"/>
      <c r="DU14" s="482"/>
      <c r="DV14" s="538"/>
      <c r="DW14" s="538"/>
      <c r="DX14" s="538"/>
      <c r="DY14" s="538"/>
      <c r="DZ14" s="538"/>
      <c r="EA14" s="538"/>
      <c r="EB14" s="538"/>
      <c r="EC14" s="538"/>
      <c r="ED14" s="538"/>
      <c r="EE14" s="538"/>
      <c r="EF14" s="538"/>
      <c r="EG14" s="538"/>
      <c r="EH14" s="538"/>
      <c r="EI14" s="538"/>
      <c r="EJ14" s="538"/>
      <c r="EK14" s="538"/>
      <c r="EL14" s="538"/>
      <c r="EM14" s="538"/>
      <c r="EN14" s="538"/>
      <c r="EO14" s="538"/>
      <c r="EP14" s="538"/>
      <c r="EQ14" s="538"/>
      <c r="ER14" s="538"/>
      <c r="ES14" s="538"/>
      <c r="ET14" s="538"/>
      <c r="EU14" s="538"/>
      <c r="EV14" s="538"/>
      <c r="EW14" s="538"/>
      <c r="EX14" s="538"/>
      <c r="EY14" s="538"/>
      <c r="EZ14" s="538"/>
      <c r="FA14" s="538"/>
      <c r="FB14" s="538"/>
      <c r="FC14" s="538"/>
      <c r="FD14" s="538"/>
      <c r="FE14" s="538"/>
      <c r="FF14" s="538"/>
      <c r="FG14" s="538"/>
      <c r="FH14" s="538"/>
      <c r="FI14" s="538"/>
      <c r="FJ14" s="538"/>
      <c r="FK14" s="538"/>
      <c r="FL14" s="538"/>
      <c r="FM14" s="538"/>
      <c r="FN14" s="538"/>
      <c r="FO14" s="538"/>
      <c r="FP14" s="538"/>
      <c r="FQ14" s="538"/>
      <c r="FR14" s="538"/>
      <c r="FS14" s="538"/>
      <c r="FT14" s="538"/>
      <c r="FU14" s="538"/>
      <c r="FV14" s="538"/>
      <c r="FW14" s="538"/>
      <c r="FX14" s="538"/>
      <c r="FY14" s="538"/>
      <c r="FZ14" s="538"/>
      <c r="GA14" s="538"/>
      <c r="GB14" s="538"/>
      <c r="GC14" s="538"/>
      <c r="GD14" s="538"/>
      <c r="GE14" s="538"/>
      <c r="GF14" s="538"/>
      <c r="GG14" s="538"/>
      <c r="GH14" s="538"/>
      <c r="GI14" s="538"/>
      <c r="GJ14" s="538"/>
      <c r="GK14" s="538"/>
      <c r="GL14" s="538"/>
      <c r="GM14" s="538"/>
      <c r="GN14" s="538"/>
      <c r="GO14" s="538"/>
      <c r="GP14" s="538"/>
      <c r="GQ14" s="538"/>
      <c r="GR14" s="538"/>
      <c r="GS14" s="538"/>
      <c r="GT14" s="538"/>
      <c r="GU14" s="538"/>
      <c r="GV14" s="538"/>
      <c r="GW14" s="538"/>
      <c r="GX14" s="538"/>
      <c r="GY14" s="538"/>
      <c r="GZ14" s="538"/>
      <c r="HA14" s="538"/>
      <c r="HB14" s="538"/>
      <c r="HC14" s="538"/>
      <c r="HD14" s="538"/>
      <c r="HE14" s="538"/>
      <c r="HF14" s="538"/>
    </row>
    <row r="15" spans="1:214" s="539" customFormat="1" ht="18" customHeight="1">
      <c r="A15" s="484" t="s">
        <v>1077</v>
      </c>
      <c r="B15" s="485" t="s">
        <v>738</v>
      </c>
      <c r="C15" s="486">
        <v>11</v>
      </c>
      <c r="D15" s="485" t="s">
        <v>3</v>
      </c>
      <c r="E15" s="487"/>
      <c r="F15" s="488"/>
      <c r="G15" s="487"/>
      <c r="H15" s="488"/>
      <c r="I15" s="487"/>
      <c r="J15" s="488"/>
      <c r="K15" s="487"/>
      <c r="L15" s="488"/>
      <c r="M15" s="517"/>
      <c r="N15" s="482"/>
      <c r="O15" s="482"/>
      <c r="P15" s="482"/>
      <c r="Q15" s="482"/>
      <c r="R15" s="482"/>
      <c r="S15" s="482"/>
      <c r="T15" s="482"/>
      <c r="U15" s="482"/>
      <c r="V15" s="482"/>
      <c r="W15" s="482"/>
      <c r="X15" s="482"/>
      <c r="Y15" s="482"/>
      <c r="Z15" s="482"/>
      <c r="AA15" s="482"/>
      <c r="AB15" s="482"/>
      <c r="AC15" s="482"/>
      <c r="AD15" s="482"/>
      <c r="AE15" s="482"/>
      <c r="AF15" s="482"/>
      <c r="AG15" s="482"/>
      <c r="AH15" s="482"/>
      <c r="AI15" s="482"/>
      <c r="AJ15" s="482"/>
      <c r="AK15" s="482"/>
      <c r="AL15" s="482"/>
      <c r="AM15" s="482"/>
      <c r="AN15" s="482"/>
      <c r="AO15" s="482"/>
      <c r="AP15" s="482"/>
      <c r="AQ15" s="482"/>
      <c r="AR15" s="482"/>
      <c r="AS15" s="482"/>
      <c r="AT15" s="482"/>
      <c r="AU15" s="482"/>
      <c r="AV15" s="482"/>
      <c r="AW15" s="482"/>
      <c r="AX15" s="482"/>
      <c r="AY15" s="482"/>
      <c r="AZ15" s="482"/>
      <c r="BA15" s="482"/>
      <c r="BB15" s="482"/>
      <c r="BC15" s="482"/>
      <c r="BD15" s="482"/>
      <c r="BE15" s="482"/>
      <c r="BF15" s="482"/>
      <c r="BG15" s="482"/>
      <c r="BH15" s="482"/>
      <c r="BI15" s="482"/>
      <c r="BJ15" s="482"/>
      <c r="BK15" s="482"/>
      <c r="BL15" s="482"/>
      <c r="BM15" s="482"/>
      <c r="BN15" s="482"/>
      <c r="BO15" s="482"/>
      <c r="BP15" s="482"/>
      <c r="BQ15" s="482"/>
      <c r="BR15" s="482"/>
      <c r="BS15" s="482"/>
      <c r="BT15" s="482"/>
      <c r="BU15" s="482"/>
      <c r="BV15" s="482"/>
      <c r="BW15" s="482"/>
      <c r="BX15" s="482"/>
      <c r="BY15" s="482"/>
      <c r="BZ15" s="482"/>
      <c r="CA15" s="482"/>
      <c r="CB15" s="482"/>
      <c r="CC15" s="482"/>
      <c r="CD15" s="482"/>
      <c r="CE15" s="482"/>
      <c r="CF15" s="482"/>
      <c r="CG15" s="482"/>
      <c r="CH15" s="482"/>
      <c r="CI15" s="482"/>
      <c r="CJ15" s="482"/>
      <c r="CK15" s="482"/>
      <c r="CL15" s="482"/>
      <c r="CM15" s="482"/>
      <c r="CN15" s="482"/>
      <c r="CO15" s="482"/>
      <c r="CP15" s="482"/>
      <c r="CQ15" s="482"/>
      <c r="CR15" s="482"/>
      <c r="CS15" s="482"/>
      <c r="CT15" s="482"/>
      <c r="CU15" s="482"/>
      <c r="CV15" s="482"/>
      <c r="CW15" s="482"/>
      <c r="CX15" s="482"/>
      <c r="CY15" s="482"/>
      <c r="CZ15" s="482"/>
      <c r="DA15" s="482"/>
      <c r="DB15" s="482"/>
      <c r="DC15" s="482"/>
      <c r="DD15" s="482"/>
      <c r="DE15" s="482"/>
      <c r="DF15" s="482"/>
      <c r="DG15" s="482"/>
      <c r="DH15" s="482"/>
      <c r="DI15" s="482"/>
      <c r="DJ15" s="482" t="s">
        <v>1079</v>
      </c>
      <c r="DK15" s="482" t="s">
        <v>0</v>
      </c>
      <c r="DL15" s="482"/>
      <c r="DM15" s="482"/>
      <c r="DN15" s="482"/>
      <c r="DO15" s="482"/>
      <c r="DP15" s="482"/>
      <c r="DQ15" s="482"/>
      <c r="DR15" s="482"/>
      <c r="DS15" s="482"/>
      <c r="DT15" s="482"/>
      <c r="DU15" s="482"/>
      <c r="DV15" s="538"/>
      <c r="DW15" s="538"/>
      <c r="DX15" s="538"/>
      <c r="DY15" s="538"/>
      <c r="DZ15" s="538"/>
      <c r="EA15" s="538"/>
      <c r="EB15" s="538"/>
      <c r="EC15" s="538"/>
      <c r="ED15" s="538"/>
      <c r="EE15" s="538"/>
      <c r="EF15" s="538"/>
      <c r="EG15" s="538"/>
      <c r="EH15" s="538"/>
      <c r="EI15" s="538"/>
      <c r="EJ15" s="538"/>
      <c r="EK15" s="538"/>
      <c r="EL15" s="538"/>
      <c r="EM15" s="538"/>
      <c r="EN15" s="538"/>
      <c r="EO15" s="538"/>
      <c r="EP15" s="538"/>
      <c r="EQ15" s="538"/>
      <c r="ER15" s="538"/>
      <c r="ES15" s="538"/>
      <c r="ET15" s="538"/>
      <c r="EU15" s="538"/>
      <c r="EV15" s="538"/>
      <c r="EW15" s="538"/>
      <c r="EX15" s="538"/>
      <c r="EY15" s="538"/>
      <c r="EZ15" s="538"/>
      <c r="FA15" s="538"/>
      <c r="FB15" s="538"/>
      <c r="FC15" s="538"/>
      <c r="FD15" s="538"/>
      <c r="FE15" s="538"/>
      <c r="FF15" s="538"/>
      <c r="FG15" s="538"/>
      <c r="FH15" s="538"/>
      <c r="FI15" s="538"/>
      <c r="FJ15" s="538"/>
      <c r="FK15" s="538"/>
      <c r="FL15" s="538"/>
      <c r="FM15" s="538"/>
      <c r="FN15" s="538"/>
      <c r="FO15" s="538"/>
      <c r="FP15" s="538"/>
      <c r="FQ15" s="538"/>
      <c r="FR15" s="538"/>
      <c r="FS15" s="538"/>
      <c r="FT15" s="538"/>
      <c r="FU15" s="538"/>
      <c r="FV15" s="538"/>
      <c r="FW15" s="538"/>
      <c r="FX15" s="538"/>
      <c r="FY15" s="538"/>
      <c r="FZ15" s="538"/>
      <c r="GA15" s="538"/>
      <c r="GB15" s="538"/>
      <c r="GC15" s="538"/>
      <c r="GD15" s="538"/>
      <c r="GE15" s="538"/>
      <c r="GF15" s="538"/>
      <c r="GG15" s="538"/>
      <c r="GH15" s="538"/>
      <c r="GI15" s="538"/>
      <c r="GJ15" s="538"/>
      <c r="GK15" s="538"/>
      <c r="GL15" s="538"/>
      <c r="GM15" s="538"/>
      <c r="GN15" s="538"/>
      <c r="GO15" s="538"/>
      <c r="GP15" s="538"/>
      <c r="GQ15" s="538"/>
      <c r="GR15" s="538"/>
      <c r="GS15" s="538"/>
      <c r="GT15" s="538"/>
      <c r="GU15" s="538"/>
      <c r="GV15" s="538"/>
      <c r="GW15" s="538"/>
      <c r="GX15" s="538"/>
      <c r="GY15" s="538"/>
      <c r="GZ15" s="538"/>
      <c r="HA15" s="538"/>
      <c r="HB15" s="538"/>
      <c r="HC15" s="538"/>
      <c r="HD15" s="538"/>
      <c r="HE15" s="538"/>
      <c r="HF15" s="538"/>
    </row>
    <row r="16" spans="1:214" s="539" customFormat="1" ht="18" customHeight="1">
      <c r="A16" s="484" t="s">
        <v>1080</v>
      </c>
      <c r="B16" s="485" t="s">
        <v>471</v>
      </c>
      <c r="C16" s="486">
        <v>34</v>
      </c>
      <c r="D16" s="485" t="s">
        <v>427</v>
      </c>
      <c r="E16" s="487"/>
      <c r="F16" s="488"/>
      <c r="G16" s="487"/>
      <c r="H16" s="488"/>
      <c r="I16" s="487"/>
      <c r="J16" s="488"/>
      <c r="K16" s="487"/>
      <c r="L16" s="488"/>
      <c r="M16" s="517"/>
      <c r="N16" s="482"/>
      <c r="O16" s="482"/>
      <c r="P16" s="482"/>
      <c r="Q16" s="482"/>
      <c r="R16" s="482"/>
      <c r="S16" s="482"/>
      <c r="T16" s="482"/>
      <c r="U16" s="482"/>
      <c r="V16" s="482"/>
      <c r="W16" s="482"/>
      <c r="X16" s="482"/>
      <c r="Y16" s="482"/>
      <c r="Z16" s="482"/>
      <c r="AA16" s="482"/>
      <c r="AB16" s="482"/>
      <c r="AC16" s="482"/>
      <c r="AD16" s="482"/>
      <c r="AE16" s="482"/>
      <c r="AF16" s="482"/>
      <c r="AG16" s="482"/>
      <c r="AH16" s="482"/>
      <c r="AI16" s="482"/>
      <c r="AJ16" s="482"/>
      <c r="AK16" s="482"/>
      <c r="AL16" s="482"/>
      <c r="AM16" s="482"/>
      <c r="AN16" s="482"/>
      <c r="AO16" s="482"/>
      <c r="AP16" s="482"/>
      <c r="AQ16" s="482"/>
      <c r="AR16" s="482"/>
      <c r="AS16" s="482"/>
      <c r="AT16" s="482"/>
      <c r="AU16" s="482"/>
      <c r="AV16" s="482"/>
      <c r="AW16" s="482"/>
      <c r="AX16" s="482"/>
      <c r="AY16" s="482"/>
      <c r="AZ16" s="482"/>
      <c r="BA16" s="482"/>
      <c r="BB16" s="482"/>
      <c r="BC16" s="482"/>
      <c r="BD16" s="482"/>
      <c r="BE16" s="482"/>
      <c r="BF16" s="482"/>
      <c r="BG16" s="482"/>
      <c r="BH16" s="482"/>
      <c r="BI16" s="482"/>
      <c r="BJ16" s="482"/>
      <c r="BK16" s="482"/>
      <c r="BL16" s="482"/>
      <c r="BM16" s="482"/>
      <c r="BN16" s="482"/>
      <c r="BO16" s="482"/>
      <c r="BP16" s="482"/>
      <c r="BQ16" s="482"/>
      <c r="BR16" s="482"/>
      <c r="BS16" s="482"/>
      <c r="BT16" s="482"/>
      <c r="BU16" s="482"/>
      <c r="BV16" s="482"/>
      <c r="BW16" s="482"/>
      <c r="BX16" s="482"/>
      <c r="BY16" s="482"/>
      <c r="BZ16" s="482"/>
      <c r="CA16" s="482"/>
      <c r="CB16" s="482"/>
      <c r="CC16" s="482"/>
      <c r="CD16" s="482"/>
      <c r="CE16" s="482"/>
      <c r="CF16" s="482"/>
      <c r="CG16" s="482"/>
      <c r="CH16" s="482"/>
      <c r="CI16" s="482"/>
      <c r="CJ16" s="482"/>
      <c r="CK16" s="482"/>
      <c r="CL16" s="482"/>
      <c r="CM16" s="482"/>
      <c r="CN16" s="482"/>
      <c r="CO16" s="482"/>
      <c r="CP16" s="482"/>
      <c r="CQ16" s="482"/>
      <c r="CR16" s="482"/>
      <c r="CS16" s="482"/>
      <c r="CT16" s="482"/>
      <c r="CU16" s="482"/>
      <c r="CV16" s="482"/>
      <c r="CW16" s="482"/>
      <c r="CX16" s="482"/>
      <c r="CY16" s="482"/>
      <c r="CZ16" s="482"/>
      <c r="DA16" s="482"/>
      <c r="DB16" s="482"/>
      <c r="DC16" s="482"/>
      <c r="DD16" s="482"/>
      <c r="DE16" s="482"/>
      <c r="DF16" s="482"/>
      <c r="DG16" s="482"/>
      <c r="DH16" s="482"/>
      <c r="DI16" s="482"/>
      <c r="DJ16" s="482" t="s">
        <v>1081</v>
      </c>
      <c r="DK16" s="482" t="s">
        <v>0</v>
      </c>
      <c r="DL16" s="482"/>
      <c r="DM16" s="482"/>
      <c r="DN16" s="482"/>
      <c r="DO16" s="482"/>
      <c r="DP16" s="482"/>
      <c r="DQ16" s="482"/>
      <c r="DR16" s="482"/>
      <c r="DS16" s="482"/>
      <c r="DT16" s="482"/>
      <c r="DU16" s="482"/>
      <c r="DV16" s="538"/>
      <c r="DW16" s="538"/>
      <c r="DX16" s="538"/>
      <c r="DY16" s="538"/>
      <c r="DZ16" s="538"/>
      <c r="EA16" s="538"/>
      <c r="EB16" s="538"/>
      <c r="EC16" s="538"/>
      <c r="ED16" s="538"/>
      <c r="EE16" s="538"/>
      <c r="EF16" s="538"/>
      <c r="EG16" s="538"/>
      <c r="EH16" s="538"/>
      <c r="EI16" s="538"/>
      <c r="EJ16" s="538"/>
      <c r="EK16" s="538"/>
      <c r="EL16" s="538"/>
      <c r="EM16" s="538"/>
      <c r="EN16" s="538"/>
      <c r="EO16" s="538"/>
      <c r="EP16" s="538"/>
      <c r="EQ16" s="538"/>
      <c r="ER16" s="538"/>
      <c r="ES16" s="538"/>
      <c r="ET16" s="538"/>
      <c r="EU16" s="538"/>
      <c r="EV16" s="538"/>
      <c r="EW16" s="538"/>
      <c r="EX16" s="538"/>
      <c r="EY16" s="538"/>
      <c r="EZ16" s="538"/>
      <c r="FA16" s="538"/>
      <c r="FB16" s="538"/>
      <c r="FC16" s="538"/>
      <c r="FD16" s="538"/>
      <c r="FE16" s="538"/>
      <c r="FF16" s="538"/>
      <c r="FG16" s="538"/>
      <c r="FH16" s="538"/>
      <c r="FI16" s="538"/>
      <c r="FJ16" s="538"/>
      <c r="FK16" s="538"/>
      <c r="FL16" s="538"/>
      <c r="FM16" s="538"/>
      <c r="FN16" s="538"/>
      <c r="FO16" s="538"/>
      <c r="FP16" s="538"/>
      <c r="FQ16" s="538"/>
      <c r="FR16" s="538"/>
      <c r="FS16" s="538"/>
      <c r="FT16" s="538"/>
      <c r="FU16" s="538"/>
      <c r="FV16" s="538"/>
      <c r="FW16" s="538"/>
      <c r="FX16" s="538"/>
      <c r="FY16" s="538"/>
      <c r="FZ16" s="538"/>
      <c r="GA16" s="538"/>
      <c r="GB16" s="538"/>
      <c r="GC16" s="538"/>
      <c r="GD16" s="538"/>
      <c r="GE16" s="538"/>
      <c r="GF16" s="538"/>
      <c r="GG16" s="538"/>
      <c r="GH16" s="538"/>
      <c r="GI16" s="538"/>
      <c r="GJ16" s="538"/>
      <c r="GK16" s="538"/>
      <c r="GL16" s="538"/>
      <c r="GM16" s="538"/>
      <c r="GN16" s="538"/>
      <c r="GO16" s="538"/>
      <c r="GP16" s="538"/>
      <c r="GQ16" s="538"/>
      <c r="GR16" s="538"/>
      <c r="GS16" s="538"/>
      <c r="GT16" s="538"/>
      <c r="GU16" s="538"/>
      <c r="GV16" s="538"/>
      <c r="GW16" s="538"/>
      <c r="GX16" s="538"/>
      <c r="GY16" s="538"/>
      <c r="GZ16" s="538"/>
      <c r="HA16" s="538"/>
      <c r="HB16" s="538"/>
      <c r="HC16" s="538"/>
      <c r="HD16" s="538"/>
      <c r="HE16" s="538"/>
      <c r="HF16" s="538"/>
    </row>
    <row r="17" spans="1:214" s="539" customFormat="1" ht="18" customHeight="1">
      <c r="A17" s="484" t="s">
        <v>1080</v>
      </c>
      <c r="B17" s="485" t="s">
        <v>1082</v>
      </c>
      <c r="C17" s="486">
        <v>11</v>
      </c>
      <c r="D17" s="485" t="s">
        <v>427</v>
      </c>
      <c r="E17" s="487"/>
      <c r="F17" s="488"/>
      <c r="G17" s="487"/>
      <c r="H17" s="488"/>
      <c r="I17" s="487"/>
      <c r="J17" s="488"/>
      <c r="K17" s="487"/>
      <c r="L17" s="488"/>
      <c r="M17" s="517"/>
      <c r="N17" s="482"/>
      <c r="O17" s="482"/>
      <c r="P17" s="482"/>
      <c r="Q17" s="482"/>
      <c r="R17" s="482"/>
      <c r="S17" s="482"/>
      <c r="T17" s="482"/>
      <c r="U17" s="482"/>
      <c r="V17" s="482"/>
      <c r="W17" s="482"/>
      <c r="X17" s="482"/>
      <c r="Y17" s="482"/>
      <c r="Z17" s="482"/>
      <c r="AA17" s="482"/>
      <c r="AB17" s="482"/>
      <c r="AC17" s="482"/>
      <c r="AD17" s="482"/>
      <c r="AE17" s="482"/>
      <c r="AF17" s="482"/>
      <c r="AG17" s="482"/>
      <c r="AH17" s="482"/>
      <c r="AI17" s="482"/>
      <c r="AJ17" s="482"/>
      <c r="AK17" s="482"/>
      <c r="AL17" s="482"/>
      <c r="AM17" s="482"/>
      <c r="AN17" s="482"/>
      <c r="AO17" s="482"/>
      <c r="AP17" s="482"/>
      <c r="AQ17" s="482"/>
      <c r="AR17" s="482"/>
      <c r="AS17" s="482"/>
      <c r="AT17" s="482"/>
      <c r="AU17" s="482"/>
      <c r="AV17" s="482"/>
      <c r="AW17" s="482"/>
      <c r="AX17" s="482"/>
      <c r="AY17" s="482"/>
      <c r="AZ17" s="482"/>
      <c r="BA17" s="482"/>
      <c r="BB17" s="482"/>
      <c r="BC17" s="482"/>
      <c r="BD17" s="482"/>
      <c r="BE17" s="482"/>
      <c r="BF17" s="482"/>
      <c r="BG17" s="482"/>
      <c r="BH17" s="482"/>
      <c r="BI17" s="482"/>
      <c r="BJ17" s="482"/>
      <c r="BK17" s="482"/>
      <c r="BL17" s="482"/>
      <c r="BM17" s="482"/>
      <c r="BN17" s="482"/>
      <c r="BO17" s="482"/>
      <c r="BP17" s="482"/>
      <c r="BQ17" s="482"/>
      <c r="BR17" s="482"/>
      <c r="BS17" s="482"/>
      <c r="BT17" s="482"/>
      <c r="BU17" s="482"/>
      <c r="BV17" s="482"/>
      <c r="BW17" s="482"/>
      <c r="BX17" s="482"/>
      <c r="BY17" s="482"/>
      <c r="BZ17" s="482"/>
      <c r="CA17" s="482"/>
      <c r="CB17" s="482"/>
      <c r="CC17" s="482"/>
      <c r="CD17" s="482"/>
      <c r="CE17" s="482"/>
      <c r="CF17" s="482"/>
      <c r="CG17" s="482"/>
      <c r="CH17" s="482"/>
      <c r="CI17" s="482"/>
      <c r="CJ17" s="482"/>
      <c r="CK17" s="482"/>
      <c r="CL17" s="482"/>
      <c r="CM17" s="482"/>
      <c r="CN17" s="482"/>
      <c r="CO17" s="482"/>
      <c r="CP17" s="482"/>
      <c r="CQ17" s="482"/>
      <c r="CR17" s="482"/>
      <c r="CS17" s="482"/>
      <c r="CT17" s="482"/>
      <c r="CU17" s="482"/>
      <c r="CV17" s="482"/>
      <c r="CW17" s="482"/>
      <c r="CX17" s="482"/>
      <c r="CY17" s="482"/>
      <c r="CZ17" s="482"/>
      <c r="DA17" s="482"/>
      <c r="DB17" s="482"/>
      <c r="DC17" s="482"/>
      <c r="DD17" s="482"/>
      <c r="DE17" s="482"/>
      <c r="DF17" s="482"/>
      <c r="DG17" s="482"/>
      <c r="DH17" s="482"/>
      <c r="DI17" s="482"/>
      <c r="DJ17" s="482" t="s">
        <v>1083</v>
      </c>
      <c r="DK17" s="482" t="s">
        <v>0</v>
      </c>
      <c r="DL17" s="482"/>
      <c r="DM17" s="482"/>
      <c r="DN17" s="482"/>
      <c r="DO17" s="482"/>
      <c r="DP17" s="482"/>
      <c r="DQ17" s="482"/>
      <c r="DR17" s="482"/>
      <c r="DS17" s="482"/>
      <c r="DT17" s="482"/>
      <c r="DU17" s="482"/>
      <c r="DV17" s="538"/>
      <c r="DW17" s="538"/>
      <c r="DX17" s="538"/>
      <c r="DY17" s="538"/>
      <c r="DZ17" s="538"/>
      <c r="EA17" s="538"/>
      <c r="EB17" s="538"/>
      <c r="EC17" s="538"/>
      <c r="ED17" s="538"/>
      <c r="EE17" s="538"/>
      <c r="EF17" s="538"/>
      <c r="EG17" s="538"/>
      <c r="EH17" s="538"/>
      <c r="EI17" s="538"/>
      <c r="EJ17" s="538"/>
      <c r="EK17" s="538"/>
      <c r="EL17" s="538"/>
      <c r="EM17" s="538"/>
      <c r="EN17" s="538"/>
      <c r="EO17" s="538"/>
      <c r="EP17" s="538"/>
      <c r="EQ17" s="538"/>
      <c r="ER17" s="538"/>
      <c r="ES17" s="538"/>
      <c r="ET17" s="538"/>
      <c r="EU17" s="538"/>
      <c r="EV17" s="538"/>
      <c r="EW17" s="538"/>
      <c r="EX17" s="538"/>
      <c r="EY17" s="538"/>
      <c r="EZ17" s="538"/>
      <c r="FA17" s="538"/>
      <c r="FB17" s="538"/>
      <c r="FC17" s="538"/>
      <c r="FD17" s="538"/>
      <c r="FE17" s="538"/>
      <c r="FF17" s="538"/>
      <c r="FG17" s="538"/>
      <c r="FH17" s="538"/>
      <c r="FI17" s="538"/>
      <c r="FJ17" s="538"/>
      <c r="FK17" s="538"/>
      <c r="FL17" s="538"/>
      <c r="FM17" s="538"/>
      <c r="FN17" s="538"/>
      <c r="FO17" s="538"/>
      <c r="FP17" s="538"/>
      <c r="FQ17" s="538"/>
      <c r="FR17" s="538"/>
      <c r="FS17" s="538"/>
      <c r="FT17" s="538"/>
      <c r="FU17" s="538"/>
      <c r="FV17" s="538"/>
      <c r="FW17" s="538"/>
      <c r="FX17" s="538"/>
      <c r="FY17" s="538"/>
      <c r="FZ17" s="538"/>
      <c r="GA17" s="538"/>
      <c r="GB17" s="538"/>
      <c r="GC17" s="538"/>
      <c r="GD17" s="538"/>
      <c r="GE17" s="538"/>
      <c r="GF17" s="538"/>
      <c r="GG17" s="538"/>
      <c r="GH17" s="538"/>
      <c r="GI17" s="538"/>
      <c r="GJ17" s="538"/>
      <c r="GK17" s="538"/>
      <c r="GL17" s="538"/>
      <c r="GM17" s="538"/>
      <c r="GN17" s="538"/>
      <c r="GO17" s="538"/>
      <c r="GP17" s="538"/>
      <c r="GQ17" s="538"/>
      <c r="GR17" s="538"/>
      <c r="GS17" s="538"/>
      <c r="GT17" s="538"/>
      <c r="GU17" s="538"/>
      <c r="GV17" s="538"/>
      <c r="GW17" s="538"/>
      <c r="GX17" s="538"/>
      <c r="GY17" s="538"/>
      <c r="GZ17" s="538"/>
      <c r="HA17" s="538"/>
      <c r="HB17" s="538"/>
      <c r="HC17" s="538"/>
      <c r="HD17" s="538"/>
      <c r="HE17" s="538"/>
      <c r="HF17" s="538"/>
    </row>
    <row r="18" spans="1:214" s="539" customFormat="1" ht="18" customHeight="1">
      <c r="A18" s="484" t="s">
        <v>1084</v>
      </c>
      <c r="B18" s="485" t="s">
        <v>739</v>
      </c>
      <c r="C18" s="486">
        <v>45</v>
      </c>
      <c r="D18" s="485" t="s">
        <v>2</v>
      </c>
      <c r="E18" s="487"/>
      <c r="F18" s="488"/>
      <c r="G18" s="487"/>
      <c r="H18" s="488"/>
      <c r="I18" s="487"/>
      <c r="J18" s="488"/>
      <c r="K18" s="487"/>
      <c r="L18" s="488"/>
      <c r="M18" s="517"/>
      <c r="N18" s="482"/>
      <c r="O18" s="482"/>
      <c r="P18" s="482"/>
      <c r="Q18" s="482"/>
      <c r="R18" s="482"/>
      <c r="S18" s="482"/>
      <c r="T18" s="482"/>
      <c r="U18" s="482"/>
      <c r="V18" s="482"/>
      <c r="W18" s="482"/>
      <c r="X18" s="482"/>
      <c r="Y18" s="482"/>
      <c r="Z18" s="482"/>
      <c r="AA18" s="482"/>
      <c r="AB18" s="482"/>
      <c r="AC18" s="482"/>
      <c r="AD18" s="482"/>
      <c r="AE18" s="482"/>
      <c r="AF18" s="482"/>
      <c r="AG18" s="482"/>
      <c r="AH18" s="482"/>
      <c r="AI18" s="482"/>
      <c r="AJ18" s="482"/>
      <c r="AK18" s="482"/>
      <c r="AL18" s="482"/>
      <c r="AM18" s="482"/>
      <c r="AN18" s="482"/>
      <c r="AO18" s="482"/>
      <c r="AP18" s="482"/>
      <c r="AQ18" s="482"/>
      <c r="AR18" s="482"/>
      <c r="AS18" s="482"/>
      <c r="AT18" s="482"/>
      <c r="AU18" s="482"/>
      <c r="AV18" s="482"/>
      <c r="AW18" s="482"/>
      <c r="AX18" s="482"/>
      <c r="AY18" s="482"/>
      <c r="AZ18" s="482"/>
      <c r="BA18" s="482"/>
      <c r="BB18" s="482"/>
      <c r="BC18" s="482"/>
      <c r="BD18" s="482"/>
      <c r="BE18" s="482"/>
      <c r="BF18" s="482"/>
      <c r="BG18" s="482"/>
      <c r="BH18" s="482"/>
      <c r="BI18" s="482"/>
      <c r="BJ18" s="482"/>
      <c r="BK18" s="482"/>
      <c r="BL18" s="482"/>
      <c r="BM18" s="482"/>
      <c r="BN18" s="482"/>
      <c r="BO18" s="482"/>
      <c r="BP18" s="482"/>
      <c r="BQ18" s="482"/>
      <c r="BR18" s="482"/>
      <c r="BS18" s="482"/>
      <c r="BT18" s="482"/>
      <c r="BU18" s="482"/>
      <c r="BV18" s="482"/>
      <c r="BW18" s="482"/>
      <c r="BX18" s="482"/>
      <c r="BY18" s="482"/>
      <c r="BZ18" s="482"/>
      <c r="CA18" s="482"/>
      <c r="CB18" s="482"/>
      <c r="CC18" s="482"/>
      <c r="CD18" s="482"/>
      <c r="CE18" s="482"/>
      <c r="CF18" s="482"/>
      <c r="CG18" s="482"/>
      <c r="CH18" s="482"/>
      <c r="CI18" s="482"/>
      <c r="CJ18" s="482"/>
      <c r="CK18" s="482"/>
      <c r="CL18" s="482"/>
      <c r="CM18" s="482"/>
      <c r="CN18" s="482"/>
      <c r="CO18" s="482"/>
      <c r="CP18" s="482"/>
      <c r="CQ18" s="482"/>
      <c r="CR18" s="482"/>
      <c r="CS18" s="482"/>
      <c r="CT18" s="482"/>
      <c r="CU18" s="482"/>
      <c r="CV18" s="482"/>
      <c r="CW18" s="482"/>
      <c r="CX18" s="482"/>
      <c r="CY18" s="482"/>
      <c r="CZ18" s="482"/>
      <c r="DA18" s="482"/>
      <c r="DB18" s="482"/>
      <c r="DC18" s="482"/>
      <c r="DD18" s="482"/>
      <c r="DE18" s="482"/>
      <c r="DF18" s="482"/>
      <c r="DG18" s="482"/>
      <c r="DH18" s="482"/>
      <c r="DI18" s="482"/>
      <c r="DJ18" s="482" t="s">
        <v>1085</v>
      </c>
      <c r="DK18" s="482" t="s">
        <v>0</v>
      </c>
      <c r="DL18" s="482"/>
      <c r="DM18" s="482"/>
      <c r="DN18" s="482"/>
      <c r="DO18" s="482"/>
      <c r="DP18" s="482"/>
      <c r="DQ18" s="482"/>
      <c r="DR18" s="482"/>
      <c r="DS18" s="482"/>
      <c r="DT18" s="482"/>
      <c r="DU18" s="482"/>
      <c r="DV18" s="538"/>
      <c r="DW18" s="538"/>
      <c r="DX18" s="538"/>
      <c r="DY18" s="538"/>
      <c r="DZ18" s="538"/>
      <c r="EA18" s="538"/>
      <c r="EB18" s="538"/>
      <c r="EC18" s="538"/>
      <c r="ED18" s="538"/>
      <c r="EE18" s="538"/>
      <c r="EF18" s="538"/>
      <c r="EG18" s="538"/>
      <c r="EH18" s="538"/>
      <c r="EI18" s="538"/>
      <c r="EJ18" s="538"/>
      <c r="EK18" s="538"/>
      <c r="EL18" s="538"/>
      <c r="EM18" s="538"/>
      <c r="EN18" s="538"/>
      <c r="EO18" s="538"/>
      <c r="EP18" s="538"/>
      <c r="EQ18" s="538"/>
      <c r="ER18" s="538"/>
      <c r="ES18" s="538"/>
      <c r="ET18" s="538"/>
      <c r="EU18" s="538"/>
      <c r="EV18" s="538"/>
      <c r="EW18" s="538"/>
      <c r="EX18" s="538"/>
      <c r="EY18" s="538"/>
      <c r="EZ18" s="538"/>
      <c r="FA18" s="538"/>
      <c r="FB18" s="538"/>
      <c r="FC18" s="538"/>
      <c r="FD18" s="538"/>
      <c r="FE18" s="538"/>
      <c r="FF18" s="538"/>
      <c r="FG18" s="538"/>
      <c r="FH18" s="538"/>
      <c r="FI18" s="538"/>
      <c r="FJ18" s="538"/>
      <c r="FK18" s="538"/>
      <c r="FL18" s="538"/>
      <c r="FM18" s="538"/>
      <c r="FN18" s="538"/>
      <c r="FO18" s="538"/>
      <c r="FP18" s="538"/>
      <c r="FQ18" s="538"/>
      <c r="FR18" s="538"/>
      <c r="FS18" s="538"/>
      <c r="FT18" s="538"/>
      <c r="FU18" s="538"/>
      <c r="FV18" s="538"/>
      <c r="FW18" s="538"/>
      <c r="FX18" s="538"/>
      <c r="FY18" s="538"/>
      <c r="FZ18" s="538"/>
      <c r="GA18" s="538"/>
      <c r="GB18" s="538"/>
      <c r="GC18" s="538"/>
      <c r="GD18" s="538"/>
      <c r="GE18" s="538"/>
      <c r="GF18" s="538"/>
      <c r="GG18" s="538"/>
      <c r="GH18" s="538"/>
      <c r="GI18" s="538"/>
      <c r="GJ18" s="538"/>
      <c r="GK18" s="538"/>
      <c r="GL18" s="538"/>
      <c r="GM18" s="538"/>
      <c r="GN18" s="538"/>
      <c r="GO18" s="538"/>
      <c r="GP18" s="538"/>
      <c r="GQ18" s="538"/>
      <c r="GR18" s="538"/>
      <c r="GS18" s="538"/>
      <c r="GT18" s="538"/>
      <c r="GU18" s="538"/>
      <c r="GV18" s="538"/>
      <c r="GW18" s="538"/>
      <c r="GX18" s="538"/>
      <c r="GY18" s="538"/>
      <c r="GZ18" s="538"/>
      <c r="HA18" s="538"/>
      <c r="HB18" s="538"/>
      <c r="HC18" s="538"/>
      <c r="HD18" s="538"/>
      <c r="HE18" s="538"/>
      <c r="HF18" s="538"/>
    </row>
    <row r="19" spans="1:214" s="539" customFormat="1" ht="18" customHeight="1">
      <c r="A19" s="484" t="s">
        <v>1086</v>
      </c>
      <c r="B19" s="485" t="s">
        <v>740</v>
      </c>
      <c r="C19" s="486">
        <v>2</v>
      </c>
      <c r="D19" s="485" t="s">
        <v>430</v>
      </c>
      <c r="E19" s="487"/>
      <c r="F19" s="488"/>
      <c r="G19" s="487"/>
      <c r="H19" s="488"/>
      <c r="I19" s="487"/>
      <c r="J19" s="488"/>
      <c r="K19" s="487"/>
      <c r="L19" s="488"/>
      <c r="M19" s="517"/>
      <c r="N19" s="482"/>
      <c r="O19" s="482"/>
      <c r="P19" s="482"/>
      <c r="Q19" s="482"/>
      <c r="R19" s="482"/>
      <c r="S19" s="482"/>
      <c r="T19" s="482"/>
      <c r="U19" s="482"/>
      <c r="V19" s="482"/>
      <c r="W19" s="482"/>
      <c r="X19" s="482"/>
      <c r="Y19" s="482"/>
      <c r="Z19" s="482"/>
      <c r="AA19" s="482"/>
      <c r="AB19" s="482"/>
      <c r="AC19" s="482"/>
      <c r="AD19" s="482"/>
      <c r="AE19" s="482"/>
      <c r="AF19" s="482"/>
      <c r="AG19" s="482"/>
      <c r="AH19" s="482"/>
      <c r="AI19" s="482"/>
      <c r="AJ19" s="482"/>
      <c r="AK19" s="482"/>
      <c r="AL19" s="482"/>
      <c r="AM19" s="482"/>
      <c r="AN19" s="482"/>
      <c r="AO19" s="482"/>
      <c r="AP19" s="482"/>
      <c r="AQ19" s="482"/>
      <c r="AR19" s="482"/>
      <c r="AS19" s="482"/>
      <c r="AT19" s="482"/>
      <c r="AU19" s="482"/>
      <c r="AV19" s="482"/>
      <c r="AW19" s="482"/>
      <c r="AX19" s="482"/>
      <c r="AY19" s="482"/>
      <c r="AZ19" s="482"/>
      <c r="BA19" s="482"/>
      <c r="BB19" s="482"/>
      <c r="BC19" s="482"/>
      <c r="BD19" s="482"/>
      <c r="BE19" s="482"/>
      <c r="BF19" s="482"/>
      <c r="BG19" s="482"/>
      <c r="BH19" s="482"/>
      <c r="BI19" s="482"/>
      <c r="BJ19" s="482"/>
      <c r="BK19" s="482"/>
      <c r="BL19" s="482"/>
      <c r="BM19" s="482"/>
      <c r="BN19" s="482"/>
      <c r="BO19" s="482"/>
      <c r="BP19" s="482"/>
      <c r="BQ19" s="482"/>
      <c r="BR19" s="482"/>
      <c r="BS19" s="482"/>
      <c r="BT19" s="482"/>
      <c r="BU19" s="482"/>
      <c r="BV19" s="482"/>
      <c r="BW19" s="482"/>
      <c r="BX19" s="482"/>
      <c r="BY19" s="482"/>
      <c r="BZ19" s="482"/>
      <c r="CA19" s="482"/>
      <c r="CB19" s="482"/>
      <c r="CC19" s="482"/>
      <c r="CD19" s="482"/>
      <c r="CE19" s="482"/>
      <c r="CF19" s="482"/>
      <c r="CG19" s="482"/>
      <c r="CH19" s="482"/>
      <c r="CI19" s="482"/>
      <c r="CJ19" s="482"/>
      <c r="CK19" s="482"/>
      <c r="CL19" s="482"/>
      <c r="CM19" s="482"/>
      <c r="CN19" s="482"/>
      <c r="CO19" s="482"/>
      <c r="CP19" s="482"/>
      <c r="CQ19" s="482"/>
      <c r="CR19" s="482"/>
      <c r="CS19" s="482"/>
      <c r="CT19" s="482"/>
      <c r="CU19" s="482"/>
      <c r="CV19" s="482"/>
      <c r="CW19" s="482"/>
      <c r="CX19" s="482"/>
      <c r="CY19" s="482"/>
      <c r="CZ19" s="482"/>
      <c r="DA19" s="482"/>
      <c r="DB19" s="482"/>
      <c r="DC19" s="482"/>
      <c r="DD19" s="482"/>
      <c r="DE19" s="482"/>
      <c r="DF19" s="482"/>
      <c r="DG19" s="482"/>
      <c r="DH19" s="482"/>
      <c r="DI19" s="482"/>
      <c r="DJ19" s="482" t="s">
        <v>1087</v>
      </c>
      <c r="DK19" s="482" t="s">
        <v>0</v>
      </c>
      <c r="DL19" s="482"/>
      <c r="DM19" s="482"/>
      <c r="DN19" s="482"/>
      <c r="DO19" s="482"/>
      <c r="DP19" s="482"/>
      <c r="DQ19" s="482"/>
      <c r="DR19" s="482"/>
      <c r="DS19" s="482"/>
      <c r="DT19" s="482"/>
      <c r="DU19" s="482"/>
      <c r="DV19" s="538"/>
      <c r="DW19" s="538"/>
      <c r="DX19" s="538"/>
      <c r="DY19" s="538"/>
      <c r="DZ19" s="538"/>
      <c r="EA19" s="538"/>
      <c r="EB19" s="538"/>
      <c r="EC19" s="538"/>
      <c r="ED19" s="538"/>
      <c r="EE19" s="538"/>
      <c r="EF19" s="538"/>
      <c r="EG19" s="538"/>
      <c r="EH19" s="538"/>
      <c r="EI19" s="538"/>
      <c r="EJ19" s="538"/>
      <c r="EK19" s="538"/>
      <c r="EL19" s="538"/>
      <c r="EM19" s="538"/>
      <c r="EN19" s="538"/>
      <c r="EO19" s="538"/>
      <c r="EP19" s="538"/>
      <c r="EQ19" s="538"/>
      <c r="ER19" s="538"/>
      <c r="ES19" s="538"/>
      <c r="ET19" s="538"/>
      <c r="EU19" s="538"/>
      <c r="EV19" s="538"/>
      <c r="EW19" s="538"/>
      <c r="EX19" s="538"/>
      <c r="EY19" s="538"/>
      <c r="EZ19" s="538"/>
      <c r="FA19" s="538"/>
      <c r="FB19" s="538"/>
      <c r="FC19" s="538"/>
      <c r="FD19" s="538"/>
      <c r="FE19" s="538"/>
      <c r="FF19" s="538"/>
      <c r="FG19" s="538"/>
      <c r="FH19" s="538"/>
      <c r="FI19" s="538"/>
      <c r="FJ19" s="538"/>
      <c r="FK19" s="538"/>
      <c r="FL19" s="538"/>
      <c r="FM19" s="538"/>
      <c r="FN19" s="538"/>
      <c r="FO19" s="538"/>
      <c r="FP19" s="538"/>
      <c r="FQ19" s="538"/>
      <c r="FR19" s="538"/>
      <c r="FS19" s="538"/>
      <c r="FT19" s="538"/>
      <c r="FU19" s="538"/>
      <c r="FV19" s="538"/>
      <c r="FW19" s="538"/>
      <c r="FX19" s="538"/>
      <c r="FY19" s="538"/>
      <c r="FZ19" s="538"/>
      <c r="GA19" s="538"/>
      <c r="GB19" s="538"/>
      <c r="GC19" s="538"/>
      <c r="GD19" s="538"/>
      <c r="GE19" s="538"/>
      <c r="GF19" s="538"/>
      <c r="GG19" s="538"/>
      <c r="GH19" s="538"/>
      <c r="GI19" s="538"/>
      <c r="GJ19" s="538"/>
      <c r="GK19" s="538"/>
      <c r="GL19" s="538"/>
      <c r="GM19" s="538"/>
      <c r="GN19" s="538"/>
      <c r="GO19" s="538"/>
      <c r="GP19" s="538"/>
      <c r="GQ19" s="538"/>
      <c r="GR19" s="538"/>
      <c r="GS19" s="538"/>
      <c r="GT19" s="538"/>
      <c r="GU19" s="538"/>
      <c r="GV19" s="538"/>
      <c r="GW19" s="538"/>
      <c r="GX19" s="538"/>
      <c r="GY19" s="538"/>
      <c r="GZ19" s="538"/>
      <c r="HA19" s="538"/>
      <c r="HB19" s="538"/>
      <c r="HC19" s="538"/>
      <c r="HD19" s="538"/>
      <c r="HE19" s="538"/>
      <c r="HF19" s="538"/>
    </row>
    <row r="20" spans="1:214" s="539" customFormat="1" ht="18" customHeight="1">
      <c r="A20" s="484" t="s">
        <v>1088</v>
      </c>
      <c r="B20" s="485" t="s">
        <v>741</v>
      </c>
      <c r="C20" s="486">
        <v>47</v>
      </c>
      <c r="D20" s="485" t="s">
        <v>427</v>
      </c>
      <c r="E20" s="487"/>
      <c r="F20" s="488"/>
      <c r="G20" s="487"/>
      <c r="H20" s="488"/>
      <c r="I20" s="487"/>
      <c r="J20" s="488"/>
      <c r="K20" s="487"/>
      <c r="L20" s="488"/>
      <c r="M20" s="517"/>
      <c r="N20" s="482"/>
      <c r="O20" s="482"/>
      <c r="P20" s="482"/>
      <c r="Q20" s="482"/>
      <c r="R20" s="482"/>
      <c r="S20" s="482"/>
      <c r="T20" s="482"/>
      <c r="U20" s="482"/>
      <c r="V20" s="482"/>
      <c r="W20" s="482"/>
      <c r="X20" s="482"/>
      <c r="Y20" s="482"/>
      <c r="Z20" s="482"/>
      <c r="AA20" s="482"/>
      <c r="AB20" s="482"/>
      <c r="AC20" s="482"/>
      <c r="AD20" s="482"/>
      <c r="AE20" s="482"/>
      <c r="AF20" s="482"/>
      <c r="AG20" s="482"/>
      <c r="AH20" s="482"/>
      <c r="AI20" s="482"/>
      <c r="AJ20" s="482"/>
      <c r="AK20" s="482"/>
      <c r="AL20" s="482"/>
      <c r="AM20" s="482"/>
      <c r="AN20" s="482"/>
      <c r="AO20" s="482"/>
      <c r="AP20" s="482"/>
      <c r="AQ20" s="482"/>
      <c r="AR20" s="482"/>
      <c r="AS20" s="482"/>
      <c r="AT20" s="482"/>
      <c r="AU20" s="482"/>
      <c r="AV20" s="482"/>
      <c r="AW20" s="482"/>
      <c r="AX20" s="482"/>
      <c r="AY20" s="482"/>
      <c r="AZ20" s="482"/>
      <c r="BA20" s="482"/>
      <c r="BB20" s="482"/>
      <c r="BC20" s="482"/>
      <c r="BD20" s="482"/>
      <c r="BE20" s="482"/>
      <c r="BF20" s="482"/>
      <c r="BG20" s="482"/>
      <c r="BH20" s="482"/>
      <c r="BI20" s="482"/>
      <c r="BJ20" s="482"/>
      <c r="BK20" s="482"/>
      <c r="BL20" s="482"/>
      <c r="BM20" s="482"/>
      <c r="BN20" s="482"/>
      <c r="BO20" s="482"/>
      <c r="BP20" s="482"/>
      <c r="BQ20" s="482"/>
      <c r="BR20" s="482"/>
      <c r="BS20" s="482"/>
      <c r="BT20" s="482"/>
      <c r="BU20" s="482"/>
      <c r="BV20" s="482"/>
      <c r="BW20" s="482"/>
      <c r="BX20" s="482"/>
      <c r="BY20" s="482"/>
      <c r="BZ20" s="482"/>
      <c r="CA20" s="482"/>
      <c r="CB20" s="482"/>
      <c r="CC20" s="482"/>
      <c r="CD20" s="482"/>
      <c r="CE20" s="482"/>
      <c r="CF20" s="482"/>
      <c r="CG20" s="482"/>
      <c r="CH20" s="482"/>
      <c r="CI20" s="482"/>
      <c r="CJ20" s="482"/>
      <c r="CK20" s="482"/>
      <c r="CL20" s="482"/>
      <c r="CM20" s="482"/>
      <c r="CN20" s="482"/>
      <c r="CO20" s="482"/>
      <c r="CP20" s="482"/>
      <c r="CQ20" s="482"/>
      <c r="CR20" s="482"/>
      <c r="CS20" s="482"/>
      <c r="CT20" s="482"/>
      <c r="CU20" s="482"/>
      <c r="CV20" s="482"/>
      <c r="CW20" s="482"/>
      <c r="CX20" s="482"/>
      <c r="CY20" s="482"/>
      <c r="CZ20" s="482"/>
      <c r="DA20" s="482"/>
      <c r="DB20" s="482"/>
      <c r="DC20" s="482"/>
      <c r="DD20" s="482"/>
      <c r="DE20" s="482"/>
      <c r="DF20" s="482"/>
      <c r="DG20" s="482"/>
      <c r="DH20" s="482"/>
      <c r="DI20" s="482"/>
      <c r="DJ20" s="482" t="s">
        <v>1089</v>
      </c>
      <c r="DK20" s="482" t="s">
        <v>0</v>
      </c>
      <c r="DL20" s="482"/>
      <c r="DM20" s="482"/>
      <c r="DN20" s="482"/>
      <c r="DO20" s="482"/>
      <c r="DP20" s="482"/>
      <c r="DQ20" s="482"/>
      <c r="DR20" s="482"/>
      <c r="DS20" s="482"/>
      <c r="DT20" s="482"/>
      <c r="DU20" s="482"/>
      <c r="DV20" s="538"/>
      <c r="DW20" s="538"/>
      <c r="DX20" s="538"/>
      <c r="DY20" s="538"/>
      <c r="DZ20" s="538"/>
      <c r="EA20" s="538"/>
      <c r="EB20" s="538"/>
      <c r="EC20" s="538"/>
      <c r="ED20" s="538"/>
      <c r="EE20" s="538"/>
      <c r="EF20" s="538"/>
      <c r="EG20" s="538"/>
      <c r="EH20" s="538"/>
      <c r="EI20" s="538"/>
      <c r="EJ20" s="538"/>
      <c r="EK20" s="538"/>
      <c r="EL20" s="538"/>
      <c r="EM20" s="538"/>
      <c r="EN20" s="538"/>
      <c r="EO20" s="538"/>
      <c r="EP20" s="538"/>
      <c r="EQ20" s="538"/>
      <c r="ER20" s="538"/>
      <c r="ES20" s="538"/>
      <c r="ET20" s="538"/>
      <c r="EU20" s="538"/>
      <c r="EV20" s="538"/>
      <c r="EW20" s="538"/>
      <c r="EX20" s="538"/>
      <c r="EY20" s="538"/>
      <c r="EZ20" s="538"/>
      <c r="FA20" s="538"/>
      <c r="FB20" s="538"/>
      <c r="FC20" s="538"/>
      <c r="FD20" s="538"/>
      <c r="FE20" s="538"/>
      <c r="FF20" s="538"/>
      <c r="FG20" s="538"/>
      <c r="FH20" s="538"/>
      <c r="FI20" s="538"/>
      <c r="FJ20" s="538"/>
      <c r="FK20" s="538"/>
      <c r="FL20" s="538"/>
      <c r="FM20" s="538"/>
      <c r="FN20" s="538"/>
      <c r="FO20" s="538"/>
      <c r="FP20" s="538"/>
      <c r="FQ20" s="538"/>
      <c r="FR20" s="538"/>
      <c r="FS20" s="538"/>
      <c r="FT20" s="538"/>
      <c r="FU20" s="538"/>
      <c r="FV20" s="538"/>
      <c r="FW20" s="538"/>
      <c r="FX20" s="538"/>
      <c r="FY20" s="538"/>
      <c r="FZ20" s="538"/>
      <c r="GA20" s="538"/>
      <c r="GB20" s="538"/>
      <c r="GC20" s="538"/>
      <c r="GD20" s="538"/>
      <c r="GE20" s="538"/>
      <c r="GF20" s="538"/>
      <c r="GG20" s="538"/>
      <c r="GH20" s="538"/>
      <c r="GI20" s="538"/>
      <c r="GJ20" s="538"/>
      <c r="GK20" s="538"/>
      <c r="GL20" s="538"/>
      <c r="GM20" s="538"/>
      <c r="GN20" s="538"/>
      <c r="GO20" s="538"/>
      <c r="GP20" s="538"/>
      <c r="GQ20" s="538"/>
      <c r="GR20" s="538"/>
      <c r="GS20" s="538"/>
      <c r="GT20" s="538"/>
      <c r="GU20" s="538"/>
      <c r="GV20" s="538"/>
      <c r="GW20" s="538"/>
      <c r="GX20" s="538"/>
      <c r="GY20" s="538"/>
      <c r="GZ20" s="538"/>
      <c r="HA20" s="538"/>
      <c r="HB20" s="538"/>
      <c r="HC20" s="538"/>
      <c r="HD20" s="538"/>
      <c r="HE20" s="538"/>
      <c r="HF20" s="538"/>
    </row>
    <row r="21" spans="1:214" s="539" customFormat="1" ht="18" customHeight="1">
      <c r="A21" s="484" t="s">
        <v>1090</v>
      </c>
      <c r="B21" s="485" t="s">
        <v>742</v>
      </c>
      <c r="C21" s="486">
        <v>45</v>
      </c>
      <c r="D21" s="485" t="s">
        <v>2</v>
      </c>
      <c r="E21" s="487"/>
      <c r="F21" s="488"/>
      <c r="G21" s="487"/>
      <c r="H21" s="488"/>
      <c r="I21" s="487"/>
      <c r="J21" s="488"/>
      <c r="K21" s="487"/>
      <c r="L21" s="488"/>
      <c r="M21" s="517"/>
      <c r="N21" s="482"/>
      <c r="O21" s="482"/>
      <c r="P21" s="482"/>
      <c r="Q21" s="482"/>
      <c r="R21" s="482"/>
      <c r="S21" s="482"/>
      <c r="T21" s="482"/>
      <c r="U21" s="482"/>
      <c r="V21" s="482"/>
      <c r="W21" s="482"/>
      <c r="X21" s="482"/>
      <c r="Y21" s="482"/>
      <c r="Z21" s="482"/>
      <c r="AA21" s="482"/>
      <c r="AB21" s="482"/>
      <c r="AC21" s="482"/>
      <c r="AD21" s="482"/>
      <c r="AE21" s="482"/>
      <c r="AF21" s="482"/>
      <c r="AG21" s="482"/>
      <c r="AH21" s="482"/>
      <c r="AI21" s="482"/>
      <c r="AJ21" s="482"/>
      <c r="AK21" s="482"/>
      <c r="AL21" s="482"/>
      <c r="AM21" s="482"/>
      <c r="AN21" s="482"/>
      <c r="AO21" s="482"/>
      <c r="AP21" s="482"/>
      <c r="AQ21" s="482"/>
      <c r="AR21" s="482"/>
      <c r="AS21" s="482"/>
      <c r="AT21" s="482"/>
      <c r="AU21" s="482"/>
      <c r="AV21" s="482"/>
      <c r="AW21" s="482"/>
      <c r="AX21" s="482"/>
      <c r="AY21" s="482"/>
      <c r="AZ21" s="482"/>
      <c r="BA21" s="482"/>
      <c r="BB21" s="482"/>
      <c r="BC21" s="482"/>
      <c r="BD21" s="482"/>
      <c r="BE21" s="482"/>
      <c r="BF21" s="482"/>
      <c r="BG21" s="482"/>
      <c r="BH21" s="482"/>
      <c r="BI21" s="482"/>
      <c r="BJ21" s="482"/>
      <c r="BK21" s="482"/>
      <c r="BL21" s="482"/>
      <c r="BM21" s="482"/>
      <c r="BN21" s="482"/>
      <c r="BO21" s="482"/>
      <c r="BP21" s="482"/>
      <c r="BQ21" s="482"/>
      <c r="BR21" s="482"/>
      <c r="BS21" s="482"/>
      <c r="BT21" s="482"/>
      <c r="BU21" s="482"/>
      <c r="BV21" s="482"/>
      <c r="BW21" s="482"/>
      <c r="BX21" s="482"/>
      <c r="BY21" s="482"/>
      <c r="BZ21" s="482"/>
      <c r="CA21" s="482"/>
      <c r="CB21" s="482"/>
      <c r="CC21" s="482"/>
      <c r="CD21" s="482"/>
      <c r="CE21" s="482"/>
      <c r="CF21" s="482"/>
      <c r="CG21" s="482"/>
      <c r="CH21" s="482"/>
      <c r="CI21" s="482"/>
      <c r="CJ21" s="482"/>
      <c r="CK21" s="482"/>
      <c r="CL21" s="482"/>
      <c r="CM21" s="482"/>
      <c r="CN21" s="482"/>
      <c r="CO21" s="482"/>
      <c r="CP21" s="482"/>
      <c r="CQ21" s="482"/>
      <c r="CR21" s="482"/>
      <c r="CS21" s="482"/>
      <c r="CT21" s="482"/>
      <c r="CU21" s="482"/>
      <c r="CV21" s="482"/>
      <c r="CW21" s="482"/>
      <c r="CX21" s="482"/>
      <c r="CY21" s="482"/>
      <c r="CZ21" s="482"/>
      <c r="DA21" s="482"/>
      <c r="DB21" s="482"/>
      <c r="DC21" s="482"/>
      <c r="DD21" s="482"/>
      <c r="DE21" s="482"/>
      <c r="DF21" s="482"/>
      <c r="DG21" s="482"/>
      <c r="DH21" s="482"/>
      <c r="DI21" s="482"/>
      <c r="DJ21" s="482" t="s">
        <v>1091</v>
      </c>
      <c r="DK21" s="482" t="s">
        <v>0</v>
      </c>
      <c r="DL21" s="482"/>
      <c r="DM21" s="482"/>
      <c r="DN21" s="482"/>
      <c r="DO21" s="482"/>
      <c r="DP21" s="482"/>
      <c r="DQ21" s="482"/>
      <c r="DR21" s="482"/>
      <c r="DS21" s="482"/>
      <c r="DT21" s="482"/>
      <c r="DU21" s="482"/>
      <c r="DV21" s="538"/>
      <c r="DW21" s="538"/>
      <c r="DX21" s="538"/>
      <c r="DY21" s="538"/>
      <c r="DZ21" s="538"/>
      <c r="EA21" s="538"/>
      <c r="EB21" s="538"/>
      <c r="EC21" s="538"/>
      <c r="ED21" s="538"/>
      <c r="EE21" s="538"/>
      <c r="EF21" s="538"/>
      <c r="EG21" s="538"/>
      <c r="EH21" s="538"/>
      <c r="EI21" s="538"/>
      <c r="EJ21" s="538"/>
      <c r="EK21" s="538"/>
      <c r="EL21" s="538"/>
      <c r="EM21" s="538"/>
      <c r="EN21" s="538"/>
      <c r="EO21" s="538"/>
      <c r="EP21" s="538"/>
      <c r="EQ21" s="538"/>
      <c r="ER21" s="538"/>
      <c r="ES21" s="538"/>
      <c r="ET21" s="538"/>
      <c r="EU21" s="538"/>
      <c r="EV21" s="538"/>
      <c r="EW21" s="538"/>
      <c r="EX21" s="538"/>
      <c r="EY21" s="538"/>
      <c r="EZ21" s="538"/>
      <c r="FA21" s="538"/>
      <c r="FB21" s="538"/>
      <c r="FC21" s="538"/>
      <c r="FD21" s="538"/>
      <c r="FE21" s="538"/>
      <c r="FF21" s="538"/>
      <c r="FG21" s="538"/>
      <c r="FH21" s="538"/>
      <c r="FI21" s="538"/>
      <c r="FJ21" s="538"/>
      <c r="FK21" s="538"/>
      <c r="FL21" s="538"/>
      <c r="FM21" s="538"/>
      <c r="FN21" s="538"/>
      <c r="FO21" s="538"/>
      <c r="FP21" s="538"/>
      <c r="FQ21" s="538"/>
      <c r="FR21" s="538"/>
      <c r="FS21" s="538"/>
      <c r="FT21" s="538"/>
      <c r="FU21" s="538"/>
      <c r="FV21" s="538"/>
      <c r="FW21" s="538"/>
      <c r="FX21" s="538"/>
      <c r="FY21" s="538"/>
      <c r="FZ21" s="538"/>
      <c r="GA21" s="538"/>
      <c r="GB21" s="538"/>
      <c r="GC21" s="538"/>
      <c r="GD21" s="538"/>
      <c r="GE21" s="538"/>
      <c r="GF21" s="538"/>
      <c r="GG21" s="538"/>
      <c r="GH21" s="538"/>
      <c r="GI21" s="538"/>
      <c r="GJ21" s="538"/>
      <c r="GK21" s="538"/>
      <c r="GL21" s="538"/>
      <c r="GM21" s="538"/>
      <c r="GN21" s="538"/>
      <c r="GO21" s="538"/>
      <c r="GP21" s="538"/>
      <c r="GQ21" s="538"/>
      <c r="GR21" s="538"/>
      <c r="GS21" s="538"/>
      <c r="GT21" s="538"/>
      <c r="GU21" s="538"/>
      <c r="GV21" s="538"/>
      <c r="GW21" s="538"/>
      <c r="GX21" s="538"/>
      <c r="GY21" s="538"/>
      <c r="GZ21" s="538"/>
      <c r="HA21" s="538"/>
      <c r="HB21" s="538"/>
      <c r="HC21" s="538"/>
      <c r="HD21" s="538"/>
      <c r="HE21" s="538"/>
      <c r="HF21" s="538"/>
    </row>
    <row r="22" spans="1:214" s="539" customFormat="1" ht="18" customHeight="1">
      <c r="A22" s="484" t="s">
        <v>1092</v>
      </c>
      <c r="B22" s="485" t="s">
        <v>743</v>
      </c>
      <c r="C22" s="486">
        <v>34</v>
      </c>
      <c r="D22" s="485" t="s">
        <v>428</v>
      </c>
      <c r="E22" s="487"/>
      <c r="F22" s="488"/>
      <c r="G22" s="487"/>
      <c r="H22" s="488"/>
      <c r="I22" s="487"/>
      <c r="J22" s="488"/>
      <c r="K22" s="487"/>
      <c r="L22" s="488"/>
      <c r="M22" s="517"/>
      <c r="N22" s="482"/>
      <c r="O22" s="482"/>
      <c r="P22" s="482"/>
      <c r="Q22" s="482"/>
      <c r="R22" s="482"/>
      <c r="S22" s="482"/>
      <c r="T22" s="482"/>
      <c r="U22" s="482"/>
      <c r="V22" s="482"/>
      <c r="W22" s="482"/>
      <c r="X22" s="482"/>
      <c r="Y22" s="482"/>
      <c r="Z22" s="482"/>
      <c r="AA22" s="482"/>
      <c r="AB22" s="482"/>
      <c r="AC22" s="482"/>
      <c r="AD22" s="482"/>
      <c r="AE22" s="482"/>
      <c r="AF22" s="482"/>
      <c r="AG22" s="482"/>
      <c r="AH22" s="482"/>
      <c r="AI22" s="482"/>
      <c r="AJ22" s="482"/>
      <c r="AK22" s="482"/>
      <c r="AL22" s="482"/>
      <c r="AM22" s="482"/>
      <c r="AN22" s="482"/>
      <c r="AO22" s="482"/>
      <c r="AP22" s="482"/>
      <c r="AQ22" s="482"/>
      <c r="AR22" s="482"/>
      <c r="AS22" s="482"/>
      <c r="AT22" s="482"/>
      <c r="AU22" s="482"/>
      <c r="AV22" s="482"/>
      <c r="AW22" s="482"/>
      <c r="AX22" s="482"/>
      <c r="AY22" s="482"/>
      <c r="AZ22" s="482"/>
      <c r="BA22" s="482"/>
      <c r="BB22" s="482"/>
      <c r="BC22" s="482"/>
      <c r="BD22" s="482"/>
      <c r="BE22" s="482"/>
      <c r="BF22" s="482"/>
      <c r="BG22" s="482"/>
      <c r="BH22" s="482"/>
      <c r="BI22" s="482"/>
      <c r="BJ22" s="482"/>
      <c r="BK22" s="482"/>
      <c r="BL22" s="482"/>
      <c r="BM22" s="482"/>
      <c r="BN22" s="482"/>
      <c r="BO22" s="482"/>
      <c r="BP22" s="482"/>
      <c r="BQ22" s="482"/>
      <c r="BR22" s="482"/>
      <c r="BS22" s="482"/>
      <c r="BT22" s="482"/>
      <c r="BU22" s="482"/>
      <c r="BV22" s="482"/>
      <c r="BW22" s="482"/>
      <c r="BX22" s="482"/>
      <c r="BY22" s="482"/>
      <c r="BZ22" s="482"/>
      <c r="CA22" s="482"/>
      <c r="CB22" s="482"/>
      <c r="CC22" s="482"/>
      <c r="CD22" s="482"/>
      <c r="CE22" s="482"/>
      <c r="CF22" s="482"/>
      <c r="CG22" s="482"/>
      <c r="CH22" s="482"/>
      <c r="CI22" s="482"/>
      <c r="CJ22" s="482"/>
      <c r="CK22" s="482"/>
      <c r="CL22" s="482"/>
      <c r="CM22" s="482"/>
      <c r="CN22" s="482"/>
      <c r="CO22" s="482"/>
      <c r="CP22" s="482"/>
      <c r="CQ22" s="482"/>
      <c r="CR22" s="482"/>
      <c r="CS22" s="482"/>
      <c r="CT22" s="482"/>
      <c r="CU22" s="482"/>
      <c r="CV22" s="482"/>
      <c r="CW22" s="482"/>
      <c r="CX22" s="482"/>
      <c r="CY22" s="482"/>
      <c r="CZ22" s="482"/>
      <c r="DA22" s="482"/>
      <c r="DB22" s="482"/>
      <c r="DC22" s="482"/>
      <c r="DD22" s="482"/>
      <c r="DE22" s="482"/>
      <c r="DF22" s="482"/>
      <c r="DG22" s="482"/>
      <c r="DH22" s="482"/>
      <c r="DI22" s="482"/>
      <c r="DJ22" s="482" t="s">
        <v>1093</v>
      </c>
      <c r="DK22" s="482" t="s">
        <v>0</v>
      </c>
      <c r="DL22" s="482"/>
      <c r="DM22" s="482"/>
      <c r="DN22" s="482"/>
      <c r="DO22" s="482"/>
      <c r="DP22" s="482"/>
      <c r="DQ22" s="482"/>
      <c r="DR22" s="482"/>
      <c r="DS22" s="482"/>
      <c r="DT22" s="482"/>
      <c r="DU22" s="482"/>
      <c r="DV22" s="538"/>
      <c r="DW22" s="538"/>
      <c r="DX22" s="538"/>
      <c r="DY22" s="538"/>
      <c r="DZ22" s="538"/>
      <c r="EA22" s="538"/>
      <c r="EB22" s="538"/>
      <c r="EC22" s="538"/>
      <c r="ED22" s="538"/>
      <c r="EE22" s="538"/>
      <c r="EF22" s="538"/>
      <c r="EG22" s="538"/>
      <c r="EH22" s="538"/>
      <c r="EI22" s="538"/>
      <c r="EJ22" s="538"/>
      <c r="EK22" s="538"/>
      <c r="EL22" s="538"/>
      <c r="EM22" s="538"/>
      <c r="EN22" s="538"/>
      <c r="EO22" s="538"/>
      <c r="EP22" s="538"/>
      <c r="EQ22" s="538"/>
      <c r="ER22" s="538"/>
      <c r="ES22" s="538"/>
      <c r="ET22" s="538"/>
      <c r="EU22" s="538"/>
      <c r="EV22" s="538"/>
      <c r="EW22" s="538"/>
      <c r="EX22" s="538"/>
      <c r="EY22" s="538"/>
      <c r="EZ22" s="538"/>
      <c r="FA22" s="538"/>
      <c r="FB22" s="538"/>
      <c r="FC22" s="538"/>
      <c r="FD22" s="538"/>
      <c r="FE22" s="538"/>
      <c r="FF22" s="538"/>
      <c r="FG22" s="538"/>
      <c r="FH22" s="538"/>
      <c r="FI22" s="538"/>
      <c r="FJ22" s="538"/>
      <c r="FK22" s="538"/>
      <c r="FL22" s="538"/>
      <c r="FM22" s="538"/>
      <c r="FN22" s="538"/>
      <c r="FO22" s="538"/>
      <c r="FP22" s="538"/>
      <c r="FQ22" s="538"/>
      <c r="FR22" s="538"/>
      <c r="FS22" s="538"/>
      <c r="FT22" s="538"/>
      <c r="FU22" s="538"/>
      <c r="FV22" s="538"/>
      <c r="FW22" s="538"/>
      <c r="FX22" s="538"/>
      <c r="FY22" s="538"/>
      <c r="FZ22" s="538"/>
      <c r="GA22" s="538"/>
      <c r="GB22" s="538"/>
      <c r="GC22" s="538"/>
      <c r="GD22" s="538"/>
      <c r="GE22" s="538"/>
      <c r="GF22" s="538"/>
      <c r="GG22" s="538"/>
      <c r="GH22" s="538"/>
      <c r="GI22" s="538"/>
      <c r="GJ22" s="538"/>
      <c r="GK22" s="538"/>
      <c r="GL22" s="538"/>
      <c r="GM22" s="538"/>
      <c r="GN22" s="538"/>
      <c r="GO22" s="538"/>
      <c r="GP22" s="538"/>
      <c r="GQ22" s="538"/>
      <c r="GR22" s="538"/>
      <c r="GS22" s="538"/>
      <c r="GT22" s="538"/>
      <c r="GU22" s="538"/>
      <c r="GV22" s="538"/>
      <c r="GW22" s="538"/>
      <c r="GX22" s="538"/>
      <c r="GY22" s="538"/>
      <c r="GZ22" s="538"/>
      <c r="HA22" s="538"/>
      <c r="HB22" s="538"/>
      <c r="HC22" s="538"/>
      <c r="HD22" s="538"/>
      <c r="HE22" s="538"/>
      <c r="HF22" s="538"/>
    </row>
    <row r="23" spans="1:214" s="539" customFormat="1" ht="18" customHeight="1">
      <c r="A23" s="484" t="s">
        <v>1094</v>
      </c>
      <c r="B23" s="485" t="s">
        <v>1095</v>
      </c>
      <c r="C23" s="486">
        <v>1074</v>
      </c>
      <c r="D23" s="485" t="s">
        <v>1</v>
      </c>
      <c r="E23" s="487"/>
      <c r="F23" s="488"/>
      <c r="G23" s="487"/>
      <c r="H23" s="488"/>
      <c r="I23" s="487"/>
      <c r="J23" s="488"/>
      <c r="K23" s="487"/>
      <c r="L23" s="488"/>
      <c r="M23" s="517"/>
      <c r="N23" s="482"/>
      <c r="O23" s="482"/>
      <c r="P23" s="482"/>
      <c r="Q23" s="482"/>
      <c r="R23" s="482"/>
      <c r="S23" s="482"/>
      <c r="T23" s="482"/>
      <c r="U23" s="482"/>
      <c r="V23" s="482"/>
      <c r="W23" s="482"/>
      <c r="X23" s="482"/>
      <c r="Y23" s="482"/>
      <c r="Z23" s="482"/>
      <c r="AA23" s="482"/>
      <c r="AB23" s="482"/>
      <c r="AC23" s="482"/>
      <c r="AD23" s="482"/>
      <c r="AE23" s="482"/>
      <c r="AF23" s="482"/>
      <c r="AG23" s="482"/>
      <c r="AH23" s="482"/>
      <c r="AI23" s="482"/>
      <c r="AJ23" s="482"/>
      <c r="AK23" s="482"/>
      <c r="AL23" s="482"/>
      <c r="AM23" s="482"/>
      <c r="AN23" s="482"/>
      <c r="AO23" s="482"/>
      <c r="AP23" s="482"/>
      <c r="AQ23" s="482"/>
      <c r="AR23" s="482"/>
      <c r="AS23" s="482"/>
      <c r="AT23" s="482"/>
      <c r="AU23" s="482"/>
      <c r="AV23" s="482"/>
      <c r="AW23" s="482"/>
      <c r="AX23" s="482"/>
      <c r="AY23" s="482"/>
      <c r="AZ23" s="482"/>
      <c r="BA23" s="482"/>
      <c r="BB23" s="482"/>
      <c r="BC23" s="482"/>
      <c r="BD23" s="482"/>
      <c r="BE23" s="482"/>
      <c r="BF23" s="482"/>
      <c r="BG23" s="482"/>
      <c r="BH23" s="482"/>
      <c r="BI23" s="482"/>
      <c r="BJ23" s="482"/>
      <c r="BK23" s="482"/>
      <c r="BL23" s="482"/>
      <c r="BM23" s="482"/>
      <c r="BN23" s="482"/>
      <c r="BO23" s="482"/>
      <c r="BP23" s="482"/>
      <c r="BQ23" s="482"/>
      <c r="BR23" s="482"/>
      <c r="BS23" s="482"/>
      <c r="BT23" s="482"/>
      <c r="BU23" s="482"/>
      <c r="BV23" s="482"/>
      <c r="BW23" s="482"/>
      <c r="BX23" s="482"/>
      <c r="BY23" s="482"/>
      <c r="BZ23" s="482"/>
      <c r="CA23" s="482"/>
      <c r="CB23" s="482"/>
      <c r="CC23" s="482"/>
      <c r="CD23" s="482"/>
      <c r="CE23" s="482"/>
      <c r="CF23" s="482"/>
      <c r="CG23" s="482"/>
      <c r="CH23" s="482"/>
      <c r="CI23" s="482"/>
      <c r="CJ23" s="482"/>
      <c r="CK23" s="482"/>
      <c r="CL23" s="482"/>
      <c r="CM23" s="482"/>
      <c r="CN23" s="482"/>
      <c r="CO23" s="482"/>
      <c r="CP23" s="482"/>
      <c r="CQ23" s="482"/>
      <c r="CR23" s="482"/>
      <c r="CS23" s="482"/>
      <c r="CT23" s="482"/>
      <c r="CU23" s="482"/>
      <c r="CV23" s="482"/>
      <c r="CW23" s="482"/>
      <c r="CX23" s="482"/>
      <c r="CY23" s="482"/>
      <c r="CZ23" s="482"/>
      <c r="DA23" s="482"/>
      <c r="DB23" s="482"/>
      <c r="DC23" s="482"/>
      <c r="DD23" s="482"/>
      <c r="DE23" s="482"/>
      <c r="DF23" s="482"/>
      <c r="DG23" s="482"/>
      <c r="DH23" s="482"/>
      <c r="DI23" s="482"/>
      <c r="DJ23" s="482" t="s">
        <v>1096</v>
      </c>
      <c r="DK23" s="482" t="s">
        <v>0</v>
      </c>
      <c r="DL23" s="482"/>
      <c r="DM23" s="482"/>
      <c r="DN23" s="482"/>
      <c r="DO23" s="482"/>
      <c r="DP23" s="482"/>
      <c r="DQ23" s="482"/>
      <c r="DR23" s="482"/>
      <c r="DS23" s="482"/>
      <c r="DT23" s="482"/>
      <c r="DU23" s="482"/>
      <c r="DV23" s="538"/>
      <c r="DW23" s="538"/>
      <c r="DX23" s="538"/>
      <c r="DY23" s="538"/>
      <c r="DZ23" s="538"/>
      <c r="EA23" s="538"/>
      <c r="EB23" s="538"/>
      <c r="EC23" s="538"/>
      <c r="ED23" s="538"/>
      <c r="EE23" s="538"/>
      <c r="EF23" s="538"/>
      <c r="EG23" s="538"/>
      <c r="EH23" s="538"/>
      <c r="EI23" s="538"/>
      <c r="EJ23" s="538"/>
      <c r="EK23" s="538"/>
      <c r="EL23" s="538"/>
      <c r="EM23" s="538"/>
      <c r="EN23" s="538"/>
      <c r="EO23" s="538"/>
      <c r="EP23" s="538"/>
      <c r="EQ23" s="538"/>
      <c r="ER23" s="538"/>
      <c r="ES23" s="538"/>
      <c r="ET23" s="538"/>
      <c r="EU23" s="538"/>
      <c r="EV23" s="538"/>
      <c r="EW23" s="538"/>
      <c r="EX23" s="538"/>
      <c r="EY23" s="538"/>
      <c r="EZ23" s="538"/>
      <c r="FA23" s="538"/>
      <c r="FB23" s="538"/>
      <c r="FC23" s="538"/>
      <c r="FD23" s="538"/>
      <c r="FE23" s="538"/>
      <c r="FF23" s="538"/>
      <c r="FG23" s="538"/>
      <c r="FH23" s="538"/>
      <c r="FI23" s="538"/>
      <c r="FJ23" s="538"/>
      <c r="FK23" s="538"/>
      <c r="FL23" s="538"/>
      <c r="FM23" s="538"/>
      <c r="FN23" s="538"/>
      <c r="FO23" s="538"/>
      <c r="FP23" s="538"/>
      <c r="FQ23" s="538"/>
      <c r="FR23" s="538"/>
      <c r="FS23" s="538"/>
      <c r="FT23" s="538"/>
      <c r="FU23" s="538"/>
      <c r="FV23" s="538"/>
      <c r="FW23" s="538"/>
      <c r="FX23" s="538"/>
      <c r="FY23" s="538"/>
      <c r="FZ23" s="538"/>
      <c r="GA23" s="538"/>
      <c r="GB23" s="538"/>
      <c r="GC23" s="538"/>
      <c r="GD23" s="538"/>
      <c r="GE23" s="538"/>
      <c r="GF23" s="538"/>
      <c r="GG23" s="538"/>
      <c r="GH23" s="538"/>
      <c r="GI23" s="538"/>
      <c r="GJ23" s="538"/>
      <c r="GK23" s="538"/>
      <c r="GL23" s="538"/>
      <c r="GM23" s="538"/>
      <c r="GN23" s="538"/>
      <c r="GO23" s="538"/>
      <c r="GP23" s="538"/>
      <c r="GQ23" s="538"/>
      <c r="GR23" s="538"/>
      <c r="GS23" s="538"/>
      <c r="GT23" s="538"/>
      <c r="GU23" s="538"/>
      <c r="GV23" s="538"/>
      <c r="GW23" s="538"/>
      <c r="GX23" s="538"/>
      <c r="GY23" s="538"/>
      <c r="GZ23" s="538"/>
      <c r="HA23" s="538"/>
      <c r="HB23" s="538"/>
      <c r="HC23" s="538"/>
      <c r="HD23" s="538"/>
      <c r="HE23" s="538"/>
      <c r="HF23" s="538"/>
    </row>
    <row r="24" spans="1:214" s="539" customFormat="1" ht="18" customHeight="1">
      <c r="A24" s="484" t="s">
        <v>1094</v>
      </c>
      <c r="B24" s="485" t="s">
        <v>1097</v>
      </c>
      <c r="C24" s="486">
        <v>85</v>
      </c>
      <c r="D24" s="485" t="s">
        <v>1</v>
      </c>
      <c r="E24" s="487"/>
      <c r="F24" s="488"/>
      <c r="G24" s="487"/>
      <c r="H24" s="488"/>
      <c r="I24" s="487"/>
      <c r="J24" s="488"/>
      <c r="K24" s="487"/>
      <c r="L24" s="488"/>
      <c r="M24" s="517"/>
      <c r="N24" s="482"/>
      <c r="O24" s="482"/>
      <c r="P24" s="482"/>
      <c r="Q24" s="482"/>
      <c r="R24" s="482"/>
      <c r="S24" s="482"/>
      <c r="T24" s="482"/>
      <c r="U24" s="482"/>
      <c r="V24" s="482"/>
      <c r="W24" s="482"/>
      <c r="X24" s="482"/>
      <c r="Y24" s="482"/>
      <c r="Z24" s="482"/>
      <c r="AA24" s="482"/>
      <c r="AB24" s="482"/>
      <c r="AC24" s="482"/>
      <c r="AD24" s="482"/>
      <c r="AE24" s="482"/>
      <c r="AF24" s="482"/>
      <c r="AG24" s="482"/>
      <c r="AH24" s="482"/>
      <c r="AI24" s="482"/>
      <c r="AJ24" s="482"/>
      <c r="AK24" s="482"/>
      <c r="AL24" s="482"/>
      <c r="AM24" s="482"/>
      <c r="AN24" s="482"/>
      <c r="AO24" s="482"/>
      <c r="AP24" s="482"/>
      <c r="AQ24" s="482"/>
      <c r="AR24" s="482"/>
      <c r="AS24" s="482"/>
      <c r="AT24" s="482"/>
      <c r="AU24" s="482"/>
      <c r="AV24" s="482"/>
      <c r="AW24" s="482"/>
      <c r="AX24" s="482"/>
      <c r="AY24" s="482"/>
      <c r="AZ24" s="482"/>
      <c r="BA24" s="482"/>
      <c r="BB24" s="482"/>
      <c r="BC24" s="482"/>
      <c r="BD24" s="482"/>
      <c r="BE24" s="482"/>
      <c r="BF24" s="482"/>
      <c r="BG24" s="482"/>
      <c r="BH24" s="482"/>
      <c r="BI24" s="482"/>
      <c r="BJ24" s="482"/>
      <c r="BK24" s="482"/>
      <c r="BL24" s="482"/>
      <c r="BM24" s="482"/>
      <c r="BN24" s="482"/>
      <c r="BO24" s="482"/>
      <c r="BP24" s="482"/>
      <c r="BQ24" s="482"/>
      <c r="BR24" s="482"/>
      <c r="BS24" s="482"/>
      <c r="BT24" s="482"/>
      <c r="BU24" s="482"/>
      <c r="BV24" s="482"/>
      <c r="BW24" s="482"/>
      <c r="BX24" s="482"/>
      <c r="BY24" s="482"/>
      <c r="BZ24" s="482"/>
      <c r="CA24" s="482"/>
      <c r="CB24" s="482"/>
      <c r="CC24" s="482"/>
      <c r="CD24" s="482"/>
      <c r="CE24" s="482"/>
      <c r="CF24" s="482"/>
      <c r="CG24" s="482"/>
      <c r="CH24" s="482"/>
      <c r="CI24" s="482"/>
      <c r="CJ24" s="482"/>
      <c r="CK24" s="482"/>
      <c r="CL24" s="482"/>
      <c r="CM24" s="482"/>
      <c r="CN24" s="482"/>
      <c r="CO24" s="482"/>
      <c r="CP24" s="482"/>
      <c r="CQ24" s="482"/>
      <c r="CR24" s="482"/>
      <c r="CS24" s="482"/>
      <c r="CT24" s="482"/>
      <c r="CU24" s="482"/>
      <c r="CV24" s="482"/>
      <c r="CW24" s="482"/>
      <c r="CX24" s="482"/>
      <c r="CY24" s="482"/>
      <c r="CZ24" s="482"/>
      <c r="DA24" s="482"/>
      <c r="DB24" s="482"/>
      <c r="DC24" s="482"/>
      <c r="DD24" s="482"/>
      <c r="DE24" s="482"/>
      <c r="DF24" s="482"/>
      <c r="DG24" s="482"/>
      <c r="DH24" s="482"/>
      <c r="DI24" s="482"/>
      <c r="DJ24" s="482" t="s">
        <v>1098</v>
      </c>
      <c r="DK24" s="482" t="s">
        <v>0</v>
      </c>
      <c r="DL24" s="482"/>
      <c r="DM24" s="482"/>
      <c r="DN24" s="482"/>
      <c r="DO24" s="482"/>
      <c r="DP24" s="482"/>
      <c r="DQ24" s="482"/>
      <c r="DR24" s="482"/>
      <c r="DS24" s="482"/>
      <c r="DT24" s="482"/>
      <c r="DU24" s="482"/>
      <c r="DV24" s="538"/>
      <c r="DW24" s="538"/>
      <c r="DX24" s="538"/>
      <c r="DY24" s="538"/>
      <c r="DZ24" s="538"/>
      <c r="EA24" s="538"/>
      <c r="EB24" s="538"/>
      <c r="EC24" s="538"/>
      <c r="ED24" s="538"/>
      <c r="EE24" s="538"/>
      <c r="EF24" s="538"/>
      <c r="EG24" s="538"/>
      <c r="EH24" s="538"/>
      <c r="EI24" s="538"/>
      <c r="EJ24" s="538"/>
      <c r="EK24" s="538"/>
      <c r="EL24" s="538"/>
      <c r="EM24" s="538"/>
      <c r="EN24" s="538"/>
      <c r="EO24" s="538"/>
      <c r="EP24" s="538"/>
      <c r="EQ24" s="538"/>
      <c r="ER24" s="538"/>
      <c r="ES24" s="538"/>
      <c r="ET24" s="538"/>
      <c r="EU24" s="538"/>
      <c r="EV24" s="538"/>
      <c r="EW24" s="538"/>
      <c r="EX24" s="538"/>
      <c r="EY24" s="538"/>
      <c r="EZ24" s="538"/>
      <c r="FA24" s="538"/>
      <c r="FB24" s="538"/>
      <c r="FC24" s="538"/>
      <c r="FD24" s="538"/>
      <c r="FE24" s="538"/>
      <c r="FF24" s="538"/>
      <c r="FG24" s="538"/>
      <c r="FH24" s="538"/>
      <c r="FI24" s="538"/>
      <c r="FJ24" s="538"/>
      <c r="FK24" s="538"/>
      <c r="FL24" s="538"/>
      <c r="FM24" s="538"/>
      <c r="FN24" s="538"/>
      <c r="FO24" s="538"/>
      <c r="FP24" s="538"/>
      <c r="FQ24" s="538"/>
      <c r="FR24" s="538"/>
      <c r="FS24" s="538"/>
      <c r="FT24" s="538"/>
      <c r="FU24" s="538"/>
      <c r="FV24" s="538"/>
      <c r="FW24" s="538"/>
      <c r="FX24" s="538"/>
      <c r="FY24" s="538"/>
      <c r="FZ24" s="538"/>
      <c r="GA24" s="538"/>
      <c r="GB24" s="538"/>
      <c r="GC24" s="538"/>
      <c r="GD24" s="538"/>
      <c r="GE24" s="538"/>
      <c r="GF24" s="538"/>
      <c r="GG24" s="538"/>
      <c r="GH24" s="538"/>
      <c r="GI24" s="538"/>
      <c r="GJ24" s="538"/>
      <c r="GK24" s="538"/>
      <c r="GL24" s="538"/>
      <c r="GM24" s="538"/>
      <c r="GN24" s="538"/>
      <c r="GO24" s="538"/>
      <c r="GP24" s="538"/>
      <c r="GQ24" s="538"/>
      <c r="GR24" s="538"/>
      <c r="GS24" s="538"/>
      <c r="GT24" s="538"/>
      <c r="GU24" s="538"/>
      <c r="GV24" s="538"/>
      <c r="GW24" s="538"/>
      <c r="GX24" s="538"/>
      <c r="GY24" s="538"/>
      <c r="GZ24" s="538"/>
      <c r="HA24" s="538"/>
      <c r="HB24" s="538"/>
      <c r="HC24" s="538"/>
      <c r="HD24" s="538"/>
      <c r="HE24" s="538"/>
      <c r="HF24" s="538"/>
    </row>
    <row r="25" spans="1:214" ht="18" customHeight="1">
      <c r="A25" s="484" t="s">
        <v>934</v>
      </c>
      <c r="B25" s="485" t="s">
        <v>0</v>
      </c>
      <c r="C25" s="489">
        <v>0</v>
      </c>
      <c r="D25" s="485" t="s">
        <v>0</v>
      </c>
      <c r="E25" s="487"/>
      <c r="F25" s="488"/>
      <c r="G25" s="487"/>
      <c r="H25" s="488"/>
      <c r="I25" s="487"/>
      <c r="J25" s="488"/>
      <c r="K25" s="487"/>
      <c r="L25" s="488"/>
      <c r="M25" s="517"/>
      <c r="N25" s="482"/>
      <c r="O25" s="482"/>
      <c r="P25" s="482"/>
      <c r="Q25" s="482"/>
      <c r="R25" s="482"/>
      <c r="S25" s="482"/>
      <c r="T25" s="482"/>
      <c r="U25" s="482"/>
      <c r="V25" s="482"/>
      <c r="W25" s="482"/>
      <c r="X25" s="482"/>
      <c r="Y25" s="482"/>
      <c r="Z25" s="482"/>
      <c r="AA25" s="482"/>
      <c r="AB25" s="482"/>
      <c r="AC25" s="482"/>
      <c r="AD25" s="482"/>
      <c r="AE25" s="482"/>
      <c r="AF25" s="482"/>
      <c r="AG25" s="482"/>
      <c r="AH25" s="482"/>
      <c r="AI25" s="482"/>
      <c r="AJ25" s="482"/>
      <c r="AK25" s="482"/>
      <c r="AL25" s="482"/>
      <c r="AM25" s="482"/>
      <c r="AN25" s="482"/>
      <c r="AO25" s="482"/>
      <c r="AP25" s="482"/>
      <c r="AQ25" s="482"/>
      <c r="AR25" s="482"/>
      <c r="AS25" s="482"/>
      <c r="AT25" s="482"/>
      <c r="AU25" s="482"/>
      <c r="AV25" s="482"/>
      <c r="AW25" s="482"/>
      <c r="AX25" s="482"/>
      <c r="AY25" s="482"/>
      <c r="AZ25" s="482"/>
      <c r="BA25" s="482"/>
      <c r="BB25" s="482"/>
      <c r="BC25" s="482"/>
      <c r="BD25" s="482"/>
      <c r="BE25" s="482"/>
      <c r="BF25" s="482"/>
      <c r="BG25" s="482"/>
      <c r="BH25" s="482"/>
      <c r="BI25" s="482"/>
      <c r="BJ25" s="482"/>
      <c r="BK25" s="482"/>
      <c r="BL25" s="482"/>
      <c r="BM25" s="482"/>
      <c r="BN25" s="482"/>
      <c r="BO25" s="482"/>
      <c r="BP25" s="482"/>
      <c r="BQ25" s="482"/>
      <c r="BR25" s="482"/>
      <c r="BS25" s="482"/>
      <c r="BT25" s="482"/>
      <c r="BU25" s="482"/>
      <c r="BV25" s="482"/>
      <c r="BW25" s="482"/>
      <c r="BX25" s="482"/>
      <c r="BY25" s="482"/>
      <c r="BZ25" s="482"/>
      <c r="CA25" s="482"/>
      <c r="CB25" s="482"/>
      <c r="CC25" s="482"/>
      <c r="CD25" s="482"/>
      <c r="CE25" s="482"/>
      <c r="CF25" s="482"/>
      <c r="CG25" s="482"/>
      <c r="CH25" s="482"/>
      <c r="CI25" s="482"/>
      <c r="CJ25" s="482"/>
      <c r="CK25" s="482"/>
      <c r="CL25" s="482"/>
      <c r="CM25" s="482"/>
      <c r="CN25" s="482"/>
      <c r="CO25" s="482"/>
      <c r="CP25" s="482"/>
      <c r="CQ25" s="482"/>
      <c r="CR25" s="482"/>
      <c r="CS25" s="482"/>
      <c r="CT25" s="482"/>
      <c r="CU25" s="482"/>
      <c r="CV25" s="482"/>
      <c r="CW25" s="482"/>
      <c r="CX25" s="482"/>
      <c r="CY25" s="482"/>
      <c r="CZ25" s="482"/>
      <c r="DA25" s="482"/>
      <c r="DB25" s="482"/>
      <c r="DC25" s="482"/>
      <c r="DD25" s="482"/>
      <c r="DE25" s="482"/>
      <c r="DF25" s="482"/>
      <c r="DG25" s="482"/>
      <c r="DH25" s="482"/>
      <c r="DI25" s="482"/>
      <c r="DJ25" s="482" t="s">
        <v>0</v>
      </c>
      <c r="DK25" s="482" t="s">
        <v>0</v>
      </c>
      <c r="DL25" s="482"/>
      <c r="DM25" s="482"/>
      <c r="DN25" s="482"/>
      <c r="DO25" s="482"/>
      <c r="DP25" s="482"/>
      <c r="DQ25" s="482"/>
      <c r="DR25" s="482"/>
      <c r="DS25" s="482"/>
      <c r="DT25" s="482"/>
      <c r="DU25" s="482"/>
    </row>
    <row r="26" spans="1:214" s="525" customFormat="1" ht="18" customHeight="1">
      <c r="A26" s="526" t="s">
        <v>1053</v>
      </c>
      <c r="B26" s="527" t="s">
        <v>0</v>
      </c>
      <c r="C26" s="528">
        <v>0</v>
      </c>
      <c r="D26" s="527" t="s">
        <v>0</v>
      </c>
      <c r="E26" s="529"/>
      <c r="F26" s="530"/>
      <c r="G26" s="529"/>
      <c r="H26" s="530"/>
      <c r="I26" s="529"/>
      <c r="J26" s="530"/>
      <c r="K26" s="529"/>
      <c r="L26" s="530"/>
      <c r="M26" s="532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  <c r="AG26" s="523"/>
      <c r="AH26" s="523"/>
      <c r="AI26" s="523"/>
      <c r="AJ26" s="523"/>
      <c r="AK26" s="523"/>
      <c r="AL26" s="523"/>
      <c r="AM26" s="523"/>
      <c r="AN26" s="523"/>
      <c r="AO26" s="523"/>
      <c r="AP26" s="523"/>
      <c r="AQ26" s="523"/>
      <c r="AR26" s="523"/>
      <c r="AS26" s="523"/>
      <c r="AT26" s="523"/>
      <c r="AU26" s="523"/>
      <c r="AV26" s="523"/>
      <c r="AW26" s="523"/>
      <c r="AX26" s="523"/>
      <c r="AY26" s="523"/>
      <c r="AZ26" s="523"/>
      <c r="BA26" s="523"/>
      <c r="BB26" s="523"/>
      <c r="BC26" s="523"/>
      <c r="BD26" s="523"/>
      <c r="BE26" s="523"/>
      <c r="BF26" s="523"/>
      <c r="BG26" s="523"/>
      <c r="BH26" s="523"/>
      <c r="BI26" s="523"/>
      <c r="BJ26" s="523"/>
      <c r="BK26" s="523"/>
      <c r="BL26" s="523"/>
      <c r="BM26" s="523"/>
      <c r="BN26" s="523"/>
      <c r="BO26" s="523"/>
      <c r="BP26" s="523"/>
      <c r="BQ26" s="523"/>
      <c r="BR26" s="523"/>
      <c r="BS26" s="523"/>
      <c r="BT26" s="523"/>
      <c r="BU26" s="523"/>
      <c r="BV26" s="523"/>
      <c r="BW26" s="523"/>
      <c r="BX26" s="523"/>
      <c r="BY26" s="523"/>
      <c r="BZ26" s="523"/>
      <c r="CA26" s="523"/>
      <c r="CB26" s="523"/>
      <c r="CC26" s="523"/>
      <c r="CD26" s="523"/>
      <c r="CE26" s="523"/>
      <c r="CF26" s="523"/>
      <c r="CG26" s="523"/>
      <c r="CH26" s="523"/>
      <c r="CI26" s="523"/>
      <c r="CJ26" s="523"/>
      <c r="CK26" s="523"/>
      <c r="CL26" s="523"/>
      <c r="CM26" s="523"/>
      <c r="CN26" s="523"/>
      <c r="CO26" s="523"/>
      <c r="CP26" s="523"/>
      <c r="CQ26" s="523"/>
      <c r="CR26" s="523"/>
      <c r="CS26" s="523"/>
      <c r="CT26" s="523"/>
      <c r="CU26" s="523"/>
      <c r="CV26" s="523"/>
      <c r="CW26" s="523"/>
      <c r="CX26" s="523"/>
      <c r="CY26" s="523"/>
      <c r="CZ26" s="523"/>
      <c r="DA26" s="523"/>
      <c r="DB26" s="523"/>
      <c r="DC26" s="523"/>
      <c r="DD26" s="523"/>
      <c r="DE26" s="523"/>
      <c r="DF26" s="523"/>
      <c r="DG26" s="523"/>
      <c r="DH26" s="523"/>
      <c r="DI26" s="523"/>
      <c r="DJ26" s="523" t="s">
        <v>0</v>
      </c>
      <c r="DK26" s="523" t="s">
        <v>0</v>
      </c>
      <c r="DL26" s="523"/>
      <c r="DM26" s="523"/>
      <c r="DN26" s="523"/>
      <c r="DO26" s="523"/>
      <c r="DP26" s="523"/>
      <c r="DQ26" s="523"/>
      <c r="DR26" s="523"/>
      <c r="DS26" s="523"/>
      <c r="DT26" s="523"/>
      <c r="DU26" s="523"/>
      <c r="DV26" s="524"/>
      <c r="DW26" s="524"/>
      <c r="DX26" s="524"/>
      <c r="DY26" s="524"/>
      <c r="DZ26" s="524"/>
      <c r="EA26" s="524"/>
      <c r="EB26" s="524"/>
      <c r="EC26" s="524"/>
      <c r="ED26" s="524"/>
      <c r="EE26" s="524"/>
      <c r="EF26" s="524"/>
      <c r="EG26" s="524"/>
      <c r="EH26" s="524"/>
      <c r="EI26" s="524"/>
      <c r="EJ26" s="524"/>
      <c r="EK26" s="524"/>
      <c r="EL26" s="524"/>
      <c r="EM26" s="524"/>
      <c r="EN26" s="524"/>
      <c r="EO26" s="524"/>
      <c r="EP26" s="524"/>
      <c r="EQ26" s="524"/>
      <c r="ER26" s="524"/>
      <c r="ES26" s="524"/>
      <c r="ET26" s="524"/>
      <c r="EU26" s="524"/>
      <c r="EV26" s="524"/>
      <c r="EW26" s="524"/>
      <c r="EX26" s="524"/>
      <c r="EY26" s="524"/>
      <c r="EZ26" s="524"/>
      <c r="FA26" s="524"/>
      <c r="FB26" s="524"/>
      <c r="FC26" s="524"/>
      <c r="FD26" s="524"/>
      <c r="FE26" s="524"/>
      <c r="FF26" s="524"/>
      <c r="FG26" s="524"/>
      <c r="FH26" s="524"/>
      <c r="FI26" s="524"/>
      <c r="FJ26" s="524"/>
      <c r="FK26" s="524"/>
      <c r="FL26" s="524"/>
      <c r="FM26" s="524"/>
      <c r="FN26" s="524"/>
      <c r="FO26" s="524"/>
      <c r="FP26" s="524"/>
      <c r="FQ26" s="524"/>
      <c r="FR26" s="524"/>
      <c r="FS26" s="524"/>
      <c r="FT26" s="524"/>
      <c r="FU26" s="524"/>
      <c r="FV26" s="524"/>
      <c r="FW26" s="524"/>
      <c r="FX26" s="524"/>
      <c r="FY26" s="524"/>
      <c r="FZ26" s="524"/>
      <c r="GA26" s="524"/>
      <c r="GB26" s="524"/>
      <c r="GC26" s="524"/>
      <c r="GD26" s="524"/>
      <c r="GE26" s="524"/>
      <c r="GF26" s="524"/>
      <c r="GG26" s="524"/>
      <c r="GH26" s="524"/>
      <c r="GI26" s="524"/>
      <c r="GJ26" s="524"/>
      <c r="GK26" s="524"/>
      <c r="GL26" s="524"/>
      <c r="GM26" s="524"/>
      <c r="GN26" s="524"/>
      <c r="GO26" s="524"/>
      <c r="GP26" s="524"/>
      <c r="GQ26" s="524"/>
      <c r="GR26" s="524"/>
      <c r="GS26" s="524"/>
      <c r="GT26" s="524"/>
      <c r="GU26" s="524"/>
      <c r="GV26" s="524"/>
      <c r="GW26" s="524"/>
      <c r="GX26" s="524"/>
      <c r="GY26" s="524"/>
      <c r="GZ26" s="524"/>
      <c r="HA26" s="524"/>
      <c r="HB26" s="524"/>
      <c r="HC26" s="524"/>
      <c r="HD26" s="524"/>
      <c r="HE26" s="524"/>
      <c r="HF26" s="524"/>
    </row>
    <row r="27" spans="1:214" ht="18" customHeight="1">
      <c r="A27" s="484" t="s">
        <v>1205</v>
      </c>
      <c r="B27" s="485" t="s">
        <v>1207</v>
      </c>
      <c r="C27" s="486">
        <v>39</v>
      </c>
      <c r="D27" s="485" t="s">
        <v>1</v>
      </c>
      <c r="E27" s="487"/>
      <c r="F27" s="488"/>
      <c r="G27" s="487"/>
      <c r="H27" s="488"/>
      <c r="I27" s="487"/>
      <c r="J27" s="488"/>
      <c r="K27" s="487"/>
      <c r="L27" s="488"/>
      <c r="M27" s="517"/>
      <c r="N27" s="482"/>
      <c r="O27" s="482"/>
      <c r="P27" s="482"/>
      <c r="Q27" s="482"/>
      <c r="R27" s="482"/>
      <c r="S27" s="482"/>
      <c r="T27" s="482"/>
      <c r="U27" s="482"/>
      <c r="V27" s="482"/>
      <c r="W27" s="482"/>
      <c r="X27" s="482"/>
      <c r="Y27" s="482"/>
      <c r="Z27" s="482"/>
      <c r="AA27" s="482"/>
      <c r="AB27" s="482"/>
      <c r="AC27" s="482"/>
      <c r="AD27" s="482"/>
      <c r="AE27" s="482"/>
      <c r="AF27" s="482"/>
      <c r="AG27" s="482"/>
      <c r="AH27" s="482"/>
      <c r="AI27" s="482"/>
      <c r="AJ27" s="482"/>
      <c r="AK27" s="482"/>
      <c r="AL27" s="482"/>
      <c r="AM27" s="482"/>
      <c r="AN27" s="482"/>
      <c r="AO27" s="482"/>
      <c r="AP27" s="482"/>
      <c r="AQ27" s="482"/>
      <c r="AR27" s="482"/>
      <c r="AS27" s="482"/>
      <c r="AT27" s="482"/>
      <c r="AU27" s="482"/>
      <c r="AV27" s="482"/>
      <c r="AW27" s="482"/>
      <c r="AX27" s="482"/>
      <c r="AY27" s="482"/>
      <c r="AZ27" s="482"/>
      <c r="BA27" s="482"/>
      <c r="BB27" s="482"/>
      <c r="BC27" s="482"/>
      <c r="BD27" s="482"/>
      <c r="BE27" s="482"/>
      <c r="BF27" s="482"/>
      <c r="BG27" s="482"/>
      <c r="BH27" s="482"/>
      <c r="BI27" s="482"/>
      <c r="BJ27" s="482"/>
      <c r="BK27" s="482"/>
      <c r="BL27" s="482"/>
      <c r="BM27" s="482"/>
      <c r="BN27" s="482"/>
      <c r="BO27" s="482"/>
      <c r="BP27" s="482"/>
      <c r="BQ27" s="482"/>
      <c r="BR27" s="482"/>
      <c r="BS27" s="482"/>
      <c r="BT27" s="482"/>
      <c r="BU27" s="482"/>
      <c r="BV27" s="482"/>
      <c r="BW27" s="482"/>
      <c r="BX27" s="482"/>
      <c r="BY27" s="482"/>
      <c r="BZ27" s="482"/>
      <c r="CA27" s="482"/>
      <c r="CB27" s="482"/>
      <c r="CC27" s="482"/>
      <c r="CD27" s="482"/>
      <c r="CE27" s="482"/>
      <c r="CF27" s="482"/>
      <c r="CG27" s="482"/>
      <c r="CH27" s="482"/>
      <c r="CI27" s="482"/>
      <c r="CJ27" s="482"/>
      <c r="CK27" s="482"/>
      <c r="CL27" s="482"/>
      <c r="CM27" s="482"/>
      <c r="CN27" s="482"/>
      <c r="CO27" s="482"/>
      <c r="CP27" s="482"/>
      <c r="CQ27" s="482"/>
      <c r="CR27" s="482"/>
      <c r="CS27" s="482"/>
      <c r="CT27" s="482"/>
      <c r="CU27" s="482"/>
      <c r="CV27" s="482"/>
      <c r="CW27" s="482"/>
      <c r="CX27" s="482"/>
      <c r="CY27" s="482"/>
      <c r="CZ27" s="482"/>
      <c r="DA27" s="482"/>
      <c r="DB27" s="482"/>
      <c r="DC27" s="482"/>
      <c r="DD27" s="482"/>
      <c r="DE27" s="482"/>
      <c r="DF27" s="482"/>
      <c r="DG27" s="482"/>
      <c r="DH27" s="482"/>
      <c r="DI27" s="482"/>
      <c r="DJ27" s="482" t="s">
        <v>1099</v>
      </c>
      <c r="DK27" s="482" t="s">
        <v>0</v>
      </c>
      <c r="DL27" s="482"/>
      <c r="DM27" s="482"/>
      <c r="DN27" s="482"/>
      <c r="DO27" s="482"/>
      <c r="DP27" s="482"/>
      <c r="DQ27" s="482"/>
      <c r="DR27" s="482"/>
      <c r="DS27" s="482"/>
      <c r="DT27" s="482"/>
      <c r="DU27" s="482"/>
    </row>
    <row r="28" spans="1:214" ht="18" customHeight="1">
      <c r="A28" s="484" t="s">
        <v>1205</v>
      </c>
      <c r="B28" s="485" t="s">
        <v>1206</v>
      </c>
      <c r="C28" s="486">
        <v>120</v>
      </c>
      <c r="D28" s="485" t="s">
        <v>1</v>
      </c>
      <c r="E28" s="487"/>
      <c r="F28" s="488"/>
      <c r="G28" s="487"/>
      <c r="H28" s="488"/>
      <c r="I28" s="487"/>
      <c r="J28" s="488"/>
      <c r="K28" s="487"/>
      <c r="L28" s="488"/>
      <c r="M28" s="517"/>
      <c r="N28" s="482"/>
      <c r="O28" s="482"/>
      <c r="P28" s="482"/>
      <c r="Q28" s="482"/>
      <c r="R28" s="482"/>
      <c r="S28" s="482"/>
      <c r="T28" s="482"/>
      <c r="U28" s="482"/>
      <c r="V28" s="482"/>
      <c r="W28" s="482"/>
      <c r="X28" s="482"/>
      <c r="Y28" s="482"/>
      <c r="Z28" s="482"/>
      <c r="AA28" s="482"/>
      <c r="AB28" s="482"/>
      <c r="AC28" s="482"/>
      <c r="AD28" s="482"/>
      <c r="AE28" s="482"/>
      <c r="AF28" s="482"/>
      <c r="AG28" s="482"/>
      <c r="AH28" s="482"/>
      <c r="AI28" s="482"/>
      <c r="AJ28" s="482"/>
      <c r="AK28" s="482"/>
      <c r="AL28" s="482"/>
      <c r="AM28" s="482"/>
      <c r="AN28" s="482"/>
      <c r="AO28" s="482"/>
      <c r="AP28" s="482"/>
      <c r="AQ28" s="482"/>
      <c r="AR28" s="482"/>
      <c r="AS28" s="482"/>
      <c r="AT28" s="482"/>
      <c r="AU28" s="482"/>
      <c r="AV28" s="482"/>
      <c r="AW28" s="482"/>
      <c r="AX28" s="482"/>
      <c r="AY28" s="482"/>
      <c r="AZ28" s="482"/>
      <c r="BA28" s="482"/>
      <c r="BB28" s="482"/>
      <c r="BC28" s="482"/>
      <c r="BD28" s="482"/>
      <c r="BE28" s="482"/>
      <c r="BF28" s="482"/>
      <c r="BG28" s="482"/>
      <c r="BH28" s="482"/>
      <c r="BI28" s="482"/>
      <c r="BJ28" s="482"/>
      <c r="BK28" s="482"/>
      <c r="BL28" s="482"/>
      <c r="BM28" s="482"/>
      <c r="BN28" s="482"/>
      <c r="BO28" s="482"/>
      <c r="BP28" s="482"/>
      <c r="BQ28" s="482"/>
      <c r="BR28" s="482"/>
      <c r="BS28" s="482"/>
      <c r="BT28" s="482"/>
      <c r="BU28" s="482"/>
      <c r="BV28" s="482"/>
      <c r="BW28" s="482"/>
      <c r="BX28" s="482"/>
      <c r="BY28" s="482"/>
      <c r="BZ28" s="482"/>
      <c r="CA28" s="482"/>
      <c r="CB28" s="482"/>
      <c r="CC28" s="482"/>
      <c r="CD28" s="482"/>
      <c r="CE28" s="482"/>
      <c r="CF28" s="482"/>
      <c r="CG28" s="482"/>
      <c r="CH28" s="482"/>
      <c r="CI28" s="482"/>
      <c r="CJ28" s="482"/>
      <c r="CK28" s="482"/>
      <c r="CL28" s="482"/>
      <c r="CM28" s="482"/>
      <c r="CN28" s="482"/>
      <c r="CO28" s="482"/>
      <c r="CP28" s="482"/>
      <c r="CQ28" s="482"/>
      <c r="CR28" s="482"/>
      <c r="CS28" s="482"/>
      <c r="CT28" s="482"/>
      <c r="CU28" s="482"/>
      <c r="CV28" s="482"/>
      <c r="CW28" s="482"/>
      <c r="CX28" s="482"/>
      <c r="CY28" s="482"/>
      <c r="CZ28" s="482"/>
      <c r="DA28" s="482"/>
      <c r="DB28" s="482"/>
      <c r="DC28" s="482"/>
      <c r="DD28" s="482"/>
      <c r="DE28" s="482"/>
      <c r="DF28" s="482"/>
      <c r="DG28" s="482"/>
      <c r="DH28" s="482"/>
      <c r="DI28" s="482"/>
      <c r="DJ28" s="482" t="s">
        <v>1100</v>
      </c>
      <c r="DK28" s="482" t="s">
        <v>0</v>
      </c>
      <c r="DL28" s="482"/>
      <c r="DM28" s="482"/>
      <c r="DN28" s="482"/>
      <c r="DO28" s="482"/>
      <c r="DP28" s="482"/>
      <c r="DQ28" s="482"/>
      <c r="DR28" s="482"/>
      <c r="DS28" s="482"/>
      <c r="DT28" s="482"/>
      <c r="DU28" s="482"/>
    </row>
    <row r="29" spans="1:214" ht="18" customHeight="1">
      <c r="A29" s="484" t="s">
        <v>1101</v>
      </c>
      <c r="B29" s="485" t="s">
        <v>1102</v>
      </c>
      <c r="C29" s="486">
        <v>247</v>
      </c>
      <c r="D29" s="485" t="s">
        <v>1</v>
      </c>
      <c r="E29" s="487"/>
      <c r="F29" s="488"/>
      <c r="G29" s="487"/>
      <c r="H29" s="488"/>
      <c r="I29" s="487"/>
      <c r="J29" s="488"/>
      <c r="K29" s="487"/>
      <c r="L29" s="488"/>
      <c r="M29" s="517"/>
      <c r="N29" s="482"/>
      <c r="O29" s="482"/>
      <c r="P29" s="482"/>
      <c r="Q29" s="482"/>
      <c r="R29" s="482"/>
      <c r="S29" s="482"/>
      <c r="T29" s="482"/>
      <c r="U29" s="482"/>
      <c r="V29" s="482"/>
      <c r="W29" s="482"/>
      <c r="X29" s="482"/>
      <c r="Y29" s="482"/>
      <c r="Z29" s="482"/>
      <c r="AA29" s="482"/>
      <c r="AB29" s="482"/>
      <c r="AC29" s="482"/>
      <c r="AD29" s="482"/>
      <c r="AE29" s="482"/>
      <c r="AF29" s="482"/>
      <c r="AG29" s="482"/>
      <c r="AH29" s="482"/>
      <c r="AI29" s="482"/>
      <c r="AJ29" s="482"/>
      <c r="AK29" s="482"/>
      <c r="AL29" s="482"/>
      <c r="AM29" s="482"/>
      <c r="AN29" s="482"/>
      <c r="AO29" s="482"/>
      <c r="AP29" s="482"/>
      <c r="AQ29" s="482"/>
      <c r="AR29" s="482"/>
      <c r="AS29" s="482"/>
      <c r="AT29" s="482"/>
      <c r="AU29" s="482"/>
      <c r="AV29" s="482"/>
      <c r="AW29" s="482"/>
      <c r="AX29" s="482"/>
      <c r="AY29" s="482"/>
      <c r="AZ29" s="482"/>
      <c r="BA29" s="482"/>
      <c r="BB29" s="482"/>
      <c r="BC29" s="482"/>
      <c r="BD29" s="482"/>
      <c r="BE29" s="482"/>
      <c r="BF29" s="482"/>
      <c r="BG29" s="482"/>
      <c r="BH29" s="482"/>
      <c r="BI29" s="482"/>
      <c r="BJ29" s="482"/>
      <c r="BK29" s="482"/>
      <c r="BL29" s="482"/>
      <c r="BM29" s="482"/>
      <c r="BN29" s="482"/>
      <c r="BO29" s="482"/>
      <c r="BP29" s="482"/>
      <c r="BQ29" s="482"/>
      <c r="BR29" s="482"/>
      <c r="BS29" s="482"/>
      <c r="BT29" s="482"/>
      <c r="BU29" s="482"/>
      <c r="BV29" s="482"/>
      <c r="BW29" s="482"/>
      <c r="BX29" s="482"/>
      <c r="BY29" s="482"/>
      <c r="BZ29" s="482"/>
      <c r="CA29" s="482"/>
      <c r="CB29" s="482"/>
      <c r="CC29" s="482"/>
      <c r="CD29" s="482"/>
      <c r="CE29" s="482"/>
      <c r="CF29" s="482"/>
      <c r="CG29" s="482"/>
      <c r="CH29" s="482"/>
      <c r="CI29" s="482"/>
      <c r="CJ29" s="482"/>
      <c r="CK29" s="482"/>
      <c r="CL29" s="482"/>
      <c r="CM29" s="482"/>
      <c r="CN29" s="482"/>
      <c r="CO29" s="482"/>
      <c r="CP29" s="482"/>
      <c r="CQ29" s="482"/>
      <c r="CR29" s="482"/>
      <c r="CS29" s="482"/>
      <c r="CT29" s="482"/>
      <c r="CU29" s="482"/>
      <c r="CV29" s="482"/>
      <c r="CW29" s="482"/>
      <c r="CX29" s="482"/>
      <c r="CY29" s="482"/>
      <c r="CZ29" s="482"/>
      <c r="DA29" s="482"/>
      <c r="DB29" s="482"/>
      <c r="DC29" s="482"/>
      <c r="DD29" s="482"/>
      <c r="DE29" s="482"/>
      <c r="DF29" s="482"/>
      <c r="DG29" s="482"/>
      <c r="DH29" s="482"/>
      <c r="DI29" s="482"/>
      <c r="DJ29" s="482" t="s">
        <v>1103</v>
      </c>
      <c r="DK29" s="482" t="s">
        <v>0</v>
      </c>
      <c r="DL29" s="482"/>
      <c r="DM29" s="482"/>
      <c r="DN29" s="482"/>
      <c r="DO29" s="482"/>
      <c r="DP29" s="482"/>
      <c r="DQ29" s="482"/>
      <c r="DR29" s="482"/>
      <c r="DS29" s="482"/>
      <c r="DT29" s="482"/>
      <c r="DU29" s="482"/>
    </row>
    <row r="30" spans="1:214" ht="18" customHeight="1">
      <c r="A30" s="484" t="s">
        <v>1101</v>
      </c>
      <c r="B30" s="485" t="s">
        <v>1214</v>
      </c>
      <c r="C30" s="486">
        <v>34</v>
      </c>
      <c r="D30" s="485" t="s">
        <v>1</v>
      </c>
      <c r="E30" s="487"/>
      <c r="F30" s="488"/>
      <c r="G30" s="487"/>
      <c r="H30" s="488"/>
      <c r="I30" s="487"/>
      <c r="J30" s="488"/>
      <c r="K30" s="487"/>
      <c r="L30" s="488"/>
      <c r="M30" s="517"/>
      <c r="N30" s="482"/>
      <c r="O30" s="482"/>
      <c r="P30" s="482"/>
      <c r="Q30" s="482"/>
      <c r="R30" s="482"/>
      <c r="S30" s="482"/>
      <c r="T30" s="482"/>
      <c r="U30" s="482"/>
      <c r="V30" s="482"/>
      <c r="W30" s="482"/>
      <c r="X30" s="482"/>
      <c r="Y30" s="482"/>
      <c r="Z30" s="482"/>
      <c r="AA30" s="482"/>
      <c r="AB30" s="482"/>
      <c r="AC30" s="482"/>
      <c r="AD30" s="482"/>
      <c r="AE30" s="482"/>
      <c r="AF30" s="482"/>
      <c r="AG30" s="482"/>
      <c r="AH30" s="482"/>
      <c r="AI30" s="482"/>
      <c r="AJ30" s="482"/>
      <c r="AK30" s="482"/>
      <c r="AL30" s="482"/>
      <c r="AM30" s="482"/>
      <c r="AN30" s="482"/>
      <c r="AO30" s="482"/>
      <c r="AP30" s="482"/>
      <c r="AQ30" s="482"/>
      <c r="AR30" s="482"/>
      <c r="AS30" s="482"/>
      <c r="AT30" s="482"/>
      <c r="AU30" s="482"/>
      <c r="AV30" s="482"/>
      <c r="AW30" s="482"/>
      <c r="AX30" s="482"/>
      <c r="AY30" s="482"/>
      <c r="AZ30" s="482"/>
      <c r="BA30" s="482"/>
      <c r="BB30" s="482"/>
      <c r="BC30" s="482"/>
      <c r="BD30" s="482"/>
      <c r="BE30" s="482"/>
      <c r="BF30" s="482"/>
      <c r="BG30" s="482"/>
      <c r="BH30" s="482"/>
      <c r="BI30" s="482"/>
      <c r="BJ30" s="482"/>
      <c r="BK30" s="482"/>
      <c r="BL30" s="482"/>
      <c r="BM30" s="482"/>
      <c r="BN30" s="482"/>
      <c r="BO30" s="482"/>
      <c r="BP30" s="482"/>
      <c r="BQ30" s="482"/>
      <c r="BR30" s="482"/>
      <c r="BS30" s="482"/>
      <c r="BT30" s="482"/>
      <c r="BU30" s="482"/>
      <c r="BV30" s="482"/>
      <c r="BW30" s="482"/>
      <c r="BX30" s="482"/>
      <c r="BY30" s="482"/>
      <c r="BZ30" s="482"/>
      <c r="CA30" s="482"/>
      <c r="CB30" s="482"/>
      <c r="CC30" s="482"/>
      <c r="CD30" s="482"/>
      <c r="CE30" s="482"/>
      <c r="CF30" s="482"/>
      <c r="CG30" s="482"/>
      <c r="CH30" s="482"/>
      <c r="CI30" s="482"/>
      <c r="CJ30" s="482"/>
      <c r="CK30" s="482"/>
      <c r="CL30" s="482"/>
      <c r="CM30" s="482"/>
      <c r="CN30" s="482"/>
      <c r="CO30" s="482"/>
      <c r="CP30" s="482"/>
      <c r="CQ30" s="482"/>
      <c r="CR30" s="482"/>
      <c r="CS30" s="482"/>
      <c r="CT30" s="482"/>
      <c r="CU30" s="482"/>
      <c r="CV30" s="482"/>
      <c r="CW30" s="482"/>
      <c r="CX30" s="482"/>
      <c r="CY30" s="482"/>
      <c r="CZ30" s="482"/>
      <c r="DA30" s="482"/>
      <c r="DB30" s="482"/>
      <c r="DC30" s="482"/>
      <c r="DD30" s="482"/>
      <c r="DE30" s="482"/>
      <c r="DF30" s="482"/>
      <c r="DG30" s="482"/>
      <c r="DH30" s="482"/>
      <c r="DI30" s="482"/>
      <c r="DJ30" s="482" t="s">
        <v>1104</v>
      </c>
      <c r="DK30" s="482" t="s">
        <v>0</v>
      </c>
      <c r="DL30" s="482"/>
      <c r="DM30" s="482"/>
      <c r="DN30" s="482"/>
      <c r="DO30" s="482"/>
      <c r="DP30" s="482"/>
      <c r="DQ30" s="482"/>
      <c r="DR30" s="482"/>
      <c r="DS30" s="482"/>
      <c r="DT30" s="482"/>
      <c r="DU30" s="482"/>
    </row>
    <row r="31" spans="1:214" ht="18" customHeight="1">
      <c r="A31" s="484" t="s">
        <v>1101</v>
      </c>
      <c r="B31" s="485" t="s">
        <v>1215</v>
      </c>
      <c r="C31" s="486">
        <v>4</v>
      </c>
      <c r="D31" s="485" t="s">
        <v>1</v>
      </c>
      <c r="E31" s="487"/>
      <c r="F31" s="488"/>
      <c r="G31" s="487"/>
      <c r="H31" s="488"/>
      <c r="I31" s="487"/>
      <c r="J31" s="488"/>
      <c r="K31" s="487"/>
      <c r="L31" s="488"/>
      <c r="M31" s="517"/>
      <c r="N31" s="482"/>
      <c r="O31" s="482"/>
      <c r="P31" s="482"/>
      <c r="Q31" s="482"/>
      <c r="R31" s="482"/>
      <c r="S31" s="482"/>
      <c r="T31" s="482"/>
      <c r="U31" s="482"/>
      <c r="V31" s="482"/>
      <c r="W31" s="482"/>
      <c r="X31" s="482"/>
      <c r="Y31" s="482"/>
      <c r="Z31" s="482"/>
      <c r="AA31" s="482"/>
      <c r="AB31" s="482"/>
      <c r="AC31" s="482"/>
      <c r="AD31" s="482"/>
      <c r="AE31" s="482"/>
      <c r="AF31" s="482"/>
      <c r="AG31" s="482"/>
      <c r="AH31" s="482"/>
      <c r="AI31" s="482"/>
      <c r="AJ31" s="482"/>
      <c r="AK31" s="482"/>
      <c r="AL31" s="482"/>
      <c r="AM31" s="482"/>
      <c r="AN31" s="482"/>
      <c r="AO31" s="482"/>
      <c r="AP31" s="482"/>
      <c r="AQ31" s="482"/>
      <c r="AR31" s="482"/>
      <c r="AS31" s="482"/>
      <c r="AT31" s="482"/>
      <c r="AU31" s="482"/>
      <c r="AV31" s="482"/>
      <c r="AW31" s="482"/>
      <c r="AX31" s="482"/>
      <c r="AY31" s="482"/>
      <c r="AZ31" s="482"/>
      <c r="BA31" s="482"/>
      <c r="BB31" s="482"/>
      <c r="BC31" s="482"/>
      <c r="BD31" s="482"/>
      <c r="BE31" s="482"/>
      <c r="BF31" s="482"/>
      <c r="BG31" s="482"/>
      <c r="BH31" s="482"/>
      <c r="BI31" s="482"/>
      <c r="BJ31" s="482"/>
      <c r="BK31" s="482"/>
      <c r="BL31" s="482"/>
      <c r="BM31" s="482"/>
      <c r="BN31" s="482"/>
      <c r="BO31" s="482"/>
      <c r="BP31" s="482"/>
      <c r="BQ31" s="482"/>
      <c r="BR31" s="482"/>
      <c r="BS31" s="482"/>
      <c r="BT31" s="482"/>
      <c r="BU31" s="482"/>
      <c r="BV31" s="482"/>
      <c r="BW31" s="482"/>
      <c r="BX31" s="482"/>
      <c r="BY31" s="482"/>
      <c r="BZ31" s="482"/>
      <c r="CA31" s="482"/>
      <c r="CB31" s="482"/>
      <c r="CC31" s="482"/>
      <c r="CD31" s="482"/>
      <c r="CE31" s="482"/>
      <c r="CF31" s="482"/>
      <c r="CG31" s="482"/>
      <c r="CH31" s="482"/>
      <c r="CI31" s="482"/>
      <c r="CJ31" s="482"/>
      <c r="CK31" s="482"/>
      <c r="CL31" s="482"/>
      <c r="CM31" s="482"/>
      <c r="CN31" s="482"/>
      <c r="CO31" s="482"/>
      <c r="CP31" s="482"/>
      <c r="CQ31" s="482"/>
      <c r="CR31" s="482"/>
      <c r="CS31" s="482"/>
      <c r="CT31" s="482"/>
      <c r="CU31" s="482"/>
      <c r="CV31" s="482"/>
      <c r="CW31" s="482"/>
      <c r="CX31" s="482"/>
      <c r="CY31" s="482"/>
      <c r="CZ31" s="482"/>
      <c r="DA31" s="482"/>
      <c r="DB31" s="482"/>
      <c r="DC31" s="482"/>
      <c r="DD31" s="482"/>
      <c r="DE31" s="482"/>
      <c r="DF31" s="482"/>
      <c r="DG31" s="482"/>
      <c r="DH31" s="482"/>
      <c r="DI31" s="482"/>
      <c r="DJ31" s="482" t="s">
        <v>1105</v>
      </c>
      <c r="DK31" s="482" t="s">
        <v>0</v>
      </c>
      <c r="DL31" s="482"/>
      <c r="DM31" s="482"/>
      <c r="DN31" s="482"/>
      <c r="DO31" s="482"/>
      <c r="DP31" s="482"/>
      <c r="DQ31" s="482"/>
      <c r="DR31" s="482"/>
      <c r="DS31" s="482"/>
      <c r="DT31" s="482"/>
      <c r="DU31" s="482"/>
    </row>
    <row r="32" spans="1:214" ht="18" customHeight="1">
      <c r="A32" s="484" t="s">
        <v>1101</v>
      </c>
      <c r="B32" s="485" t="s">
        <v>1106</v>
      </c>
      <c r="C32" s="486">
        <v>65</v>
      </c>
      <c r="D32" s="485" t="s">
        <v>1</v>
      </c>
      <c r="E32" s="487"/>
      <c r="F32" s="488"/>
      <c r="G32" s="487"/>
      <c r="H32" s="488"/>
      <c r="I32" s="487"/>
      <c r="J32" s="488"/>
      <c r="K32" s="487"/>
      <c r="L32" s="488"/>
      <c r="M32" s="517"/>
      <c r="N32" s="482"/>
      <c r="O32" s="482"/>
      <c r="P32" s="482"/>
      <c r="Q32" s="482"/>
      <c r="R32" s="482"/>
      <c r="S32" s="482"/>
      <c r="T32" s="482"/>
      <c r="U32" s="482"/>
      <c r="V32" s="482"/>
      <c r="W32" s="482"/>
      <c r="X32" s="482"/>
      <c r="Y32" s="482"/>
      <c r="Z32" s="482"/>
      <c r="AA32" s="482"/>
      <c r="AB32" s="482"/>
      <c r="AC32" s="482"/>
      <c r="AD32" s="482"/>
      <c r="AE32" s="482"/>
      <c r="AF32" s="482"/>
      <c r="AG32" s="482"/>
      <c r="AH32" s="482"/>
      <c r="AI32" s="482"/>
      <c r="AJ32" s="482"/>
      <c r="AK32" s="482"/>
      <c r="AL32" s="482"/>
      <c r="AM32" s="482"/>
      <c r="AN32" s="482"/>
      <c r="AO32" s="482"/>
      <c r="AP32" s="482"/>
      <c r="AQ32" s="482"/>
      <c r="AR32" s="482"/>
      <c r="AS32" s="482"/>
      <c r="AT32" s="482"/>
      <c r="AU32" s="482"/>
      <c r="AV32" s="482"/>
      <c r="AW32" s="482"/>
      <c r="AX32" s="482"/>
      <c r="AY32" s="482"/>
      <c r="AZ32" s="482"/>
      <c r="BA32" s="482"/>
      <c r="BB32" s="482"/>
      <c r="BC32" s="482"/>
      <c r="BD32" s="482"/>
      <c r="BE32" s="482"/>
      <c r="BF32" s="482"/>
      <c r="BG32" s="482"/>
      <c r="BH32" s="482"/>
      <c r="BI32" s="482"/>
      <c r="BJ32" s="482"/>
      <c r="BK32" s="482"/>
      <c r="BL32" s="482"/>
      <c r="BM32" s="482"/>
      <c r="BN32" s="482"/>
      <c r="BO32" s="482"/>
      <c r="BP32" s="482"/>
      <c r="BQ32" s="482"/>
      <c r="BR32" s="482"/>
      <c r="BS32" s="482"/>
      <c r="BT32" s="482"/>
      <c r="BU32" s="482"/>
      <c r="BV32" s="482"/>
      <c r="BW32" s="482"/>
      <c r="BX32" s="482"/>
      <c r="BY32" s="482"/>
      <c r="BZ32" s="482"/>
      <c r="CA32" s="482"/>
      <c r="CB32" s="482"/>
      <c r="CC32" s="482"/>
      <c r="CD32" s="482"/>
      <c r="CE32" s="482"/>
      <c r="CF32" s="482"/>
      <c r="CG32" s="482"/>
      <c r="CH32" s="482"/>
      <c r="CI32" s="482"/>
      <c r="CJ32" s="482"/>
      <c r="CK32" s="482"/>
      <c r="CL32" s="482"/>
      <c r="CM32" s="482"/>
      <c r="CN32" s="482"/>
      <c r="CO32" s="482"/>
      <c r="CP32" s="482"/>
      <c r="CQ32" s="482"/>
      <c r="CR32" s="482"/>
      <c r="CS32" s="482"/>
      <c r="CT32" s="482"/>
      <c r="CU32" s="482"/>
      <c r="CV32" s="482"/>
      <c r="CW32" s="482"/>
      <c r="CX32" s="482"/>
      <c r="CY32" s="482"/>
      <c r="CZ32" s="482"/>
      <c r="DA32" s="482"/>
      <c r="DB32" s="482"/>
      <c r="DC32" s="482"/>
      <c r="DD32" s="482"/>
      <c r="DE32" s="482"/>
      <c r="DF32" s="482"/>
      <c r="DG32" s="482"/>
      <c r="DH32" s="482"/>
      <c r="DI32" s="482"/>
      <c r="DJ32" s="482" t="s">
        <v>1107</v>
      </c>
      <c r="DK32" s="482" t="s">
        <v>0</v>
      </c>
      <c r="DL32" s="482"/>
      <c r="DM32" s="482"/>
      <c r="DN32" s="482"/>
      <c r="DO32" s="482"/>
      <c r="DP32" s="482"/>
      <c r="DQ32" s="482"/>
      <c r="DR32" s="482"/>
      <c r="DS32" s="482"/>
      <c r="DT32" s="482"/>
      <c r="DU32" s="482"/>
    </row>
    <row r="33" spans="1:125" ht="18" customHeight="1">
      <c r="A33" s="484" t="s">
        <v>1101</v>
      </c>
      <c r="B33" s="485" t="s">
        <v>1216</v>
      </c>
      <c r="C33" s="486">
        <v>25</v>
      </c>
      <c r="D33" s="485" t="s">
        <v>1</v>
      </c>
      <c r="E33" s="487"/>
      <c r="F33" s="488"/>
      <c r="G33" s="487"/>
      <c r="H33" s="488"/>
      <c r="I33" s="487"/>
      <c r="J33" s="488"/>
      <c r="K33" s="487"/>
      <c r="L33" s="488"/>
      <c r="M33" s="517"/>
      <c r="N33" s="482"/>
      <c r="O33" s="482"/>
      <c r="P33" s="482"/>
      <c r="Q33" s="482"/>
      <c r="R33" s="482"/>
      <c r="S33" s="482"/>
      <c r="T33" s="482"/>
      <c r="U33" s="482"/>
      <c r="V33" s="482"/>
      <c r="W33" s="482"/>
      <c r="X33" s="482"/>
      <c r="Y33" s="482"/>
      <c r="Z33" s="482"/>
      <c r="AA33" s="482"/>
      <c r="AB33" s="482"/>
      <c r="AC33" s="482"/>
      <c r="AD33" s="482"/>
      <c r="AE33" s="482"/>
      <c r="AF33" s="482"/>
      <c r="AG33" s="482"/>
      <c r="AH33" s="482"/>
      <c r="AI33" s="482"/>
      <c r="AJ33" s="482"/>
      <c r="AK33" s="482"/>
      <c r="AL33" s="482"/>
      <c r="AM33" s="482"/>
      <c r="AN33" s="482"/>
      <c r="AO33" s="482"/>
      <c r="AP33" s="482"/>
      <c r="AQ33" s="482"/>
      <c r="AR33" s="482"/>
      <c r="AS33" s="482"/>
      <c r="AT33" s="482"/>
      <c r="AU33" s="482"/>
      <c r="AV33" s="482"/>
      <c r="AW33" s="482"/>
      <c r="AX33" s="482"/>
      <c r="AY33" s="482"/>
      <c r="AZ33" s="482"/>
      <c r="BA33" s="482"/>
      <c r="BB33" s="482"/>
      <c r="BC33" s="482"/>
      <c r="BD33" s="482"/>
      <c r="BE33" s="482"/>
      <c r="BF33" s="482"/>
      <c r="BG33" s="482"/>
      <c r="BH33" s="482"/>
      <c r="BI33" s="482"/>
      <c r="BJ33" s="482"/>
      <c r="BK33" s="482"/>
      <c r="BL33" s="482"/>
      <c r="BM33" s="482"/>
      <c r="BN33" s="482"/>
      <c r="BO33" s="482"/>
      <c r="BP33" s="482"/>
      <c r="BQ33" s="482"/>
      <c r="BR33" s="482"/>
      <c r="BS33" s="482"/>
      <c r="BT33" s="482"/>
      <c r="BU33" s="482"/>
      <c r="BV33" s="482"/>
      <c r="BW33" s="482"/>
      <c r="BX33" s="482"/>
      <c r="BY33" s="482"/>
      <c r="BZ33" s="482"/>
      <c r="CA33" s="482"/>
      <c r="CB33" s="482"/>
      <c r="CC33" s="482"/>
      <c r="CD33" s="482"/>
      <c r="CE33" s="482"/>
      <c r="CF33" s="482"/>
      <c r="CG33" s="482"/>
      <c r="CH33" s="482"/>
      <c r="CI33" s="482"/>
      <c r="CJ33" s="482"/>
      <c r="CK33" s="482"/>
      <c r="CL33" s="482"/>
      <c r="CM33" s="482"/>
      <c r="CN33" s="482"/>
      <c r="CO33" s="482"/>
      <c r="CP33" s="482"/>
      <c r="CQ33" s="482"/>
      <c r="CR33" s="482"/>
      <c r="CS33" s="482"/>
      <c r="CT33" s="482"/>
      <c r="CU33" s="482"/>
      <c r="CV33" s="482"/>
      <c r="CW33" s="482"/>
      <c r="CX33" s="482"/>
      <c r="CY33" s="482"/>
      <c r="CZ33" s="482"/>
      <c r="DA33" s="482"/>
      <c r="DB33" s="482"/>
      <c r="DC33" s="482"/>
      <c r="DD33" s="482"/>
      <c r="DE33" s="482"/>
      <c r="DF33" s="482"/>
      <c r="DG33" s="482"/>
      <c r="DH33" s="482"/>
      <c r="DI33" s="482"/>
      <c r="DJ33" s="482" t="s">
        <v>1108</v>
      </c>
      <c r="DK33" s="482" t="s">
        <v>0</v>
      </c>
      <c r="DL33" s="482"/>
      <c r="DM33" s="482"/>
      <c r="DN33" s="482"/>
      <c r="DO33" s="482"/>
      <c r="DP33" s="482"/>
      <c r="DQ33" s="482"/>
      <c r="DR33" s="482"/>
      <c r="DS33" s="482"/>
      <c r="DT33" s="482"/>
      <c r="DU33" s="482"/>
    </row>
    <row r="34" spans="1:125" ht="18" customHeight="1">
      <c r="A34" s="484" t="s">
        <v>1101</v>
      </c>
      <c r="B34" s="485" t="s">
        <v>1217</v>
      </c>
      <c r="C34" s="486">
        <v>18</v>
      </c>
      <c r="D34" s="485" t="s">
        <v>1</v>
      </c>
      <c r="E34" s="487"/>
      <c r="F34" s="488"/>
      <c r="G34" s="487"/>
      <c r="H34" s="488"/>
      <c r="I34" s="487"/>
      <c r="J34" s="488"/>
      <c r="K34" s="487"/>
      <c r="L34" s="488"/>
      <c r="M34" s="517"/>
      <c r="N34" s="482"/>
      <c r="O34" s="482"/>
      <c r="P34" s="482"/>
      <c r="Q34" s="482"/>
      <c r="R34" s="482"/>
      <c r="S34" s="482"/>
      <c r="T34" s="482"/>
      <c r="U34" s="482"/>
      <c r="V34" s="482"/>
      <c r="W34" s="482"/>
      <c r="X34" s="482"/>
      <c r="Y34" s="482"/>
      <c r="Z34" s="482"/>
      <c r="AA34" s="482"/>
      <c r="AB34" s="482"/>
      <c r="AC34" s="482"/>
      <c r="AD34" s="482"/>
      <c r="AE34" s="482"/>
      <c r="AF34" s="482"/>
      <c r="AG34" s="482"/>
      <c r="AH34" s="482"/>
      <c r="AI34" s="482"/>
      <c r="AJ34" s="482"/>
      <c r="AK34" s="482"/>
      <c r="AL34" s="482"/>
      <c r="AM34" s="482"/>
      <c r="AN34" s="482"/>
      <c r="AO34" s="482"/>
      <c r="AP34" s="482"/>
      <c r="AQ34" s="482"/>
      <c r="AR34" s="482"/>
      <c r="AS34" s="482"/>
      <c r="AT34" s="482"/>
      <c r="AU34" s="482"/>
      <c r="AV34" s="482"/>
      <c r="AW34" s="482"/>
      <c r="AX34" s="482"/>
      <c r="AY34" s="482"/>
      <c r="AZ34" s="482"/>
      <c r="BA34" s="482"/>
      <c r="BB34" s="482"/>
      <c r="BC34" s="482"/>
      <c r="BD34" s="482"/>
      <c r="BE34" s="482"/>
      <c r="BF34" s="482"/>
      <c r="BG34" s="482"/>
      <c r="BH34" s="482"/>
      <c r="BI34" s="482"/>
      <c r="BJ34" s="482"/>
      <c r="BK34" s="482"/>
      <c r="BL34" s="482"/>
      <c r="BM34" s="482"/>
      <c r="BN34" s="482"/>
      <c r="BO34" s="482"/>
      <c r="BP34" s="482"/>
      <c r="BQ34" s="482"/>
      <c r="BR34" s="482"/>
      <c r="BS34" s="482"/>
      <c r="BT34" s="482"/>
      <c r="BU34" s="482"/>
      <c r="BV34" s="482"/>
      <c r="BW34" s="482"/>
      <c r="BX34" s="482"/>
      <c r="BY34" s="482"/>
      <c r="BZ34" s="482"/>
      <c r="CA34" s="482"/>
      <c r="CB34" s="482"/>
      <c r="CC34" s="482"/>
      <c r="CD34" s="482"/>
      <c r="CE34" s="482"/>
      <c r="CF34" s="482"/>
      <c r="CG34" s="482"/>
      <c r="CH34" s="482"/>
      <c r="CI34" s="482"/>
      <c r="CJ34" s="482"/>
      <c r="CK34" s="482"/>
      <c r="CL34" s="482"/>
      <c r="CM34" s="482"/>
      <c r="CN34" s="482"/>
      <c r="CO34" s="482"/>
      <c r="CP34" s="482"/>
      <c r="CQ34" s="482"/>
      <c r="CR34" s="482"/>
      <c r="CS34" s="482"/>
      <c r="CT34" s="482"/>
      <c r="CU34" s="482"/>
      <c r="CV34" s="482"/>
      <c r="CW34" s="482"/>
      <c r="CX34" s="482"/>
      <c r="CY34" s="482"/>
      <c r="CZ34" s="482"/>
      <c r="DA34" s="482"/>
      <c r="DB34" s="482"/>
      <c r="DC34" s="482"/>
      <c r="DD34" s="482"/>
      <c r="DE34" s="482"/>
      <c r="DF34" s="482"/>
      <c r="DG34" s="482"/>
      <c r="DH34" s="482"/>
      <c r="DI34" s="482"/>
      <c r="DJ34" s="482" t="s">
        <v>1109</v>
      </c>
      <c r="DK34" s="482" t="s">
        <v>0</v>
      </c>
      <c r="DL34" s="482"/>
      <c r="DM34" s="482"/>
      <c r="DN34" s="482"/>
      <c r="DO34" s="482"/>
      <c r="DP34" s="482"/>
      <c r="DQ34" s="482"/>
      <c r="DR34" s="482"/>
      <c r="DS34" s="482"/>
      <c r="DT34" s="482"/>
      <c r="DU34" s="482"/>
    </row>
    <row r="35" spans="1:125" ht="18" customHeight="1">
      <c r="A35" s="484" t="s">
        <v>1101</v>
      </c>
      <c r="B35" s="485" t="s">
        <v>1218</v>
      </c>
      <c r="C35" s="486">
        <v>13</v>
      </c>
      <c r="D35" s="485" t="s">
        <v>1</v>
      </c>
      <c r="E35" s="487"/>
      <c r="F35" s="488"/>
      <c r="G35" s="487"/>
      <c r="H35" s="488"/>
      <c r="I35" s="487"/>
      <c r="J35" s="488"/>
      <c r="K35" s="487"/>
      <c r="L35" s="488"/>
      <c r="M35" s="517"/>
      <c r="N35" s="482"/>
      <c r="O35" s="482"/>
      <c r="P35" s="482"/>
      <c r="Q35" s="482"/>
      <c r="R35" s="482"/>
      <c r="S35" s="482"/>
      <c r="T35" s="482"/>
      <c r="U35" s="482"/>
      <c r="V35" s="482"/>
      <c r="W35" s="482"/>
      <c r="X35" s="482"/>
      <c r="Y35" s="482"/>
      <c r="Z35" s="482"/>
      <c r="AA35" s="482"/>
      <c r="AB35" s="482"/>
      <c r="AC35" s="482"/>
      <c r="AD35" s="482"/>
      <c r="AE35" s="482"/>
      <c r="AF35" s="482"/>
      <c r="AG35" s="482"/>
      <c r="AH35" s="482"/>
      <c r="AI35" s="482"/>
      <c r="AJ35" s="482"/>
      <c r="AK35" s="482"/>
      <c r="AL35" s="482"/>
      <c r="AM35" s="482"/>
      <c r="AN35" s="482"/>
      <c r="AO35" s="482"/>
      <c r="AP35" s="482"/>
      <c r="AQ35" s="482"/>
      <c r="AR35" s="482"/>
      <c r="AS35" s="482"/>
      <c r="AT35" s="482"/>
      <c r="AU35" s="482"/>
      <c r="AV35" s="482"/>
      <c r="AW35" s="482"/>
      <c r="AX35" s="482"/>
      <c r="AY35" s="482"/>
      <c r="AZ35" s="482"/>
      <c r="BA35" s="482"/>
      <c r="BB35" s="482"/>
      <c r="BC35" s="482"/>
      <c r="BD35" s="482"/>
      <c r="BE35" s="482"/>
      <c r="BF35" s="482"/>
      <c r="BG35" s="482"/>
      <c r="BH35" s="482"/>
      <c r="BI35" s="482"/>
      <c r="BJ35" s="482"/>
      <c r="BK35" s="482"/>
      <c r="BL35" s="482"/>
      <c r="BM35" s="482"/>
      <c r="BN35" s="482"/>
      <c r="BO35" s="482"/>
      <c r="BP35" s="482"/>
      <c r="BQ35" s="482"/>
      <c r="BR35" s="482"/>
      <c r="BS35" s="482"/>
      <c r="BT35" s="482"/>
      <c r="BU35" s="482"/>
      <c r="BV35" s="482"/>
      <c r="BW35" s="482"/>
      <c r="BX35" s="482"/>
      <c r="BY35" s="482"/>
      <c r="BZ35" s="482"/>
      <c r="CA35" s="482"/>
      <c r="CB35" s="482"/>
      <c r="CC35" s="482"/>
      <c r="CD35" s="482"/>
      <c r="CE35" s="482"/>
      <c r="CF35" s="482"/>
      <c r="CG35" s="482"/>
      <c r="CH35" s="482"/>
      <c r="CI35" s="482"/>
      <c r="CJ35" s="482"/>
      <c r="CK35" s="482"/>
      <c r="CL35" s="482"/>
      <c r="CM35" s="482"/>
      <c r="CN35" s="482"/>
      <c r="CO35" s="482"/>
      <c r="CP35" s="482"/>
      <c r="CQ35" s="482"/>
      <c r="CR35" s="482"/>
      <c r="CS35" s="482"/>
      <c r="CT35" s="482"/>
      <c r="CU35" s="482"/>
      <c r="CV35" s="482"/>
      <c r="CW35" s="482"/>
      <c r="CX35" s="482"/>
      <c r="CY35" s="482"/>
      <c r="CZ35" s="482"/>
      <c r="DA35" s="482"/>
      <c r="DB35" s="482"/>
      <c r="DC35" s="482"/>
      <c r="DD35" s="482"/>
      <c r="DE35" s="482"/>
      <c r="DF35" s="482"/>
      <c r="DG35" s="482"/>
      <c r="DH35" s="482"/>
      <c r="DI35" s="482"/>
      <c r="DJ35" s="482" t="s">
        <v>1110</v>
      </c>
      <c r="DK35" s="482" t="s">
        <v>0</v>
      </c>
      <c r="DL35" s="482"/>
      <c r="DM35" s="482"/>
      <c r="DN35" s="482"/>
      <c r="DO35" s="482"/>
      <c r="DP35" s="482"/>
      <c r="DQ35" s="482"/>
      <c r="DR35" s="482"/>
      <c r="DS35" s="482"/>
      <c r="DT35" s="482"/>
      <c r="DU35" s="482"/>
    </row>
    <row r="36" spans="1:125" ht="18" customHeight="1">
      <c r="A36" s="484" t="s">
        <v>1072</v>
      </c>
      <c r="B36" s="485" t="s">
        <v>1073</v>
      </c>
      <c r="C36" s="486">
        <v>120</v>
      </c>
      <c r="D36" s="485" t="s">
        <v>1</v>
      </c>
      <c r="E36" s="487"/>
      <c r="F36" s="488"/>
      <c r="G36" s="487"/>
      <c r="H36" s="488"/>
      <c r="I36" s="487"/>
      <c r="J36" s="488"/>
      <c r="K36" s="487"/>
      <c r="L36" s="488"/>
      <c r="M36" s="517"/>
      <c r="N36" s="482"/>
      <c r="O36" s="482"/>
      <c r="P36" s="482"/>
      <c r="Q36" s="482"/>
      <c r="R36" s="482"/>
      <c r="S36" s="482"/>
      <c r="T36" s="482"/>
      <c r="U36" s="482"/>
      <c r="V36" s="482"/>
      <c r="W36" s="482"/>
      <c r="X36" s="482"/>
      <c r="Y36" s="482"/>
      <c r="Z36" s="482"/>
      <c r="AA36" s="482"/>
      <c r="AB36" s="482"/>
      <c r="AC36" s="482"/>
      <c r="AD36" s="482"/>
      <c r="AE36" s="482"/>
      <c r="AF36" s="482"/>
      <c r="AG36" s="482"/>
      <c r="AH36" s="482"/>
      <c r="AI36" s="482"/>
      <c r="AJ36" s="482"/>
      <c r="AK36" s="482"/>
      <c r="AL36" s="482"/>
      <c r="AM36" s="482"/>
      <c r="AN36" s="482"/>
      <c r="AO36" s="482"/>
      <c r="AP36" s="482"/>
      <c r="AQ36" s="482"/>
      <c r="AR36" s="482"/>
      <c r="AS36" s="482"/>
      <c r="AT36" s="482"/>
      <c r="AU36" s="482"/>
      <c r="AV36" s="482"/>
      <c r="AW36" s="482"/>
      <c r="AX36" s="482"/>
      <c r="AY36" s="482"/>
      <c r="AZ36" s="482"/>
      <c r="BA36" s="482"/>
      <c r="BB36" s="482"/>
      <c r="BC36" s="482"/>
      <c r="BD36" s="482"/>
      <c r="BE36" s="482"/>
      <c r="BF36" s="482"/>
      <c r="BG36" s="482"/>
      <c r="BH36" s="482"/>
      <c r="BI36" s="482"/>
      <c r="BJ36" s="482"/>
      <c r="BK36" s="482"/>
      <c r="BL36" s="482"/>
      <c r="BM36" s="482"/>
      <c r="BN36" s="482"/>
      <c r="BO36" s="482"/>
      <c r="BP36" s="482"/>
      <c r="BQ36" s="482"/>
      <c r="BR36" s="482"/>
      <c r="BS36" s="482"/>
      <c r="BT36" s="482"/>
      <c r="BU36" s="482"/>
      <c r="BV36" s="482"/>
      <c r="BW36" s="482"/>
      <c r="BX36" s="482"/>
      <c r="BY36" s="482"/>
      <c r="BZ36" s="482"/>
      <c r="CA36" s="482"/>
      <c r="CB36" s="482"/>
      <c r="CC36" s="482"/>
      <c r="CD36" s="482"/>
      <c r="CE36" s="482"/>
      <c r="CF36" s="482"/>
      <c r="CG36" s="482"/>
      <c r="CH36" s="482"/>
      <c r="CI36" s="482"/>
      <c r="CJ36" s="482"/>
      <c r="CK36" s="482"/>
      <c r="CL36" s="482"/>
      <c r="CM36" s="482"/>
      <c r="CN36" s="482"/>
      <c r="CO36" s="482"/>
      <c r="CP36" s="482"/>
      <c r="CQ36" s="482"/>
      <c r="CR36" s="482"/>
      <c r="CS36" s="482"/>
      <c r="CT36" s="482"/>
      <c r="CU36" s="482"/>
      <c r="CV36" s="482"/>
      <c r="CW36" s="482"/>
      <c r="CX36" s="482"/>
      <c r="CY36" s="482"/>
      <c r="CZ36" s="482"/>
      <c r="DA36" s="482"/>
      <c r="DB36" s="482"/>
      <c r="DC36" s="482"/>
      <c r="DD36" s="482"/>
      <c r="DE36" s="482"/>
      <c r="DF36" s="482"/>
      <c r="DG36" s="482"/>
      <c r="DH36" s="482"/>
      <c r="DI36" s="482"/>
      <c r="DJ36" s="482" t="s">
        <v>1074</v>
      </c>
      <c r="DK36" s="482" t="s">
        <v>0</v>
      </c>
      <c r="DL36" s="482"/>
      <c r="DM36" s="482"/>
      <c r="DN36" s="482"/>
      <c r="DO36" s="482"/>
      <c r="DP36" s="482"/>
      <c r="DQ36" s="482"/>
      <c r="DR36" s="482"/>
      <c r="DS36" s="482"/>
      <c r="DT36" s="482"/>
      <c r="DU36" s="482"/>
    </row>
    <row r="37" spans="1:125" ht="18" customHeight="1" thickBot="1">
      <c r="A37" s="501" t="s">
        <v>1063</v>
      </c>
      <c r="B37" s="502" t="s">
        <v>1219</v>
      </c>
      <c r="C37" s="503">
        <v>54</v>
      </c>
      <c r="D37" s="502" t="s">
        <v>1</v>
      </c>
      <c r="E37" s="504"/>
      <c r="F37" s="505"/>
      <c r="G37" s="504"/>
      <c r="H37" s="505"/>
      <c r="I37" s="504"/>
      <c r="J37" s="505"/>
      <c r="K37" s="504"/>
      <c r="L37" s="505"/>
      <c r="M37" s="518"/>
      <c r="N37" s="482"/>
      <c r="O37" s="482"/>
      <c r="P37" s="482"/>
      <c r="Q37" s="482"/>
      <c r="R37" s="482"/>
      <c r="S37" s="482"/>
      <c r="T37" s="482"/>
      <c r="U37" s="482"/>
      <c r="V37" s="482"/>
      <c r="W37" s="482"/>
      <c r="X37" s="482"/>
      <c r="Y37" s="482"/>
      <c r="Z37" s="482"/>
      <c r="AA37" s="482"/>
      <c r="AB37" s="482"/>
      <c r="AC37" s="482"/>
      <c r="AD37" s="482"/>
      <c r="AE37" s="482"/>
      <c r="AF37" s="482"/>
      <c r="AG37" s="482"/>
      <c r="AH37" s="482"/>
      <c r="AI37" s="482"/>
      <c r="AJ37" s="482"/>
      <c r="AK37" s="482"/>
      <c r="AL37" s="482"/>
      <c r="AM37" s="482"/>
      <c r="AN37" s="482"/>
      <c r="AO37" s="482"/>
      <c r="AP37" s="482"/>
      <c r="AQ37" s="482"/>
      <c r="AR37" s="482"/>
      <c r="AS37" s="482"/>
      <c r="AT37" s="482"/>
      <c r="AU37" s="482"/>
      <c r="AV37" s="482"/>
      <c r="AW37" s="482"/>
      <c r="AX37" s="482"/>
      <c r="AY37" s="482"/>
      <c r="AZ37" s="482"/>
      <c r="BA37" s="482"/>
      <c r="BB37" s="482"/>
      <c r="BC37" s="482"/>
      <c r="BD37" s="482"/>
      <c r="BE37" s="482"/>
      <c r="BF37" s="482"/>
      <c r="BG37" s="482"/>
      <c r="BH37" s="482"/>
      <c r="BI37" s="482"/>
      <c r="BJ37" s="482"/>
      <c r="BK37" s="482"/>
      <c r="BL37" s="482"/>
      <c r="BM37" s="482"/>
      <c r="BN37" s="482"/>
      <c r="BO37" s="482"/>
      <c r="BP37" s="482"/>
      <c r="BQ37" s="482"/>
      <c r="BR37" s="482"/>
      <c r="BS37" s="482"/>
      <c r="BT37" s="482"/>
      <c r="BU37" s="482"/>
      <c r="BV37" s="482"/>
      <c r="BW37" s="482"/>
      <c r="BX37" s="482"/>
      <c r="BY37" s="482"/>
      <c r="BZ37" s="482"/>
      <c r="CA37" s="482"/>
      <c r="CB37" s="482"/>
      <c r="CC37" s="482"/>
      <c r="CD37" s="482"/>
      <c r="CE37" s="482"/>
      <c r="CF37" s="482"/>
      <c r="CG37" s="482"/>
      <c r="CH37" s="482"/>
      <c r="CI37" s="482"/>
      <c r="CJ37" s="482"/>
      <c r="CK37" s="482"/>
      <c r="CL37" s="482"/>
      <c r="CM37" s="482"/>
      <c r="CN37" s="482"/>
      <c r="CO37" s="482"/>
      <c r="CP37" s="482"/>
      <c r="CQ37" s="482"/>
      <c r="CR37" s="482"/>
      <c r="CS37" s="482"/>
      <c r="CT37" s="482"/>
      <c r="CU37" s="482"/>
      <c r="CV37" s="482"/>
      <c r="CW37" s="482"/>
      <c r="CX37" s="482"/>
      <c r="CY37" s="482"/>
      <c r="CZ37" s="482"/>
      <c r="DA37" s="482"/>
      <c r="DB37" s="482"/>
      <c r="DC37" s="482"/>
      <c r="DD37" s="482"/>
      <c r="DE37" s="482"/>
      <c r="DF37" s="482"/>
      <c r="DG37" s="482"/>
      <c r="DH37" s="482"/>
      <c r="DI37" s="482"/>
      <c r="DJ37" s="482" t="s">
        <v>1112</v>
      </c>
      <c r="DK37" s="482" t="s">
        <v>0</v>
      </c>
      <c r="DL37" s="482"/>
      <c r="DM37" s="482"/>
      <c r="DN37" s="482"/>
      <c r="DO37" s="482"/>
      <c r="DP37" s="482"/>
      <c r="DQ37" s="482"/>
      <c r="DR37" s="482"/>
      <c r="DS37" s="482"/>
      <c r="DT37" s="482"/>
      <c r="DU37" s="482"/>
    </row>
    <row r="38" spans="1:125" ht="18" customHeight="1">
      <c r="A38" s="520" t="s">
        <v>1063</v>
      </c>
      <c r="B38" s="521" t="s">
        <v>1111</v>
      </c>
      <c r="C38" s="540">
        <v>54</v>
      </c>
      <c r="D38" s="521" t="s">
        <v>1</v>
      </c>
      <c r="E38" s="541"/>
      <c r="F38" s="522"/>
      <c r="G38" s="541"/>
      <c r="H38" s="522"/>
      <c r="I38" s="541"/>
      <c r="J38" s="522"/>
      <c r="K38" s="541"/>
      <c r="L38" s="522"/>
      <c r="M38" s="542"/>
      <c r="N38" s="482"/>
      <c r="O38" s="482"/>
      <c r="P38" s="482"/>
      <c r="Q38" s="482"/>
      <c r="R38" s="482"/>
      <c r="S38" s="482"/>
      <c r="T38" s="482"/>
      <c r="U38" s="482"/>
      <c r="V38" s="482"/>
      <c r="W38" s="482"/>
      <c r="X38" s="482"/>
      <c r="Y38" s="482"/>
      <c r="Z38" s="482"/>
      <c r="AA38" s="482"/>
      <c r="AB38" s="482"/>
      <c r="AC38" s="482"/>
      <c r="AD38" s="482"/>
      <c r="AE38" s="482"/>
      <c r="AF38" s="482"/>
      <c r="AG38" s="482"/>
      <c r="AH38" s="482"/>
      <c r="AI38" s="482"/>
      <c r="AJ38" s="482"/>
      <c r="AK38" s="482"/>
      <c r="AL38" s="482"/>
      <c r="AM38" s="482"/>
      <c r="AN38" s="482"/>
      <c r="AO38" s="482"/>
      <c r="AP38" s="482"/>
      <c r="AQ38" s="482"/>
      <c r="AR38" s="482"/>
      <c r="AS38" s="482"/>
      <c r="AT38" s="482"/>
      <c r="AU38" s="482"/>
      <c r="AV38" s="482"/>
      <c r="AW38" s="482"/>
      <c r="AX38" s="482"/>
      <c r="AY38" s="482"/>
      <c r="AZ38" s="482"/>
      <c r="BA38" s="482"/>
      <c r="BB38" s="482"/>
      <c r="BC38" s="482"/>
      <c r="BD38" s="482"/>
      <c r="BE38" s="482"/>
      <c r="BF38" s="482"/>
      <c r="BG38" s="482"/>
      <c r="BH38" s="482"/>
      <c r="BI38" s="482"/>
      <c r="BJ38" s="482"/>
      <c r="BK38" s="482"/>
      <c r="BL38" s="482"/>
      <c r="BM38" s="482"/>
      <c r="BN38" s="482"/>
      <c r="BO38" s="482"/>
      <c r="BP38" s="482"/>
      <c r="BQ38" s="482"/>
      <c r="BR38" s="482"/>
      <c r="BS38" s="482"/>
      <c r="BT38" s="482"/>
      <c r="BU38" s="482"/>
      <c r="BV38" s="482"/>
      <c r="BW38" s="482"/>
      <c r="BX38" s="482"/>
      <c r="BY38" s="482"/>
      <c r="BZ38" s="482"/>
      <c r="CA38" s="482"/>
      <c r="CB38" s="482"/>
      <c r="CC38" s="482"/>
      <c r="CD38" s="482"/>
      <c r="CE38" s="482"/>
      <c r="CF38" s="482"/>
      <c r="CG38" s="482"/>
      <c r="CH38" s="482"/>
      <c r="CI38" s="482"/>
      <c r="CJ38" s="482"/>
      <c r="CK38" s="482"/>
      <c r="CL38" s="482"/>
      <c r="CM38" s="482"/>
      <c r="CN38" s="482"/>
      <c r="CO38" s="482"/>
      <c r="CP38" s="482"/>
      <c r="CQ38" s="482"/>
      <c r="CR38" s="482"/>
      <c r="CS38" s="482"/>
      <c r="CT38" s="482"/>
      <c r="CU38" s="482"/>
      <c r="CV38" s="482"/>
      <c r="CW38" s="482"/>
      <c r="CX38" s="482"/>
      <c r="CY38" s="482"/>
      <c r="CZ38" s="482"/>
      <c r="DA38" s="482"/>
      <c r="DB38" s="482"/>
      <c r="DC38" s="482"/>
      <c r="DD38" s="482"/>
      <c r="DE38" s="482"/>
      <c r="DF38" s="482"/>
      <c r="DG38" s="482"/>
      <c r="DH38" s="482"/>
      <c r="DI38" s="482"/>
      <c r="DJ38" s="482" t="s">
        <v>1112</v>
      </c>
      <c r="DK38" s="482" t="s">
        <v>0</v>
      </c>
      <c r="DL38" s="482"/>
      <c r="DM38" s="482"/>
      <c r="DN38" s="482"/>
      <c r="DO38" s="482"/>
      <c r="DP38" s="482"/>
      <c r="DQ38" s="482"/>
      <c r="DR38" s="482"/>
      <c r="DS38" s="482"/>
      <c r="DT38" s="482"/>
      <c r="DU38" s="482"/>
    </row>
    <row r="39" spans="1:125" ht="18" customHeight="1">
      <c r="A39" s="484" t="s">
        <v>1113</v>
      </c>
      <c r="B39" s="485" t="s">
        <v>725</v>
      </c>
      <c r="C39" s="486">
        <v>1</v>
      </c>
      <c r="D39" s="485" t="s">
        <v>427</v>
      </c>
      <c r="E39" s="487"/>
      <c r="F39" s="488"/>
      <c r="G39" s="487"/>
      <c r="H39" s="488"/>
      <c r="I39" s="487"/>
      <c r="J39" s="488"/>
      <c r="K39" s="487"/>
      <c r="L39" s="488"/>
      <c r="M39" s="517"/>
      <c r="N39" s="482"/>
      <c r="O39" s="482"/>
      <c r="P39" s="482"/>
      <c r="Q39" s="482"/>
      <c r="R39" s="482"/>
      <c r="S39" s="482"/>
      <c r="T39" s="482"/>
      <c r="U39" s="482"/>
      <c r="V39" s="482"/>
      <c r="W39" s="482"/>
      <c r="X39" s="482"/>
      <c r="Y39" s="482"/>
      <c r="Z39" s="482"/>
      <c r="AA39" s="482"/>
      <c r="AB39" s="482"/>
      <c r="AC39" s="482"/>
      <c r="AD39" s="482"/>
      <c r="AE39" s="482"/>
      <c r="AF39" s="482"/>
      <c r="AG39" s="482"/>
      <c r="AH39" s="482"/>
      <c r="AI39" s="482"/>
      <c r="AJ39" s="482"/>
      <c r="AK39" s="482"/>
      <c r="AL39" s="482"/>
      <c r="AM39" s="482"/>
      <c r="AN39" s="482"/>
      <c r="AO39" s="482"/>
      <c r="AP39" s="482"/>
      <c r="AQ39" s="482"/>
      <c r="AR39" s="482"/>
      <c r="AS39" s="482"/>
      <c r="AT39" s="482"/>
      <c r="AU39" s="482"/>
      <c r="AV39" s="482"/>
      <c r="AW39" s="482"/>
      <c r="AX39" s="482"/>
      <c r="AY39" s="482"/>
      <c r="AZ39" s="482"/>
      <c r="BA39" s="482"/>
      <c r="BB39" s="482"/>
      <c r="BC39" s="482"/>
      <c r="BD39" s="482"/>
      <c r="BE39" s="482"/>
      <c r="BF39" s="482"/>
      <c r="BG39" s="482"/>
      <c r="BH39" s="482"/>
      <c r="BI39" s="482"/>
      <c r="BJ39" s="482"/>
      <c r="BK39" s="482"/>
      <c r="BL39" s="482"/>
      <c r="BM39" s="482"/>
      <c r="BN39" s="482"/>
      <c r="BO39" s="482"/>
      <c r="BP39" s="482"/>
      <c r="BQ39" s="482"/>
      <c r="BR39" s="482"/>
      <c r="BS39" s="482"/>
      <c r="BT39" s="482"/>
      <c r="BU39" s="482"/>
      <c r="BV39" s="482"/>
      <c r="BW39" s="482"/>
      <c r="BX39" s="482"/>
      <c r="BY39" s="482"/>
      <c r="BZ39" s="482"/>
      <c r="CA39" s="482"/>
      <c r="CB39" s="482"/>
      <c r="CC39" s="482"/>
      <c r="CD39" s="482"/>
      <c r="CE39" s="482"/>
      <c r="CF39" s="482"/>
      <c r="CG39" s="482"/>
      <c r="CH39" s="482"/>
      <c r="CI39" s="482"/>
      <c r="CJ39" s="482"/>
      <c r="CK39" s="482"/>
      <c r="CL39" s="482"/>
      <c r="CM39" s="482"/>
      <c r="CN39" s="482"/>
      <c r="CO39" s="482"/>
      <c r="CP39" s="482"/>
      <c r="CQ39" s="482"/>
      <c r="CR39" s="482"/>
      <c r="CS39" s="482"/>
      <c r="CT39" s="482"/>
      <c r="CU39" s="482"/>
      <c r="CV39" s="482"/>
      <c r="CW39" s="482"/>
      <c r="CX39" s="482"/>
      <c r="CY39" s="482"/>
      <c r="CZ39" s="482"/>
      <c r="DA39" s="482"/>
      <c r="DB39" s="482"/>
      <c r="DC39" s="482"/>
      <c r="DD39" s="482"/>
      <c r="DE39" s="482"/>
      <c r="DF39" s="482"/>
      <c r="DG39" s="482"/>
      <c r="DH39" s="482"/>
      <c r="DI39" s="482"/>
      <c r="DJ39" s="482" t="s">
        <v>1114</v>
      </c>
      <c r="DK39" s="482" t="s">
        <v>0</v>
      </c>
      <c r="DL39" s="482"/>
      <c r="DM39" s="482"/>
      <c r="DN39" s="482"/>
      <c r="DO39" s="482"/>
      <c r="DP39" s="482"/>
      <c r="DQ39" s="482"/>
      <c r="DR39" s="482"/>
      <c r="DS39" s="482"/>
      <c r="DT39" s="482"/>
      <c r="DU39" s="482"/>
    </row>
    <row r="40" spans="1:125" ht="18" customHeight="1">
      <c r="A40" s="484" t="s">
        <v>1115</v>
      </c>
      <c r="B40" s="485" t="s">
        <v>0</v>
      </c>
      <c r="C40" s="486">
        <v>1</v>
      </c>
      <c r="D40" s="485" t="s">
        <v>429</v>
      </c>
      <c r="E40" s="487"/>
      <c r="F40" s="488"/>
      <c r="G40" s="487"/>
      <c r="H40" s="488"/>
      <c r="I40" s="487"/>
      <c r="J40" s="488"/>
      <c r="K40" s="487"/>
      <c r="L40" s="488"/>
      <c r="M40" s="517"/>
      <c r="N40" s="482"/>
      <c r="O40" s="482"/>
      <c r="P40" s="482"/>
      <c r="Q40" s="482"/>
      <c r="R40" s="482"/>
      <c r="S40" s="482"/>
      <c r="T40" s="482"/>
      <c r="U40" s="482"/>
      <c r="V40" s="482"/>
      <c r="W40" s="482"/>
      <c r="X40" s="482"/>
      <c r="Y40" s="482"/>
      <c r="Z40" s="482"/>
      <c r="AA40" s="482"/>
      <c r="AB40" s="482"/>
      <c r="AC40" s="482"/>
      <c r="AD40" s="482"/>
      <c r="AE40" s="482"/>
      <c r="AF40" s="482"/>
      <c r="AG40" s="482"/>
      <c r="AH40" s="482"/>
      <c r="AI40" s="482"/>
      <c r="AJ40" s="482"/>
      <c r="AK40" s="482"/>
      <c r="AL40" s="482"/>
      <c r="AM40" s="482"/>
      <c r="AN40" s="482"/>
      <c r="AO40" s="482"/>
      <c r="AP40" s="482"/>
      <c r="AQ40" s="482"/>
      <c r="AR40" s="482"/>
      <c r="AS40" s="482"/>
      <c r="AT40" s="482"/>
      <c r="AU40" s="482"/>
      <c r="AV40" s="482"/>
      <c r="AW40" s="482"/>
      <c r="AX40" s="482"/>
      <c r="AY40" s="482"/>
      <c r="AZ40" s="482"/>
      <c r="BA40" s="482"/>
      <c r="BB40" s="482"/>
      <c r="BC40" s="482"/>
      <c r="BD40" s="482"/>
      <c r="BE40" s="482"/>
      <c r="BF40" s="482"/>
      <c r="BG40" s="482"/>
      <c r="BH40" s="482"/>
      <c r="BI40" s="482"/>
      <c r="BJ40" s="482"/>
      <c r="BK40" s="482"/>
      <c r="BL40" s="482"/>
      <c r="BM40" s="482"/>
      <c r="BN40" s="482"/>
      <c r="BO40" s="482"/>
      <c r="BP40" s="482"/>
      <c r="BQ40" s="482"/>
      <c r="BR40" s="482"/>
      <c r="BS40" s="482"/>
      <c r="BT40" s="482"/>
      <c r="BU40" s="482"/>
      <c r="BV40" s="482"/>
      <c r="BW40" s="482"/>
      <c r="BX40" s="482"/>
      <c r="BY40" s="482"/>
      <c r="BZ40" s="482"/>
      <c r="CA40" s="482"/>
      <c r="CB40" s="482"/>
      <c r="CC40" s="482"/>
      <c r="CD40" s="482"/>
      <c r="CE40" s="482"/>
      <c r="CF40" s="482"/>
      <c r="CG40" s="482"/>
      <c r="CH40" s="482"/>
      <c r="CI40" s="482"/>
      <c r="CJ40" s="482"/>
      <c r="CK40" s="482"/>
      <c r="CL40" s="482"/>
      <c r="CM40" s="482"/>
      <c r="CN40" s="482"/>
      <c r="CO40" s="482"/>
      <c r="CP40" s="482"/>
      <c r="CQ40" s="482"/>
      <c r="CR40" s="482"/>
      <c r="CS40" s="482"/>
      <c r="CT40" s="482"/>
      <c r="CU40" s="482"/>
      <c r="CV40" s="482"/>
      <c r="CW40" s="482"/>
      <c r="CX40" s="482"/>
      <c r="CY40" s="482"/>
      <c r="CZ40" s="482"/>
      <c r="DA40" s="482"/>
      <c r="DB40" s="482"/>
      <c r="DC40" s="482"/>
      <c r="DD40" s="482"/>
      <c r="DE40" s="482"/>
      <c r="DF40" s="482"/>
      <c r="DG40" s="482"/>
      <c r="DH40" s="482"/>
      <c r="DI40" s="482"/>
      <c r="DJ40" s="482" t="s">
        <v>1116</v>
      </c>
      <c r="DK40" s="482" t="s">
        <v>0</v>
      </c>
      <c r="DL40" s="482"/>
      <c r="DM40" s="482"/>
      <c r="DN40" s="482"/>
      <c r="DO40" s="482"/>
      <c r="DP40" s="482"/>
      <c r="DQ40" s="482"/>
      <c r="DR40" s="482"/>
      <c r="DS40" s="482"/>
      <c r="DT40" s="482"/>
      <c r="DU40" s="482"/>
    </row>
    <row r="41" spans="1:125" ht="18" customHeight="1">
      <c r="A41" s="484" t="s">
        <v>1117</v>
      </c>
      <c r="B41" s="485" t="s">
        <v>727</v>
      </c>
      <c r="C41" s="486">
        <v>1</v>
      </c>
      <c r="D41" s="485" t="s">
        <v>2</v>
      </c>
      <c r="E41" s="487"/>
      <c r="F41" s="488"/>
      <c r="G41" s="487"/>
      <c r="H41" s="488"/>
      <c r="I41" s="487"/>
      <c r="J41" s="488"/>
      <c r="K41" s="487"/>
      <c r="L41" s="488"/>
      <c r="M41" s="517"/>
      <c r="N41" s="482"/>
      <c r="O41" s="482"/>
      <c r="P41" s="482"/>
      <c r="Q41" s="482"/>
      <c r="R41" s="482"/>
      <c r="S41" s="482"/>
      <c r="T41" s="482"/>
      <c r="U41" s="482"/>
      <c r="V41" s="482"/>
      <c r="W41" s="482"/>
      <c r="X41" s="482"/>
      <c r="Y41" s="482"/>
      <c r="Z41" s="482"/>
      <c r="AA41" s="482"/>
      <c r="AB41" s="482"/>
      <c r="AC41" s="482"/>
      <c r="AD41" s="482"/>
      <c r="AE41" s="482"/>
      <c r="AF41" s="482"/>
      <c r="AG41" s="482"/>
      <c r="AH41" s="482"/>
      <c r="AI41" s="482"/>
      <c r="AJ41" s="482"/>
      <c r="AK41" s="482"/>
      <c r="AL41" s="482"/>
      <c r="AM41" s="482"/>
      <c r="AN41" s="482"/>
      <c r="AO41" s="482"/>
      <c r="AP41" s="482"/>
      <c r="AQ41" s="482"/>
      <c r="AR41" s="482"/>
      <c r="AS41" s="482"/>
      <c r="AT41" s="482"/>
      <c r="AU41" s="482"/>
      <c r="AV41" s="482"/>
      <c r="AW41" s="482"/>
      <c r="AX41" s="482"/>
      <c r="AY41" s="482"/>
      <c r="AZ41" s="482"/>
      <c r="BA41" s="482"/>
      <c r="BB41" s="482"/>
      <c r="BC41" s="482"/>
      <c r="BD41" s="482"/>
      <c r="BE41" s="482"/>
      <c r="BF41" s="482"/>
      <c r="BG41" s="482"/>
      <c r="BH41" s="482"/>
      <c r="BI41" s="482"/>
      <c r="BJ41" s="482"/>
      <c r="BK41" s="482"/>
      <c r="BL41" s="482"/>
      <c r="BM41" s="482"/>
      <c r="BN41" s="482"/>
      <c r="BO41" s="482"/>
      <c r="BP41" s="482"/>
      <c r="BQ41" s="482"/>
      <c r="BR41" s="482"/>
      <c r="BS41" s="482"/>
      <c r="BT41" s="482"/>
      <c r="BU41" s="482"/>
      <c r="BV41" s="482"/>
      <c r="BW41" s="482"/>
      <c r="BX41" s="482"/>
      <c r="BY41" s="482"/>
      <c r="BZ41" s="482"/>
      <c r="CA41" s="482"/>
      <c r="CB41" s="482"/>
      <c r="CC41" s="482"/>
      <c r="CD41" s="482"/>
      <c r="CE41" s="482"/>
      <c r="CF41" s="482"/>
      <c r="CG41" s="482"/>
      <c r="CH41" s="482"/>
      <c r="CI41" s="482"/>
      <c r="CJ41" s="482"/>
      <c r="CK41" s="482"/>
      <c r="CL41" s="482"/>
      <c r="CM41" s="482"/>
      <c r="CN41" s="482"/>
      <c r="CO41" s="482"/>
      <c r="CP41" s="482"/>
      <c r="CQ41" s="482"/>
      <c r="CR41" s="482"/>
      <c r="CS41" s="482"/>
      <c r="CT41" s="482"/>
      <c r="CU41" s="482"/>
      <c r="CV41" s="482"/>
      <c r="CW41" s="482"/>
      <c r="CX41" s="482"/>
      <c r="CY41" s="482"/>
      <c r="CZ41" s="482"/>
      <c r="DA41" s="482"/>
      <c r="DB41" s="482"/>
      <c r="DC41" s="482"/>
      <c r="DD41" s="482"/>
      <c r="DE41" s="482"/>
      <c r="DF41" s="482"/>
      <c r="DG41" s="482"/>
      <c r="DH41" s="482"/>
      <c r="DI41" s="482"/>
      <c r="DJ41" s="482" t="s">
        <v>1118</v>
      </c>
      <c r="DK41" s="482" t="s">
        <v>0</v>
      </c>
      <c r="DL41" s="482"/>
      <c r="DM41" s="482"/>
      <c r="DN41" s="482"/>
      <c r="DO41" s="482"/>
      <c r="DP41" s="482"/>
      <c r="DQ41" s="482"/>
      <c r="DR41" s="482"/>
      <c r="DS41" s="482"/>
      <c r="DT41" s="482"/>
      <c r="DU41" s="482"/>
    </row>
    <row r="42" spans="1:125" ht="18" customHeight="1">
      <c r="A42" s="484" t="s">
        <v>1119</v>
      </c>
      <c r="B42" s="485" t="s">
        <v>728</v>
      </c>
      <c r="C42" s="486">
        <v>1</v>
      </c>
      <c r="D42" s="485" t="s">
        <v>428</v>
      </c>
      <c r="E42" s="487"/>
      <c r="F42" s="488"/>
      <c r="G42" s="487"/>
      <c r="H42" s="488"/>
      <c r="I42" s="487"/>
      <c r="J42" s="488"/>
      <c r="K42" s="487"/>
      <c r="L42" s="488"/>
      <c r="M42" s="517"/>
      <c r="N42" s="482"/>
      <c r="O42" s="482"/>
      <c r="P42" s="482"/>
      <c r="Q42" s="482"/>
      <c r="R42" s="482"/>
      <c r="S42" s="482"/>
      <c r="T42" s="482"/>
      <c r="U42" s="482"/>
      <c r="V42" s="482"/>
      <c r="W42" s="482"/>
      <c r="X42" s="482"/>
      <c r="Y42" s="482"/>
      <c r="Z42" s="482"/>
      <c r="AA42" s="482"/>
      <c r="AB42" s="482"/>
      <c r="AC42" s="482"/>
      <c r="AD42" s="482"/>
      <c r="AE42" s="482"/>
      <c r="AF42" s="482"/>
      <c r="AG42" s="482"/>
      <c r="AH42" s="482"/>
      <c r="AI42" s="482"/>
      <c r="AJ42" s="482"/>
      <c r="AK42" s="482"/>
      <c r="AL42" s="482"/>
      <c r="AM42" s="482"/>
      <c r="AN42" s="482"/>
      <c r="AO42" s="482"/>
      <c r="AP42" s="482"/>
      <c r="AQ42" s="482"/>
      <c r="AR42" s="482"/>
      <c r="AS42" s="482"/>
      <c r="AT42" s="482"/>
      <c r="AU42" s="482"/>
      <c r="AV42" s="482"/>
      <c r="AW42" s="482"/>
      <c r="AX42" s="482"/>
      <c r="AY42" s="482"/>
      <c r="AZ42" s="482"/>
      <c r="BA42" s="482"/>
      <c r="BB42" s="482"/>
      <c r="BC42" s="482"/>
      <c r="BD42" s="482"/>
      <c r="BE42" s="482"/>
      <c r="BF42" s="482"/>
      <c r="BG42" s="482"/>
      <c r="BH42" s="482"/>
      <c r="BI42" s="482"/>
      <c r="BJ42" s="482"/>
      <c r="BK42" s="482"/>
      <c r="BL42" s="482"/>
      <c r="BM42" s="482"/>
      <c r="BN42" s="482"/>
      <c r="BO42" s="482"/>
      <c r="BP42" s="482"/>
      <c r="BQ42" s="482"/>
      <c r="BR42" s="482"/>
      <c r="BS42" s="482"/>
      <c r="BT42" s="482"/>
      <c r="BU42" s="482"/>
      <c r="BV42" s="482"/>
      <c r="BW42" s="482"/>
      <c r="BX42" s="482"/>
      <c r="BY42" s="482"/>
      <c r="BZ42" s="482"/>
      <c r="CA42" s="482"/>
      <c r="CB42" s="482"/>
      <c r="CC42" s="482"/>
      <c r="CD42" s="482"/>
      <c r="CE42" s="482"/>
      <c r="CF42" s="482"/>
      <c r="CG42" s="482"/>
      <c r="CH42" s="482"/>
      <c r="CI42" s="482"/>
      <c r="CJ42" s="482"/>
      <c r="CK42" s="482"/>
      <c r="CL42" s="482"/>
      <c r="CM42" s="482"/>
      <c r="CN42" s="482"/>
      <c r="CO42" s="482"/>
      <c r="CP42" s="482"/>
      <c r="CQ42" s="482"/>
      <c r="CR42" s="482"/>
      <c r="CS42" s="482"/>
      <c r="CT42" s="482"/>
      <c r="CU42" s="482"/>
      <c r="CV42" s="482"/>
      <c r="CW42" s="482"/>
      <c r="CX42" s="482"/>
      <c r="CY42" s="482"/>
      <c r="CZ42" s="482"/>
      <c r="DA42" s="482"/>
      <c r="DB42" s="482"/>
      <c r="DC42" s="482"/>
      <c r="DD42" s="482"/>
      <c r="DE42" s="482"/>
      <c r="DF42" s="482"/>
      <c r="DG42" s="482"/>
      <c r="DH42" s="482"/>
      <c r="DI42" s="482"/>
      <c r="DJ42" s="482" t="s">
        <v>1120</v>
      </c>
      <c r="DK42" s="482" t="s">
        <v>0</v>
      </c>
      <c r="DL42" s="482"/>
      <c r="DM42" s="482"/>
      <c r="DN42" s="482"/>
      <c r="DO42" s="482"/>
      <c r="DP42" s="482"/>
      <c r="DQ42" s="482"/>
      <c r="DR42" s="482"/>
      <c r="DS42" s="482"/>
      <c r="DT42" s="482"/>
      <c r="DU42" s="482"/>
    </row>
    <row r="43" spans="1:125" ht="18" customHeight="1">
      <c r="A43" s="484" t="s">
        <v>1121</v>
      </c>
      <c r="B43" s="485" t="s">
        <v>729</v>
      </c>
      <c r="C43" s="486">
        <v>1</v>
      </c>
      <c r="D43" s="485" t="s">
        <v>427</v>
      </c>
      <c r="E43" s="487"/>
      <c r="F43" s="488"/>
      <c r="G43" s="487"/>
      <c r="H43" s="488"/>
      <c r="I43" s="487"/>
      <c r="J43" s="488"/>
      <c r="K43" s="487"/>
      <c r="L43" s="488"/>
      <c r="M43" s="517"/>
      <c r="N43" s="482"/>
      <c r="O43" s="482"/>
      <c r="P43" s="482"/>
      <c r="Q43" s="482"/>
      <c r="R43" s="482"/>
      <c r="S43" s="482"/>
      <c r="T43" s="482"/>
      <c r="U43" s="482"/>
      <c r="V43" s="482"/>
      <c r="W43" s="482"/>
      <c r="X43" s="482"/>
      <c r="Y43" s="482"/>
      <c r="Z43" s="482"/>
      <c r="AA43" s="482"/>
      <c r="AB43" s="482"/>
      <c r="AC43" s="482"/>
      <c r="AD43" s="482"/>
      <c r="AE43" s="482"/>
      <c r="AF43" s="482"/>
      <c r="AG43" s="482"/>
      <c r="AH43" s="482"/>
      <c r="AI43" s="482"/>
      <c r="AJ43" s="482"/>
      <c r="AK43" s="482"/>
      <c r="AL43" s="482"/>
      <c r="AM43" s="482"/>
      <c r="AN43" s="482"/>
      <c r="AO43" s="482"/>
      <c r="AP43" s="482"/>
      <c r="AQ43" s="482"/>
      <c r="AR43" s="482"/>
      <c r="AS43" s="482"/>
      <c r="AT43" s="482"/>
      <c r="AU43" s="482"/>
      <c r="AV43" s="482"/>
      <c r="AW43" s="482"/>
      <c r="AX43" s="482"/>
      <c r="AY43" s="482"/>
      <c r="AZ43" s="482"/>
      <c r="BA43" s="482"/>
      <c r="BB43" s="482"/>
      <c r="BC43" s="482"/>
      <c r="BD43" s="482"/>
      <c r="BE43" s="482"/>
      <c r="BF43" s="482"/>
      <c r="BG43" s="482"/>
      <c r="BH43" s="482"/>
      <c r="BI43" s="482"/>
      <c r="BJ43" s="482"/>
      <c r="BK43" s="482"/>
      <c r="BL43" s="482"/>
      <c r="BM43" s="482"/>
      <c r="BN43" s="482"/>
      <c r="BO43" s="482"/>
      <c r="BP43" s="482"/>
      <c r="BQ43" s="482"/>
      <c r="BR43" s="482"/>
      <c r="BS43" s="482"/>
      <c r="BT43" s="482"/>
      <c r="BU43" s="482"/>
      <c r="BV43" s="482"/>
      <c r="BW43" s="482"/>
      <c r="BX43" s="482"/>
      <c r="BY43" s="482"/>
      <c r="BZ43" s="482"/>
      <c r="CA43" s="482"/>
      <c r="CB43" s="482"/>
      <c r="CC43" s="482"/>
      <c r="CD43" s="482"/>
      <c r="CE43" s="482"/>
      <c r="CF43" s="482"/>
      <c r="CG43" s="482"/>
      <c r="CH43" s="482"/>
      <c r="CI43" s="482"/>
      <c r="CJ43" s="482"/>
      <c r="CK43" s="482"/>
      <c r="CL43" s="482"/>
      <c r="CM43" s="482"/>
      <c r="CN43" s="482"/>
      <c r="CO43" s="482"/>
      <c r="CP43" s="482"/>
      <c r="CQ43" s="482"/>
      <c r="CR43" s="482"/>
      <c r="CS43" s="482"/>
      <c r="CT43" s="482"/>
      <c r="CU43" s="482"/>
      <c r="CV43" s="482"/>
      <c r="CW43" s="482"/>
      <c r="CX43" s="482"/>
      <c r="CY43" s="482"/>
      <c r="CZ43" s="482"/>
      <c r="DA43" s="482"/>
      <c r="DB43" s="482"/>
      <c r="DC43" s="482"/>
      <c r="DD43" s="482"/>
      <c r="DE43" s="482"/>
      <c r="DF43" s="482"/>
      <c r="DG43" s="482"/>
      <c r="DH43" s="482"/>
      <c r="DI43" s="482"/>
      <c r="DJ43" s="482" t="s">
        <v>1122</v>
      </c>
      <c r="DK43" s="482" t="s">
        <v>0</v>
      </c>
      <c r="DL43" s="482"/>
      <c r="DM43" s="482"/>
      <c r="DN43" s="482"/>
      <c r="DO43" s="482"/>
      <c r="DP43" s="482"/>
      <c r="DQ43" s="482"/>
      <c r="DR43" s="482"/>
      <c r="DS43" s="482"/>
      <c r="DT43" s="482"/>
      <c r="DU43" s="482"/>
    </row>
    <row r="44" spans="1:125" ht="18" customHeight="1">
      <c r="A44" s="484" t="s">
        <v>1210</v>
      </c>
      <c r="B44" s="485" t="s">
        <v>1123</v>
      </c>
      <c r="C44" s="486">
        <v>6</v>
      </c>
      <c r="D44" s="485" t="s">
        <v>3</v>
      </c>
      <c r="E44" s="487"/>
      <c r="F44" s="488"/>
      <c r="G44" s="487"/>
      <c r="H44" s="488"/>
      <c r="I44" s="487"/>
      <c r="J44" s="488"/>
      <c r="K44" s="487"/>
      <c r="L44" s="488"/>
      <c r="M44" s="517"/>
      <c r="N44" s="482"/>
      <c r="O44" s="482"/>
      <c r="P44" s="482"/>
      <c r="Q44" s="482"/>
      <c r="R44" s="482"/>
      <c r="S44" s="482"/>
      <c r="T44" s="482"/>
      <c r="U44" s="482"/>
      <c r="V44" s="482"/>
      <c r="W44" s="482"/>
      <c r="X44" s="482"/>
      <c r="Y44" s="482"/>
      <c r="Z44" s="482"/>
      <c r="AA44" s="482"/>
      <c r="AB44" s="482"/>
      <c r="AC44" s="482"/>
      <c r="AD44" s="482"/>
      <c r="AE44" s="482"/>
      <c r="AF44" s="482"/>
      <c r="AG44" s="482"/>
      <c r="AH44" s="482"/>
      <c r="AI44" s="482"/>
      <c r="AJ44" s="482"/>
      <c r="AK44" s="482"/>
      <c r="AL44" s="482"/>
      <c r="AM44" s="482"/>
      <c r="AN44" s="482"/>
      <c r="AO44" s="482"/>
      <c r="AP44" s="482"/>
      <c r="AQ44" s="482"/>
      <c r="AR44" s="482"/>
      <c r="AS44" s="482"/>
      <c r="AT44" s="482"/>
      <c r="AU44" s="482"/>
      <c r="AV44" s="482"/>
      <c r="AW44" s="482"/>
      <c r="AX44" s="482"/>
      <c r="AY44" s="482"/>
      <c r="AZ44" s="482"/>
      <c r="BA44" s="482"/>
      <c r="BB44" s="482"/>
      <c r="BC44" s="482"/>
      <c r="BD44" s="482"/>
      <c r="BE44" s="482"/>
      <c r="BF44" s="482"/>
      <c r="BG44" s="482"/>
      <c r="BH44" s="482"/>
      <c r="BI44" s="482"/>
      <c r="BJ44" s="482"/>
      <c r="BK44" s="482"/>
      <c r="BL44" s="482"/>
      <c r="BM44" s="482"/>
      <c r="BN44" s="482"/>
      <c r="BO44" s="482"/>
      <c r="BP44" s="482"/>
      <c r="BQ44" s="482"/>
      <c r="BR44" s="482"/>
      <c r="BS44" s="482"/>
      <c r="BT44" s="482"/>
      <c r="BU44" s="482"/>
      <c r="BV44" s="482"/>
      <c r="BW44" s="482"/>
      <c r="BX44" s="482"/>
      <c r="BY44" s="482"/>
      <c r="BZ44" s="482"/>
      <c r="CA44" s="482"/>
      <c r="CB44" s="482"/>
      <c r="CC44" s="482"/>
      <c r="CD44" s="482"/>
      <c r="CE44" s="482"/>
      <c r="CF44" s="482"/>
      <c r="CG44" s="482"/>
      <c r="CH44" s="482"/>
      <c r="CI44" s="482"/>
      <c r="CJ44" s="482"/>
      <c r="CK44" s="482"/>
      <c r="CL44" s="482"/>
      <c r="CM44" s="482"/>
      <c r="CN44" s="482"/>
      <c r="CO44" s="482"/>
      <c r="CP44" s="482"/>
      <c r="CQ44" s="482"/>
      <c r="CR44" s="482"/>
      <c r="CS44" s="482"/>
      <c r="CT44" s="482"/>
      <c r="CU44" s="482"/>
      <c r="CV44" s="482"/>
      <c r="CW44" s="482"/>
      <c r="CX44" s="482"/>
      <c r="CY44" s="482"/>
      <c r="CZ44" s="482"/>
      <c r="DA44" s="482"/>
      <c r="DB44" s="482"/>
      <c r="DC44" s="482"/>
      <c r="DD44" s="482"/>
      <c r="DE44" s="482"/>
      <c r="DF44" s="482"/>
      <c r="DG44" s="482"/>
      <c r="DH44" s="482"/>
      <c r="DI44" s="482"/>
      <c r="DJ44" s="482" t="s">
        <v>1124</v>
      </c>
      <c r="DK44" s="482" t="s">
        <v>0</v>
      </c>
      <c r="DL44" s="482"/>
      <c r="DM44" s="482"/>
      <c r="DN44" s="482"/>
      <c r="DO44" s="482"/>
      <c r="DP44" s="482"/>
      <c r="DQ44" s="482"/>
      <c r="DR44" s="482"/>
      <c r="DS44" s="482"/>
      <c r="DT44" s="482"/>
      <c r="DU44" s="482"/>
    </row>
    <row r="45" spans="1:125" ht="18" customHeight="1">
      <c r="A45" s="484" t="s">
        <v>1125</v>
      </c>
      <c r="B45" s="485" t="s">
        <v>1126</v>
      </c>
      <c r="C45" s="486">
        <v>2</v>
      </c>
      <c r="D45" s="485" t="s">
        <v>3</v>
      </c>
      <c r="E45" s="487"/>
      <c r="F45" s="488"/>
      <c r="G45" s="487"/>
      <c r="H45" s="488"/>
      <c r="I45" s="487"/>
      <c r="J45" s="488"/>
      <c r="K45" s="487"/>
      <c r="L45" s="488"/>
      <c r="M45" s="517"/>
      <c r="N45" s="482"/>
      <c r="O45" s="482"/>
      <c r="P45" s="482"/>
      <c r="Q45" s="482"/>
      <c r="R45" s="482"/>
      <c r="S45" s="482"/>
      <c r="T45" s="482"/>
      <c r="U45" s="482"/>
      <c r="V45" s="482"/>
      <c r="W45" s="482"/>
      <c r="X45" s="482"/>
      <c r="Y45" s="482"/>
      <c r="Z45" s="482"/>
      <c r="AA45" s="482"/>
      <c r="AB45" s="482"/>
      <c r="AC45" s="482"/>
      <c r="AD45" s="482"/>
      <c r="AE45" s="482"/>
      <c r="AF45" s="482"/>
      <c r="AG45" s="482"/>
      <c r="AH45" s="482"/>
      <c r="AI45" s="482"/>
      <c r="AJ45" s="482"/>
      <c r="AK45" s="482"/>
      <c r="AL45" s="482"/>
      <c r="AM45" s="482"/>
      <c r="AN45" s="482"/>
      <c r="AO45" s="482"/>
      <c r="AP45" s="482"/>
      <c r="AQ45" s="482"/>
      <c r="AR45" s="482"/>
      <c r="AS45" s="482"/>
      <c r="AT45" s="482"/>
      <c r="AU45" s="482"/>
      <c r="AV45" s="482"/>
      <c r="AW45" s="482"/>
      <c r="AX45" s="482"/>
      <c r="AY45" s="482"/>
      <c r="AZ45" s="482"/>
      <c r="BA45" s="482"/>
      <c r="BB45" s="482"/>
      <c r="BC45" s="482"/>
      <c r="BD45" s="482"/>
      <c r="BE45" s="482"/>
      <c r="BF45" s="482"/>
      <c r="BG45" s="482"/>
      <c r="BH45" s="482"/>
      <c r="BI45" s="482"/>
      <c r="BJ45" s="482"/>
      <c r="BK45" s="482"/>
      <c r="BL45" s="482"/>
      <c r="BM45" s="482"/>
      <c r="BN45" s="482"/>
      <c r="BO45" s="482"/>
      <c r="BP45" s="482"/>
      <c r="BQ45" s="482"/>
      <c r="BR45" s="482"/>
      <c r="BS45" s="482"/>
      <c r="BT45" s="482"/>
      <c r="BU45" s="482"/>
      <c r="BV45" s="482"/>
      <c r="BW45" s="482"/>
      <c r="BX45" s="482"/>
      <c r="BY45" s="482"/>
      <c r="BZ45" s="482"/>
      <c r="CA45" s="482"/>
      <c r="CB45" s="482"/>
      <c r="CC45" s="482"/>
      <c r="CD45" s="482"/>
      <c r="CE45" s="482"/>
      <c r="CF45" s="482"/>
      <c r="CG45" s="482"/>
      <c r="CH45" s="482"/>
      <c r="CI45" s="482"/>
      <c r="CJ45" s="482"/>
      <c r="CK45" s="482"/>
      <c r="CL45" s="482"/>
      <c r="CM45" s="482"/>
      <c r="CN45" s="482"/>
      <c r="CO45" s="482"/>
      <c r="CP45" s="482"/>
      <c r="CQ45" s="482"/>
      <c r="CR45" s="482"/>
      <c r="CS45" s="482"/>
      <c r="CT45" s="482"/>
      <c r="CU45" s="482"/>
      <c r="CV45" s="482"/>
      <c r="CW45" s="482"/>
      <c r="CX45" s="482"/>
      <c r="CY45" s="482"/>
      <c r="CZ45" s="482"/>
      <c r="DA45" s="482"/>
      <c r="DB45" s="482"/>
      <c r="DC45" s="482"/>
      <c r="DD45" s="482"/>
      <c r="DE45" s="482"/>
      <c r="DF45" s="482"/>
      <c r="DG45" s="482"/>
      <c r="DH45" s="482"/>
      <c r="DI45" s="482"/>
      <c r="DJ45" s="482" t="s">
        <v>1127</v>
      </c>
      <c r="DK45" s="482" t="s">
        <v>0</v>
      </c>
      <c r="DL45" s="482"/>
      <c r="DM45" s="482"/>
      <c r="DN45" s="482"/>
      <c r="DO45" s="482"/>
      <c r="DP45" s="482"/>
      <c r="DQ45" s="482"/>
      <c r="DR45" s="482"/>
      <c r="DS45" s="482"/>
      <c r="DT45" s="482"/>
      <c r="DU45" s="482"/>
    </row>
    <row r="46" spans="1:125" ht="18" customHeight="1">
      <c r="A46" s="484" t="s">
        <v>1128</v>
      </c>
      <c r="B46" s="485" t="s">
        <v>1129</v>
      </c>
      <c r="C46" s="486">
        <v>5</v>
      </c>
      <c r="D46" s="485" t="s">
        <v>3</v>
      </c>
      <c r="E46" s="487"/>
      <c r="F46" s="488"/>
      <c r="G46" s="487"/>
      <c r="H46" s="488"/>
      <c r="I46" s="487"/>
      <c r="J46" s="488"/>
      <c r="K46" s="487"/>
      <c r="L46" s="488"/>
      <c r="M46" s="517"/>
      <c r="N46" s="482"/>
      <c r="O46" s="482"/>
      <c r="P46" s="482"/>
      <c r="Q46" s="482"/>
      <c r="R46" s="482"/>
      <c r="S46" s="482"/>
      <c r="T46" s="482"/>
      <c r="U46" s="482"/>
      <c r="V46" s="482"/>
      <c r="W46" s="482"/>
      <c r="X46" s="482"/>
      <c r="Y46" s="482"/>
      <c r="Z46" s="482"/>
      <c r="AA46" s="482"/>
      <c r="AB46" s="482"/>
      <c r="AC46" s="482"/>
      <c r="AD46" s="482"/>
      <c r="AE46" s="482"/>
      <c r="AF46" s="482"/>
      <c r="AG46" s="482"/>
      <c r="AH46" s="482"/>
      <c r="AI46" s="482"/>
      <c r="AJ46" s="482"/>
      <c r="AK46" s="482"/>
      <c r="AL46" s="482"/>
      <c r="AM46" s="482"/>
      <c r="AN46" s="482"/>
      <c r="AO46" s="482"/>
      <c r="AP46" s="482"/>
      <c r="AQ46" s="482"/>
      <c r="AR46" s="482"/>
      <c r="AS46" s="482"/>
      <c r="AT46" s="482"/>
      <c r="AU46" s="482"/>
      <c r="AV46" s="482"/>
      <c r="AW46" s="482"/>
      <c r="AX46" s="482"/>
      <c r="AY46" s="482"/>
      <c r="AZ46" s="482"/>
      <c r="BA46" s="482"/>
      <c r="BB46" s="482"/>
      <c r="BC46" s="482"/>
      <c r="BD46" s="482"/>
      <c r="BE46" s="482"/>
      <c r="BF46" s="482"/>
      <c r="BG46" s="482"/>
      <c r="BH46" s="482"/>
      <c r="BI46" s="482"/>
      <c r="BJ46" s="482"/>
      <c r="BK46" s="482"/>
      <c r="BL46" s="482"/>
      <c r="BM46" s="482"/>
      <c r="BN46" s="482"/>
      <c r="BO46" s="482"/>
      <c r="BP46" s="482"/>
      <c r="BQ46" s="482"/>
      <c r="BR46" s="482"/>
      <c r="BS46" s="482"/>
      <c r="BT46" s="482"/>
      <c r="BU46" s="482"/>
      <c r="BV46" s="482"/>
      <c r="BW46" s="482"/>
      <c r="BX46" s="482"/>
      <c r="BY46" s="482"/>
      <c r="BZ46" s="482"/>
      <c r="CA46" s="482"/>
      <c r="CB46" s="482"/>
      <c r="CC46" s="482"/>
      <c r="CD46" s="482"/>
      <c r="CE46" s="482"/>
      <c r="CF46" s="482"/>
      <c r="CG46" s="482"/>
      <c r="CH46" s="482"/>
      <c r="CI46" s="482"/>
      <c r="CJ46" s="482"/>
      <c r="CK46" s="482"/>
      <c r="CL46" s="482"/>
      <c r="CM46" s="482"/>
      <c r="CN46" s="482"/>
      <c r="CO46" s="482"/>
      <c r="CP46" s="482"/>
      <c r="CQ46" s="482"/>
      <c r="CR46" s="482"/>
      <c r="CS46" s="482"/>
      <c r="CT46" s="482"/>
      <c r="CU46" s="482"/>
      <c r="CV46" s="482"/>
      <c r="CW46" s="482"/>
      <c r="CX46" s="482"/>
      <c r="CY46" s="482"/>
      <c r="CZ46" s="482"/>
      <c r="DA46" s="482"/>
      <c r="DB46" s="482"/>
      <c r="DC46" s="482"/>
      <c r="DD46" s="482"/>
      <c r="DE46" s="482"/>
      <c r="DF46" s="482"/>
      <c r="DG46" s="482"/>
      <c r="DH46" s="482"/>
      <c r="DI46" s="482"/>
      <c r="DJ46" s="482" t="s">
        <v>1130</v>
      </c>
      <c r="DK46" s="482" t="s">
        <v>0</v>
      </c>
      <c r="DL46" s="482"/>
      <c r="DM46" s="482"/>
      <c r="DN46" s="482"/>
      <c r="DO46" s="482"/>
      <c r="DP46" s="482"/>
      <c r="DQ46" s="482"/>
      <c r="DR46" s="482"/>
      <c r="DS46" s="482"/>
      <c r="DT46" s="482"/>
      <c r="DU46" s="482"/>
    </row>
    <row r="47" spans="1:125" ht="18" customHeight="1">
      <c r="A47" s="484" t="s">
        <v>1131</v>
      </c>
      <c r="B47" s="485" t="s">
        <v>730</v>
      </c>
      <c r="C47" s="486">
        <v>6</v>
      </c>
      <c r="D47" s="485" t="s">
        <v>427</v>
      </c>
      <c r="E47" s="487"/>
      <c r="F47" s="488"/>
      <c r="G47" s="487"/>
      <c r="H47" s="488"/>
      <c r="I47" s="487"/>
      <c r="J47" s="488"/>
      <c r="K47" s="487"/>
      <c r="L47" s="488"/>
      <c r="M47" s="517"/>
      <c r="N47" s="482"/>
      <c r="O47" s="482"/>
      <c r="P47" s="482"/>
      <c r="Q47" s="482"/>
      <c r="R47" s="482"/>
      <c r="S47" s="482"/>
      <c r="T47" s="482"/>
      <c r="U47" s="482"/>
      <c r="V47" s="482"/>
      <c r="W47" s="482"/>
      <c r="X47" s="482"/>
      <c r="Y47" s="482"/>
      <c r="Z47" s="482"/>
      <c r="AA47" s="482"/>
      <c r="AB47" s="482"/>
      <c r="AC47" s="482"/>
      <c r="AD47" s="482"/>
      <c r="AE47" s="482"/>
      <c r="AF47" s="482"/>
      <c r="AG47" s="482"/>
      <c r="AH47" s="482"/>
      <c r="AI47" s="482"/>
      <c r="AJ47" s="482"/>
      <c r="AK47" s="482"/>
      <c r="AL47" s="482"/>
      <c r="AM47" s="482"/>
      <c r="AN47" s="482"/>
      <c r="AO47" s="482"/>
      <c r="AP47" s="482"/>
      <c r="AQ47" s="482"/>
      <c r="AR47" s="482"/>
      <c r="AS47" s="482"/>
      <c r="AT47" s="482"/>
      <c r="AU47" s="482"/>
      <c r="AV47" s="482"/>
      <c r="AW47" s="482"/>
      <c r="AX47" s="482"/>
      <c r="AY47" s="482"/>
      <c r="AZ47" s="482"/>
      <c r="BA47" s="482"/>
      <c r="BB47" s="482"/>
      <c r="BC47" s="482"/>
      <c r="BD47" s="482"/>
      <c r="BE47" s="482"/>
      <c r="BF47" s="482"/>
      <c r="BG47" s="482"/>
      <c r="BH47" s="482"/>
      <c r="BI47" s="482"/>
      <c r="BJ47" s="482"/>
      <c r="BK47" s="482"/>
      <c r="BL47" s="482"/>
      <c r="BM47" s="482"/>
      <c r="BN47" s="482"/>
      <c r="BO47" s="482"/>
      <c r="BP47" s="482"/>
      <c r="BQ47" s="482"/>
      <c r="BR47" s="482"/>
      <c r="BS47" s="482"/>
      <c r="BT47" s="482"/>
      <c r="BU47" s="482"/>
      <c r="BV47" s="482"/>
      <c r="BW47" s="482"/>
      <c r="BX47" s="482"/>
      <c r="BY47" s="482"/>
      <c r="BZ47" s="482"/>
      <c r="CA47" s="482"/>
      <c r="CB47" s="482"/>
      <c r="CC47" s="482"/>
      <c r="CD47" s="482"/>
      <c r="CE47" s="482"/>
      <c r="CF47" s="482"/>
      <c r="CG47" s="482"/>
      <c r="CH47" s="482"/>
      <c r="CI47" s="482"/>
      <c r="CJ47" s="482"/>
      <c r="CK47" s="482"/>
      <c r="CL47" s="482"/>
      <c r="CM47" s="482"/>
      <c r="CN47" s="482"/>
      <c r="CO47" s="482"/>
      <c r="CP47" s="482"/>
      <c r="CQ47" s="482"/>
      <c r="CR47" s="482"/>
      <c r="CS47" s="482"/>
      <c r="CT47" s="482"/>
      <c r="CU47" s="482"/>
      <c r="CV47" s="482"/>
      <c r="CW47" s="482"/>
      <c r="CX47" s="482"/>
      <c r="CY47" s="482"/>
      <c r="CZ47" s="482"/>
      <c r="DA47" s="482"/>
      <c r="DB47" s="482"/>
      <c r="DC47" s="482"/>
      <c r="DD47" s="482"/>
      <c r="DE47" s="482"/>
      <c r="DF47" s="482"/>
      <c r="DG47" s="482"/>
      <c r="DH47" s="482"/>
      <c r="DI47" s="482"/>
      <c r="DJ47" s="482" t="s">
        <v>1132</v>
      </c>
      <c r="DK47" s="482" t="s">
        <v>0</v>
      </c>
      <c r="DL47" s="482"/>
      <c r="DM47" s="482"/>
      <c r="DN47" s="482"/>
      <c r="DO47" s="482"/>
      <c r="DP47" s="482"/>
      <c r="DQ47" s="482"/>
      <c r="DR47" s="482"/>
      <c r="DS47" s="482"/>
      <c r="DT47" s="482"/>
      <c r="DU47" s="482"/>
    </row>
    <row r="48" spans="1:125" ht="18" customHeight="1">
      <c r="A48" s="484" t="s">
        <v>1133</v>
      </c>
      <c r="B48" s="485" t="s">
        <v>732</v>
      </c>
      <c r="C48" s="486">
        <v>11</v>
      </c>
      <c r="D48" s="485" t="s">
        <v>430</v>
      </c>
      <c r="E48" s="487"/>
      <c r="F48" s="488"/>
      <c r="G48" s="487"/>
      <c r="H48" s="488"/>
      <c r="I48" s="487"/>
      <c r="J48" s="488"/>
      <c r="K48" s="487"/>
      <c r="L48" s="488"/>
      <c r="M48" s="517"/>
      <c r="N48" s="482"/>
      <c r="O48" s="482"/>
      <c r="P48" s="482"/>
      <c r="Q48" s="482"/>
      <c r="R48" s="482"/>
      <c r="S48" s="482"/>
      <c r="T48" s="482"/>
      <c r="U48" s="482"/>
      <c r="V48" s="482"/>
      <c r="W48" s="482"/>
      <c r="X48" s="482"/>
      <c r="Y48" s="482"/>
      <c r="Z48" s="482"/>
      <c r="AA48" s="482"/>
      <c r="AB48" s="482"/>
      <c r="AC48" s="482"/>
      <c r="AD48" s="482"/>
      <c r="AE48" s="482"/>
      <c r="AF48" s="482"/>
      <c r="AG48" s="482"/>
      <c r="AH48" s="482"/>
      <c r="AI48" s="482"/>
      <c r="AJ48" s="482"/>
      <c r="AK48" s="482"/>
      <c r="AL48" s="482"/>
      <c r="AM48" s="482"/>
      <c r="AN48" s="482"/>
      <c r="AO48" s="482"/>
      <c r="AP48" s="482"/>
      <c r="AQ48" s="482"/>
      <c r="AR48" s="482"/>
      <c r="AS48" s="482"/>
      <c r="AT48" s="482"/>
      <c r="AU48" s="482"/>
      <c r="AV48" s="482"/>
      <c r="AW48" s="482"/>
      <c r="AX48" s="482"/>
      <c r="AY48" s="482"/>
      <c r="AZ48" s="482"/>
      <c r="BA48" s="482"/>
      <c r="BB48" s="482"/>
      <c r="BC48" s="482"/>
      <c r="BD48" s="482"/>
      <c r="BE48" s="482"/>
      <c r="BF48" s="482"/>
      <c r="BG48" s="482"/>
      <c r="BH48" s="482"/>
      <c r="BI48" s="482"/>
      <c r="BJ48" s="482"/>
      <c r="BK48" s="482"/>
      <c r="BL48" s="482"/>
      <c r="BM48" s="482"/>
      <c r="BN48" s="482"/>
      <c r="BO48" s="482"/>
      <c r="BP48" s="482"/>
      <c r="BQ48" s="482"/>
      <c r="BR48" s="482"/>
      <c r="BS48" s="482"/>
      <c r="BT48" s="482"/>
      <c r="BU48" s="482"/>
      <c r="BV48" s="482"/>
      <c r="BW48" s="482"/>
      <c r="BX48" s="482"/>
      <c r="BY48" s="482"/>
      <c r="BZ48" s="482"/>
      <c r="CA48" s="482"/>
      <c r="CB48" s="482"/>
      <c r="CC48" s="482"/>
      <c r="CD48" s="482"/>
      <c r="CE48" s="482"/>
      <c r="CF48" s="482"/>
      <c r="CG48" s="482"/>
      <c r="CH48" s="482"/>
      <c r="CI48" s="482"/>
      <c r="CJ48" s="482"/>
      <c r="CK48" s="482"/>
      <c r="CL48" s="482"/>
      <c r="CM48" s="482"/>
      <c r="CN48" s="482"/>
      <c r="CO48" s="482"/>
      <c r="CP48" s="482"/>
      <c r="CQ48" s="482"/>
      <c r="CR48" s="482"/>
      <c r="CS48" s="482"/>
      <c r="CT48" s="482"/>
      <c r="CU48" s="482"/>
      <c r="CV48" s="482"/>
      <c r="CW48" s="482"/>
      <c r="CX48" s="482"/>
      <c r="CY48" s="482"/>
      <c r="CZ48" s="482"/>
      <c r="DA48" s="482"/>
      <c r="DB48" s="482"/>
      <c r="DC48" s="482"/>
      <c r="DD48" s="482"/>
      <c r="DE48" s="482"/>
      <c r="DF48" s="482"/>
      <c r="DG48" s="482"/>
      <c r="DH48" s="482"/>
      <c r="DI48" s="482"/>
      <c r="DJ48" s="482" t="s">
        <v>1134</v>
      </c>
      <c r="DK48" s="482" t="s">
        <v>0</v>
      </c>
      <c r="DL48" s="482"/>
      <c r="DM48" s="482"/>
      <c r="DN48" s="482"/>
      <c r="DO48" s="482"/>
      <c r="DP48" s="482"/>
      <c r="DQ48" s="482"/>
      <c r="DR48" s="482"/>
      <c r="DS48" s="482"/>
      <c r="DT48" s="482"/>
      <c r="DU48" s="482"/>
    </row>
    <row r="49" spans="1:214" ht="18" customHeight="1">
      <c r="A49" s="484" t="s">
        <v>1135</v>
      </c>
      <c r="B49" s="485" t="s">
        <v>733</v>
      </c>
      <c r="C49" s="486">
        <v>6</v>
      </c>
      <c r="D49" s="485" t="s">
        <v>430</v>
      </c>
      <c r="E49" s="487"/>
      <c r="F49" s="488"/>
      <c r="G49" s="487"/>
      <c r="H49" s="488"/>
      <c r="I49" s="487"/>
      <c r="J49" s="488"/>
      <c r="K49" s="487"/>
      <c r="L49" s="488"/>
      <c r="M49" s="517"/>
      <c r="N49" s="482"/>
      <c r="O49" s="482"/>
      <c r="P49" s="482"/>
      <c r="Q49" s="482"/>
      <c r="R49" s="482"/>
      <c r="S49" s="482"/>
      <c r="T49" s="482"/>
      <c r="U49" s="482"/>
      <c r="V49" s="482"/>
      <c r="W49" s="482"/>
      <c r="X49" s="482"/>
      <c r="Y49" s="482"/>
      <c r="Z49" s="482"/>
      <c r="AA49" s="482"/>
      <c r="AB49" s="482"/>
      <c r="AC49" s="482"/>
      <c r="AD49" s="482"/>
      <c r="AE49" s="482"/>
      <c r="AF49" s="482"/>
      <c r="AG49" s="482"/>
      <c r="AH49" s="482"/>
      <c r="AI49" s="482"/>
      <c r="AJ49" s="482"/>
      <c r="AK49" s="482"/>
      <c r="AL49" s="482"/>
      <c r="AM49" s="482"/>
      <c r="AN49" s="482"/>
      <c r="AO49" s="482"/>
      <c r="AP49" s="482"/>
      <c r="AQ49" s="482"/>
      <c r="AR49" s="482"/>
      <c r="AS49" s="482"/>
      <c r="AT49" s="482"/>
      <c r="AU49" s="482"/>
      <c r="AV49" s="482"/>
      <c r="AW49" s="482"/>
      <c r="AX49" s="482"/>
      <c r="AY49" s="482"/>
      <c r="AZ49" s="482"/>
      <c r="BA49" s="482"/>
      <c r="BB49" s="482"/>
      <c r="BC49" s="482"/>
      <c r="BD49" s="482"/>
      <c r="BE49" s="482"/>
      <c r="BF49" s="482"/>
      <c r="BG49" s="482"/>
      <c r="BH49" s="482"/>
      <c r="BI49" s="482"/>
      <c r="BJ49" s="482"/>
      <c r="BK49" s="482"/>
      <c r="BL49" s="482"/>
      <c r="BM49" s="482"/>
      <c r="BN49" s="482"/>
      <c r="BO49" s="482"/>
      <c r="BP49" s="482"/>
      <c r="BQ49" s="482"/>
      <c r="BR49" s="482"/>
      <c r="BS49" s="482"/>
      <c r="BT49" s="482"/>
      <c r="BU49" s="482"/>
      <c r="BV49" s="482"/>
      <c r="BW49" s="482"/>
      <c r="BX49" s="482"/>
      <c r="BY49" s="482"/>
      <c r="BZ49" s="482"/>
      <c r="CA49" s="482"/>
      <c r="CB49" s="482"/>
      <c r="CC49" s="482"/>
      <c r="CD49" s="482"/>
      <c r="CE49" s="482"/>
      <c r="CF49" s="482"/>
      <c r="CG49" s="482"/>
      <c r="CH49" s="482"/>
      <c r="CI49" s="482"/>
      <c r="CJ49" s="482"/>
      <c r="CK49" s="482"/>
      <c r="CL49" s="482"/>
      <c r="CM49" s="482"/>
      <c r="CN49" s="482"/>
      <c r="CO49" s="482"/>
      <c r="CP49" s="482"/>
      <c r="CQ49" s="482"/>
      <c r="CR49" s="482"/>
      <c r="CS49" s="482"/>
      <c r="CT49" s="482"/>
      <c r="CU49" s="482"/>
      <c r="CV49" s="482"/>
      <c r="CW49" s="482"/>
      <c r="CX49" s="482"/>
      <c r="CY49" s="482"/>
      <c r="CZ49" s="482"/>
      <c r="DA49" s="482"/>
      <c r="DB49" s="482"/>
      <c r="DC49" s="482"/>
      <c r="DD49" s="482"/>
      <c r="DE49" s="482"/>
      <c r="DF49" s="482"/>
      <c r="DG49" s="482"/>
      <c r="DH49" s="482"/>
      <c r="DI49" s="482"/>
      <c r="DJ49" s="482" t="s">
        <v>1136</v>
      </c>
      <c r="DK49" s="482" t="s">
        <v>0</v>
      </c>
      <c r="DL49" s="482"/>
      <c r="DM49" s="482"/>
      <c r="DN49" s="482"/>
      <c r="DO49" s="482"/>
      <c r="DP49" s="482"/>
      <c r="DQ49" s="482"/>
      <c r="DR49" s="482"/>
      <c r="DS49" s="482"/>
      <c r="DT49" s="482"/>
      <c r="DU49" s="482"/>
    </row>
    <row r="50" spans="1:214" ht="18" customHeight="1">
      <c r="A50" s="484" t="s">
        <v>1137</v>
      </c>
      <c r="B50" s="485" t="s">
        <v>1138</v>
      </c>
      <c r="C50" s="486">
        <v>6</v>
      </c>
      <c r="D50" s="485" t="s">
        <v>430</v>
      </c>
      <c r="E50" s="487"/>
      <c r="F50" s="488"/>
      <c r="G50" s="487"/>
      <c r="H50" s="488"/>
      <c r="I50" s="487"/>
      <c r="J50" s="488"/>
      <c r="K50" s="487"/>
      <c r="L50" s="488"/>
      <c r="M50" s="517"/>
      <c r="N50" s="482"/>
      <c r="O50" s="482"/>
      <c r="P50" s="482"/>
      <c r="Q50" s="482"/>
      <c r="R50" s="482"/>
      <c r="S50" s="482"/>
      <c r="T50" s="482"/>
      <c r="U50" s="482"/>
      <c r="V50" s="482"/>
      <c r="W50" s="482"/>
      <c r="X50" s="482"/>
      <c r="Y50" s="482"/>
      <c r="Z50" s="482"/>
      <c r="AA50" s="482"/>
      <c r="AB50" s="482"/>
      <c r="AC50" s="482"/>
      <c r="AD50" s="482"/>
      <c r="AE50" s="482"/>
      <c r="AF50" s="482"/>
      <c r="AG50" s="482"/>
      <c r="AH50" s="482"/>
      <c r="AI50" s="482"/>
      <c r="AJ50" s="482"/>
      <c r="AK50" s="482"/>
      <c r="AL50" s="482"/>
      <c r="AM50" s="482"/>
      <c r="AN50" s="482"/>
      <c r="AO50" s="482"/>
      <c r="AP50" s="482"/>
      <c r="AQ50" s="482"/>
      <c r="AR50" s="482"/>
      <c r="AS50" s="482"/>
      <c r="AT50" s="482"/>
      <c r="AU50" s="482"/>
      <c r="AV50" s="482"/>
      <c r="AW50" s="482"/>
      <c r="AX50" s="482"/>
      <c r="AY50" s="482"/>
      <c r="AZ50" s="482"/>
      <c r="BA50" s="482"/>
      <c r="BB50" s="482"/>
      <c r="BC50" s="482"/>
      <c r="BD50" s="482"/>
      <c r="BE50" s="482"/>
      <c r="BF50" s="482"/>
      <c r="BG50" s="482"/>
      <c r="BH50" s="482"/>
      <c r="BI50" s="482"/>
      <c r="BJ50" s="482"/>
      <c r="BK50" s="482"/>
      <c r="BL50" s="482"/>
      <c r="BM50" s="482"/>
      <c r="BN50" s="482"/>
      <c r="BO50" s="482"/>
      <c r="BP50" s="482"/>
      <c r="BQ50" s="482"/>
      <c r="BR50" s="482"/>
      <c r="BS50" s="482"/>
      <c r="BT50" s="482"/>
      <c r="BU50" s="482"/>
      <c r="BV50" s="482"/>
      <c r="BW50" s="482"/>
      <c r="BX50" s="482"/>
      <c r="BY50" s="482"/>
      <c r="BZ50" s="482"/>
      <c r="CA50" s="482"/>
      <c r="CB50" s="482"/>
      <c r="CC50" s="482"/>
      <c r="CD50" s="482"/>
      <c r="CE50" s="482"/>
      <c r="CF50" s="482"/>
      <c r="CG50" s="482"/>
      <c r="CH50" s="482"/>
      <c r="CI50" s="482"/>
      <c r="CJ50" s="482"/>
      <c r="CK50" s="482"/>
      <c r="CL50" s="482"/>
      <c r="CM50" s="482"/>
      <c r="CN50" s="482"/>
      <c r="CO50" s="482"/>
      <c r="CP50" s="482"/>
      <c r="CQ50" s="482"/>
      <c r="CR50" s="482"/>
      <c r="CS50" s="482"/>
      <c r="CT50" s="482"/>
      <c r="CU50" s="482"/>
      <c r="CV50" s="482"/>
      <c r="CW50" s="482"/>
      <c r="CX50" s="482"/>
      <c r="CY50" s="482"/>
      <c r="CZ50" s="482"/>
      <c r="DA50" s="482"/>
      <c r="DB50" s="482"/>
      <c r="DC50" s="482"/>
      <c r="DD50" s="482"/>
      <c r="DE50" s="482"/>
      <c r="DF50" s="482"/>
      <c r="DG50" s="482"/>
      <c r="DH50" s="482"/>
      <c r="DI50" s="482"/>
      <c r="DJ50" s="482" t="s">
        <v>1139</v>
      </c>
      <c r="DK50" s="482" t="s">
        <v>0</v>
      </c>
      <c r="DL50" s="482"/>
      <c r="DM50" s="482"/>
      <c r="DN50" s="482"/>
      <c r="DO50" s="482"/>
      <c r="DP50" s="482"/>
      <c r="DQ50" s="482"/>
      <c r="DR50" s="482"/>
      <c r="DS50" s="482"/>
      <c r="DT50" s="482"/>
      <c r="DU50" s="482"/>
    </row>
    <row r="51" spans="1:214" ht="18" customHeight="1">
      <c r="A51" s="484" t="s">
        <v>1140</v>
      </c>
      <c r="B51" s="485" t="s">
        <v>744</v>
      </c>
      <c r="C51" s="486">
        <v>6</v>
      </c>
      <c r="D51" s="485" t="s">
        <v>430</v>
      </c>
      <c r="E51" s="487"/>
      <c r="F51" s="488"/>
      <c r="G51" s="487"/>
      <c r="H51" s="488"/>
      <c r="I51" s="487"/>
      <c r="J51" s="488"/>
      <c r="K51" s="487"/>
      <c r="L51" s="488"/>
      <c r="M51" s="517"/>
      <c r="N51" s="482"/>
      <c r="O51" s="482"/>
      <c r="P51" s="482"/>
      <c r="Q51" s="482"/>
      <c r="R51" s="482"/>
      <c r="S51" s="482"/>
      <c r="T51" s="482"/>
      <c r="U51" s="482"/>
      <c r="V51" s="482"/>
      <c r="W51" s="482"/>
      <c r="X51" s="482"/>
      <c r="Y51" s="482"/>
      <c r="Z51" s="482"/>
      <c r="AA51" s="482"/>
      <c r="AB51" s="482"/>
      <c r="AC51" s="482"/>
      <c r="AD51" s="482"/>
      <c r="AE51" s="482"/>
      <c r="AF51" s="482"/>
      <c r="AG51" s="482"/>
      <c r="AH51" s="482"/>
      <c r="AI51" s="482"/>
      <c r="AJ51" s="482"/>
      <c r="AK51" s="482"/>
      <c r="AL51" s="482"/>
      <c r="AM51" s="482"/>
      <c r="AN51" s="482"/>
      <c r="AO51" s="482"/>
      <c r="AP51" s="482"/>
      <c r="AQ51" s="482"/>
      <c r="AR51" s="482"/>
      <c r="AS51" s="482"/>
      <c r="AT51" s="482"/>
      <c r="AU51" s="482"/>
      <c r="AV51" s="482"/>
      <c r="AW51" s="482"/>
      <c r="AX51" s="482"/>
      <c r="AY51" s="482"/>
      <c r="AZ51" s="482"/>
      <c r="BA51" s="482"/>
      <c r="BB51" s="482"/>
      <c r="BC51" s="482"/>
      <c r="BD51" s="482"/>
      <c r="BE51" s="482"/>
      <c r="BF51" s="482"/>
      <c r="BG51" s="482"/>
      <c r="BH51" s="482"/>
      <c r="BI51" s="482"/>
      <c r="BJ51" s="482"/>
      <c r="BK51" s="482"/>
      <c r="BL51" s="482"/>
      <c r="BM51" s="482"/>
      <c r="BN51" s="482"/>
      <c r="BO51" s="482"/>
      <c r="BP51" s="482"/>
      <c r="BQ51" s="482"/>
      <c r="BR51" s="482"/>
      <c r="BS51" s="482"/>
      <c r="BT51" s="482"/>
      <c r="BU51" s="482"/>
      <c r="BV51" s="482"/>
      <c r="BW51" s="482"/>
      <c r="BX51" s="482"/>
      <c r="BY51" s="482"/>
      <c r="BZ51" s="482"/>
      <c r="CA51" s="482"/>
      <c r="CB51" s="482"/>
      <c r="CC51" s="482"/>
      <c r="CD51" s="482"/>
      <c r="CE51" s="482"/>
      <c r="CF51" s="482"/>
      <c r="CG51" s="482"/>
      <c r="CH51" s="482"/>
      <c r="CI51" s="482"/>
      <c r="CJ51" s="482"/>
      <c r="CK51" s="482"/>
      <c r="CL51" s="482"/>
      <c r="CM51" s="482"/>
      <c r="CN51" s="482"/>
      <c r="CO51" s="482"/>
      <c r="CP51" s="482"/>
      <c r="CQ51" s="482"/>
      <c r="CR51" s="482"/>
      <c r="CS51" s="482"/>
      <c r="CT51" s="482"/>
      <c r="CU51" s="482"/>
      <c r="CV51" s="482"/>
      <c r="CW51" s="482"/>
      <c r="CX51" s="482"/>
      <c r="CY51" s="482"/>
      <c r="CZ51" s="482"/>
      <c r="DA51" s="482"/>
      <c r="DB51" s="482"/>
      <c r="DC51" s="482"/>
      <c r="DD51" s="482"/>
      <c r="DE51" s="482"/>
      <c r="DF51" s="482"/>
      <c r="DG51" s="482"/>
      <c r="DH51" s="482"/>
      <c r="DI51" s="482"/>
      <c r="DJ51" s="482" t="s">
        <v>1141</v>
      </c>
      <c r="DK51" s="482" t="s">
        <v>0</v>
      </c>
      <c r="DL51" s="482"/>
      <c r="DM51" s="482"/>
      <c r="DN51" s="482"/>
      <c r="DO51" s="482"/>
      <c r="DP51" s="482"/>
      <c r="DQ51" s="482"/>
      <c r="DR51" s="482"/>
      <c r="DS51" s="482"/>
      <c r="DT51" s="482"/>
      <c r="DU51" s="482"/>
    </row>
    <row r="52" spans="1:214" ht="18" customHeight="1">
      <c r="A52" s="484" t="s">
        <v>1211</v>
      </c>
      <c r="B52" s="485" t="s">
        <v>1212</v>
      </c>
      <c r="C52" s="486">
        <v>6</v>
      </c>
      <c r="D52" s="485" t="s">
        <v>430</v>
      </c>
      <c r="E52" s="487"/>
      <c r="F52" s="488"/>
      <c r="G52" s="487"/>
      <c r="H52" s="488"/>
      <c r="I52" s="487"/>
      <c r="J52" s="488"/>
      <c r="K52" s="487"/>
      <c r="L52" s="488"/>
      <c r="M52" s="517"/>
      <c r="N52" s="482"/>
      <c r="O52" s="482"/>
      <c r="P52" s="482"/>
      <c r="Q52" s="482"/>
      <c r="R52" s="482"/>
      <c r="S52" s="482"/>
      <c r="T52" s="482"/>
      <c r="U52" s="482"/>
      <c r="V52" s="482"/>
      <c r="W52" s="482"/>
      <c r="X52" s="482"/>
      <c r="Y52" s="482"/>
      <c r="Z52" s="482"/>
      <c r="AA52" s="482"/>
      <c r="AB52" s="482"/>
      <c r="AC52" s="482"/>
      <c r="AD52" s="482"/>
      <c r="AE52" s="482"/>
      <c r="AF52" s="482"/>
      <c r="AG52" s="482"/>
      <c r="AH52" s="482"/>
      <c r="AI52" s="482"/>
      <c r="AJ52" s="482"/>
      <c r="AK52" s="482"/>
      <c r="AL52" s="482"/>
      <c r="AM52" s="482"/>
      <c r="AN52" s="482"/>
      <c r="AO52" s="482"/>
      <c r="AP52" s="482"/>
      <c r="AQ52" s="482"/>
      <c r="AR52" s="482"/>
      <c r="AS52" s="482"/>
      <c r="AT52" s="482"/>
      <c r="AU52" s="482"/>
      <c r="AV52" s="482"/>
      <c r="AW52" s="482"/>
      <c r="AX52" s="482"/>
      <c r="AY52" s="482"/>
      <c r="AZ52" s="482"/>
      <c r="BA52" s="482"/>
      <c r="BB52" s="482"/>
      <c r="BC52" s="482"/>
      <c r="BD52" s="482"/>
      <c r="BE52" s="482"/>
      <c r="BF52" s="482"/>
      <c r="BG52" s="482"/>
      <c r="BH52" s="482"/>
      <c r="BI52" s="482"/>
      <c r="BJ52" s="482"/>
      <c r="BK52" s="482"/>
      <c r="BL52" s="482"/>
      <c r="BM52" s="482"/>
      <c r="BN52" s="482"/>
      <c r="BO52" s="482"/>
      <c r="BP52" s="482"/>
      <c r="BQ52" s="482"/>
      <c r="BR52" s="482"/>
      <c r="BS52" s="482"/>
      <c r="BT52" s="482"/>
      <c r="BU52" s="482"/>
      <c r="BV52" s="482"/>
      <c r="BW52" s="482"/>
      <c r="BX52" s="482"/>
      <c r="BY52" s="482"/>
      <c r="BZ52" s="482"/>
      <c r="CA52" s="482"/>
      <c r="CB52" s="482"/>
      <c r="CC52" s="482"/>
      <c r="CD52" s="482"/>
      <c r="CE52" s="482"/>
      <c r="CF52" s="482"/>
      <c r="CG52" s="482"/>
      <c r="CH52" s="482"/>
      <c r="CI52" s="482"/>
      <c r="CJ52" s="482"/>
      <c r="CK52" s="482"/>
      <c r="CL52" s="482"/>
      <c r="CM52" s="482"/>
      <c r="CN52" s="482"/>
      <c r="CO52" s="482"/>
      <c r="CP52" s="482"/>
      <c r="CQ52" s="482"/>
      <c r="CR52" s="482"/>
      <c r="CS52" s="482"/>
      <c r="CT52" s="482"/>
      <c r="CU52" s="482"/>
      <c r="CV52" s="482"/>
      <c r="CW52" s="482"/>
      <c r="CX52" s="482"/>
      <c r="CY52" s="482"/>
      <c r="CZ52" s="482"/>
      <c r="DA52" s="482"/>
      <c r="DB52" s="482"/>
      <c r="DC52" s="482"/>
      <c r="DD52" s="482"/>
      <c r="DE52" s="482"/>
      <c r="DF52" s="482"/>
      <c r="DG52" s="482"/>
      <c r="DH52" s="482"/>
      <c r="DI52" s="482"/>
      <c r="DJ52" s="482"/>
      <c r="DK52" s="482"/>
      <c r="DL52" s="482"/>
      <c r="DM52" s="482"/>
      <c r="DN52" s="482"/>
      <c r="DO52" s="482"/>
      <c r="DP52" s="482"/>
      <c r="DQ52" s="482"/>
      <c r="DR52" s="482"/>
      <c r="DS52" s="482"/>
      <c r="DT52" s="482"/>
      <c r="DU52" s="482"/>
    </row>
    <row r="53" spans="1:214" ht="18" customHeight="1">
      <c r="A53" s="484" t="s">
        <v>1142</v>
      </c>
      <c r="B53" s="485" t="s">
        <v>745</v>
      </c>
      <c r="C53" s="486">
        <v>10</v>
      </c>
      <c r="D53" s="485" t="s">
        <v>494</v>
      </c>
      <c r="E53" s="487"/>
      <c r="F53" s="488"/>
      <c r="G53" s="487"/>
      <c r="H53" s="488"/>
      <c r="I53" s="487"/>
      <c r="J53" s="488"/>
      <c r="K53" s="487"/>
      <c r="L53" s="488"/>
      <c r="M53" s="517"/>
      <c r="N53" s="482"/>
      <c r="O53" s="482"/>
      <c r="P53" s="482"/>
      <c r="Q53" s="482"/>
      <c r="R53" s="482"/>
      <c r="S53" s="482"/>
      <c r="T53" s="482"/>
      <c r="U53" s="482"/>
      <c r="V53" s="482"/>
      <c r="W53" s="482"/>
      <c r="X53" s="482"/>
      <c r="Y53" s="482"/>
      <c r="Z53" s="482"/>
      <c r="AA53" s="482"/>
      <c r="AB53" s="482"/>
      <c r="AC53" s="482"/>
      <c r="AD53" s="482"/>
      <c r="AE53" s="482"/>
      <c r="AF53" s="482"/>
      <c r="AG53" s="482"/>
      <c r="AH53" s="482"/>
      <c r="AI53" s="482"/>
      <c r="AJ53" s="482"/>
      <c r="AK53" s="482"/>
      <c r="AL53" s="482"/>
      <c r="AM53" s="482"/>
      <c r="AN53" s="482"/>
      <c r="AO53" s="482"/>
      <c r="AP53" s="482"/>
      <c r="AQ53" s="482"/>
      <c r="AR53" s="482"/>
      <c r="AS53" s="482"/>
      <c r="AT53" s="482"/>
      <c r="AU53" s="482"/>
      <c r="AV53" s="482"/>
      <c r="AW53" s="482"/>
      <c r="AX53" s="482"/>
      <c r="AY53" s="482"/>
      <c r="AZ53" s="482"/>
      <c r="BA53" s="482"/>
      <c r="BB53" s="482"/>
      <c r="BC53" s="482"/>
      <c r="BD53" s="482"/>
      <c r="BE53" s="482"/>
      <c r="BF53" s="482"/>
      <c r="BG53" s="482"/>
      <c r="BH53" s="482"/>
      <c r="BI53" s="482"/>
      <c r="BJ53" s="482"/>
      <c r="BK53" s="482"/>
      <c r="BL53" s="482"/>
      <c r="BM53" s="482"/>
      <c r="BN53" s="482"/>
      <c r="BO53" s="482"/>
      <c r="BP53" s="482"/>
      <c r="BQ53" s="482"/>
      <c r="BR53" s="482"/>
      <c r="BS53" s="482"/>
      <c r="BT53" s="482"/>
      <c r="BU53" s="482"/>
      <c r="BV53" s="482"/>
      <c r="BW53" s="482"/>
      <c r="BX53" s="482"/>
      <c r="BY53" s="482"/>
      <c r="BZ53" s="482"/>
      <c r="CA53" s="482"/>
      <c r="CB53" s="482"/>
      <c r="CC53" s="482"/>
      <c r="CD53" s="482"/>
      <c r="CE53" s="482"/>
      <c r="CF53" s="482"/>
      <c r="CG53" s="482"/>
      <c r="CH53" s="482"/>
      <c r="CI53" s="482"/>
      <c r="CJ53" s="482"/>
      <c r="CK53" s="482"/>
      <c r="CL53" s="482"/>
      <c r="CM53" s="482"/>
      <c r="CN53" s="482"/>
      <c r="CO53" s="482"/>
      <c r="CP53" s="482"/>
      <c r="CQ53" s="482"/>
      <c r="CR53" s="482"/>
      <c r="CS53" s="482"/>
      <c r="CT53" s="482"/>
      <c r="CU53" s="482"/>
      <c r="CV53" s="482"/>
      <c r="CW53" s="482"/>
      <c r="CX53" s="482"/>
      <c r="CY53" s="482"/>
      <c r="CZ53" s="482"/>
      <c r="DA53" s="482"/>
      <c r="DB53" s="482"/>
      <c r="DC53" s="482"/>
      <c r="DD53" s="482"/>
      <c r="DE53" s="482"/>
      <c r="DF53" s="482"/>
      <c r="DG53" s="482"/>
      <c r="DH53" s="482"/>
      <c r="DI53" s="482"/>
      <c r="DJ53" s="482" t="s">
        <v>1143</v>
      </c>
      <c r="DK53" s="482" t="s">
        <v>0</v>
      </c>
      <c r="DL53" s="482"/>
      <c r="DM53" s="482"/>
      <c r="DN53" s="482"/>
      <c r="DO53" s="482"/>
      <c r="DP53" s="482"/>
      <c r="DQ53" s="482"/>
      <c r="DR53" s="482"/>
      <c r="DS53" s="482"/>
      <c r="DT53" s="482"/>
      <c r="DU53" s="482"/>
    </row>
    <row r="54" spans="1:214" ht="18" customHeight="1">
      <c r="A54" s="484" t="s">
        <v>1144</v>
      </c>
      <c r="B54" s="485" t="s">
        <v>745</v>
      </c>
      <c r="C54" s="486">
        <v>6</v>
      </c>
      <c r="D54" s="485" t="s">
        <v>494</v>
      </c>
      <c r="E54" s="487"/>
      <c r="F54" s="488"/>
      <c r="G54" s="487"/>
      <c r="H54" s="488"/>
      <c r="I54" s="487"/>
      <c r="J54" s="488"/>
      <c r="K54" s="487"/>
      <c r="L54" s="488"/>
      <c r="M54" s="517"/>
      <c r="N54" s="482"/>
      <c r="O54" s="482"/>
      <c r="P54" s="482"/>
      <c r="Q54" s="482"/>
      <c r="R54" s="482"/>
      <c r="S54" s="482"/>
      <c r="T54" s="482"/>
      <c r="U54" s="482"/>
      <c r="V54" s="482"/>
      <c r="W54" s="482"/>
      <c r="X54" s="482"/>
      <c r="Y54" s="482"/>
      <c r="Z54" s="482"/>
      <c r="AA54" s="482"/>
      <c r="AB54" s="482"/>
      <c r="AC54" s="482"/>
      <c r="AD54" s="482"/>
      <c r="AE54" s="482"/>
      <c r="AF54" s="482"/>
      <c r="AG54" s="482"/>
      <c r="AH54" s="482"/>
      <c r="AI54" s="482"/>
      <c r="AJ54" s="482"/>
      <c r="AK54" s="482"/>
      <c r="AL54" s="482"/>
      <c r="AM54" s="482"/>
      <c r="AN54" s="482"/>
      <c r="AO54" s="482"/>
      <c r="AP54" s="482"/>
      <c r="AQ54" s="482"/>
      <c r="AR54" s="482"/>
      <c r="AS54" s="482"/>
      <c r="AT54" s="482"/>
      <c r="AU54" s="482"/>
      <c r="AV54" s="482"/>
      <c r="AW54" s="482"/>
      <c r="AX54" s="482"/>
      <c r="AY54" s="482"/>
      <c r="AZ54" s="482"/>
      <c r="BA54" s="482"/>
      <c r="BB54" s="482"/>
      <c r="BC54" s="482"/>
      <c r="BD54" s="482"/>
      <c r="BE54" s="482"/>
      <c r="BF54" s="482"/>
      <c r="BG54" s="482"/>
      <c r="BH54" s="482"/>
      <c r="BI54" s="482"/>
      <c r="BJ54" s="482"/>
      <c r="BK54" s="482"/>
      <c r="BL54" s="482"/>
      <c r="BM54" s="482"/>
      <c r="BN54" s="482"/>
      <c r="BO54" s="482"/>
      <c r="BP54" s="482"/>
      <c r="BQ54" s="482"/>
      <c r="BR54" s="482"/>
      <c r="BS54" s="482"/>
      <c r="BT54" s="482"/>
      <c r="BU54" s="482"/>
      <c r="BV54" s="482"/>
      <c r="BW54" s="482"/>
      <c r="BX54" s="482"/>
      <c r="BY54" s="482"/>
      <c r="BZ54" s="482"/>
      <c r="CA54" s="482"/>
      <c r="CB54" s="482"/>
      <c r="CC54" s="482"/>
      <c r="CD54" s="482"/>
      <c r="CE54" s="482"/>
      <c r="CF54" s="482"/>
      <c r="CG54" s="482"/>
      <c r="CH54" s="482"/>
      <c r="CI54" s="482"/>
      <c r="CJ54" s="482"/>
      <c r="CK54" s="482"/>
      <c r="CL54" s="482"/>
      <c r="CM54" s="482"/>
      <c r="CN54" s="482"/>
      <c r="CO54" s="482"/>
      <c r="CP54" s="482"/>
      <c r="CQ54" s="482"/>
      <c r="CR54" s="482"/>
      <c r="CS54" s="482"/>
      <c r="CT54" s="482"/>
      <c r="CU54" s="482"/>
      <c r="CV54" s="482"/>
      <c r="CW54" s="482"/>
      <c r="CX54" s="482"/>
      <c r="CY54" s="482"/>
      <c r="CZ54" s="482"/>
      <c r="DA54" s="482"/>
      <c r="DB54" s="482"/>
      <c r="DC54" s="482"/>
      <c r="DD54" s="482"/>
      <c r="DE54" s="482"/>
      <c r="DF54" s="482"/>
      <c r="DG54" s="482"/>
      <c r="DH54" s="482"/>
      <c r="DI54" s="482"/>
      <c r="DJ54" s="482" t="s">
        <v>1145</v>
      </c>
      <c r="DK54" s="482" t="s">
        <v>0</v>
      </c>
      <c r="DL54" s="482"/>
      <c r="DM54" s="482"/>
      <c r="DN54" s="482"/>
      <c r="DO54" s="482"/>
      <c r="DP54" s="482"/>
      <c r="DQ54" s="482"/>
      <c r="DR54" s="482"/>
      <c r="DS54" s="482"/>
      <c r="DT54" s="482"/>
      <c r="DU54" s="482"/>
    </row>
    <row r="55" spans="1:214" ht="18" customHeight="1">
      <c r="A55" s="484" t="s">
        <v>1146</v>
      </c>
      <c r="B55" s="485" t="s">
        <v>745</v>
      </c>
      <c r="C55" s="486">
        <v>1</v>
      </c>
      <c r="D55" s="485" t="s">
        <v>494</v>
      </c>
      <c r="E55" s="487"/>
      <c r="F55" s="488"/>
      <c r="G55" s="487"/>
      <c r="H55" s="488"/>
      <c r="I55" s="487"/>
      <c r="J55" s="488"/>
      <c r="K55" s="487"/>
      <c r="L55" s="488"/>
      <c r="M55" s="517"/>
      <c r="N55" s="482"/>
      <c r="O55" s="482"/>
      <c r="P55" s="482"/>
      <c r="Q55" s="482"/>
      <c r="R55" s="482"/>
      <c r="S55" s="482"/>
      <c r="T55" s="482"/>
      <c r="U55" s="482"/>
      <c r="V55" s="482"/>
      <c r="W55" s="482"/>
      <c r="X55" s="482"/>
      <c r="Y55" s="482"/>
      <c r="Z55" s="482"/>
      <c r="AA55" s="482"/>
      <c r="AB55" s="482"/>
      <c r="AC55" s="482"/>
      <c r="AD55" s="482"/>
      <c r="AE55" s="482"/>
      <c r="AF55" s="482"/>
      <c r="AG55" s="482"/>
      <c r="AH55" s="482"/>
      <c r="AI55" s="482"/>
      <c r="AJ55" s="482"/>
      <c r="AK55" s="482"/>
      <c r="AL55" s="482"/>
      <c r="AM55" s="482"/>
      <c r="AN55" s="482"/>
      <c r="AO55" s="482"/>
      <c r="AP55" s="482"/>
      <c r="AQ55" s="482"/>
      <c r="AR55" s="482"/>
      <c r="AS55" s="482"/>
      <c r="AT55" s="482"/>
      <c r="AU55" s="482"/>
      <c r="AV55" s="482"/>
      <c r="AW55" s="482"/>
      <c r="AX55" s="482"/>
      <c r="AY55" s="482"/>
      <c r="AZ55" s="482"/>
      <c r="BA55" s="482"/>
      <c r="BB55" s="482"/>
      <c r="BC55" s="482"/>
      <c r="BD55" s="482"/>
      <c r="BE55" s="482"/>
      <c r="BF55" s="482"/>
      <c r="BG55" s="482"/>
      <c r="BH55" s="482"/>
      <c r="BI55" s="482"/>
      <c r="BJ55" s="482"/>
      <c r="BK55" s="482"/>
      <c r="BL55" s="482"/>
      <c r="BM55" s="482"/>
      <c r="BN55" s="482"/>
      <c r="BO55" s="482"/>
      <c r="BP55" s="482"/>
      <c r="BQ55" s="482"/>
      <c r="BR55" s="482"/>
      <c r="BS55" s="482"/>
      <c r="BT55" s="482"/>
      <c r="BU55" s="482"/>
      <c r="BV55" s="482"/>
      <c r="BW55" s="482"/>
      <c r="BX55" s="482"/>
      <c r="BY55" s="482"/>
      <c r="BZ55" s="482"/>
      <c r="CA55" s="482"/>
      <c r="CB55" s="482"/>
      <c r="CC55" s="482"/>
      <c r="CD55" s="482"/>
      <c r="CE55" s="482"/>
      <c r="CF55" s="482"/>
      <c r="CG55" s="482"/>
      <c r="CH55" s="482"/>
      <c r="CI55" s="482"/>
      <c r="CJ55" s="482"/>
      <c r="CK55" s="482"/>
      <c r="CL55" s="482"/>
      <c r="CM55" s="482"/>
      <c r="CN55" s="482"/>
      <c r="CO55" s="482"/>
      <c r="CP55" s="482"/>
      <c r="CQ55" s="482"/>
      <c r="CR55" s="482"/>
      <c r="CS55" s="482"/>
      <c r="CT55" s="482"/>
      <c r="CU55" s="482"/>
      <c r="CV55" s="482"/>
      <c r="CW55" s="482"/>
      <c r="CX55" s="482"/>
      <c r="CY55" s="482"/>
      <c r="CZ55" s="482"/>
      <c r="DA55" s="482"/>
      <c r="DB55" s="482"/>
      <c r="DC55" s="482"/>
      <c r="DD55" s="482"/>
      <c r="DE55" s="482"/>
      <c r="DF55" s="482"/>
      <c r="DG55" s="482"/>
      <c r="DH55" s="482"/>
      <c r="DI55" s="482"/>
      <c r="DJ55" s="482" t="s">
        <v>1147</v>
      </c>
      <c r="DK55" s="482" t="s">
        <v>0</v>
      </c>
      <c r="DL55" s="482"/>
      <c r="DM55" s="482"/>
      <c r="DN55" s="482"/>
      <c r="DO55" s="482"/>
      <c r="DP55" s="482"/>
      <c r="DQ55" s="482"/>
      <c r="DR55" s="482"/>
      <c r="DS55" s="482"/>
      <c r="DT55" s="482"/>
      <c r="DU55" s="482"/>
    </row>
    <row r="56" spans="1:214" ht="18" customHeight="1">
      <c r="A56" s="484" t="s">
        <v>1148</v>
      </c>
      <c r="B56" s="485" t="s">
        <v>734</v>
      </c>
      <c r="C56" s="486">
        <v>1</v>
      </c>
      <c r="D56" s="485" t="s">
        <v>494</v>
      </c>
      <c r="E56" s="487"/>
      <c r="F56" s="488"/>
      <c r="G56" s="487"/>
      <c r="H56" s="488"/>
      <c r="I56" s="487"/>
      <c r="J56" s="488"/>
      <c r="K56" s="487"/>
      <c r="L56" s="488"/>
      <c r="M56" s="517"/>
      <c r="N56" s="482"/>
      <c r="O56" s="482"/>
      <c r="P56" s="482"/>
      <c r="Q56" s="482"/>
      <c r="R56" s="482"/>
      <c r="S56" s="482"/>
      <c r="T56" s="482"/>
      <c r="U56" s="482"/>
      <c r="V56" s="482"/>
      <c r="W56" s="482"/>
      <c r="X56" s="482"/>
      <c r="Y56" s="482"/>
      <c r="Z56" s="482"/>
      <c r="AA56" s="482"/>
      <c r="AB56" s="482"/>
      <c r="AC56" s="482"/>
      <c r="AD56" s="482"/>
      <c r="AE56" s="482"/>
      <c r="AF56" s="482"/>
      <c r="AG56" s="482"/>
      <c r="AH56" s="482"/>
      <c r="AI56" s="482"/>
      <c r="AJ56" s="482"/>
      <c r="AK56" s="482"/>
      <c r="AL56" s="482"/>
      <c r="AM56" s="482"/>
      <c r="AN56" s="482"/>
      <c r="AO56" s="482"/>
      <c r="AP56" s="482"/>
      <c r="AQ56" s="482"/>
      <c r="AR56" s="482"/>
      <c r="AS56" s="482"/>
      <c r="AT56" s="482"/>
      <c r="AU56" s="482"/>
      <c r="AV56" s="482"/>
      <c r="AW56" s="482"/>
      <c r="AX56" s="482"/>
      <c r="AY56" s="482"/>
      <c r="AZ56" s="482"/>
      <c r="BA56" s="482"/>
      <c r="BB56" s="482"/>
      <c r="BC56" s="482"/>
      <c r="BD56" s="482"/>
      <c r="BE56" s="482"/>
      <c r="BF56" s="482"/>
      <c r="BG56" s="482"/>
      <c r="BH56" s="482"/>
      <c r="BI56" s="482"/>
      <c r="BJ56" s="482"/>
      <c r="BK56" s="482"/>
      <c r="BL56" s="482"/>
      <c r="BM56" s="482"/>
      <c r="BN56" s="482"/>
      <c r="BO56" s="482"/>
      <c r="BP56" s="482"/>
      <c r="BQ56" s="482"/>
      <c r="BR56" s="482"/>
      <c r="BS56" s="482"/>
      <c r="BT56" s="482"/>
      <c r="BU56" s="482"/>
      <c r="BV56" s="482"/>
      <c r="BW56" s="482"/>
      <c r="BX56" s="482"/>
      <c r="BY56" s="482"/>
      <c r="BZ56" s="482"/>
      <c r="CA56" s="482"/>
      <c r="CB56" s="482"/>
      <c r="CC56" s="482"/>
      <c r="CD56" s="482"/>
      <c r="CE56" s="482"/>
      <c r="CF56" s="482"/>
      <c r="CG56" s="482"/>
      <c r="CH56" s="482"/>
      <c r="CI56" s="482"/>
      <c r="CJ56" s="482"/>
      <c r="CK56" s="482"/>
      <c r="CL56" s="482"/>
      <c r="CM56" s="482"/>
      <c r="CN56" s="482"/>
      <c r="CO56" s="482"/>
      <c r="CP56" s="482"/>
      <c r="CQ56" s="482"/>
      <c r="CR56" s="482"/>
      <c r="CS56" s="482"/>
      <c r="CT56" s="482"/>
      <c r="CU56" s="482"/>
      <c r="CV56" s="482"/>
      <c r="CW56" s="482"/>
      <c r="CX56" s="482"/>
      <c r="CY56" s="482"/>
      <c r="CZ56" s="482"/>
      <c r="DA56" s="482"/>
      <c r="DB56" s="482"/>
      <c r="DC56" s="482"/>
      <c r="DD56" s="482"/>
      <c r="DE56" s="482"/>
      <c r="DF56" s="482"/>
      <c r="DG56" s="482"/>
      <c r="DH56" s="482"/>
      <c r="DI56" s="482"/>
      <c r="DJ56" s="482" t="s">
        <v>1149</v>
      </c>
      <c r="DK56" s="482" t="s">
        <v>0</v>
      </c>
      <c r="DL56" s="482"/>
      <c r="DM56" s="482"/>
      <c r="DN56" s="482"/>
      <c r="DO56" s="482"/>
      <c r="DP56" s="482"/>
      <c r="DQ56" s="482"/>
      <c r="DR56" s="482"/>
      <c r="DS56" s="482"/>
      <c r="DT56" s="482"/>
      <c r="DU56" s="482"/>
    </row>
    <row r="57" spans="1:214" ht="18" customHeight="1">
      <c r="A57" s="484" t="s">
        <v>1148</v>
      </c>
      <c r="B57" s="485" t="s">
        <v>713</v>
      </c>
      <c r="C57" s="486">
        <v>5</v>
      </c>
      <c r="D57" s="485" t="s">
        <v>494</v>
      </c>
      <c r="E57" s="487"/>
      <c r="F57" s="488"/>
      <c r="G57" s="487"/>
      <c r="H57" s="488"/>
      <c r="I57" s="487"/>
      <c r="J57" s="488"/>
      <c r="K57" s="487"/>
      <c r="L57" s="488"/>
      <c r="M57" s="517"/>
      <c r="N57" s="482"/>
      <c r="O57" s="482"/>
      <c r="P57" s="482"/>
      <c r="Q57" s="482"/>
      <c r="R57" s="482"/>
      <c r="S57" s="482"/>
      <c r="T57" s="482"/>
      <c r="U57" s="482"/>
      <c r="V57" s="482"/>
      <c r="W57" s="482"/>
      <c r="X57" s="482"/>
      <c r="Y57" s="482"/>
      <c r="Z57" s="482"/>
      <c r="AA57" s="482"/>
      <c r="AB57" s="482"/>
      <c r="AC57" s="482"/>
      <c r="AD57" s="482"/>
      <c r="AE57" s="482"/>
      <c r="AF57" s="482"/>
      <c r="AG57" s="482"/>
      <c r="AH57" s="482"/>
      <c r="AI57" s="482"/>
      <c r="AJ57" s="482"/>
      <c r="AK57" s="482"/>
      <c r="AL57" s="482"/>
      <c r="AM57" s="482"/>
      <c r="AN57" s="482"/>
      <c r="AO57" s="482"/>
      <c r="AP57" s="482"/>
      <c r="AQ57" s="482"/>
      <c r="AR57" s="482"/>
      <c r="AS57" s="482"/>
      <c r="AT57" s="482"/>
      <c r="AU57" s="482"/>
      <c r="AV57" s="482"/>
      <c r="AW57" s="482"/>
      <c r="AX57" s="482"/>
      <c r="AY57" s="482"/>
      <c r="AZ57" s="482"/>
      <c r="BA57" s="482"/>
      <c r="BB57" s="482"/>
      <c r="BC57" s="482"/>
      <c r="BD57" s="482"/>
      <c r="BE57" s="482"/>
      <c r="BF57" s="482"/>
      <c r="BG57" s="482"/>
      <c r="BH57" s="482"/>
      <c r="BI57" s="482"/>
      <c r="BJ57" s="482"/>
      <c r="BK57" s="482"/>
      <c r="BL57" s="482"/>
      <c r="BM57" s="482"/>
      <c r="BN57" s="482"/>
      <c r="BO57" s="482"/>
      <c r="BP57" s="482"/>
      <c r="BQ57" s="482"/>
      <c r="BR57" s="482"/>
      <c r="BS57" s="482"/>
      <c r="BT57" s="482"/>
      <c r="BU57" s="482"/>
      <c r="BV57" s="482"/>
      <c r="BW57" s="482"/>
      <c r="BX57" s="482"/>
      <c r="BY57" s="482"/>
      <c r="BZ57" s="482"/>
      <c r="CA57" s="482"/>
      <c r="CB57" s="482"/>
      <c r="CC57" s="482"/>
      <c r="CD57" s="482"/>
      <c r="CE57" s="482"/>
      <c r="CF57" s="482"/>
      <c r="CG57" s="482"/>
      <c r="CH57" s="482"/>
      <c r="CI57" s="482"/>
      <c r="CJ57" s="482"/>
      <c r="CK57" s="482"/>
      <c r="CL57" s="482"/>
      <c r="CM57" s="482"/>
      <c r="CN57" s="482"/>
      <c r="CO57" s="482"/>
      <c r="CP57" s="482"/>
      <c r="CQ57" s="482"/>
      <c r="CR57" s="482"/>
      <c r="CS57" s="482"/>
      <c r="CT57" s="482"/>
      <c r="CU57" s="482"/>
      <c r="CV57" s="482"/>
      <c r="CW57" s="482"/>
      <c r="CX57" s="482"/>
      <c r="CY57" s="482"/>
      <c r="CZ57" s="482"/>
      <c r="DA57" s="482"/>
      <c r="DB57" s="482"/>
      <c r="DC57" s="482"/>
      <c r="DD57" s="482"/>
      <c r="DE57" s="482"/>
      <c r="DF57" s="482"/>
      <c r="DG57" s="482"/>
      <c r="DH57" s="482"/>
      <c r="DI57" s="482"/>
      <c r="DJ57" s="482" t="s">
        <v>1150</v>
      </c>
      <c r="DK57" s="482" t="s">
        <v>0</v>
      </c>
      <c r="DL57" s="482"/>
      <c r="DM57" s="482"/>
      <c r="DN57" s="482"/>
      <c r="DO57" s="482"/>
      <c r="DP57" s="482"/>
      <c r="DQ57" s="482"/>
      <c r="DR57" s="482"/>
      <c r="DS57" s="482"/>
      <c r="DT57" s="482"/>
      <c r="DU57" s="482"/>
    </row>
    <row r="58" spans="1:214" ht="18" customHeight="1">
      <c r="A58" s="484" t="s">
        <v>1094</v>
      </c>
      <c r="B58" s="485" t="s">
        <v>1095</v>
      </c>
      <c r="C58" s="486">
        <v>85</v>
      </c>
      <c r="D58" s="485" t="s">
        <v>1</v>
      </c>
      <c r="E58" s="487"/>
      <c r="F58" s="488"/>
      <c r="G58" s="487"/>
      <c r="H58" s="488"/>
      <c r="I58" s="487"/>
      <c r="J58" s="488"/>
      <c r="K58" s="487"/>
      <c r="L58" s="488"/>
      <c r="M58" s="517"/>
      <c r="N58" s="482"/>
      <c r="O58" s="482"/>
      <c r="P58" s="482"/>
      <c r="Q58" s="482"/>
      <c r="R58" s="482"/>
      <c r="S58" s="482"/>
      <c r="T58" s="482"/>
      <c r="U58" s="482"/>
      <c r="V58" s="482"/>
      <c r="W58" s="482"/>
      <c r="X58" s="482"/>
      <c r="Y58" s="482"/>
      <c r="Z58" s="482"/>
      <c r="AA58" s="482"/>
      <c r="AB58" s="482"/>
      <c r="AC58" s="482"/>
      <c r="AD58" s="482"/>
      <c r="AE58" s="482"/>
      <c r="AF58" s="482"/>
      <c r="AG58" s="482"/>
      <c r="AH58" s="482"/>
      <c r="AI58" s="482"/>
      <c r="AJ58" s="482"/>
      <c r="AK58" s="482"/>
      <c r="AL58" s="482"/>
      <c r="AM58" s="482"/>
      <c r="AN58" s="482"/>
      <c r="AO58" s="482"/>
      <c r="AP58" s="482"/>
      <c r="AQ58" s="482"/>
      <c r="AR58" s="482"/>
      <c r="AS58" s="482"/>
      <c r="AT58" s="482"/>
      <c r="AU58" s="482"/>
      <c r="AV58" s="482"/>
      <c r="AW58" s="482"/>
      <c r="AX58" s="482"/>
      <c r="AY58" s="482"/>
      <c r="AZ58" s="482"/>
      <c r="BA58" s="482"/>
      <c r="BB58" s="482"/>
      <c r="BC58" s="482"/>
      <c r="BD58" s="482"/>
      <c r="BE58" s="482"/>
      <c r="BF58" s="482"/>
      <c r="BG58" s="482"/>
      <c r="BH58" s="482"/>
      <c r="BI58" s="482"/>
      <c r="BJ58" s="482"/>
      <c r="BK58" s="482"/>
      <c r="BL58" s="482"/>
      <c r="BM58" s="482"/>
      <c r="BN58" s="482"/>
      <c r="BO58" s="482"/>
      <c r="BP58" s="482"/>
      <c r="BQ58" s="482"/>
      <c r="BR58" s="482"/>
      <c r="BS58" s="482"/>
      <c r="BT58" s="482"/>
      <c r="BU58" s="482"/>
      <c r="BV58" s="482"/>
      <c r="BW58" s="482"/>
      <c r="BX58" s="482"/>
      <c r="BY58" s="482"/>
      <c r="BZ58" s="482"/>
      <c r="CA58" s="482"/>
      <c r="CB58" s="482"/>
      <c r="CC58" s="482"/>
      <c r="CD58" s="482"/>
      <c r="CE58" s="482"/>
      <c r="CF58" s="482"/>
      <c r="CG58" s="482"/>
      <c r="CH58" s="482"/>
      <c r="CI58" s="482"/>
      <c r="CJ58" s="482"/>
      <c r="CK58" s="482"/>
      <c r="CL58" s="482"/>
      <c r="CM58" s="482"/>
      <c r="CN58" s="482"/>
      <c r="CO58" s="482"/>
      <c r="CP58" s="482"/>
      <c r="CQ58" s="482"/>
      <c r="CR58" s="482"/>
      <c r="CS58" s="482"/>
      <c r="CT58" s="482"/>
      <c r="CU58" s="482"/>
      <c r="CV58" s="482"/>
      <c r="CW58" s="482"/>
      <c r="CX58" s="482"/>
      <c r="CY58" s="482"/>
      <c r="CZ58" s="482"/>
      <c r="DA58" s="482"/>
      <c r="DB58" s="482"/>
      <c r="DC58" s="482"/>
      <c r="DD58" s="482"/>
      <c r="DE58" s="482"/>
      <c r="DF58" s="482"/>
      <c r="DG58" s="482"/>
      <c r="DH58" s="482"/>
      <c r="DI58" s="482"/>
      <c r="DJ58" s="482" t="s">
        <v>1096</v>
      </c>
      <c r="DK58" s="482" t="s">
        <v>0</v>
      </c>
      <c r="DL58" s="482"/>
      <c r="DM58" s="482"/>
      <c r="DN58" s="482"/>
      <c r="DO58" s="482"/>
      <c r="DP58" s="482"/>
      <c r="DQ58" s="482"/>
      <c r="DR58" s="482"/>
      <c r="DS58" s="482"/>
      <c r="DT58" s="482"/>
      <c r="DU58" s="482"/>
    </row>
    <row r="59" spans="1:214" ht="18" customHeight="1">
      <c r="A59" s="484" t="s">
        <v>1094</v>
      </c>
      <c r="B59" s="485" t="s">
        <v>1097</v>
      </c>
      <c r="C59" s="486">
        <v>74</v>
      </c>
      <c r="D59" s="485" t="s">
        <v>1</v>
      </c>
      <c r="E59" s="487"/>
      <c r="F59" s="488"/>
      <c r="G59" s="487"/>
      <c r="H59" s="488"/>
      <c r="I59" s="487"/>
      <c r="J59" s="488"/>
      <c r="K59" s="487"/>
      <c r="L59" s="488"/>
      <c r="M59" s="517"/>
      <c r="N59" s="482"/>
      <c r="O59" s="482"/>
      <c r="P59" s="482"/>
      <c r="Q59" s="482"/>
      <c r="R59" s="482"/>
      <c r="S59" s="482"/>
      <c r="T59" s="482"/>
      <c r="U59" s="482"/>
      <c r="V59" s="482"/>
      <c r="W59" s="482"/>
      <c r="X59" s="482"/>
      <c r="Y59" s="482"/>
      <c r="Z59" s="482"/>
      <c r="AA59" s="482"/>
      <c r="AB59" s="482"/>
      <c r="AC59" s="482"/>
      <c r="AD59" s="482"/>
      <c r="AE59" s="482"/>
      <c r="AF59" s="482"/>
      <c r="AG59" s="482"/>
      <c r="AH59" s="482"/>
      <c r="AI59" s="482"/>
      <c r="AJ59" s="482"/>
      <c r="AK59" s="482"/>
      <c r="AL59" s="482"/>
      <c r="AM59" s="482"/>
      <c r="AN59" s="482"/>
      <c r="AO59" s="482"/>
      <c r="AP59" s="482"/>
      <c r="AQ59" s="482"/>
      <c r="AR59" s="482"/>
      <c r="AS59" s="482"/>
      <c r="AT59" s="482"/>
      <c r="AU59" s="482"/>
      <c r="AV59" s="482"/>
      <c r="AW59" s="482"/>
      <c r="AX59" s="482"/>
      <c r="AY59" s="482"/>
      <c r="AZ59" s="482"/>
      <c r="BA59" s="482"/>
      <c r="BB59" s="482"/>
      <c r="BC59" s="482"/>
      <c r="BD59" s="482"/>
      <c r="BE59" s="482"/>
      <c r="BF59" s="482"/>
      <c r="BG59" s="482"/>
      <c r="BH59" s="482"/>
      <c r="BI59" s="482"/>
      <c r="BJ59" s="482"/>
      <c r="BK59" s="482"/>
      <c r="BL59" s="482"/>
      <c r="BM59" s="482"/>
      <c r="BN59" s="482"/>
      <c r="BO59" s="482"/>
      <c r="BP59" s="482"/>
      <c r="BQ59" s="482"/>
      <c r="BR59" s="482"/>
      <c r="BS59" s="482"/>
      <c r="BT59" s="482"/>
      <c r="BU59" s="482"/>
      <c r="BV59" s="482"/>
      <c r="BW59" s="482"/>
      <c r="BX59" s="482"/>
      <c r="BY59" s="482"/>
      <c r="BZ59" s="482"/>
      <c r="CA59" s="482"/>
      <c r="CB59" s="482"/>
      <c r="CC59" s="482"/>
      <c r="CD59" s="482"/>
      <c r="CE59" s="482"/>
      <c r="CF59" s="482"/>
      <c r="CG59" s="482"/>
      <c r="CH59" s="482"/>
      <c r="CI59" s="482"/>
      <c r="CJ59" s="482"/>
      <c r="CK59" s="482"/>
      <c r="CL59" s="482"/>
      <c r="CM59" s="482"/>
      <c r="CN59" s="482"/>
      <c r="CO59" s="482"/>
      <c r="CP59" s="482"/>
      <c r="CQ59" s="482"/>
      <c r="CR59" s="482"/>
      <c r="CS59" s="482"/>
      <c r="CT59" s="482"/>
      <c r="CU59" s="482"/>
      <c r="CV59" s="482"/>
      <c r="CW59" s="482"/>
      <c r="CX59" s="482"/>
      <c r="CY59" s="482"/>
      <c r="CZ59" s="482"/>
      <c r="DA59" s="482"/>
      <c r="DB59" s="482"/>
      <c r="DC59" s="482"/>
      <c r="DD59" s="482"/>
      <c r="DE59" s="482"/>
      <c r="DF59" s="482"/>
      <c r="DG59" s="482"/>
      <c r="DH59" s="482"/>
      <c r="DI59" s="482"/>
      <c r="DJ59" s="482" t="s">
        <v>1098</v>
      </c>
      <c r="DK59" s="482" t="s">
        <v>0</v>
      </c>
      <c r="DL59" s="482"/>
      <c r="DM59" s="482"/>
      <c r="DN59" s="482"/>
      <c r="DO59" s="482"/>
      <c r="DP59" s="482"/>
      <c r="DQ59" s="482"/>
      <c r="DR59" s="482"/>
      <c r="DS59" s="482"/>
      <c r="DT59" s="482"/>
      <c r="DU59" s="482"/>
    </row>
    <row r="60" spans="1:214" ht="18" customHeight="1">
      <c r="A60" s="484" t="s">
        <v>934</v>
      </c>
      <c r="B60" s="485" t="s">
        <v>0</v>
      </c>
      <c r="C60" s="489">
        <v>0</v>
      </c>
      <c r="D60" s="485" t="s">
        <v>0</v>
      </c>
      <c r="E60" s="487"/>
      <c r="F60" s="488"/>
      <c r="G60" s="487"/>
      <c r="H60" s="488"/>
      <c r="I60" s="487"/>
      <c r="J60" s="488"/>
      <c r="K60" s="487"/>
      <c r="L60" s="488"/>
      <c r="M60" s="517"/>
      <c r="N60" s="482"/>
      <c r="O60" s="482"/>
      <c r="P60" s="482"/>
      <c r="Q60" s="482"/>
      <c r="R60" s="482"/>
      <c r="S60" s="482"/>
      <c r="T60" s="482"/>
      <c r="U60" s="482"/>
      <c r="V60" s="482"/>
      <c r="W60" s="482"/>
      <c r="X60" s="482"/>
      <c r="Y60" s="482"/>
      <c r="Z60" s="482"/>
      <c r="AA60" s="482"/>
      <c r="AB60" s="482"/>
      <c r="AC60" s="482"/>
      <c r="AD60" s="482"/>
      <c r="AE60" s="482"/>
      <c r="AF60" s="482"/>
      <c r="AG60" s="482"/>
      <c r="AH60" s="482"/>
      <c r="AI60" s="482"/>
      <c r="AJ60" s="482"/>
      <c r="AK60" s="482"/>
      <c r="AL60" s="482"/>
      <c r="AM60" s="482"/>
      <c r="AN60" s="482"/>
      <c r="AO60" s="482"/>
      <c r="AP60" s="482"/>
      <c r="AQ60" s="482"/>
      <c r="AR60" s="482"/>
      <c r="AS60" s="482"/>
      <c r="AT60" s="482"/>
      <c r="AU60" s="482"/>
      <c r="AV60" s="482"/>
      <c r="AW60" s="482"/>
      <c r="AX60" s="482"/>
      <c r="AY60" s="482"/>
      <c r="AZ60" s="482"/>
      <c r="BA60" s="482"/>
      <c r="BB60" s="482"/>
      <c r="BC60" s="482"/>
      <c r="BD60" s="482"/>
      <c r="BE60" s="482"/>
      <c r="BF60" s="482"/>
      <c r="BG60" s="482"/>
      <c r="BH60" s="482"/>
      <c r="BI60" s="482"/>
      <c r="BJ60" s="482"/>
      <c r="BK60" s="482"/>
      <c r="BL60" s="482"/>
      <c r="BM60" s="482"/>
      <c r="BN60" s="482"/>
      <c r="BO60" s="482"/>
      <c r="BP60" s="482"/>
      <c r="BQ60" s="482"/>
      <c r="BR60" s="482"/>
      <c r="BS60" s="482"/>
      <c r="BT60" s="482"/>
      <c r="BU60" s="482"/>
      <c r="BV60" s="482"/>
      <c r="BW60" s="482"/>
      <c r="BX60" s="482"/>
      <c r="BY60" s="482"/>
      <c r="BZ60" s="482"/>
      <c r="CA60" s="482"/>
      <c r="CB60" s="482"/>
      <c r="CC60" s="482"/>
      <c r="CD60" s="482"/>
      <c r="CE60" s="482"/>
      <c r="CF60" s="482"/>
      <c r="CG60" s="482"/>
      <c r="CH60" s="482"/>
      <c r="CI60" s="482"/>
      <c r="CJ60" s="482"/>
      <c r="CK60" s="482"/>
      <c r="CL60" s="482"/>
      <c r="CM60" s="482"/>
      <c r="CN60" s="482"/>
      <c r="CO60" s="482"/>
      <c r="CP60" s="482"/>
      <c r="CQ60" s="482"/>
      <c r="CR60" s="482"/>
      <c r="CS60" s="482"/>
      <c r="CT60" s="482"/>
      <c r="CU60" s="482"/>
      <c r="CV60" s="482"/>
      <c r="CW60" s="482"/>
      <c r="CX60" s="482"/>
      <c r="CY60" s="482"/>
      <c r="CZ60" s="482"/>
      <c r="DA60" s="482"/>
      <c r="DB60" s="482"/>
      <c r="DC60" s="482"/>
      <c r="DD60" s="482"/>
      <c r="DE60" s="482"/>
      <c r="DF60" s="482"/>
      <c r="DG60" s="482"/>
      <c r="DH60" s="482"/>
      <c r="DI60" s="482"/>
      <c r="DJ60" s="482" t="s">
        <v>0</v>
      </c>
      <c r="DK60" s="482" t="s">
        <v>0</v>
      </c>
      <c r="DL60" s="482"/>
      <c r="DM60" s="482"/>
      <c r="DN60" s="482"/>
      <c r="DO60" s="482"/>
      <c r="DP60" s="482"/>
      <c r="DQ60" s="482"/>
      <c r="DR60" s="482"/>
      <c r="DS60" s="482"/>
      <c r="DT60" s="482"/>
      <c r="DU60" s="482"/>
    </row>
    <row r="61" spans="1:214" s="525" customFormat="1" ht="18" customHeight="1">
      <c r="A61" s="526" t="s">
        <v>1054</v>
      </c>
      <c r="B61" s="527" t="s">
        <v>0</v>
      </c>
      <c r="C61" s="528">
        <v>0</v>
      </c>
      <c r="D61" s="527" t="s">
        <v>0</v>
      </c>
      <c r="E61" s="529"/>
      <c r="F61" s="530"/>
      <c r="G61" s="529"/>
      <c r="H61" s="530"/>
      <c r="I61" s="529"/>
      <c r="J61" s="530"/>
      <c r="K61" s="529"/>
      <c r="L61" s="530"/>
      <c r="M61" s="532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  <c r="AG61" s="523"/>
      <c r="AH61" s="523"/>
      <c r="AI61" s="523"/>
      <c r="AJ61" s="523"/>
      <c r="AK61" s="523"/>
      <c r="AL61" s="523"/>
      <c r="AM61" s="523"/>
      <c r="AN61" s="523"/>
      <c r="AO61" s="523"/>
      <c r="AP61" s="523"/>
      <c r="AQ61" s="523"/>
      <c r="AR61" s="523"/>
      <c r="AS61" s="523"/>
      <c r="AT61" s="523"/>
      <c r="AU61" s="523"/>
      <c r="AV61" s="523"/>
      <c r="AW61" s="523"/>
      <c r="AX61" s="523"/>
      <c r="AY61" s="523"/>
      <c r="AZ61" s="523"/>
      <c r="BA61" s="523"/>
      <c r="BB61" s="523"/>
      <c r="BC61" s="523"/>
      <c r="BD61" s="523"/>
      <c r="BE61" s="523"/>
      <c r="BF61" s="523"/>
      <c r="BG61" s="523"/>
      <c r="BH61" s="523"/>
      <c r="BI61" s="523"/>
      <c r="BJ61" s="523"/>
      <c r="BK61" s="523"/>
      <c r="BL61" s="523"/>
      <c r="BM61" s="523"/>
      <c r="BN61" s="523"/>
      <c r="BO61" s="523"/>
      <c r="BP61" s="523"/>
      <c r="BQ61" s="523"/>
      <c r="BR61" s="523"/>
      <c r="BS61" s="523"/>
      <c r="BT61" s="523"/>
      <c r="BU61" s="523"/>
      <c r="BV61" s="523"/>
      <c r="BW61" s="523"/>
      <c r="BX61" s="523"/>
      <c r="BY61" s="523"/>
      <c r="BZ61" s="523"/>
      <c r="CA61" s="523"/>
      <c r="CB61" s="523"/>
      <c r="CC61" s="523"/>
      <c r="CD61" s="523"/>
      <c r="CE61" s="523"/>
      <c r="CF61" s="523"/>
      <c r="CG61" s="523"/>
      <c r="CH61" s="523"/>
      <c r="CI61" s="523"/>
      <c r="CJ61" s="523"/>
      <c r="CK61" s="523"/>
      <c r="CL61" s="523"/>
      <c r="CM61" s="523"/>
      <c r="CN61" s="523"/>
      <c r="CO61" s="523"/>
      <c r="CP61" s="523"/>
      <c r="CQ61" s="523"/>
      <c r="CR61" s="523"/>
      <c r="CS61" s="523"/>
      <c r="CT61" s="523"/>
      <c r="CU61" s="523"/>
      <c r="CV61" s="523"/>
      <c r="CW61" s="523"/>
      <c r="CX61" s="523"/>
      <c r="CY61" s="523"/>
      <c r="CZ61" s="523"/>
      <c r="DA61" s="523"/>
      <c r="DB61" s="523"/>
      <c r="DC61" s="523"/>
      <c r="DD61" s="523"/>
      <c r="DE61" s="523"/>
      <c r="DF61" s="523"/>
      <c r="DG61" s="523"/>
      <c r="DH61" s="523"/>
      <c r="DI61" s="523"/>
      <c r="DJ61" s="523" t="s">
        <v>0</v>
      </c>
      <c r="DK61" s="523" t="s">
        <v>0</v>
      </c>
      <c r="DL61" s="523"/>
      <c r="DM61" s="523"/>
      <c r="DN61" s="523"/>
      <c r="DO61" s="523"/>
      <c r="DP61" s="523"/>
      <c r="DQ61" s="523"/>
      <c r="DR61" s="523"/>
      <c r="DS61" s="523"/>
      <c r="DT61" s="523"/>
      <c r="DU61" s="523"/>
      <c r="DV61" s="524"/>
      <c r="DW61" s="524"/>
      <c r="DX61" s="524"/>
      <c r="DY61" s="524"/>
      <c r="DZ61" s="524"/>
      <c r="EA61" s="524"/>
      <c r="EB61" s="524"/>
      <c r="EC61" s="524"/>
      <c r="ED61" s="524"/>
      <c r="EE61" s="524"/>
      <c r="EF61" s="524"/>
      <c r="EG61" s="524"/>
      <c r="EH61" s="524"/>
      <c r="EI61" s="524"/>
      <c r="EJ61" s="524"/>
      <c r="EK61" s="524"/>
      <c r="EL61" s="524"/>
      <c r="EM61" s="524"/>
      <c r="EN61" s="524"/>
      <c r="EO61" s="524"/>
      <c r="EP61" s="524"/>
      <c r="EQ61" s="524"/>
      <c r="ER61" s="524"/>
      <c r="ES61" s="524"/>
      <c r="ET61" s="524"/>
      <c r="EU61" s="524"/>
      <c r="EV61" s="524"/>
      <c r="EW61" s="524"/>
      <c r="EX61" s="524"/>
      <c r="EY61" s="524"/>
      <c r="EZ61" s="524"/>
      <c r="FA61" s="524"/>
      <c r="FB61" s="524"/>
      <c r="FC61" s="524"/>
      <c r="FD61" s="524"/>
      <c r="FE61" s="524"/>
      <c r="FF61" s="524"/>
      <c r="FG61" s="524"/>
      <c r="FH61" s="524"/>
      <c r="FI61" s="524"/>
      <c r="FJ61" s="524"/>
      <c r="FK61" s="524"/>
      <c r="FL61" s="524"/>
      <c r="FM61" s="524"/>
      <c r="FN61" s="524"/>
      <c r="FO61" s="524"/>
      <c r="FP61" s="524"/>
      <c r="FQ61" s="524"/>
      <c r="FR61" s="524"/>
      <c r="FS61" s="524"/>
      <c r="FT61" s="524"/>
      <c r="FU61" s="524"/>
      <c r="FV61" s="524"/>
      <c r="FW61" s="524"/>
      <c r="FX61" s="524"/>
      <c r="FY61" s="524"/>
      <c r="FZ61" s="524"/>
      <c r="GA61" s="524"/>
      <c r="GB61" s="524"/>
      <c r="GC61" s="524"/>
      <c r="GD61" s="524"/>
      <c r="GE61" s="524"/>
      <c r="GF61" s="524"/>
      <c r="GG61" s="524"/>
      <c r="GH61" s="524"/>
      <c r="GI61" s="524"/>
      <c r="GJ61" s="524"/>
      <c r="GK61" s="524"/>
      <c r="GL61" s="524"/>
      <c r="GM61" s="524"/>
      <c r="GN61" s="524"/>
      <c r="GO61" s="524"/>
      <c r="GP61" s="524"/>
      <c r="GQ61" s="524"/>
      <c r="GR61" s="524"/>
      <c r="GS61" s="524"/>
      <c r="GT61" s="524"/>
      <c r="GU61" s="524"/>
      <c r="GV61" s="524"/>
      <c r="GW61" s="524"/>
      <c r="GX61" s="524"/>
      <c r="GY61" s="524"/>
      <c r="GZ61" s="524"/>
      <c r="HA61" s="524"/>
      <c r="HB61" s="524"/>
      <c r="HC61" s="524"/>
      <c r="HD61" s="524"/>
      <c r="HE61" s="524"/>
      <c r="HF61" s="524"/>
    </row>
    <row r="62" spans="1:214" ht="18" customHeight="1">
      <c r="A62" s="484" t="s">
        <v>1151</v>
      </c>
      <c r="B62" s="485" t="s">
        <v>1123</v>
      </c>
      <c r="C62" s="486">
        <v>2</v>
      </c>
      <c r="D62" s="485" t="s">
        <v>3</v>
      </c>
      <c r="E62" s="487"/>
      <c r="F62" s="488"/>
      <c r="G62" s="487"/>
      <c r="H62" s="488"/>
      <c r="I62" s="487"/>
      <c r="J62" s="488"/>
      <c r="K62" s="487"/>
      <c r="L62" s="488"/>
      <c r="M62" s="517"/>
      <c r="N62" s="482"/>
      <c r="O62" s="482"/>
      <c r="P62" s="482"/>
      <c r="Q62" s="482"/>
      <c r="R62" s="482"/>
      <c r="S62" s="482"/>
      <c r="T62" s="482"/>
      <c r="U62" s="482"/>
      <c r="V62" s="482"/>
      <c r="W62" s="482"/>
      <c r="X62" s="482"/>
      <c r="Y62" s="482"/>
      <c r="Z62" s="482"/>
      <c r="AA62" s="482"/>
      <c r="AB62" s="482"/>
      <c r="AC62" s="482"/>
      <c r="AD62" s="482"/>
      <c r="AE62" s="482"/>
      <c r="AF62" s="482"/>
      <c r="AG62" s="482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2"/>
      <c r="AT62" s="482"/>
      <c r="AU62" s="482"/>
      <c r="AV62" s="482"/>
      <c r="AW62" s="482"/>
      <c r="AX62" s="482"/>
      <c r="AY62" s="482"/>
      <c r="AZ62" s="482"/>
      <c r="BA62" s="482"/>
      <c r="BB62" s="482"/>
      <c r="BC62" s="482"/>
      <c r="BD62" s="482"/>
      <c r="BE62" s="482"/>
      <c r="BF62" s="482"/>
      <c r="BG62" s="482"/>
      <c r="BH62" s="482"/>
      <c r="BI62" s="482"/>
      <c r="BJ62" s="482"/>
      <c r="BK62" s="482"/>
      <c r="BL62" s="482"/>
      <c r="BM62" s="482"/>
      <c r="BN62" s="482"/>
      <c r="BO62" s="482"/>
      <c r="BP62" s="482"/>
      <c r="BQ62" s="482"/>
      <c r="BR62" s="482"/>
      <c r="BS62" s="482"/>
      <c r="BT62" s="482"/>
      <c r="BU62" s="482"/>
      <c r="BV62" s="482"/>
      <c r="BW62" s="482"/>
      <c r="BX62" s="482"/>
      <c r="BY62" s="482"/>
      <c r="BZ62" s="482"/>
      <c r="CA62" s="482"/>
      <c r="CB62" s="482"/>
      <c r="CC62" s="482"/>
      <c r="CD62" s="482"/>
      <c r="CE62" s="482"/>
      <c r="CF62" s="482"/>
      <c r="CG62" s="482"/>
      <c r="CH62" s="482"/>
      <c r="CI62" s="482"/>
      <c r="CJ62" s="482"/>
      <c r="CK62" s="482"/>
      <c r="CL62" s="482"/>
      <c r="CM62" s="482"/>
      <c r="CN62" s="482"/>
      <c r="CO62" s="482"/>
      <c r="CP62" s="482"/>
      <c r="CQ62" s="482"/>
      <c r="CR62" s="482"/>
      <c r="CS62" s="482"/>
      <c r="CT62" s="482"/>
      <c r="CU62" s="482"/>
      <c r="CV62" s="482"/>
      <c r="CW62" s="482"/>
      <c r="CX62" s="482"/>
      <c r="CY62" s="482"/>
      <c r="CZ62" s="482"/>
      <c r="DA62" s="482"/>
      <c r="DB62" s="482"/>
      <c r="DC62" s="482"/>
      <c r="DD62" s="482"/>
      <c r="DE62" s="482"/>
      <c r="DF62" s="482"/>
      <c r="DG62" s="482"/>
      <c r="DH62" s="482"/>
      <c r="DI62" s="482"/>
      <c r="DJ62" s="482" t="s">
        <v>1152</v>
      </c>
      <c r="DK62" s="482" t="s">
        <v>0</v>
      </c>
      <c r="DL62" s="482"/>
      <c r="DM62" s="482"/>
      <c r="DN62" s="482"/>
      <c r="DO62" s="482"/>
      <c r="DP62" s="482"/>
      <c r="DQ62" s="482"/>
      <c r="DR62" s="482"/>
      <c r="DS62" s="482"/>
      <c r="DT62" s="482"/>
      <c r="DU62" s="482"/>
    </row>
    <row r="63" spans="1:214" ht="18" customHeight="1">
      <c r="A63" s="484" t="s">
        <v>1128</v>
      </c>
      <c r="B63" s="485" t="s">
        <v>1129</v>
      </c>
      <c r="C63" s="486">
        <v>2</v>
      </c>
      <c r="D63" s="485" t="s">
        <v>3</v>
      </c>
      <c r="E63" s="487"/>
      <c r="F63" s="488"/>
      <c r="G63" s="487"/>
      <c r="H63" s="488"/>
      <c r="I63" s="487"/>
      <c r="J63" s="488"/>
      <c r="K63" s="487"/>
      <c r="L63" s="488"/>
      <c r="M63" s="517"/>
      <c r="N63" s="482"/>
      <c r="O63" s="482"/>
      <c r="P63" s="482"/>
      <c r="Q63" s="482"/>
      <c r="R63" s="482"/>
      <c r="S63" s="482"/>
      <c r="T63" s="482"/>
      <c r="U63" s="482"/>
      <c r="V63" s="482"/>
      <c r="W63" s="482"/>
      <c r="X63" s="482"/>
      <c r="Y63" s="482"/>
      <c r="Z63" s="482"/>
      <c r="AA63" s="482"/>
      <c r="AB63" s="482"/>
      <c r="AC63" s="482"/>
      <c r="AD63" s="482"/>
      <c r="AE63" s="482"/>
      <c r="AF63" s="482"/>
      <c r="AG63" s="482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2"/>
      <c r="AT63" s="482"/>
      <c r="AU63" s="482"/>
      <c r="AV63" s="482"/>
      <c r="AW63" s="482"/>
      <c r="AX63" s="482"/>
      <c r="AY63" s="482"/>
      <c r="AZ63" s="482"/>
      <c r="BA63" s="482"/>
      <c r="BB63" s="482"/>
      <c r="BC63" s="482"/>
      <c r="BD63" s="482"/>
      <c r="BE63" s="482"/>
      <c r="BF63" s="482"/>
      <c r="BG63" s="482"/>
      <c r="BH63" s="482"/>
      <c r="BI63" s="482"/>
      <c r="BJ63" s="482"/>
      <c r="BK63" s="482"/>
      <c r="BL63" s="482"/>
      <c r="BM63" s="482"/>
      <c r="BN63" s="482"/>
      <c r="BO63" s="482"/>
      <c r="BP63" s="482"/>
      <c r="BQ63" s="482"/>
      <c r="BR63" s="482"/>
      <c r="BS63" s="482"/>
      <c r="BT63" s="482"/>
      <c r="BU63" s="482"/>
      <c r="BV63" s="482"/>
      <c r="BW63" s="482"/>
      <c r="BX63" s="482"/>
      <c r="BY63" s="482"/>
      <c r="BZ63" s="482"/>
      <c r="CA63" s="482"/>
      <c r="CB63" s="482"/>
      <c r="CC63" s="482"/>
      <c r="CD63" s="482"/>
      <c r="CE63" s="482"/>
      <c r="CF63" s="482"/>
      <c r="CG63" s="482"/>
      <c r="CH63" s="482"/>
      <c r="CI63" s="482"/>
      <c r="CJ63" s="482"/>
      <c r="CK63" s="482"/>
      <c r="CL63" s="482"/>
      <c r="CM63" s="482"/>
      <c r="CN63" s="482"/>
      <c r="CO63" s="482"/>
      <c r="CP63" s="482"/>
      <c r="CQ63" s="482"/>
      <c r="CR63" s="482"/>
      <c r="CS63" s="482"/>
      <c r="CT63" s="482"/>
      <c r="CU63" s="482"/>
      <c r="CV63" s="482"/>
      <c r="CW63" s="482"/>
      <c r="CX63" s="482"/>
      <c r="CY63" s="482"/>
      <c r="CZ63" s="482"/>
      <c r="DA63" s="482"/>
      <c r="DB63" s="482"/>
      <c r="DC63" s="482"/>
      <c r="DD63" s="482"/>
      <c r="DE63" s="482"/>
      <c r="DF63" s="482"/>
      <c r="DG63" s="482"/>
      <c r="DH63" s="482"/>
      <c r="DI63" s="482"/>
      <c r="DJ63" s="482" t="s">
        <v>1130</v>
      </c>
      <c r="DK63" s="482" t="s">
        <v>0</v>
      </c>
      <c r="DL63" s="482"/>
      <c r="DM63" s="482"/>
      <c r="DN63" s="482"/>
      <c r="DO63" s="482"/>
      <c r="DP63" s="482"/>
      <c r="DQ63" s="482"/>
      <c r="DR63" s="482"/>
      <c r="DS63" s="482"/>
      <c r="DT63" s="482"/>
      <c r="DU63" s="482"/>
    </row>
    <row r="64" spans="1:214" ht="18" customHeight="1">
      <c r="A64" s="484" t="s">
        <v>1153</v>
      </c>
      <c r="B64" s="485" t="s">
        <v>731</v>
      </c>
      <c r="C64" s="486">
        <v>2</v>
      </c>
      <c r="D64" s="485" t="s">
        <v>427</v>
      </c>
      <c r="E64" s="487"/>
      <c r="F64" s="488"/>
      <c r="G64" s="487"/>
      <c r="H64" s="488"/>
      <c r="I64" s="487"/>
      <c r="J64" s="488"/>
      <c r="K64" s="487"/>
      <c r="L64" s="488"/>
      <c r="M64" s="517"/>
      <c r="N64" s="482"/>
      <c r="O64" s="482"/>
      <c r="P64" s="482"/>
      <c r="Q64" s="482"/>
      <c r="R64" s="482"/>
      <c r="S64" s="482"/>
      <c r="T64" s="482"/>
      <c r="U64" s="482"/>
      <c r="V64" s="482"/>
      <c r="W64" s="482"/>
      <c r="X64" s="482"/>
      <c r="Y64" s="482"/>
      <c r="Z64" s="482"/>
      <c r="AA64" s="482"/>
      <c r="AB64" s="482"/>
      <c r="AC64" s="482"/>
      <c r="AD64" s="482"/>
      <c r="AE64" s="482"/>
      <c r="AF64" s="482"/>
      <c r="AG64" s="482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2"/>
      <c r="AT64" s="482"/>
      <c r="AU64" s="482"/>
      <c r="AV64" s="482"/>
      <c r="AW64" s="482"/>
      <c r="AX64" s="482"/>
      <c r="AY64" s="482"/>
      <c r="AZ64" s="482"/>
      <c r="BA64" s="482"/>
      <c r="BB64" s="482"/>
      <c r="BC64" s="482"/>
      <c r="BD64" s="482"/>
      <c r="BE64" s="482"/>
      <c r="BF64" s="482"/>
      <c r="BG64" s="482"/>
      <c r="BH64" s="482"/>
      <c r="BI64" s="482"/>
      <c r="BJ64" s="482"/>
      <c r="BK64" s="482"/>
      <c r="BL64" s="482"/>
      <c r="BM64" s="482"/>
      <c r="BN64" s="482"/>
      <c r="BO64" s="482"/>
      <c r="BP64" s="482"/>
      <c r="BQ64" s="482"/>
      <c r="BR64" s="482"/>
      <c r="BS64" s="482"/>
      <c r="BT64" s="482"/>
      <c r="BU64" s="482"/>
      <c r="BV64" s="482"/>
      <c r="BW64" s="482"/>
      <c r="BX64" s="482"/>
      <c r="BY64" s="482"/>
      <c r="BZ64" s="482"/>
      <c r="CA64" s="482"/>
      <c r="CB64" s="482"/>
      <c r="CC64" s="482"/>
      <c r="CD64" s="482"/>
      <c r="CE64" s="482"/>
      <c r="CF64" s="482"/>
      <c r="CG64" s="482"/>
      <c r="CH64" s="482"/>
      <c r="CI64" s="482"/>
      <c r="CJ64" s="482"/>
      <c r="CK64" s="482"/>
      <c r="CL64" s="482"/>
      <c r="CM64" s="482"/>
      <c r="CN64" s="482"/>
      <c r="CO64" s="482"/>
      <c r="CP64" s="482"/>
      <c r="CQ64" s="482"/>
      <c r="CR64" s="482"/>
      <c r="CS64" s="482"/>
      <c r="CT64" s="482"/>
      <c r="CU64" s="482"/>
      <c r="CV64" s="482"/>
      <c r="CW64" s="482"/>
      <c r="CX64" s="482"/>
      <c r="CY64" s="482"/>
      <c r="CZ64" s="482"/>
      <c r="DA64" s="482"/>
      <c r="DB64" s="482"/>
      <c r="DC64" s="482"/>
      <c r="DD64" s="482"/>
      <c r="DE64" s="482"/>
      <c r="DF64" s="482"/>
      <c r="DG64" s="482"/>
      <c r="DH64" s="482"/>
      <c r="DI64" s="482"/>
      <c r="DJ64" s="482" t="s">
        <v>1154</v>
      </c>
      <c r="DK64" s="482" t="s">
        <v>0</v>
      </c>
      <c r="DL64" s="482"/>
      <c r="DM64" s="482"/>
      <c r="DN64" s="482"/>
      <c r="DO64" s="482"/>
      <c r="DP64" s="482"/>
      <c r="DQ64" s="482"/>
      <c r="DR64" s="482"/>
      <c r="DS64" s="482"/>
      <c r="DT64" s="482"/>
      <c r="DU64" s="482"/>
    </row>
    <row r="65" spans="1:125" ht="18" customHeight="1">
      <c r="A65" s="484" t="s">
        <v>1155</v>
      </c>
      <c r="B65" s="485" t="s">
        <v>732</v>
      </c>
      <c r="C65" s="486">
        <v>2</v>
      </c>
      <c r="D65" s="485" t="s">
        <v>430</v>
      </c>
      <c r="E65" s="487"/>
      <c r="F65" s="488"/>
      <c r="G65" s="487"/>
      <c r="H65" s="488"/>
      <c r="I65" s="487"/>
      <c r="J65" s="488"/>
      <c r="K65" s="487"/>
      <c r="L65" s="488"/>
      <c r="M65" s="517"/>
      <c r="N65" s="482"/>
      <c r="O65" s="482"/>
      <c r="P65" s="482"/>
      <c r="Q65" s="482"/>
      <c r="R65" s="482"/>
      <c r="S65" s="482"/>
      <c r="T65" s="482"/>
      <c r="U65" s="482"/>
      <c r="V65" s="482"/>
      <c r="W65" s="482"/>
      <c r="X65" s="482"/>
      <c r="Y65" s="482"/>
      <c r="Z65" s="482"/>
      <c r="AA65" s="482"/>
      <c r="AB65" s="482"/>
      <c r="AC65" s="482"/>
      <c r="AD65" s="482"/>
      <c r="AE65" s="482"/>
      <c r="AF65" s="482"/>
      <c r="AG65" s="482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2"/>
      <c r="AT65" s="482"/>
      <c r="AU65" s="482"/>
      <c r="AV65" s="482"/>
      <c r="AW65" s="482"/>
      <c r="AX65" s="482"/>
      <c r="AY65" s="482"/>
      <c r="AZ65" s="482"/>
      <c r="BA65" s="482"/>
      <c r="BB65" s="482"/>
      <c r="BC65" s="482"/>
      <c r="BD65" s="482"/>
      <c r="BE65" s="482"/>
      <c r="BF65" s="482"/>
      <c r="BG65" s="482"/>
      <c r="BH65" s="482"/>
      <c r="BI65" s="482"/>
      <c r="BJ65" s="482"/>
      <c r="BK65" s="482"/>
      <c r="BL65" s="482"/>
      <c r="BM65" s="482"/>
      <c r="BN65" s="482"/>
      <c r="BO65" s="482"/>
      <c r="BP65" s="482"/>
      <c r="BQ65" s="482"/>
      <c r="BR65" s="482"/>
      <c r="BS65" s="482"/>
      <c r="BT65" s="482"/>
      <c r="BU65" s="482"/>
      <c r="BV65" s="482"/>
      <c r="BW65" s="482"/>
      <c r="BX65" s="482"/>
      <c r="BY65" s="482"/>
      <c r="BZ65" s="482"/>
      <c r="CA65" s="482"/>
      <c r="CB65" s="482"/>
      <c r="CC65" s="482"/>
      <c r="CD65" s="482"/>
      <c r="CE65" s="482"/>
      <c r="CF65" s="482"/>
      <c r="CG65" s="482"/>
      <c r="CH65" s="482"/>
      <c r="CI65" s="482"/>
      <c r="CJ65" s="482"/>
      <c r="CK65" s="482"/>
      <c r="CL65" s="482"/>
      <c r="CM65" s="482"/>
      <c r="CN65" s="482"/>
      <c r="CO65" s="482"/>
      <c r="CP65" s="482"/>
      <c r="CQ65" s="482"/>
      <c r="CR65" s="482"/>
      <c r="CS65" s="482"/>
      <c r="CT65" s="482"/>
      <c r="CU65" s="482"/>
      <c r="CV65" s="482"/>
      <c r="CW65" s="482"/>
      <c r="CX65" s="482"/>
      <c r="CY65" s="482"/>
      <c r="CZ65" s="482"/>
      <c r="DA65" s="482"/>
      <c r="DB65" s="482"/>
      <c r="DC65" s="482"/>
      <c r="DD65" s="482"/>
      <c r="DE65" s="482"/>
      <c r="DF65" s="482"/>
      <c r="DG65" s="482"/>
      <c r="DH65" s="482"/>
      <c r="DI65" s="482"/>
      <c r="DJ65" s="482" t="s">
        <v>1156</v>
      </c>
      <c r="DK65" s="482" t="s">
        <v>0</v>
      </c>
      <c r="DL65" s="482"/>
      <c r="DM65" s="482"/>
      <c r="DN65" s="482"/>
      <c r="DO65" s="482"/>
      <c r="DP65" s="482"/>
      <c r="DQ65" s="482"/>
      <c r="DR65" s="482"/>
      <c r="DS65" s="482"/>
      <c r="DT65" s="482"/>
      <c r="DU65" s="482"/>
    </row>
    <row r="66" spans="1:125" ht="18" customHeight="1">
      <c r="A66" s="484" t="s">
        <v>1157</v>
      </c>
      <c r="B66" s="485" t="s">
        <v>733</v>
      </c>
      <c r="C66" s="486">
        <v>2</v>
      </c>
      <c r="D66" s="485" t="s">
        <v>430</v>
      </c>
      <c r="E66" s="487"/>
      <c r="F66" s="488"/>
      <c r="G66" s="487"/>
      <c r="H66" s="488"/>
      <c r="I66" s="487"/>
      <c r="J66" s="488"/>
      <c r="K66" s="487"/>
      <c r="L66" s="488"/>
      <c r="M66" s="517"/>
      <c r="N66" s="482"/>
      <c r="O66" s="482"/>
      <c r="P66" s="482"/>
      <c r="Q66" s="482"/>
      <c r="R66" s="482"/>
      <c r="S66" s="482"/>
      <c r="T66" s="482"/>
      <c r="U66" s="482"/>
      <c r="V66" s="482"/>
      <c r="W66" s="482"/>
      <c r="X66" s="482"/>
      <c r="Y66" s="482"/>
      <c r="Z66" s="482"/>
      <c r="AA66" s="482"/>
      <c r="AB66" s="482"/>
      <c r="AC66" s="482"/>
      <c r="AD66" s="482"/>
      <c r="AE66" s="482"/>
      <c r="AF66" s="482"/>
      <c r="AG66" s="482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2"/>
      <c r="AT66" s="482"/>
      <c r="AU66" s="482"/>
      <c r="AV66" s="482"/>
      <c r="AW66" s="482"/>
      <c r="AX66" s="482"/>
      <c r="AY66" s="482"/>
      <c r="AZ66" s="482"/>
      <c r="BA66" s="482"/>
      <c r="BB66" s="482"/>
      <c r="BC66" s="482"/>
      <c r="BD66" s="482"/>
      <c r="BE66" s="482"/>
      <c r="BF66" s="482"/>
      <c r="BG66" s="482"/>
      <c r="BH66" s="482"/>
      <c r="BI66" s="482"/>
      <c r="BJ66" s="482"/>
      <c r="BK66" s="482"/>
      <c r="BL66" s="482"/>
      <c r="BM66" s="482"/>
      <c r="BN66" s="482"/>
      <c r="BO66" s="482"/>
      <c r="BP66" s="482"/>
      <c r="BQ66" s="482"/>
      <c r="BR66" s="482"/>
      <c r="BS66" s="482"/>
      <c r="BT66" s="482"/>
      <c r="BU66" s="482"/>
      <c r="BV66" s="482"/>
      <c r="BW66" s="482"/>
      <c r="BX66" s="482"/>
      <c r="BY66" s="482"/>
      <c r="BZ66" s="482"/>
      <c r="CA66" s="482"/>
      <c r="CB66" s="482"/>
      <c r="CC66" s="482"/>
      <c r="CD66" s="482"/>
      <c r="CE66" s="482"/>
      <c r="CF66" s="482"/>
      <c r="CG66" s="482"/>
      <c r="CH66" s="482"/>
      <c r="CI66" s="482"/>
      <c r="CJ66" s="482"/>
      <c r="CK66" s="482"/>
      <c r="CL66" s="482"/>
      <c r="CM66" s="482"/>
      <c r="CN66" s="482"/>
      <c r="CO66" s="482"/>
      <c r="CP66" s="482"/>
      <c r="CQ66" s="482"/>
      <c r="CR66" s="482"/>
      <c r="CS66" s="482"/>
      <c r="CT66" s="482"/>
      <c r="CU66" s="482"/>
      <c r="CV66" s="482"/>
      <c r="CW66" s="482"/>
      <c r="CX66" s="482"/>
      <c r="CY66" s="482"/>
      <c r="CZ66" s="482"/>
      <c r="DA66" s="482"/>
      <c r="DB66" s="482"/>
      <c r="DC66" s="482"/>
      <c r="DD66" s="482"/>
      <c r="DE66" s="482"/>
      <c r="DF66" s="482"/>
      <c r="DG66" s="482"/>
      <c r="DH66" s="482"/>
      <c r="DI66" s="482"/>
      <c r="DJ66" s="482" t="s">
        <v>1158</v>
      </c>
      <c r="DK66" s="482" t="s">
        <v>0</v>
      </c>
      <c r="DL66" s="482"/>
      <c r="DM66" s="482"/>
      <c r="DN66" s="482"/>
      <c r="DO66" s="482"/>
      <c r="DP66" s="482"/>
      <c r="DQ66" s="482"/>
      <c r="DR66" s="482"/>
      <c r="DS66" s="482"/>
      <c r="DT66" s="482"/>
      <c r="DU66" s="482"/>
    </row>
    <row r="67" spans="1:125" ht="18" customHeight="1">
      <c r="A67" s="484"/>
      <c r="B67" s="485"/>
      <c r="C67" s="486"/>
      <c r="D67" s="485"/>
      <c r="E67" s="487"/>
      <c r="F67" s="488"/>
      <c r="G67" s="487"/>
      <c r="H67" s="488"/>
      <c r="I67" s="487"/>
      <c r="J67" s="488"/>
      <c r="K67" s="487"/>
      <c r="L67" s="488"/>
      <c r="M67" s="517"/>
      <c r="N67" s="482"/>
      <c r="O67" s="482"/>
      <c r="P67" s="482"/>
      <c r="Q67" s="482"/>
      <c r="R67" s="482"/>
      <c r="S67" s="482"/>
      <c r="T67" s="482"/>
      <c r="U67" s="482"/>
      <c r="V67" s="482"/>
      <c r="W67" s="482"/>
      <c r="X67" s="482"/>
      <c r="Y67" s="482"/>
      <c r="Z67" s="482"/>
      <c r="AA67" s="482"/>
      <c r="AB67" s="482"/>
      <c r="AC67" s="482"/>
      <c r="AD67" s="482"/>
      <c r="AE67" s="482"/>
      <c r="AF67" s="482"/>
      <c r="AG67" s="482"/>
      <c r="AH67" s="482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2"/>
      <c r="AT67" s="482"/>
      <c r="AU67" s="482"/>
      <c r="AV67" s="482"/>
      <c r="AW67" s="482"/>
      <c r="AX67" s="482"/>
      <c r="AY67" s="482"/>
      <c r="AZ67" s="482"/>
      <c r="BA67" s="482"/>
      <c r="BB67" s="482"/>
      <c r="BC67" s="482"/>
      <c r="BD67" s="482"/>
      <c r="BE67" s="482"/>
      <c r="BF67" s="482"/>
      <c r="BG67" s="482"/>
      <c r="BH67" s="482"/>
      <c r="BI67" s="482"/>
      <c r="BJ67" s="482"/>
      <c r="BK67" s="482"/>
      <c r="BL67" s="482"/>
      <c r="BM67" s="482"/>
      <c r="BN67" s="482"/>
      <c r="BO67" s="482"/>
      <c r="BP67" s="482"/>
      <c r="BQ67" s="482"/>
      <c r="BR67" s="482"/>
      <c r="BS67" s="482"/>
      <c r="BT67" s="482"/>
      <c r="BU67" s="482"/>
      <c r="BV67" s="482"/>
      <c r="BW67" s="482"/>
      <c r="BX67" s="482"/>
      <c r="BY67" s="482"/>
      <c r="BZ67" s="482"/>
      <c r="CA67" s="482"/>
      <c r="CB67" s="482"/>
      <c r="CC67" s="482"/>
      <c r="CD67" s="482"/>
      <c r="CE67" s="482"/>
      <c r="CF67" s="482"/>
      <c r="CG67" s="482"/>
      <c r="CH67" s="482"/>
      <c r="CI67" s="482"/>
      <c r="CJ67" s="482"/>
      <c r="CK67" s="482"/>
      <c r="CL67" s="482"/>
      <c r="CM67" s="482"/>
      <c r="CN67" s="482"/>
      <c r="CO67" s="482"/>
      <c r="CP67" s="482"/>
      <c r="CQ67" s="482"/>
      <c r="CR67" s="482"/>
      <c r="CS67" s="482"/>
      <c r="CT67" s="482"/>
      <c r="CU67" s="482"/>
      <c r="CV67" s="482"/>
      <c r="CW67" s="482"/>
      <c r="CX67" s="482"/>
      <c r="CY67" s="482"/>
      <c r="CZ67" s="482"/>
      <c r="DA67" s="482"/>
      <c r="DB67" s="482"/>
      <c r="DC67" s="482"/>
      <c r="DD67" s="482"/>
      <c r="DE67" s="482"/>
      <c r="DF67" s="482"/>
      <c r="DG67" s="482"/>
      <c r="DH67" s="482"/>
      <c r="DI67" s="482"/>
      <c r="DJ67" s="482"/>
      <c r="DK67" s="482"/>
      <c r="DL67" s="482"/>
      <c r="DM67" s="482"/>
      <c r="DN67" s="482"/>
      <c r="DO67" s="482"/>
      <c r="DP67" s="482"/>
      <c r="DQ67" s="482"/>
      <c r="DR67" s="482"/>
      <c r="DS67" s="482"/>
      <c r="DT67" s="482"/>
      <c r="DU67" s="482"/>
    </row>
    <row r="68" spans="1:125" ht="18" customHeight="1">
      <c r="A68" s="484"/>
      <c r="B68" s="485"/>
      <c r="C68" s="486"/>
      <c r="D68" s="485"/>
      <c r="E68" s="487"/>
      <c r="F68" s="488"/>
      <c r="G68" s="487"/>
      <c r="H68" s="488"/>
      <c r="I68" s="487"/>
      <c r="J68" s="488"/>
      <c r="K68" s="487"/>
      <c r="L68" s="488"/>
      <c r="M68" s="517"/>
      <c r="N68" s="482"/>
      <c r="O68" s="482"/>
      <c r="P68" s="482"/>
      <c r="Q68" s="482"/>
      <c r="R68" s="482"/>
      <c r="S68" s="482"/>
      <c r="T68" s="482"/>
      <c r="U68" s="482"/>
      <c r="V68" s="482"/>
      <c r="W68" s="482"/>
      <c r="X68" s="482"/>
      <c r="Y68" s="482"/>
      <c r="Z68" s="482"/>
      <c r="AA68" s="482"/>
      <c r="AB68" s="482"/>
      <c r="AC68" s="482"/>
      <c r="AD68" s="482"/>
      <c r="AE68" s="482"/>
      <c r="AF68" s="482"/>
      <c r="AG68" s="482"/>
      <c r="AH68" s="482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2"/>
      <c r="AT68" s="482"/>
      <c r="AU68" s="482"/>
      <c r="AV68" s="482"/>
      <c r="AW68" s="482"/>
      <c r="AX68" s="482"/>
      <c r="AY68" s="482"/>
      <c r="AZ68" s="482"/>
      <c r="BA68" s="482"/>
      <c r="BB68" s="482"/>
      <c r="BC68" s="482"/>
      <c r="BD68" s="482"/>
      <c r="BE68" s="482"/>
      <c r="BF68" s="482"/>
      <c r="BG68" s="482"/>
      <c r="BH68" s="482"/>
      <c r="BI68" s="482"/>
      <c r="BJ68" s="482"/>
      <c r="BK68" s="482"/>
      <c r="BL68" s="482"/>
      <c r="BM68" s="482"/>
      <c r="BN68" s="482"/>
      <c r="BO68" s="482"/>
      <c r="BP68" s="482"/>
      <c r="BQ68" s="482"/>
      <c r="BR68" s="482"/>
      <c r="BS68" s="482"/>
      <c r="BT68" s="482"/>
      <c r="BU68" s="482"/>
      <c r="BV68" s="482"/>
      <c r="BW68" s="482"/>
      <c r="BX68" s="482"/>
      <c r="BY68" s="482"/>
      <c r="BZ68" s="482"/>
      <c r="CA68" s="482"/>
      <c r="CB68" s="482"/>
      <c r="CC68" s="482"/>
      <c r="CD68" s="482"/>
      <c r="CE68" s="482"/>
      <c r="CF68" s="482"/>
      <c r="CG68" s="482"/>
      <c r="CH68" s="482"/>
      <c r="CI68" s="482"/>
      <c r="CJ68" s="482"/>
      <c r="CK68" s="482"/>
      <c r="CL68" s="482"/>
      <c r="CM68" s="482"/>
      <c r="CN68" s="482"/>
      <c r="CO68" s="482"/>
      <c r="CP68" s="482"/>
      <c r="CQ68" s="482"/>
      <c r="CR68" s="482"/>
      <c r="CS68" s="482"/>
      <c r="CT68" s="482"/>
      <c r="CU68" s="482"/>
      <c r="CV68" s="482"/>
      <c r="CW68" s="482"/>
      <c r="CX68" s="482"/>
      <c r="CY68" s="482"/>
      <c r="CZ68" s="482"/>
      <c r="DA68" s="482"/>
      <c r="DB68" s="482"/>
      <c r="DC68" s="482"/>
      <c r="DD68" s="482"/>
      <c r="DE68" s="482"/>
      <c r="DF68" s="482"/>
      <c r="DG68" s="482"/>
      <c r="DH68" s="482"/>
      <c r="DI68" s="482"/>
      <c r="DJ68" s="482"/>
      <c r="DK68" s="482"/>
      <c r="DL68" s="482"/>
      <c r="DM68" s="482"/>
      <c r="DN68" s="482"/>
      <c r="DO68" s="482"/>
      <c r="DP68" s="482"/>
      <c r="DQ68" s="482"/>
      <c r="DR68" s="482"/>
      <c r="DS68" s="482"/>
      <c r="DT68" s="482"/>
      <c r="DU68" s="482"/>
    </row>
    <row r="69" spans="1:125" ht="18" customHeight="1">
      <c r="A69" s="484"/>
      <c r="B69" s="485"/>
      <c r="C69" s="486"/>
      <c r="D69" s="485"/>
      <c r="E69" s="487"/>
      <c r="F69" s="488"/>
      <c r="G69" s="487"/>
      <c r="H69" s="488"/>
      <c r="I69" s="487"/>
      <c r="J69" s="488"/>
      <c r="K69" s="487"/>
      <c r="L69" s="488"/>
      <c r="M69" s="517"/>
      <c r="N69" s="482"/>
      <c r="O69" s="482"/>
      <c r="P69" s="482"/>
      <c r="Q69" s="482"/>
      <c r="R69" s="482"/>
      <c r="S69" s="482"/>
      <c r="T69" s="482"/>
      <c r="U69" s="482"/>
      <c r="V69" s="482"/>
      <c r="W69" s="482"/>
      <c r="X69" s="482"/>
      <c r="Y69" s="482"/>
      <c r="Z69" s="482"/>
      <c r="AA69" s="482"/>
      <c r="AB69" s="482"/>
      <c r="AC69" s="482"/>
      <c r="AD69" s="482"/>
      <c r="AE69" s="482"/>
      <c r="AF69" s="482"/>
      <c r="AG69" s="482"/>
      <c r="AH69" s="482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2"/>
      <c r="AT69" s="482"/>
      <c r="AU69" s="482"/>
      <c r="AV69" s="482"/>
      <c r="AW69" s="482"/>
      <c r="AX69" s="482"/>
      <c r="AY69" s="482"/>
      <c r="AZ69" s="482"/>
      <c r="BA69" s="482"/>
      <c r="BB69" s="482"/>
      <c r="BC69" s="482"/>
      <c r="BD69" s="482"/>
      <c r="BE69" s="482"/>
      <c r="BF69" s="482"/>
      <c r="BG69" s="482"/>
      <c r="BH69" s="482"/>
      <c r="BI69" s="482"/>
      <c r="BJ69" s="482"/>
      <c r="BK69" s="482"/>
      <c r="BL69" s="482"/>
      <c r="BM69" s="482"/>
      <c r="BN69" s="482"/>
      <c r="BO69" s="482"/>
      <c r="BP69" s="482"/>
      <c r="BQ69" s="482"/>
      <c r="BR69" s="482"/>
      <c r="BS69" s="482"/>
      <c r="BT69" s="482"/>
      <c r="BU69" s="482"/>
      <c r="BV69" s="482"/>
      <c r="BW69" s="482"/>
      <c r="BX69" s="482"/>
      <c r="BY69" s="482"/>
      <c r="BZ69" s="482"/>
      <c r="CA69" s="482"/>
      <c r="CB69" s="482"/>
      <c r="CC69" s="482"/>
      <c r="CD69" s="482"/>
      <c r="CE69" s="482"/>
      <c r="CF69" s="482"/>
      <c r="CG69" s="482"/>
      <c r="CH69" s="482"/>
      <c r="CI69" s="482"/>
      <c r="CJ69" s="482"/>
      <c r="CK69" s="482"/>
      <c r="CL69" s="482"/>
      <c r="CM69" s="482"/>
      <c r="CN69" s="482"/>
      <c r="CO69" s="482"/>
      <c r="CP69" s="482"/>
      <c r="CQ69" s="482"/>
      <c r="CR69" s="482"/>
      <c r="CS69" s="482"/>
      <c r="CT69" s="482"/>
      <c r="CU69" s="482"/>
      <c r="CV69" s="482"/>
      <c r="CW69" s="482"/>
      <c r="CX69" s="482"/>
      <c r="CY69" s="482"/>
      <c r="CZ69" s="482"/>
      <c r="DA69" s="482"/>
      <c r="DB69" s="482"/>
      <c r="DC69" s="482"/>
      <c r="DD69" s="482"/>
      <c r="DE69" s="482"/>
      <c r="DF69" s="482"/>
      <c r="DG69" s="482"/>
      <c r="DH69" s="482"/>
      <c r="DI69" s="482"/>
      <c r="DJ69" s="482"/>
      <c r="DK69" s="482"/>
      <c r="DL69" s="482"/>
      <c r="DM69" s="482"/>
      <c r="DN69" s="482"/>
      <c r="DO69" s="482"/>
      <c r="DP69" s="482"/>
      <c r="DQ69" s="482"/>
      <c r="DR69" s="482"/>
      <c r="DS69" s="482"/>
      <c r="DT69" s="482"/>
      <c r="DU69" s="482"/>
    </row>
    <row r="70" spans="1:125" ht="18" customHeight="1">
      <c r="A70" s="484"/>
      <c r="B70" s="485"/>
      <c r="C70" s="486"/>
      <c r="D70" s="485"/>
      <c r="E70" s="487"/>
      <c r="F70" s="488"/>
      <c r="G70" s="487"/>
      <c r="H70" s="488"/>
      <c r="I70" s="487"/>
      <c r="J70" s="488"/>
      <c r="K70" s="487"/>
      <c r="L70" s="488"/>
      <c r="M70" s="517"/>
      <c r="N70" s="482"/>
      <c r="O70" s="482"/>
      <c r="P70" s="482"/>
      <c r="Q70" s="482"/>
      <c r="R70" s="482"/>
      <c r="S70" s="482"/>
      <c r="T70" s="482"/>
      <c r="U70" s="482"/>
      <c r="V70" s="482"/>
      <c r="W70" s="482"/>
      <c r="X70" s="482"/>
      <c r="Y70" s="482"/>
      <c r="Z70" s="482"/>
      <c r="AA70" s="482"/>
      <c r="AB70" s="482"/>
      <c r="AC70" s="482"/>
      <c r="AD70" s="482"/>
      <c r="AE70" s="482"/>
      <c r="AF70" s="482"/>
      <c r="AG70" s="482"/>
      <c r="AH70" s="482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2"/>
      <c r="AT70" s="482"/>
      <c r="AU70" s="482"/>
      <c r="AV70" s="482"/>
      <c r="AW70" s="482"/>
      <c r="AX70" s="482"/>
      <c r="AY70" s="482"/>
      <c r="AZ70" s="482"/>
      <c r="BA70" s="482"/>
      <c r="BB70" s="482"/>
      <c r="BC70" s="482"/>
      <c r="BD70" s="482"/>
      <c r="BE70" s="482"/>
      <c r="BF70" s="482"/>
      <c r="BG70" s="482"/>
      <c r="BH70" s="482"/>
      <c r="BI70" s="482"/>
      <c r="BJ70" s="482"/>
      <c r="BK70" s="482"/>
      <c r="BL70" s="482"/>
      <c r="BM70" s="482"/>
      <c r="BN70" s="482"/>
      <c r="BO70" s="482"/>
      <c r="BP70" s="482"/>
      <c r="BQ70" s="482"/>
      <c r="BR70" s="482"/>
      <c r="BS70" s="482"/>
      <c r="BT70" s="482"/>
      <c r="BU70" s="482"/>
      <c r="BV70" s="482"/>
      <c r="BW70" s="482"/>
      <c r="BX70" s="482"/>
      <c r="BY70" s="482"/>
      <c r="BZ70" s="482"/>
      <c r="CA70" s="482"/>
      <c r="CB70" s="482"/>
      <c r="CC70" s="482"/>
      <c r="CD70" s="482"/>
      <c r="CE70" s="482"/>
      <c r="CF70" s="482"/>
      <c r="CG70" s="482"/>
      <c r="CH70" s="482"/>
      <c r="CI70" s="482"/>
      <c r="CJ70" s="482"/>
      <c r="CK70" s="482"/>
      <c r="CL70" s="482"/>
      <c r="CM70" s="482"/>
      <c r="CN70" s="482"/>
      <c r="CO70" s="482"/>
      <c r="CP70" s="482"/>
      <c r="CQ70" s="482"/>
      <c r="CR70" s="482"/>
      <c r="CS70" s="482"/>
      <c r="CT70" s="482"/>
      <c r="CU70" s="482"/>
      <c r="CV70" s="482"/>
      <c r="CW70" s="482"/>
      <c r="CX70" s="482"/>
      <c r="CY70" s="482"/>
      <c r="CZ70" s="482"/>
      <c r="DA70" s="482"/>
      <c r="DB70" s="482"/>
      <c r="DC70" s="482"/>
      <c r="DD70" s="482"/>
      <c r="DE70" s="482"/>
      <c r="DF70" s="482"/>
      <c r="DG70" s="482"/>
      <c r="DH70" s="482"/>
      <c r="DI70" s="482"/>
      <c r="DJ70" s="482"/>
      <c r="DK70" s="482"/>
      <c r="DL70" s="482"/>
      <c r="DM70" s="482"/>
      <c r="DN70" s="482"/>
      <c r="DO70" s="482"/>
      <c r="DP70" s="482"/>
      <c r="DQ70" s="482"/>
      <c r="DR70" s="482"/>
      <c r="DS70" s="482"/>
      <c r="DT70" s="482"/>
      <c r="DU70" s="482"/>
    </row>
    <row r="71" spans="1:125" ht="18" customHeight="1" thickBot="1">
      <c r="A71" s="501"/>
      <c r="B71" s="502"/>
      <c r="C71" s="503"/>
      <c r="D71" s="502"/>
      <c r="E71" s="504"/>
      <c r="F71" s="505"/>
      <c r="G71" s="504"/>
      <c r="H71" s="505"/>
      <c r="I71" s="504"/>
      <c r="J71" s="505"/>
      <c r="K71" s="504"/>
      <c r="L71" s="505"/>
      <c r="M71" s="518"/>
      <c r="N71" s="482"/>
      <c r="O71" s="482"/>
      <c r="P71" s="482"/>
      <c r="Q71" s="482"/>
      <c r="R71" s="482"/>
      <c r="S71" s="482"/>
      <c r="T71" s="482"/>
      <c r="U71" s="482"/>
      <c r="V71" s="482"/>
      <c r="W71" s="482"/>
      <c r="X71" s="482"/>
      <c r="Y71" s="482"/>
      <c r="Z71" s="482"/>
      <c r="AA71" s="482"/>
      <c r="AB71" s="482"/>
      <c r="AC71" s="482"/>
      <c r="AD71" s="482"/>
      <c r="AE71" s="482"/>
      <c r="AF71" s="482"/>
      <c r="AG71" s="482"/>
      <c r="AH71" s="482"/>
      <c r="AI71" s="482"/>
      <c r="AJ71" s="482"/>
      <c r="AK71" s="482"/>
      <c r="AL71" s="482"/>
      <c r="AM71" s="482"/>
      <c r="AN71" s="482"/>
      <c r="AO71" s="482"/>
      <c r="AP71" s="482"/>
      <c r="AQ71" s="482"/>
      <c r="AR71" s="482"/>
      <c r="AS71" s="482"/>
      <c r="AT71" s="482"/>
      <c r="AU71" s="482"/>
      <c r="AV71" s="482"/>
      <c r="AW71" s="482"/>
      <c r="AX71" s="482"/>
      <c r="AY71" s="482"/>
      <c r="AZ71" s="482"/>
      <c r="BA71" s="482"/>
      <c r="BB71" s="482"/>
      <c r="BC71" s="482"/>
      <c r="BD71" s="482"/>
      <c r="BE71" s="482"/>
      <c r="BF71" s="482"/>
      <c r="BG71" s="482"/>
      <c r="BH71" s="482"/>
      <c r="BI71" s="482"/>
      <c r="BJ71" s="482"/>
      <c r="BK71" s="482"/>
      <c r="BL71" s="482"/>
      <c r="BM71" s="482"/>
      <c r="BN71" s="482"/>
      <c r="BO71" s="482"/>
      <c r="BP71" s="482"/>
      <c r="BQ71" s="482"/>
      <c r="BR71" s="482"/>
      <c r="BS71" s="482"/>
      <c r="BT71" s="482"/>
      <c r="BU71" s="482"/>
      <c r="BV71" s="482"/>
      <c r="BW71" s="482"/>
      <c r="BX71" s="482"/>
      <c r="BY71" s="482"/>
      <c r="BZ71" s="482"/>
      <c r="CA71" s="482"/>
      <c r="CB71" s="482"/>
      <c r="CC71" s="482"/>
      <c r="CD71" s="482"/>
      <c r="CE71" s="482"/>
      <c r="CF71" s="482"/>
      <c r="CG71" s="482"/>
      <c r="CH71" s="482"/>
      <c r="CI71" s="482"/>
      <c r="CJ71" s="482"/>
      <c r="CK71" s="482"/>
      <c r="CL71" s="482"/>
      <c r="CM71" s="482"/>
      <c r="CN71" s="482"/>
      <c r="CO71" s="482"/>
      <c r="CP71" s="482"/>
      <c r="CQ71" s="482"/>
      <c r="CR71" s="482"/>
      <c r="CS71" s="482"/>
      <c r="CT71" s="482"/>
      <c r="CU71" s="482"/>
      <c r="CV71" s="482"/>
      <c r="CW71" s="482"/>
      <c r="CX71" s="482"/>
      <c r="CY71" s="482"/>
      <c r="CZ71" s="482"/>
      <c r="DA71" s="482"/>
      <c r="DB71" s="482"/>
      <c r="DC71" s="482"/>
      <c r="DD71" s="482"/>
      <c r="DE71" s="482"/>
      <c r="DF71" s="482"/>
      <c r="DG71" s="482"/>
      <c r="DH71" s="482"/>
      <c r="DI71" s="482"/>
      <c r="DJ71" s="482"/>
      <c r="DK71" s="482"/>
      <c r="DL71" s="482"/>
      <c r="DM71" s="482"/>
      <c r="DN71" s="482"/>
      <c r="DO71" s="482"/>
      <c r="DP71" s="482"/>
      <c r="DQ71" s="482"/>
      <c r="DR71" s="482"/>
      <c r="DS71" s="482"/>
      <c r="DT71" s="482"/>
      <c r="DU71" s="482"/>
    </row>
    <row r="72" spans="1:125" ht="21.75" customHeight="1">
      <c r="A72" s="507" t="s">
        <v>1160</v>
      </c>
      <c r="B72" s="508" t="s">
        <v>0</v>
      </c>
      <c r="C72" s="509">
        <v>0</v>
      </c>
      <c r="D72" s="508" t="s">
        <v>0</v>
      </c>
      <c r="E72" s="510"/>
      <c r="F72" s="511"/>
      <c r="G72" s="512"/>
      <c r="H72" s="513"/>
      <c r="I72" s="512"/>
      <c r="J72" s="514"/>
      <c r="K72" s="515"/>
      <c r="L72" s="514"/>
      <c r="M72" s="516"/>
      <c r="N72" s="482"/>
      <c r="O72" s="482"/>
      <c r="P72" s="482"/>
      <c r="Q72" s="482"/>
      <c r="R72" s="482"/>
      <c r="S72" s="482"/>
      <c r="T72" s="482"/>
      <c r="U72" s="482"/>
      <c r="V72" s="482"/>
      <c r="W72" s="482"/>
      <c r="X72" s="482"/>
      <c r="Y72" s="482"/>
      <c r="Z72" s="482"/>
      <c r="AA72" s="482"/>
      <c r="AB72" s="482"/>
      <c r="AC72" s="482"/>
      <c r="AD72" s="482"/>
      <c r="AE72" s="482"/>
      <c r="AF72" s="482"/>
      <c r="AG72" s="482"/>
      <c r="AH72" s="482"/>
      <c r="AI72" s="482"/>
      <c r="AJ72" s="482"/>
      <c r="AK72" s="482"/>
      <c r="AL72" s="482"/>
      <c r="AM72" s="482"/>
      <c r="AN72" s="482"/>
      <c r="AO72" s="482"/>
      <c r="AP72" s="482"/>
      <c r="AQ72" s="482"/>
      <c r="AR72" s="482"/>
      <c r="AS72" s="482"/>
      <c r="AT72" s="482"/>
      <c r="AU72" s="482"/>
      <c r="AV72" s="482"/>
      <c r="AW72" s="482"/>
      <c r="AX72" s="482"/>
      <c r="AY72" s="482"/>
      <c r="AZ72" s="482"/>
      <c r="BA72" s="482"/>
      <c r="BB72" s="482"/>
      <c r="BC72" s="482"/>
      <c r="BD72" s="482"/>
      <c r="BE72" s="482"/>
      <c r="BF72" s="482"/>
      <c r="BG72" s="482"/>
      <c r="BH72" s="482"/>
      <c r="BI72" s="482"/>
      <c r="BJ72" s="482"/>
      <c r="BK72" s="482"/>
      <c r="BL72" s="482"/>
      <c r="BM72" s="482"/>
      <c r="BN72" s="482"/>
      <c r="BO72" s="482"/>
      <c r="BP72" s="482"/>
      <c r="BQ72" s="482"/>
      <c r="BR72" s="482"/>
      <c r="BS72" s="482"/>
      <c r="BT72" s="482"/>
      <c r="BU72" s="482"/>
      <c r="BV72" s="482"/>
      <c r="BW72" s="482"/>
      <c r="BX72" s="482"/>
      <c r="BY72" s="482"/>
      <c r="BZ72" s="482"/>
      <c r="CA72" s="482"/>
      <c r="CB72" s="482"/>
      <c r="CC72" s="482"/>
      <c r="CD72" s="482"/>
      <c r="CE72" s="482"/>
      <c r="CF72" s="482"/>
      <c r="CG72" s="482"/>
      <c r="CH72" s="482"/>
      <c r="CI72" s="482"/>
      <c r="CJ72" s="482"/>
      <c r="CK72" s="482"/>
      <c r="CL72" s="482"/>
      <c r="CM72" s="482"/>
      <c r="CN72" s="482"/>
      <c r="CO72" s="482"/>
      <c r="CP72" s="482"/>
      <c r="CQ72" s="482"/>
      <c r="CR72" s="482"/>
      <c r="CS72" s="482"/>
      <c r="CT72" s="482"/>
      <c r="CU72" s="482"/>
      <c r="CV72" s="482"/>
      <c r="CW72" s="482"/>
      <c r="CX72" s="482"/>
      <c r="CY72" s="482"/>
      <c r="CZ72" s="482"/>
      <c r="DA72" s="482"/>
      <c r="DB72" s="482"/>
      <c r="DC72" s="482"/>
      <c r="DD72" s="482"/>
      <c r="DE72" s="482"/>
      <c r="DF72" s="482"/>
      <c r="DG72" s="482"/>
      <c r="DH72" s="482"/>
      <c r="DI72" s="482"/>
      <c r="DJ72" s="482" t="s">
        <v>0</v>
      </c>
      <c r="DK72" s="482" t="s">
        <v>0</v>
      </c>
      <c r="DL72" s="482"/>
      <c r="DM72" s="482"/>
      <c r="DN72" s="482"/>
      <c r="DO72" s="482"/>
      <c r="DP72" s="482"/>
      <c r="DQ72" s="482"/>
      <c r="DR72" s="482"/>
      <c r="DS72" s="482"/>
      <c r="DT72" s="482"/>
      <c r="DU72" s="482"/>
    </row>
    <row r="73" spans="1:125" s="563" customFormat="1" ht="18" customHeight="1">
      <c r="A73" s="555" t="s">
        <v>1189</v>
      </c>
      <c r="B73" s="556" t="s">
        <v>1195</v>
      </c>
      <c r="C73" s="557">
        <v>34</v>
      </c>
      <c r="D73" s="556" t="s">
        <v>3</v>
      </c>
      <c r="E73" s="558"/>
      <c r="F73" s="559"/>
      <c r="G73" s="558"/>
      <c r="H73" s="559"/>
      <c r="I73" s="558"/>
      <c r="J73" s="560"/>
      <c r="K73" s="564"/>
      <c r="L73" s="564"/>
      <c r="M73" s="561"/>
      <c r="N73" s="562"/>
      <c r="O73" s="562"/>
      <c r="P73" s="562"/>
      <c r="Q73" s="562"/>
      <c r="R73" s="562"/>
      <c r="S73" s="562"/>
      <c r="T73" s="562"/>
      <c r="U73" s="562"/>
      <c r="V73" s="562"/>
      <c r="W73" s="562"/>
      <c r="X73" s="562"/>
      <c r="Y73" s="562"/>
      <c r="Z73" s="562"/>
      <c r="AA73" s="562"/>
      <c r="AB73" s="562"/>
      <c r="AC73" s="562"/>
      <c r="AD73" s="562"/>
      <c r="AE73" s="562"/>
      <c r="AF73" s="562"/>
      <c r="AG73" s="562"/>
      <c r="AH73" s="562"/>
      <c r="AI73" s="562"/>
      <c r="AJ73" s="562"/>
      <c r="AK73" s="562"/>
      <c r="AL73" s="562"/>
      <c r="AM73" s="562"/>
      <c r="AN73" s="562"/>
      <c r="AO73" s="562"/>
      <c r="AP73" s="562"/>
      <c r="AQ73" s="562"/>
      <c r="AR73" s="562"/>
      <c r="AS73" s="562"/>
      <c r="AT73" s="562"/>
      <c r="AU73" s="562"/>
      <c r="AV73" s="562"/>
      <c r="AW73" s="562"/>
      <c r="AX73" s="562"/>
      <c r="AY73" s="562"/>
      <c r="AZ73" s="562"/>
      <c r="BA73" s="562"/>
      <c r="BB73" s="562"/>
      <c r="BC73" s="562"/>
      <c r="BD73" s="562"/>
      <c r="BE73" s="562"/>
      <c r="BF73" s="562"/>
      <c r="BG73" s="562"/>
      <c r="BH73" s="562"/>
      <c r="BI73" s="562"/>
      <c r="BJ73" s="562"/>
      <c r="BK73" s="562"/>
      <c r="BL73" s="562"/>
      <c r="BM73" s="562"/>
      <c r="BN73" s="562"/>
      <c r="BO73" s="562"/>
      <c r="BP73" s="562"/>
      <c r="BQ73" s="562"/>
      <c r="BR73" s="562"/>
      <c r="BS73" s="562"/>
      <c r="BT73" s="562"/>
      <c r="BU73" s="562"/>
      <c r="BV73" s="562"/>
      <c r="BW73" s="562"/>
      <c r="BX73" s="562"/>
      <c r="BY73" s="562"/>
      <c r="BZ73" s="562"/>
      <c r="CA73" s="562"/>
      <c r="CB73" s="562"/>
      <c r="CC73" s="562"/>
      <c r="CD73" s="562"/>
      <c r="CE73" s="562"/>
      <c r="CF73" s="562"/>
      <c r="CG73" s="562"/>
      <c r="CH73" s="562"/>
      <c r="CI73" s="562"/>
      <c r="CJ73" s="562"/>
      <c r="CK73" s="562"/>
      <c r="CL73" s="562"/>
      <c r="CM73" s="562"/>
      <c r="CN73" s="562"/>
      <c r="CO73" s="562"/>
      <c r="CP73" s="562"/>
      <c r="CQ73" s="562"/>
      <c r="CR73" s="562"/>
      <c r="CS73" s="562"/>
      <c r="CT73" s="562"/>
      <c r="CU73" s="562"/>
      <c r="CV73" s="562"/>
      <c r="CW73" s="562"/>
      <c r="CX73" s="562"/>
      <c r="CY73" s="562"/>
      <c r="CZ73" s="562"/>
      <c r="DA73" s="562"/>
      <c r="DB73" s="562"/>
      <c r="DC73" s="562"/>
      <c r="DD73" s="562"/>
      <c r="DE73" s="562"/>
      <c r="DF73" s="562"/>
      <c r="DG73" s="562"/>
      <c r="DH73" s="562"/>
      <c r="DI73" s="562"/>
      <c r="DJ73" s="562" t="s">
        <v>1161</v>
      </c>
      <c r="DK73" s="562" t="s">
        <v>0</v>
      </c>
      <c r="DL73" s="562"/>
      <c r="DM73" s="562"/>
      <c r="DN73" s="562"/>
      <c r="DO73" s="562"/>
      <c r="DP73" s="562"/>
      <c r="DQ73" s="562"/>
      <c r="DR73" s="562"/>
      <c r="DS73" s="562"/>
      <c r="DT73" s="562"/>
      <c r="DU73" s="562"/>
    </row>
    <row r="74" spans="1:125" s="563" customFormat="1" ht="18" customHeight="1">
      <c r="A74" s="555" t="s">
        <v>1189</v>
      </c>
      <c r="B74" s="556" t="s">
        <v>1196</v>
      </c>
      <c r="C74" s="557">
        <v>11</v>
      </c>
      <c r="D74" s="556" t="s">
        <v>3</v>
      </c>
      <c r="E74" s="558"/>
      <c r="F74" s="559"/>
      <c r="G74" s="558"/>
      <c r="H74" s="559"/>
      <c r="I74" s="558"/>
      <c r="J74" s="560"/>
      <c r="K74" s="564"/>
      <c r="L74" s="564"/>
      <c r="M74" s="561"/>
      <c r="N74" s="562"/>
      <c r="O74" s="562"/>
      <c r="P74" s="562"/>
      <c r="Q74" s="562"/>
      <c r="R74" s="562"/>
      <c r="S74" s="562"/>
      <c r="T74" s="562"/>
      <c r="U74" s="562"/>
      <c r="V74" s="562"/>
      <c r="W74" s="562"/>
      <c r="X74" s="562"/>
      <c r="Y74" s="562"/>
      <c r="Z74" s="562"/>
      <c r="AA74" s="562"/>
      <c r="AB74" s="562"/>
      <c r="AC74" s="562"/>
      <c r="AD74" s="562"/>
      <c r="AE74" s="562"/>
      <c r="AF74" s="562"/>
      <c r="AG74" s="562"/>
      <c r="AH74" s="562"/>
      <c r="AI74" s="562"/>
      <c r="AJ74" s="562"/>
      <c r="AK74" s="562"/>
      <c r="AL74" s="562"/>
      <c r="AM74" s="562"/>
      <c r="AN74" s="562"/>
      <c r="AO74" s="562"/>
      <c r="AP74" s="562"/>
      <c r="AQ74" s="562"/>
      <c r="AR74" s="562"/>
      <c r="AS74" s="562"/>
      <c r="AT74" s="562"/>
      <c r="AU74" s="562"/>
      <c r="AV74" s="562"/>
      <c r="AW74" s="562"/>
      <c r="AX74" s="562"/>
      <c r="AY74" s="562"/>
      <c r="AZ74" s="562"/>
      <c r="BA74" s="562"/>
      <c r="BB74" s="562"/>
      <c r="BC74" s="562"/>
      <c r="BD74" s="562"/>
      <c r="BE74" s="562"/>
      <c r="BF74" s="562"/>
      <c r="BG74" s="562"/>
      <c r="BH74" s="562"/>
      <c r="BI74" s="562"/>
      <c r="BJ74" s="562"/>
      <c r="BK74" s="562"/>
      <c r="BL74" s="562"/>
      <c r="BM74" s="562"/>
      <c r="BN74" s="562"/>
      <c r="BO74" s="562"/>
      <c r="BP74" s="562"/>
      <c r="BQ74" s="562"/>
      <c r="BR74" s="562"/>
      <c r="BS74" s="562"/>
      <c r="BT74" s="562"/>
      <c r="BU74" s="562"/>
      <c r="BV74" s="562"/>
      <c r="BW74" s="562"/>
      <c r="BX74" s="562"/>
      <c r="BY74" s="562"/>
      <c r="BZ74" s="562"/>
      <c r="CA74" s="562"/>
      <c r="CB74" s="562"/>
      <c r="CC74" s="562"/>
      <c r="CD74" s="562"/>
      <c r="CE74" s="562"/>
      <c r="CF74" s="562"/>
      <c r="CG74" s="562"/>
      <c r="CH74" s="562"/>
      <c r="CI74" s="562"/>
      <c r="CJ74" s="562"/>
      <c r="CK74" s="562"/>
      <c r="CL74" s="562"/>
      <c r="CM74" s="562"/>
      <c r="CN74" s="562"/>
      <c r="CO74" s="562"/>
      <c r="CP74" s="562"/>
      <c r="CQ74" s="562"/>
      <c r="CR74" s="562"/>
      <c r="CS74" s="562"/>
      <c r="CT74" s="562"/>
      <c r="CU74" s="562"/>
      <c r="CV74" s="562"/>
      <c r="CW74" s="562"/>
      <c r="CX74" s="562"/>
      <c r="CY74" s="562"/>
      <c r="CZ74" s="562"/>
      <c r="DA74" s="562"/>
      <c r="DB74" s="562"/>
      <c r="DC74" s="562"/>
      <c r="DD74" s="562"/>
      <c r="DE74" s="562"/>
      <c r="DF74" s="562"/>
      <c r="DG74" s="562"/>
      <c r="DH74" s="562"/>
      <c r="DI74" s="562"/>
      <c r="DJ74" s="562" t="s">
        <v>1162</v>
      </c>
      <c r="DK74" s="562" t="s">
        <v>0</v>
      </c>
      <c r="DL74" s="562"/>
      <c r="DM74" s="562"/>
      <c r="DN74" s="562"/>
      <c r="DO74" s="562"/>
      <c r="DP74" s="562"/>
      <c r="DQ74" s="562"/>
      <c r="DR74" s="562"/>
      <c r="DS74" s="562"/>
      <c r="DT74" s="562"/>
      <c r="DU74" s="562"/>
    </row>
    <row r="75" spans="1:125" s="563" customFormat="1" ht="18" customHeight="1">
      <c r="A75" s="555" t="s">
        <v>1190</v>
      </c>
      <c r="B75" s="556" t="s">
        <v>1197</v>
      </c>
      <c r="C75" s="557">
        <v>34</v>
      </c>
      <c r="D75" s="556" t="s">
        <v>2</v>
      </c>
      <c r="E75" s="558"/>
      <c r="F75" s="559"/>
      <c r="G75" s="558"/>
      <c r="H75" s="559"/>
      <c r="I75" s="558"/>
      <c r="J75" s="560"/>
      <c r="K75" s="564"/>
      <c r="L75" s="564"/>
      <c r="M75" s="561"/>
      <c r="N75" s="562"/>
      <c r="O75" s="562"/>
      <c r="P75" s="562"/>
      <c r="Q75" s="562"/>
      <c r="R75" s="562"/>
      <c r="S75" s="562"/>
      <c r="T75" s="562"/>
      <c r="U75" s="562"/>
      <c r="V75" s="562"/>
      <c r="W75" s="562"/>
      <c r="X75" s="562"/>
      <c r="Y75" s="562"/>
      <c r="Z75" s="562"/>
      <c r="AA75" s="562"/>
      <c r="AB75" s="562"/>
      <c r="AC75" s="562"/>
      <c r="AD75" s="562"/>
      <c r="AE75" s="562"/>
      <c r="AF75" s="562"/>
      <c r="AG75" s="562"/>
      <c r="AH75" s="562"/>
      <c r="AI75" s="562"/>
      <c r="AJ75" s="562"/>
      <c r="AK75" s="562"/>
      <c r="AL75" s="562"/>
      <c r="AM75" s="562"/>
      <c r="AN75" s="562"/>
      <c r="AO75" s="562"/>
      <c r="AP75" s="562"/>
      <c r="AQ75" s="562"/>
      <c r="AR75" s="562"/>
      <c r="AS75" s="562"/>
      <c r="AT75" s="562"/>
      <c r="AU75" s="562"/>
      <c r="AV75" s="562"/>
      <c r="AW75" s="562"/>
      <c r="AX75" s="562"/>
      <c r="AY75" s="562"/>
      <c r="AZ75" s="562"/>
      <c r="BA75" s="562"/>
      <c r="BB75" s="562"/>
      <c r="BC75" s="562"/>
      <c r="BD75" s="562"/>
      <c r="BE75" s="562"/>
      <c r="BF75" s="562"/>
      <c r="BG75" s="562"/>
      <c r="BH75" s="562"/>
      <c r="BI75" s="562"/>
      <c r="BJ75" s="562"/>
      <c r="BK75" s="562"/>
      <c r="BL75" s="562"/>
      <c r="BM75" s="562"/>
      <c r="BN75" s="562"/>
      <c r="BO75" s="562"/>
      <c r="BP75" s="562"/>
      <c r="BQ75" s="562"/>
      <c r="BR75" s="562"/>
      <c r="BS75" s="562"/>
      <c r="BT75" s="562"/>
      <c r="BU75" s="562"/>
      <c r="BV75" s="562"/>
      <c r="BW75" s="562"/>
      <c r="BX75" s="562"/>
      <c r="BY75" s="562"/>
      <c r="BZ75" s="562"/>
      <c r="CA75" s="562"/>
      <c r="CB75" s="562"/>
      <c r="CC75" s="562"/>
      <c r="CD75" s="562"/>
      <c r="CE75" s="562"/>
      <c r="CF75" s="562"/>
      <c r="CG75" s="562"/>
      <c r="CH75" s="562"/>
      <c r="CI75" s="562"/>
      <c r="CJ75" s="562"/>
      <c r="CK75" s="562"/>
      <c r="CL75" s="562"/>
      <c r="CM75" s="562"/>
      <c r="CN75" s="562"/>
      <c r="CO75" s="562"/>
      <c r="CP75" s="562"/>
      <c r="CQ75" s="562"/>
      <c r="CR75" s="562"/>
      <c r="CS75" s="562"/>
      <c r="CT75" s="562"/>
      <c r="CU75" s="562"/>
      <c r="CV75" s="562"/>
      <c r="CW75" s="562"/>
      <c r="CX75" s="562"/>
      <c r="CY75" s="562"/>
      <c r="CZ75" s="562"/>
      <c r="DA75" s="562"/>
      <c r="DB75" s="562"/>
      <c r="DC75" s="562"/>
      <c r="DD75" s="562"/>
      <c r="DE75" s="562"/>
      <c r="DF75" s="562"/>
      <c r="DG75" s="562"/>
      <c r="DH75" s="562"/>
      <c r="DI75" s="562"/>
      <c r="DJ75" s="562" t="s">
        <v>1163</v>
      </c>
      <c r="DK75" s="562" t="s">
        <v>0</v>
      </c>
      <c r="DL75" s="562"/>
      <c r="DM75" s="562"/>
      <c r="DN75" s="562"/>
      <c r="DO75" s="562"/>
      <c r="DP75" s="562"/>
      <c r="DQ75" s="562"/>
      <c r="DR75" s="562"/>
      <c r="DS75" s="562"/>
      <c r="DT75" s="562"/>
      <c r="DU75" s="562"/>
    </row>
    <row r="76" spans="1:125" s="563" customFormat="1" ht="18" customHeight="1">
      <c r="A76" s="555" t="s">
        <v>1190</v>
      </c>
      <c r="B76" s="556" t="s">
        <v>1198</v>
      </c>
      <c r="C76" s="557">
        <v>11</v>
      </c>
      <c r="D76" s="556" t="s">
        <v>2</v>
      </c>
      <c r="E76" s="558"/>
      <c r="F76" s="559"/>
      <c r="G76" s="558"/>
      <c r="H76" s="559"/>
      <c r="I76" s="558"/>
      <c r="J76" s="560"/>
      <c r="K76" s="564"/>
      <c r="L76" s="564"/>
      <c r="M76" s="561"/>
      <c r="N76" s="562"/>
      <c r="O76" s="562"/>
      <c r="P76" s="562"/>
      <c r="Q76" s="562"/>
      <c r="R76" s="562"/>
      <c r="S76" s="562"/>
      <c r="T76" s="562"/>
      <c r="U76" s="562"/>
      <c r="V76" s="562"/>
      <c r="W76" s="562"/>
      <c r="X76" s="562"/>
      <c r="Y76" s="562"/>
      <c r="Z76" s="562"/>
      <c r="AA76" s="562"/>
      <c r="AB76" s="562"/>
      <c r="AC76" s="562"/>
      <c r="AD76" s="562"/>
      <c r="AE76" s="562"/>
      <c r="AF76" s="562"/>
      <c r="AG76" s="562"/>
      <c r="AH76" s="562"/>
      <c r="AI76" s="562"/>
      <c r="AJ76" s="562"/>
      <c r="AK76" s="562"/>
      <c r="AL76" s="562"/>
      <c r="AM76" s="562"/>
      <c r="AN76" s="562"/>
      <c r="AO76" s="562"/>
      <c r="AP76" s="562"/>
      <c r="AQ76" s="562"/>
      <c r="AR76" s="562"/>
      <c r="AS76" s="562"/>
      <c r="AT76" s="562"/>
      <c r="AU76" s="562"/>
      <c r="AV76" s="562"/>
      <c r="AW76" s="562"/>
      <c r="AX76" s="562"/>
      <c r="AY76" s="562"/>
      <c r="AZ76" s="562"/>
      <c r="BA76" s="562"/>
      <c r="BB76" s="562"/>
      <c r="BC76" s="562"/>
      <c r="BD76" s="562"/>
      <c r="BE76" s="562"/>
      <c r="BF76" s="562"/>
      <c r="BG76" s="562"/>
      <c r="BH76" s="562"/>
      <c r="BI76" s="562"/>
      <c r="BJ76" s="562"/>
      <c r="BK76" s="562"/>
      <c r="BL76" s="562"/>
      <c r="BM76" s="562"/>
      <c r="BN76" s="562"/>
      <c r="BO76" s="562"/>
      <c r="BP76" s="562"/>
      <c r="BQ76" s="562"/>
      <c r="BR76" s="562"/>
      <c r="BS76" s="562"/>
      <c r="BT76" s="562"/>
      <c r="BU76" s="562"/>
      <c r="BV76" s="562"/>
      <c r="BW76" s="562"/>
      <c r="BX76" s="562"/>
      <c r="BY76" s="562"/>
      <c r="BZ76" s="562"/>
      <c r="CA76" s="562"/>
      <c r="CB76" s="562"/>
      <c r="CC76" s="562"/>
      <c r="CD76" s="562"/>
      <c r="CE76" s="562"/>
      <c r="CF76" s="562"/>
      <c r="CG76" s="562"/>
      <c r="CH76" s="562"/>
      <c r="CI76" s="562"/>
      <c r="CJ76" s="562"/>
      <c r="CK76" s="562"/>
      <c r="CL76" s="562"/>
      <c r="CM76" s="562"/>
      <c r="CN76" s="562"/>
      <c r="CO76" s="562"/>
      <c r="CP76" s="562"/>
      <c r="CQ76" s="562"/>
      <c r="CR76" s="562"/>
      <c r="CS76" s="562"/>
      <c r="CT76" s="562"/>
      <c r="CU76" s="562"/>
      <c r="CV76" s="562"/>
      <c r="CW76" s="562"/>
      <c r="CX76" s="562"/>
      <c r="CY76" s="562"/>
      <c r="CZ76" s="562"/>
      <c r="DA76" s="562"/>
      <c r="DB76" s="562"/>
      <c r="DC76" s="562"/>
      <c r="DD76" s="562"/>
      <c r="DE76" s="562"/>
      <c r="DF76" s="562"/>
      <c r="DG76" s="562"/>
      <c r="DH76" s="562"/>
      <c r="DI76" s="562"/>
      <c r="DJ76" s="562" t="s">
        <v>1164</v>
      </c>
      <c r="DK76" s="562" t="s">
        <v>0</v>
      </c>
      <c r="DL76" s="562"/>
      <c r="DM76" s="562"/>
      <c r="DN76" s="562"/>
      <c r="DO76" s="562"/>
      <c r="DP76" s="562"/>
      <c r="DQ76" s="562"/>
      <c r="DR76" s="562"/>
      <c r="DS76" s="562"/>
      <c r="DT76" s="562"/>
      <c r="DU76" s="562"/>
    </row>
    <row r="77" spans="1:125" s="563" customFormat="1" ht="18" customHeight="1">
      <c r="A77" s="555" t="s">
        <v>1191</v>
      </c>
      <c r="B77" s="556" t="s">
        <v>1199</v>
      </c>
      <c r="C77" s="557">
        <v>2</v>
      </c>
      <c r="D77" s="556" t="s">
        <v>430</v>
      </c>
      <c r="E77" s="558"/>
      <c r="F77" s="559"/>
      <c r="G77" s="558"/>
      <c r="H77" s="559"/>
      <c r="I77" s="558"/>
      <c r="J77" s="560"/>
      <c r="K77" s="559"/>
      <c r="L77" s="559"/>
      <c r="M77" s="561"/>
      <c r="N77" s="562"/>
      <c r="O77" s="562"/>
      <c r="P77" s="562"/>
      <c r="Q77" s="562"/>
      <c r="R77" s="562"/>
      <c r="S77" s="562"/>
      <c r="T77" s="562"/>
      <c r="U77" s="562"/>
      <c r="V77" s="562"/>
      <c r="W77" s="562"/>
      <c r="X77" s="562"/>
      <c r="Y77" s="562"/>
      <c r="Z77" s="562"/>
      <c r="AA77" s="562"/>
      <c r="AB77" s="562"/>
      <c r="AC77" s="562"/>
      <c r="AD77" s="562"/>
      <c r="AE77" s="562"/>
      <c r="AF77" s="562"/>
      <c r="AG77" s="562"/>
      <c r="AH77" s="562"/>
      <c r="AI77" s="562"/>
      <c r="AJ77" s="562"/>
      <c r="AK77" s="562"/>
      <c r="AL77" s="562"/>
      <c r="AM77" s="562"/>
      <c r="AN77" s="562"/>
      <c r="AO77" s="562"/>
      <c r="AP77" s="562"/>
      <c r="AQ77" s="562"/>
      <c r="AR77" s="562"/>
      <c r="AS77" s="562"/>
      <c r="AT77" s="562"/>
      <c r="AU77" s="562"/>
      <c r="AV77" s="562"/>
      <c r="AW77" s="562"/>
      <c r="AX77" s="562"/>
      <c r="AY77" s="562"/>
      <c r="AZ77" s="562"/>
      <c r="BA77" s="562"/>
      <c r="BB77" s="562"/>
      <c r="BC77" s="562"/>
      <c r="BD77" s="562"/>
      <c r="BE77" s="562"/>
      <c r="BF77" s="562"/>
      <c r="BG77" s="562"/>
      <c r="BH77" s="562"/>
      <c r="BI77" s="562"/>
      <c r="BJ77" s="562"/>
      <c r="BK77" s="562"/>
      <c r="BL77" s="562"/>
      <c r="BM77" s="562"/>
      <c r="BN77" s="562"/>
      <c r="BO77" s="562"/>
      <c r="BP77" s="562"/>
      <c r="BQ77" s="562"/>
      <c r="BR77" s="562"/>
      <c r="BS77" s="562"/>
      <c r="BT77" s="562"/>
      <c r="BU77" s="562"/>
      <c r="BV77" s="562"/>
      <c r="BW77" s="562"/>
      <c r="BX77" s="562"/>
      <c r="BY77" s="562"/>
      <c r="BZ77" s="562"/>
      <c r="CA77" s="562"/>
      <c r="CB77" s="562"/>
      <c r="CC77" s="562"/>
      <c r="CD77" s="562"/>
      <c r="CE77" s="562"/>
      <c r="CF77" s="562"/>
      <c r="CG77" s="562"/>
      <c r="CH77" s="562"/>
      <c r="CI77" s="562"/>
      <c r="CJ77" s="562"/>
      <c r="CK77" s="562"/>
      <c r="CL77" s="562"/>
      <c r="CM77" s="562"/>
      <c r="CN77" s="562"/>
      <c r="CO77" s="562"/>
      <c r="CP77" s="562"/>
      <c r="CQ77" s="562"/>
      <c r="CR77" s="562"/>
      <c r="CS77" s="562"/>
      <c r="CT77" s="562"/>
      <c r="CU77" s="562"/>
      <c r="CV77" s="562"/>
      <c r="CW77" s="562"/>
      <c r="CX77" s="562"/>
      <c r="CY77" s="562"/>
      <c r="CZ77" s="562"/>
      <c r="DA77" s="562"/>
      <c r="DB77" s="562"/>
      <c r="DC77" s="562"/>
      <c r="DD77" s="562"/>
      <c r="DE77" s="562"/>
      <c r="DF77" s="562"/>
      <c r="DG77" s="562"/>
      <c r="DH77" s="562"/>
      <c r="DI77" s="562"/>
      <c r="DJ77" s="562" t="s">
        <v>1165</v>
      </c>
      <c r="DK77" s="562" t="s">
        <v>0</v>
      </c>
      <c r="DL77" s="562"/>
      <c r="DM77" s="562"/>
      <c r="DN77" s="562"/>
      <c r="DO77" s="562"/>
      <c r="DP77" s="562"/>
      <c r="DQ77" s="562"/>
      <c r="DR77" s="562"/>
      <c r="DS77" s="562"/>
      <c r="DT77" s="562"/>
      <c r="DU77" s="562"/>
    </row>
    <row r="78" spans="1:125" s="563" customFormat="1" ht="18" customHeight="1">
      <c r="A78" s="555" t="s">
        <v>1192</v>
      </c>
      <c r="B78" s="556" t="s">
        <v>1200</v>
      </c>
      <c r="C78" s="557">
        <v>45</v>
      </c>
      <c r="D78" s="556" t="s">
        <v>2</v>
      </c>
      <c r="E78" s="558"/>
      <c r="F78" s="559"/>
      <c r="G78" s="558"/>
      <c r="H78" s="559"/>
      <c r="I78" s="558"/>
      <c r="J78" s="560"/>
      <c r="K78" s="559"/>
      <c r="L78" s="559"/>
      <c r="M78" s="561"/>
      <c r="N78" s="562"/>
      <c r="O78" s="562"/>
      <c r="P78" s="562"/>
      <c r="Q78" s="562"/>
      <c r="R78" s="562"/>
      <c r="S78" s="562"/>
      <c r="T78" s="562"/>
      <c r="U78" s="562"/>
      <c r="V78" s="562"/>
      <c r="W78" s="562"/>
      <c r="X78" s="562"/>
      <c r="Y78" s="562"/>
      <c r="Z78" s="562"/>
      <c r="AA78" s="562"/>
      <c r="AB78" s="562"/>
      <c r="AC78" s="562"/>
      <c r="AD78" s="562"/>
      <c r="AE78" s="562"/>
      <c r="AF78" s="562"/>
      <c r="AG78" s="562"/>
      <c r="AH78" s="562"/>
      <c r="AI78" s="562"/>
      <c r="AJ78" s="562"/>
      <c r="AK78" s="562"/>
      <c r="AL78" s="562"/>
      <c r="AM78" s="562"/>
      <c r="AN78" s="562"/>
      <c r="AO78" s="562"/>
      <c r="AP78" s="562"/>
      <c r="AQ78" s="562"/>
      <c r="AR78" s="562"/>
      <c r="AS78" s="562"/>
      <c r="AT78" s="562"/>
      <c r="AU78" s="562"/>
      <c r="AV78" s="562"/>
      <c r="AW78" s="562"/>
      <c r="AX78" s="562"/>
      <c r="AY78" s="562"/>
      <c r="AZ78" s="562"/>
      <c r="BA78" s="562"/>
      <c r="BB78" s="562"/>
      <c r="BC78" s="562"/>
      <c r="BD78" s="562"/>
      <c r="BE78" s="562"/>
      <c r="BF78" s="562"/>
      <c r="BG78" s="562"/>
      <c r="BH78" s="562"/>
      <c r="BI78" s="562"/>
      <c r="BJ78" s="562"/>
      <c r="BK78" s="562"/>
      <c r="BL78" s="562"/>
      <c r="BM78" s="562"/>
      <c r="BN78" s="562"/>
      <c r="BO78" s="562"/>
      <c r="BP78" s="562"/>
      <c r="BQ78" s="562"/>
      <c r="BR78" s="562"/>
      <c r="BS78" s="562"/>
      <c r="BT78" s="562"/>
      <c r="BU78" s="562"/>
      <c r="BV78" s="562"/>
      <c r="BW78" s="562"/>
      <c r="BX78" s="562"/>
      <c r="BY78" s="562"/>
      <c r="BZ78" s="562"/>
      <c r="CA78" s="562"/>
      <c r="CB78" s="562"/>
      <c r="CC78" s="562"/>
      <c r="CD78" s="562"/>
      <c r="CE78" s="562"/>
      <c r="CF78" s="562"/>
      <c r="CG78" s="562"/>
      <c r="CH78" s="562"/>
      <c r="CI78" s="562"/>
      <c r="CJ78" s="562"/>
      <c r="CK78" s="562"/>
      <c r="CL78" s="562"/>
      <c r="CM78" s="562"/>
      <c r="CN78" s="562"/>
      <c r="CO78" s="562"/>
      <c r="CP78" s="562"/>
      <c r="CQ78" s="562"/>
      <c r="CR78" s="562"/>
      <c r="CS78" s="562"/>
      <c r="CT78" s="562"/>
      <c r="CU78" s="562"/>
      <c r="CV78" s="562"/>
      <c r="CW78" s="562"/>
      <c r="CX78" s="562"/>
      <c r="CY78" s="562"/>
      <c r="CZ78" s="562"/>
      <c r="DA78" s="562"/>
      <c r="DB78" s="562"/>
      <c r="DC78" s="562"/>
      <c r="DD78" s="562"/>
      <c r="DE78" s="562"/>
      <c r="DF78" s="562"/>
      <c r="DG78" s="562"/>
      <c r="DH78" s="562"/>
      <c r="DI78" s="562"/>
      <c r="DJ78" s="562" t="s">
        <v>1166</v>
      </c>
      <c r="DK78" s="562" t="s">
        <v>0</v>
      </c>
      <c r="DL78" s="562"/>
      <c r="DM78" s="562"/>
      <c r="DN78" s="562"/>
      <c r="DO78" s="562"/>
      <c r="DP78" s="562"/>
      <c r="DQ78" s="562"/>
      <c r="DR78" s="562"/>
      <c r="DS78" s="562"/>
      <c r="DT78" s="562"/>
      <c r="DU78" s="562"/>
    </row>
    <row r="79" spans="1:125" s="483" customFormat="1" ht="18" customHeight="1">
      <c r="A79" s="543" t="s">
        <v>1193</v>
      </c>
      <c r="B79" s="544" t="s">
        <v>1201</v>
      </c>
      <c r="C79" s="545">
        <v>1</v>
      </c>
      <c r="D79" s="544" t="s">
        <v>430</v>
      </c>
      <c r="E79" s="546"/>
      <c r="F79" s="547"/>
      <c r="G79" s="546"/>
      <c r="H79" s="547"/>
      <c r="I79" s="546"/>
      <c r="J79" s="548"/>
      <c r="K79" s="547"/>
      <c r="L79" s="547"/>
      <c r="M79" s="549"/>
      <c r="N79" s="482"/>
      <c r="O79" s="482"/>
      <c r="P79" s="482"/>
      <c r="Q79" s="482"/>
      <c r="R79" s="482"/>
      <c r="S79" s="482"/>
      <c r="T79" s="482"/>
      <c r="U79" s="482"/>
      <c r="V79" s="482"/>
      <c r="W79" s="482"/>
      <c r="X79" s="482"/>
      <c r="Y79" s="482"/>
      <c r="Z79" s="482"/>
      <c r="AA79" s="482"/>
      <c r="AB79" s="482"/>
      <c r="AC79" s="482"/>
      <c r="AD79" s="482"/>
      <c r="AE79" s="482"/>
      <c r="AF79" s="482"/>
      <c r="AG79" s="482"/>
      <c r="AH79" s="482"/>
      <c r="AI79" s="482"/>
      <c r="AJ79" s="482"/>
      <c r="AK79" s="482"/>
      <c r="AL79" s="482"/>
      <c r="AM79" s="482"/>
      <c r="AN79" s="482"/>
      <c r="AO79" s="482"/>
      <c r="AP79" s="482"/>
      <c r="AQ79" s="482"/>
      <c r="AR79" s="482"/>
      <c r="AS79" s="482"/>
      <c r="AT79" s="482"/>
      <c r="AU79" s="482"/>
      <c r="AV79" s="482"/>
      <c r="AW79" s="482"/>
      <c r="AX79" s="482"/>
      <c r="AY79" s="482"/>
      <c r="AZ79" s="482"/>
      <c r="BA79" s="482"/>
      <c r="BB79" s="482"/>
      <c r="BC79" s="482"/>
      <c r="BD79" s="482"/>
      <c r="BE79" s="482"/>
      <c r="BF79" s="482"/>
      <c r="BG79" s="482"/>
      <c r="BH79" s="482"/>
      <c r="BI79" s="482"/>
      <c r="BJ79" s="482"/>
      <c r="BK79" s="482"/>
      <c r="BL79" s="482"/>
      <c r="BM79" s="482"/>
      <c r="BN79" s="482"/>
      <c r="BO79" s="482"/>
      <c r="BP79" s="482"/>
      <c r="BQ79" s="482"/>
      <c r="BR79" s="482"/>
      <c r="BS79" s="482"/>
      <c r="BT79" s="482"/>
      <c r="BU79" s="482"/>
      <c r="BV79" s="482"/>
      <c r="BW79" s="482"/>
      <c r="BX79" s="482"/>
      <c r="BY79" s="482"/>
      <c r="BZ79" s="482"/>
      <c r="CA79" s="482"/>
      <c r="CB79" s="482"/>
      <c r="CC79" s="482"/>
      <c r="CD79" s="482"/>
      <c r="CE79" s="482"/>
      <c r="CF79" s="482"/>
      <c r="CG79" s="482"/>
      <c r="CH79" s="482"/>
      <c r="CI79" s="482"/>
      <c r="CJ79" s="482"/>
      <c r="CK79" s="482"/>
      <c r="CL79" s="482"/>
      <c r="CM79" s="482"/>
      <c r="CN79" s="482"/>
      <c r="CO79" s="482"/>
      <c r="CP79" s="482"/>
      <c r="CQ79" s="482"/>
      <c r="CR79" s="482"/>
      <c r="CS79" s="482"/>
      <c r="CT79" s="482"/>
      <c r="CU79" s="482"/>
      <c r="CV79" s="482"/>
      <c r="CW79" s="482"/>
      <c r="CX79" s="482"/>
      <c r="CY79" s="482"/>
      <c r="CZ79" s="482"/>
      <c r="DA79" s="482"/>
      <c r="DB79" s="482"/>
      <c r="DC79" s="482"/>
      <c r="DD79" s="482"/>
      <c r="DE79" s="482"/>
      <c r="DF79" s="482"/>
      <c r="DG79" s="482"/>
      <c r="DH79" s="482"/>
      <c r="DI79" s="482"/>
      <c r="DJ79" s="482" t="s">
        <v>1167</v>
      </c>
      <c r="DK79" s="482" t="s">
        <v>0</v>
      </c>
      <c r="DL79" s="482"/>
      <c r="DM79" s="482"/>
      <c r="DN79" s="482"/>
      <c r="DO79" s="482"/>
      <c r="DP79" s="482"/>
      <c r="DQ79" s="482"/>
      <c r="DR79" s="482"/>
      <c r="DS79" s="482"/>
      <c r="DT79" s="482"/>
      <c r="DU79" s="482"/>
    </row>
    <row r="80" spans="1:125" s="483" customFormat="1" ht="18" customHeight="1">
      <c r="A80" s="543" t="s">
        <v>1168</v>
      </c>
      <c r="B80" s="544" t="s">
        <v>1202</v>
      </c>
      <c r="C80" s="545">
        <v>6</v>
      </c>
      <c r="D80" s="544" t="s">
        <v>3</v>
      </c>
      <c r="E80" s="546"/>
      <c r="F80" s="547"/>
      <c r="G80" s="546"/>
      <c r="H80" s="547"/>
      <c r="I80" s="546"/>
      <c r="J80" s="548"/>
      <c r="K80" s="547"/>
      <c r="L80" s="547"/>
      <c r="M80" s="549"/>
      <c r="N80" s="482"/>
      <c r="O80" s="482"/>
      <c r="P80" s="482"/>
      <c r="Q80" s="482"/>
      <c r="R80" s="482"/>
      <c r="S80" s="482"/>
      <c r="T80" s="482"/>
      <c r="U80" s="482"/>
      <c r="V80" s="482"/>
      <c r="W80" s="482"/>
      <c r="X80" s="482"/>
      <c r="Y80" s="482"/>
      <c r="Z80" s="482"/>
      <c r="AA80" s="482"/>
      <c r="AB80" s="482"/>
      <c r="AC80" s="482"/>
      <c r="AD80" s="482"/>
      <c r="AE80" s="482"/>
      <c r="AF80" s="482"/>
      <c r="AG80" s="482"/>
      <c r="AH80" s="482"/>
      <c r="AI80" s="482"/>
      <c r="AJ80" s="482"/>
      <c r="AK80" s="482"/>
      <c r="AL80" s="482"/>
      <c r="AM80" s="482"/>
      <c r="AN80" s="482"/>
      <c r="AO80" s="482"/>
      <c r="AP80" s="482"/>
      <c r="AQ80" s="482"/>
      <c r="AR80" s="482"/>
      <c r="AS80" s="482"/>
      <c r="AT80" s="482"/>
      <c r="AU80" s="482"/>
      <c r="AV80" s="482"/>
      <c r="AW80" s="482"/>
      <c r="AX80" s="482"/>
      <c r="AY80" s="482"/>
      <c r="AZ80" s="482"/>
      <c r="BA80" s="482"/>
      <c r="BB80" s="482"/>
      <c r="BC80" s="482"/>
      <c r="BD80" s="482"/>
      <c r="BE80" s="482"/>
      <c r="BF80" s="482"/>
      <c r="BG80" s="482"/>
      <c r="BH80" s="482"/>
      <c r="BI80" s="482"/>
      <c r="BJ80" s="482"/>
      <c r="BK80" s="482"/>
      <c r="BL80" s="482"/>
      <c r="BM80" s="482"/>
      <c r="BN80" s="482"/>
      <c r="BO80" s="482"/>
      <c r="BP80" s="482"/>
      <c r="BQ80" s="482"/>
      <c r="BR80" s="482"/>
      <c r="BS80" s="482"/>
      <c r="BT80" s="482"/>
      <c r="BU80" s="482"/>
      <c r="BV80" s="482"/>
      <c r="BW80" s="482"/>
      <c r="BX80" s="482"/>
      <c r="BY80" s="482"/>
      <c r="BZ80" s="482"/>
      <c r="CA80" s="482"/>
      <c r="CB80" s="482"/>
      <c r="CC80" s="482"/>
      <c r="CD80" s="482"/>
      <c r="CE80" s="482"/>
      <c r="CF80" s="482"/>
      <c r="CG80" s="482"/>
      <c r="CH80" s="482"/>
      <c r="CI80" s="482"/>
      <c r="CJ80" s="482"/>
      <c r="CK80" s="482"/>
      <c r="CL80" s="482"/>
      <c r="CM80" s="482"/>
      <c r="CN80" s="482"/>
      <c r="CO80" s="482"/>
      <c r="CP80" s="482"/>
      <c r="CQ80" s="482"/>
      <c r="CR80" s="482"/>
      <c r="CS80" s="482"/>
      <c r="CT80" s="482"/>
      <c r="CU80" s="482"/>
      <c r="CV80" s="482"/>
      <c r="CW80" s="482"/>
      <c r="CX80" s="482"/>
      <c r="CY80" s="482"/>
      <c r="CZ80" s="482"/>
      <c r="DA80" s="482"/>
      <c r="DB80" s="482"/>
      <c r="DC80" s="482"/>
      <c r="DD80" s="482"/>
      <c r="DE80" s="482"/>
      <c r="DF80" s="482"/>
      <c r="DG80" s="482"/>
      <c r="DH80" s="482"/>
      <c r="DI80" s="482"/>
      <c r="DJ80" s="482" t="s">
        <v>1169</v>
      </c>
      <c r="DK80" s="482" t="s">
        <v>0</v>
      </c>
      <c r="DL80" s="482"/>
      <c r="DM80" s="482"/>
      <c r="DN80" s="482"/>
      <c r="DO80" s="482"/>
      <c r="DP80" s="482"/>
      <c r="DQ80" s="482"/>
      <c r="DR80" s="482"/>
      <c r="DS80" s="482"/>
      <c r="DT80" s="482"/>
      <c r="DU80" s="482"/>
    </row>
    <row r="81" spans="1:125" s="483" customFormat="1" ht="18" customHeight="1">
      <c r="A81" s="543" t="s">
        <v>1170</v>
      </c>
      <c r="B81" s="544" t="s">
        <v>1171</v>
      </c>
      <c r="C81" s="545">
        <v>2</v>
      </c>
      <c r="D81" s="544" t="s">
        <v>3</v>
      </c>
      <c r="E81" s="546"/>
      <c r="F81" s="547"/>
      <c r="G81" s="546"/>
      <c r="H81" s="547"/>
      <c r="I81" s="546"/>
      <c r="J81" s="548"/>
      <c r="K81" s="547"/>
      <c r="L81" s="547"/>
      <c r="M81" s="549"/>
      <c r="N81" s="482"/>
      <c r="O81" s="482"/>
      <c r="P81" s="482"/>
      <c r="Q81" s="482"/>
      <c r="R81" s="482"/>
      <c r="S81" s="482"/>
      <c r="T81" s="482"/>
      <c r="U81" s="482"/>
      <c r="V81" s="482"/>
      <c r="W81" s="482"/>
      <c r="X81" s="482"/>
      <c r="Y81" s="482"/>
      <c r="Z81" s="482"/>
      <c r="AA81" s="482"/>
      <c r="AB81" s="482"/>
      <c r="AC81" s="482"/>
      <c r="AD81" s="482"/>
      <c r="AE81" s="482"/>
      <c r="AF81" s="482"/>
      <c r="AG81" s="482"/>
      <c r="AH81" s="482"/>
      <c r="AI81" s="482"/>
      <c r="AJ81" s="482"/>
      <c r="AK81" s="482"/>
      <c r="AL81" s="482"/>
      <c r="AM81" s="482"/>
      <c r="AN81" s="482"/>
      <c r="AO81" s="482"/>
      <c r="AP81" s="482"/>
      <c r="AQ81" s="482"/>
      <c r="AR81" s="482"/>
      <c r="AS81" s="482"/>
      <c r="AT81" s="482"/>
      <c r="AU81" s="482"/>
      <c r="AV81" s="482"/>
      <c r="AW81" s="482"/>
      <c r="AX81" s="482"/>
      <c r="AY81" s="482"/>
      <c r="AZ81" s="482"/>
      <c r="BA81" s="482"/>
      <c r="BB81" s="482"/>
      <c r="BC81" s="482"/>
      <c r="BD81" s="482"/>
      <c r="BE81" s="482"/>
      <c r="BF81" s="482"/>
      <c r="BG81" s="482"/>
      <c r="BH81" s="482"/>
      <c r="BI81" s="482"/>
      <c r="BJ81" s="482"/>
      <c r="BK81" s="482"/>
      <c r="BL81" s="482"/>
      <c r="BM81" s="482"/>
      <c r="BN81" s="482"/>
      <c r="BO81" s="482"/>
      <c r="BP81" s="482"/>
      <c r="BQ81" s="482"/>
      <c r="BR81" s="482"/>
      <c r="BS81" s="482"/>
      <c r="BT81" s="482"/>
      <c r="BU81" s="482"/>
      <c r="BV81" s="482"/>
      <c r="BW81" s="482"/>
      <c r="BX81" s="482"/>
      <c r="BY81" s="482"/>
      <c r="BZ81" s="482"/>
      <c r="CA81" s="482"/>
      <c r="CB81" s="482"/>
      <c r="CC81" s="482"/>
      <c r="CD81" s="482"/>
      <c r="CE81" s="482"/>
      <c r="CF81" s="482"/>
      <c r="CG81" s="482"/>
      <c r="CH81" s="482"/>
      <c r="CI81" s="482"/>
      <c r="CJ81" s="482"/>
      <c r="CK81" s="482"/>
      <c r="CL81" s="482"/>
      <c r="CM81" s="482"/>
      <c r="CN81" s="482"/>
      <c r="CO81" s="482"/>
      <c r="CP81" s="482"/>
      <c r="CQ81" s="482"/>
      <c r="CR81" s="482"/>
      <c r="CS81" s="482"/>
      <c r="CT81" s="482"/>
      <c r="CU81" s="482"/>
      <c r="CV81" s="482"/>
      <c r="CW81" s="482"/>
      <c r="CX81" s="482"/>
      <c r="CY81" s="482"/>
      <c r="CZ81" s="482"/>
      <c r="DA81" s="482"/>
      <c r="DB81" s="482"/>
      <c r="DC81" s="482"/>
      <c r="DD81" s="482"/>
      <c r="DE81" s="482"/>
      <c r="DF81" s="482"/>
      <c r="DG81" s="482"/>
      <c r="DH81" s="482"/>
      <c r="DI81" s="482"/>
      <c r="DJ81" s="482" t="s">
        <v>1172</v>
      </c>
      <c r="DK81" s="482" t="s">
        <v>0</v>
      </c>
      <c r="DL81" s="482"/>
      <c r="DM81" s="482"/>
      <c r="DN81" s="482"/>
      <c r="DO81" s="482"/>
      <c r="DP81" s="482"/>
      <c r="DQ81" s="482"/>
      <c r="DR81" s="482"/>
      <c r="DS81" s="482"/>
      <c r="DT81" s="482"/>
      <c r="DU81" s="482"/>
    </row>
    <row r="82" spans="1:125" s="483" customFormat="1" ht="18" customHeight="1">
      <c r="A82" s="543" t="s">
        <v>1170</v>
      </c>
      <c r="B82" s="544" t="s">
        <v>1173</v>
      </c>
      <c r="C82" s="545">
        <v>2</v>
      </c>
      <c r="D82" s="544" t="s">
        <v>3</v>
      </c>
      <c r="E82" s="546"/>
      <c r="F82" s="547"/>
      <c r="G82" s="546"/>
      <c r="H82" s="547"/>
      <c r="I82" s="546"/>
      <c r="J82" s="550"/>
      <c r="K82" s="547"/>
      <c r="L82" s="547"/>
      <c r="M82" s="551"/>
      <c r="N82" s="482"/>
      <c r="O82" s="482"/>
      <c r="P82" s="482"/>
      <c r="Q82" s="482"/>
      <c r="R82" s="482"/>
      <c r="S82" s="482"/>
      <c r="T82" s="482"/>
      <c r="U82" s="482"/>
      <c r="V82" s="482"/>
      <c r="W82" s="482"/>
      <c r="X82" s="482"/>
      <c r="Y82" s="482"/>
      <c r="Z82" s="482"/>
      <c r="AA82" s="482"/>
      <c r="AB82" s="482"/>
      <c r="AC82" s="482"/>
      <c r="AD82" s="482"/>
      <c r="AE82" s="482"/>
      <c r="AF82" s="482"/>
      <c r="AG82" s="482"/>
      <c r="AH82" s="482"/>
      <c r="AI82" s="482"/>
      <c r="AJ82" s="482"/>
      <c r="AK82" s="482"/>
      <c r="AL82" s="482"/>
      <c r="AM82" s="482"/>
      <c r="AN82" s="482"/>
      <c r="AO82" s="482"/>
      <c r="AP82" s="482"/>
      <c r="AQ82" s="482"/>
      <c r="AR82" s="482"/>
      <c r="AS82" s="482"/>
      <c r="AT82" s="482"/>
      <c r="AU82" s="482"/>
      <c r="AV82" s="482"/>
      <c r="AW82" s="482"/>
      <c r="AX82" s="482"/>
      <c r="AY82" s="482"/>
      <c r="AZ82" s="482"/>
      <c r="BA82" s="482"/>
      <c r="BB82" s="482"/>
      <c r="BC82" s="482"/>
      <c r="BD82" s="482"/>
      <c r="BE82" s="482"/>
      <c r="BF82" s="482"/>
      <c r="BG82" s="482"/>
      <c r="BH82" s="482"/>
      <c r="BI82" s="482"/>
      <c r="BJ82" s="482"/>
      <c r="BK82" s="482"/>
      <c r="BL82" s="482"/>
      <c r="BM82" s="482"/>
      <c r="BN82" s="482"/>
      <c r="BO82" s="482"/>
      <c r="BP82" s="482"/>
      <c r="BQ82" s="482"/>
      <c r="BR82" s="482"/>
      <c r="BS82" s="482"/>
      <c r="BT82" s="482"/>
      <c r="BU82" s="482"/>
      <c r="BV82" s="482"/>
      <c r="BW82" s="482"/>
      <c r="BX82" s="482"/>
      <c r="BY82" s="482"/>
      <c r="BZ82" s="482"/>
      <c r="CA82" s="482"/>
      <c r="CB82" s="482"/>
      <c r="CC82" s="482"/>
      <c r="CD82" s="482"/>
      <c r="CE82" s="482"/>
      <c r="CF82" s="482"/>
      <c r="CG82" s="482"/>
      <c r="CH82" s="482"/>
      <c r="CI82" s="482"/>
      <c r="CJ82" s="482"/>
      <c r="CK82" s="482"/>
      <c r="CL82" s="482"/>
      <c r="CM82" s="482"/>
      <c r="CN82" s="482"/>
      <c r="CO82" s="482"/>
      <c r="CP82" s="482"/>
      <c r="CQ82" s="482"/>
      <c r="CR82" s="482"/>
      <c r="CS82" s="482"/>
      <c r="CT82" s="482"/>
      <c r="CU82" s="482"/>
      <c r="CV82" s="482"/>
      <c r="CW82" s="482"/>
      <c r="CX82" s="482"/>
      <c r="CY82" s="482"/>
      <c r="CZ82" s="482"/>
      <c r="DA82" s="482"/>
      <c r="DB82" s="482"/>
      <c r="DC82" s="482"/>
      <c r="DD82" s="482"/>
      <c r="DE82" s="482"/>
      <c r="DF82" s="482"/>
      <c r="DG82" s="482"/>
      <c r="DH82" s="482"/>
      <c r="DI82" s="482"/>
      <c r="DJ82" s="482" t="s">
        <v>1174</v>
      </c>
      <c r="DK82" s="482" t="s">
        <v>0</v>
      </c>
      <c r="DL82" s="482"/>
      <c r="DM82" s="482"/>
      <c r="DN82" s="482"/>
      <c r="DO82" s="482"/>
      <c r="DP82" s="482"/>
      <c r="DQ82" s="482"/>
      <c r="DR82" s="482"/>
      <c r="DS82" s="482"/>
      <c r="DT82" s="482"/>
      <c r="DU82" s="482"/>
    </row>
    <row r="83" spans="1:125" s="483" customFormat="1" ht="18" customHeight="1">
      <c r="A83" s="543" t="s">
        <v>1170</v>
      </c>
      <c r="B83" s="544" t="s">
        <v>1175</v>
      </c>
      <c r="C83" s="545">
        <v>2</v>
      </c>
      <c r="D83" s="544" t="s">
        <v>3</v>
      </c>
      <c r="E83" s="546"/>
      <c r="F83" s="547"/>
      <c r="G83" s="546"/>
      <c r="H83" s="547"/>
      <c r="I83" s="546"/>
      <c r="J83" s="548"/>
      <c r="K83" s="547"/>
      <c r="L83" s="547"/>
      <c r="M83" s="549"/>
      <c r="N83" s="482"/>
      <c r="O83" s="482"/>
      <c r="P83" s="482"/>
      <c r="Q83" s="482"/>
      <c r="R83" s="482"/>
      <c r="S83" s="482"/>
      <c r="T83" s="482"/>
      <c r="U83" s="482"/>
      <c r="V83" s="482"/>
      <c r="W83" s="482"/>
      <c r="X83" s="482"/>
      <c r="Y83" s="482"/>
      <c r="Z83" s="482"/>
      <c r="AA83" s="482"/>
      <c r="AB83" s="482"/>
      <c r="AC83" s="482"/>
      <c r="AD83" s="482"/>
      <c r="AE83" s="482"/>
      <c r="AF83" s="482"/>
      <c r="AG83" s="482"/>
      <c r="AH83" s="482"/>
      <c r="AI83" s="482"/>
      <c r="AJ83" s="482"/>
      <c r="AK83" s="482"/>
      <c r="AL83" s="482"/>
      <c r="AM83" s="482"/>
      <c r="AN83" s="482"/>
      <c r="AO83" s="482"/>
      <c r="AP83" s="482"/>
      <c r="AQ83" s="482"/>
      <c r="AR83" s="482"/>
      <c r="AS83" s="482"/>
      <c r="AT83" s="482"/>
      <c r="AU83" s="482"/>
      <c r="AV83" s="482"/>
      <c r="AW83" s="482"/>
      <c r="AX83" s="482"/>
      <c r="AY83" s="482"/>
      <c r="AZ83" s="482"/>
      <c r="BA83" s="482"/>
      <c r="BB83" s="482"/>
      <c r="BC83" s="482"/>
      <c r="BD83" s="482"/>
      <c r="BE83" s="482"/>
      <c r="BF83" s="482"/>
      <c r="BG83" s="482"/>
      <c r="BH83" s="482"/>
      <c r="BI83" s="482"/>
      <c r="BJ83" s="482"/>
      <c r="BK83" s="482"/>
      <c r="BL83" s="482"/>
      <c r="BM83" s="482"/>
      <c r="BN83" s="482"/>
      <c r="BO83" s="482"/>
      <c r="BP83" s="482"/>
      <c r="BQ83" s="482"/>
      <c r="BR83" s="482"/>
      <c r="BS83" s="482"/>
      <c r="BT83" s="482"/>
      <c r="BU83" s="482"/>
      <c r="BV83" s="482"/>
      <c r="BW83" s="482"/>
      <c r="BX83" s="482"/>
      <c r="BY83" s="482"/>
      <c r="BZ83" s="482"/>
      <c r="CA83" s="482"/>
      <c r="CB83" s="482"/>
      <c r="CC83" s="482"/>
      <c r="CD83" s="482"/>
      <c r="CE83" s="482"/>
      <c r="CF83" s="482"/>
      <c r="CG83" s="482"/>
      <c r="CH83" s="482"/>
      <c r="CI83" s="482"/>
      <c r="CJ83" s="482"/>
      <c r="CK83" s="482"/>
      <c r="CL83" s="482"/>
      <c r="CM83" s="482"/>
      <c r="CN83" s="482"/>
      <c r="CO83" s="482"/>
      <c r="CP83" s="482"/>
      <c r="CQ83" s="482"/>
      <c r="CR83" s="482"/>
      <c r="CS83" s="482"/>
      <c r="CT83" s="482"/>
      <c r="CU83" s="482"/>
      <c r="CV83" s="482"/>
      <c r="CW83" s="482"/>
      <c r="CX83" s="482"/>
      <c r="CY83" s="482"/>
      <c r="CZ83" s="482"/>
      <c r="DA83" s="482"/>
      <c r="DB83" s="482"/>
      <c r="DC83" s="482"/>
      <c r="DD83" s="482"/>
      <c r="DE83" s="482"/>
      <c r="DF83" s="482"/>
      <c r="DG83" s="482"/>
      <c r="DH83" s="482"/>
      <c r="DI83" s="482"/>
      <c r="DJ83" s="482" t="s">
        <v>1176</v>
      </c>
      <c r="DK83" s="482" t="s">
        <v>0</v>
      </c>
      <c r="DL83" s="482"/>
      <c r="DM83" s="482"/>
      <c r="DN83" s="482"/>
      <c r="DO83" s="482"/>
      <c r="DP83" s="482"/>
      <c r="DQ83" s="482"/>
      <c r="DR83" s="482"/>
      <c r="DS83" s="482"/>
      <c r="DT83" s="482"/>
      <c r="DU83" s="482"/>
    </row>
    <row r="84" spans="1:125" s="483" customFormat="1" ht="18" customHeight="1">
      <c r="A84" s="543" t="s">
        <v>1170</v>
      </c>
      <c r="B84" s="544" t="s">
        <v>1175</v>
      </c>
      <c r="C84" s="545">
        <v>1</v>
      </c>
      <c r="D84" s="544" t="s">
        <v>3</v>
      </c>
      <c r="E84" s="546"/>
      <c r="F84" s="547"/>
      <c r="G84" s="546"/>
      <c r="H84" s="547"/>
      <c r="I84" s="546"/>
      <c r="J84" s="548"/>
      <c r="K84" s="547"/>
      <c r="L84" s="547"/>
      <c r="M84" s="549"/>
      <c r="N84" s="482"/>
      <c r="O84" s="482"/>
      <c r="P84" s="482"/>
      <c r="Q84" s="482"/>
      <c r="R84" s="482"/>
      <c r="S84" s="482"/>
      <c r="T84" s="482"/>
      <c r="U84" s="482"/>
      <c r="V84" s="482"/>
      <c r="W84" s="482"/>
      <c r="X84" s="482"/>
      <c r="Y84" s="482"/>
      <c r="Z84" s="482"/>
      <c r="AA84" s="482"/>
      <c r="AB84" s="482"/>
      <c r="AC84" s="482"/>
      <c r="AD84" s="482"/>
      <c r="AE84" s="482"/>
      <c r="AF84" s="482"/>
      <c r="AG84" s="482"/>
      <c r="AH84" s="482"/>
      <c r="AI84" s="482"/>
      <c r="AJ84" s="482"/>
      <c r="AK84" s="482"/>
      <c r="AL84" s="482"/>
      <c r="AM84" s="482"/>
      <c r="AN84" s="482"/>
      <c r="AO84" s="482"/>
      <c r="AP84" s="482"/>
      <c r="AQ84" s="482"/>
      <c r="AR84" s="482"/>
      <c r="AS84" s="482"/>
      <c r="AT84" s="482"/>
      <c r="AU84" s="482"/>
      <c r="AV84" s="482"/>
      <c r="AW84" s="482"/>
      <c r="AX84" s="482"/>
      <c r="AY84" s="482"/>
      <c r="AZ84" s="482"/>
      <c r="BA84" s="482"/>
      <c r="BB84" s="482"/>
      <c r="BC84" s="482"/>
      <c r="BD84" s="482"/>
      <c r="BE84" s="482"/>
      <c r="BF84" s="482"/>
      <c r="BG84" s="482"/>
      <c r="BH84" s="482"/>
      <c r="BI84" s="482"/>
      <c r="BJ84" s="482"/>
      <c r="BK84" s="482"/>
      <c r="BL84" s="482"/>
      <c r="BM84" s="482"/>
      <c r="BN84" s="482"/>
      <c r="BO84" s="482"/>
      <c r="BP84" s="482"/>
      <c r="BQ84" s="482"/>
      <c r="BR84" s="482"/>
      <c r="BS84" s="482"/>
      <c r="BT84" s="482"/>
      <c r="BU84" s="482"/>
      <c r="BV84" s="482"/>
      <c r="BW84" s="482"/>
      <c r="BX84" s="482"/>
      <c r="BY84" s="482"/>
      <c r="BZ84" s="482"/>
      <c r="CA84" s="482"/>
      <c r="CB84" s="482"/>
      <c r="CC84" s="482"/>
      <c r="CD84" s="482"/>
      <c r="CE84" s="482"/>
      <c r="CF84" s="482"/>
      <c r="CG84" s="482"/>
      <c r="CH84" s="482"/>
      <c r="CI84" s="482"/>
      <c r="CJ84" s="482"/>
      <c r="CK84" s="482"/>
      <c r="CL84" s="482"/>
      <c r="CM84" s="482"/>
      <c r="CN84" s="482"/>
      <c r="CO84" s="482"/>
      <c r="CP84" s="482"/>
      <c r="CQ84" s="482"/>
      <c r="CR84" s="482"/>
      <c r="CS84" s="482"/>
      <c r="CT84" s="482"/>
      <c r="CU84" s="482"/>
      <c r="CV84" s="482"/>
      <c r="CW84" s="482"/>
      <c r="CX84" s="482"/>
      <c r="CY84" s="482"/>
      <c r="CZ84" s="482"/>
      <c r="DA84" s="482"/>
      <c r="DB84" s="482"/>
      <c r="DC84" s="482"/>
      <c r="DD84" s="482"/>
      <c r="DE84" s="482"/>
      <c r="DF84" s="482"/>
      <c r="DG84" s="482"/>
      <c r="DH84" s="482"/>
      <c r="DI84" s="482"/>
      <c r="DJ84" s="482" t="s">
        <v>1176</v>
      </c>
      <c r="DK84" s="482" t="s">
        <v>0</v>
      </c>
      <c r="DL84" s="482"/>
      <c r="DM84" s="482"/>
      <c r="DN84" s="482"/>
      <c r="DO84" s="482"/>
      <c r="DP84" s="482"/>
      <c r="DQ84" s="482"/>
      <c r="DR84" s="482"/>
      <c r="DS84" s="482"/>
      <c r="DT84" s="482"/>
      <c r="DU84" s="482"/>
    </row>
    <row r="85" spans="1:125" s="483" customFormat="1" ht="18" customHeight="1">
      <c r="A85" s="543" t="s">
        <v>1203</v>
      </c>
      <c r="B85" s="544" t="s">
        <v>1204</v>
      </c>
      <c r="C85" s="545">
        <v>6</v>
      </c>
      <c r="D85" s="544" t="s">
        <v>494</v>
      </c>
      <c r="E85" s="546"/>
      <c r="F85" s="547"/>
      <c r="G85" s="546"/>
      <c r="H85" s="547"/>
      <c r="I85" s="546"/>
      <c r="J85" s="550"/>
      <c r="K85" s="547"/>
      <c r="L85" s="547"/>
      <c r="M85" s="551"/>
      <c r="N85" s="482"/>
      <c r="O85" s="482"/>
      <c r="P85" s="482"/>
      <c r="Q85" s="482"/>
      <c r="R85" s="482"/>
      <c r="S85" s="482"/>
      <c r="T85" s="482"/>
      <c r="U85" s="482"/>
      <c r="V85" s="482"/>
      <c r="W85" s="482"/>
      <c r="X85" s="482"/>
      <c r="Y85" s="482"/>
      <c r="Z85" s="482"/>
      <c r="AA85" s="482"/>
      <c r="AB85" s="482"/>
      <c r="AC85" s="482"/>
      <c r="AD85" s="482"/>
      <c r="AE85" s="482"/>
      <c r="AF85" s="482"/>
      <c r="AG85" s="482"/>
      <c r="AH85" s="482"/>
      <c r="AI85" s="482"/>
      <c r="AJ85" s="482"/>
      <c r="AK85" s="482"/>
      <c r="AL85" s="482"/>
      <c r="AM85" s="482"/>
      <c r="AN85" s="482"/>
      <c r="AO85" s="482"/>
      <c r="AP85" s="482"/>
      <c r="AQ85" s="482"/>
      <c r="AR85" s="482"/>
      <c r="AS85" s="482"/>
      <c r="AT85" s="482"/>
      <c r="AU85" s="482"/>
      <c r="AV85" s="482"/>
      <c r="AW85" s="482"/>
      <c r="AX85" s="482"/>
      <c r="AY85" s="482"/>
      <c r="AZ85" s="482"/>
      <c r="BA85" s="482"/>
      <c r="BB85" s="482"/>
      <c r="BC85" s="482"/>
      <c r="BD85" s="482"/>
      <c r="BE85" s="482"/>
      <c r="BF85" s="482"/>
      <c r="BG85" s="482"/>
      <c r="BH85" s="482"/>
      <c r="BI85" s="482"/>
      <c r="BJ85" s="482"/>
      <c r="BK85" s="482"/>
      <c r="BL85" s="482"/>
      <c r="BM85" s="482"/>
      <c r="BN85" s="482"/>
      <c r="BO85" s="482"/>
      <c r="BP85" s="482"/>
      <c r="BQ85" s="482"/>
      <c r="BR85" s="482"/>
      <c r="BS85" s="482"/>
      <c r="BT85" s="482"/>
      <c r="BU85" s="482"/>
      <c r="BV85" s="482"/>
      <c r="BW85" s="482"/>
      <c r="BX85" s="482"/>
      <c r="BY85" s="482"/>
      <c r="BZ85" s="482"/>
      <c r="CA85" s="482"/>
      <c r="CB85" s="482"/>
      <c r="CC85" s="482"/>
      <c r="CD85" s="482"/>
      <c r="CE85" s="482"/>
      <c r="CF85" s="482"/>
      <c r="CG85" s="482"/>
      <c r="CH85" s="482"/>
      <c r="CI85" s="482"/>
      <c r="CJ85" s="482"/>
      <c r="CK85" s="482"/>
      <c r="CL85" s="482"/>
      <c r="CM85" s="482"/>
      <c r="CN85" s="482"/>
      <c r="CO85" s="482"/>
      <c r="CP85" s="482"/>
      <c r="CQ85" s="482"/>
      <c r="CR85" s="482"/>
      <c r="CS85" s="482"/>
      <c r="CT85" s="482"/>
      <c r="CU85" s="482"/>
      <c r="CV85" s="482"/>
      <c r="CW85" s="482"/>
      <c r="CX85" s="482"/>
      <c r="CY85" s="482"/>
      <c r="CZ85" s="482"/>
      <c r="DA85" s="482"/>
      <c r="DB85" s="482"/>
      <c r="DC85" s="482"/>
      <c r="DD85" s="482"/>
      <c r="DE85" s="482"/>
      <c r="DF85" s="482"/>
      <c r="DG85" s="482"/>
      <c r="DH85" s="482"/>
      <c r="DI85" s="482"/>
      <c r="DJ85" s="482" t="s">
        <v>1177</v>
      </c>
      <c r="DK85" s="482" t="s">
        <v>0</v>
      </c>
      <c r="DL85" s="482"/>
      <c r="DM85" s="482"/>
      <c r="DN85" s="482"/>
      <c r="DO85" s="482"/>
      <c r="DP85" s="482"/>
      <c r="DQ85" s="482"/>
      <c r="DR85" s="482"/>
      <c r="DS85" s="482"/>
      <c r="DT85" s="482"/>
      <c r="DU85" s="482"/>
    </row>
    <row r="86" spans="1:125" s="483" customFormat="1" ht="18" customHeight="1">
      <c r="A86" s="543" t="s">
        <v>1194</v>
      </c>
      <c r="B86" s="544" t="s">
        <v>788</v>
      </c>
      <c r="C86" s="545">
        <v>3</v>
      </c>
      <c r="D86" s="544" t="s">
        <v>494</v>
      </c>
      <c r="E86" s="546"/>
      <c r="F86" s="547"/>
      <c r="G86" s="546"/>
      <c r="H86" s="547"/>
      <c r="I86" s="546"/>
      <c r="J86" s="548"/>
      <c r="K86" s="547"/>
      <c r="L86" s="547"/>
      <c r="M86" s="549"/>
      <c r="N86" s="482"/>
      <c r="O86" s="482"/>
      <c r="P86" s="482"/>
      <c r="Q86" s="482"/>
      <c r="R86" s="482"/>
      <c r="S86" s="482"/>
      <c r="T86" s="482"/>
      <c r="U86" s="482"/>
      <c r="V86" s="482"/>
      <c r="W86" s="482"/>
      <c r="X86" s="482"/>
      <c r="Y86" s="482"/>
      <c r="Z86" s="482"/>
      <c r="AA86" s="482"/>
      <c r="AB86" s="482"/>
      <c r="AC86" s="482"/>
      <c r="AD86" s="482"/>
      <c r="AE86" s="482"/>
      <c r="AF86" s="482"/>
      <c r="AG86" s="482"/>
      <c r="AH86" s="482"/>
      <c r="AI86" s="482"/>
      <c r="AJ86" s="482"/>
      <c r="AK86" s="482"/>
      <c r="AL86" s="482"/>
      <c r="AM86" s="482"/>
      <c r="AN86" s="482"/>
      <c r="AO86" s="482"/>
      <c r="AP86" s="482"/>
      <c r="AQ86" s="482"/>
      <c r="AR86" s="482"/>
      <c r="AS86" s="482"/>
      <c r="AT86" s="482"/>
      <c r="AU86" s="482"/>
      <c r="AV86" s="482"/>
      <c r="AW86" s="482"/>
      <c r="AX86" s="482"/>
      <c r="AY86" s="482"/>
      <c r="AZ86" s="482"/>
      <c r="BA86" s="482"/>
      <c r="BB86" s="482"/>
      <c r="BC86" s="482"/>
      <c r="BD86" s="482"/>
      <c r="BE86" s="482"/>
      <c r="BF86" s="482"/>
      <c r="BG86" s="482"/>
      <c r="BH86" s="482"/>
      <c r="BI86" s="482"/>
      <c r="BJ86" s="482"/>
      <c r="BK86" s="482"/>
      <c r="BL86" s="482"/>
      <c r="BM86" s="482"/>
      <c r="BN86" s="482"/>
      <c r="BO86" s="482"/>
      <c r="BP86" s="482"/>
      <c r="BQ86" s="482"/>
      <c r="BR86" s="482"/>
      <c r="BS86" s="482"/>
      <c r="BT86" s="482"/>
      <c r="BU86" s="482"/>
      <c r="BV86" s="482"/>
      <c r="BW86" s="482"/>
      <c r="BX86" s="482"/>
      <c r="BY86" s="482"/>
      <c r="BZ86" s="482"/>
      <c r="CA86" s="482"/>
      <c r="CB86" s="482"/>
      <c r="CC86" s="482"/>
      <c r="CD86" s="482"/>
      <c r="CE86" s="482"/>
      <c r="CF86" s="482"/>
      <c r="CG86" s="482"/>
      <c r="CH86" s="482"/>
      <c r="CI86" s="482"/>
      <c r="CJ86" s="482"/>
      <c r="CK86" s="482"/>
      <c r="CL86" s="482"/>
      <c r="CM86" s="482"/>
      <c r="CN86" s="482"/>
      <c r="CO86" s="482"/>
      <c r="CP86" s="482"/>
      <c r="CQ86" s="482"/>
      <c r="CR86" s="482"/>
      <c r="CS86" s="482"/>
      <c r="CT86" s="482"/>
      <c r="CU86" s="482"/>
      <c r="CV86" s="482"/>
      <c r="CW86" s="482"/>
      <c r="CX86" s="482"/>
      <c r="CY86" s="482"/>
      <c r="CZ86" s="482"/>
      <c r="DA86" s="482"/>
      <c r="DB86" s="482"/>
      <c r="DC86" s="482"/>
      <c r="DD86" s="482"/>
      <c r="DE86" s="482"/>
      <c r="DF86" s="482"/>
      <c r="DG86" s="482"/>
      <c r="DH86" s="482"/>
      <c r="DI86" s="482"/>
      <c r="DJ86" s="482" t="s">
        <v>1179</v>
      </c>
      <c r="DK86" s="482" t="s">
        <v>0</v>
      </c>
      <c r="DL86" s="482"/>
      <c r="DM86" s="482"/>
      <c r="DN86" s="482"/>
      <c r="DO86" s="482"/>
      <c r="DP86" s="482"/>
      <c r="DQ86" s="482"/>
      <c r="DR86" s="482"/>
      <c r="DS86" s="482"/>
      <c r="DT86" s="482"/>
      <c r="DU86" s="482"/>
    </row>
    <row r="87" spans="1:125" s="483" customFormat="1" ht="18" customHeight="1">
      <c r="A87" s="543" t="s">
        <v>1178</v>
      </c>
      <c r="B87" s="544" t="s">
        <v>792</v>
      </c>
      <c r="C87" s="545">
        <v>8</v>
      </c>
      <c r="D87" s="544" t="s">
        <v>494</v>
      </c>
      <c r="E87" s="546"/>
      <c r="F87" s="547"/>
      <c r="G87" s="546"/>
      <c r="H87" s="547"/>
      <c r="I87" s="546"/>
      <c r="J87" s="548"/>
      <c r="K87" s="547"/>
      <c r="L87" s="547"/>
      <c r="M87" s="549"/>
      <c r="N87" s="482"/>
      <c r="O87" s="482"/>
      <c r="P87" s="482"/>
      <c r="Q87" s="482"/>
      <c r="R87" s="482"/>
      <c r="S87" s="482"/>
      <c r="T87" s="482"/>
      <c r="U87" s="482"/>
      <c r="V87" s="482"/>
      <c r="W87" s="482"/>
      <c r="X87" s="482"/>
      <c r="Y87" s="482"/>
      <c r="Z87" s="482"/>
      <c r="AA87" s="482"/>
      <c r="AB87" s="482"/>
      <c r="AC87" s="482"/>
      <c r="AD87" s="482"/>
      <c r="AE87" s="482"/>
      <c r="AF87" s="482"/>
      <c r="AG87" s="482"/>
      <c r="AH87" s="482"/>
      <c r="AI87" s="482"/>
      <c r="AJ87" s="482"/>
      <c r="AK87" s="482"/>
      <c r="AL87" s="482"/>
      <c r="AM87" s="482"/>
      <c r="AN87" s="482"/>
      <c r="AO87" s="482"/>
      <c r="AP87" s="482"/>
      <c r="AQ87" s="482"/>
      <c r="AR87" s="482"/>
      <c r="AS87" s="482"/>
      <c r="AT87" s="482"/>
      <c r="AU87" s="482"/>
      <c r="AV87" s="482"/>
      <c r="AW87" s="482"/>
      <c r="AX87" s="482"/>
      <c r="AY87" s="482"/>
      <c r="AZ87" s="482"/>
      <c r="BA87" s="482"/>
      <c r="BB87" s="482"/>
      <c r="BC87" s="482"/>
      <c r="BD87" s="482"/>
      <c r="BE87" s="482"/>
      <c r="BF87" s="482"/>
      <c r="BG87" s="482"/>
      <c r="BH87" s="482"/>
      <c r="BI87" s="482"/>
      <c r="BJ87" s="482"/>
      <c r="BK87" s="482"/>
      <c r="BL87" s="482"/>
      <c r="BM87" s="482"/>
      <c r="BN87" s="482"/>
      <c r="BO87" s="482"/>
      <c r="BP87" s="482"/>
      <c r="BQ87" s="482"/>
      <c r="BR87" s="482"/>
      <c r="BS87" s="482"/>
      <c r="BT87" s="482"/>
      <c r="BU87" s="482"/>
      <c r="BV87" s="482"/>
      <c r="BW87" s="482"/>
      <c r="BX87" s="482"/>
      <c r="BY87" s="482"/>
      <c r="BZ87" s="482"/>
      <c r="CA87" s="482"/>
      <c r="CB87" s="482"/>
      <c r="CC87" s="482"/>
      <c r="CD87" s="482"/>
      <c r="CE87" s="482"/>
      <c r="CF87" s="482"/>
      <c r="CG87" s="482"/>
      <c r="CH87" s="482"/>
      <c r="CI87" s="482"/>
      <c r="CJ87" s="482"/>
      <c r="CK87" s="482"/>
      <c r="CL87" s="482"/>
      <c r="CM87" s="482"/>
      <c r="CN87" s="482"/>
      <c r="CO87" s="482"/>
      <c r="CP87" s="482"/>
      <c r="CQ87" s="482"/>
      <c r="CR87" s="482"/>
      <c r="CS87" s="482"/>
      <c r="CT87" s="482"/>
      <c r="CU87" s="482"/>
      <c r="CV87" s="482"/>
      <c r="CW87" s="482"/>
      <c r="CX87" s="482"/>
      <c r="CY87" s="482"/>
      <c r="CZ87" s="482"/>
      <c r="DA87" s="482"/>
      <c r="DB87" s="482"/>
      <c r="DC87" s="482"/>
      <c r="DD87" s="482"/>
      <c r="DE87" s="482"/>
      <c r="DF87" s="482"/>
      <c r="DG87" s="482"/>
      <c r="DH87" s="482"/>
      <c r="DI87" s="482"/>
      <c r="DJ87" s="482" t="s">
        <v>1180</v>
      </c>
      <c r="DK87" s="482" t="s">
        <v>0</v>
      </c>
      <c r="DL87" s="482"/>
      <c r="DM87" s="482"/>
      <c r="DN87" s="482"/>
      <c r="DO87" s="482"/>
      <c r="DP87" s="482"/>
      <c r="DQ87" s="482"/>
      <c r="DR87" s="482"/>
      <c r="DS87" s="482"/>
      <c r="DT87" s="482"/>
      <c r="DU87" s="482"/>
    </row>
    <row r="88" spans="1:125" s="483" customFormat="1" ht="18" customHeight="1">
      <c r="A88" s="552" t="s">
        <v>1222</v>
      </c>
      <c r="B88" s="544" t="s">
        <v>1220</v>
      </c>
      <c r="C88" s="545">
        <v>6</v>
      </c>
      <c r="D88" s="544" t="s">
        <v>1221</v>
      </c>
      <c r="E88" s="546"/>
      <c r="F88" s="547"/>
      <c r="G88" s="546"/>
      <c r="H88" s="547"/>
      <c r="I88" s="546"/>
      <c r="J88" s="548"/>
      <c r="K88" s="547"/>
      <c r="L88" s="547"/>
      <c r="M88" s="551"/>
      <c r="N88" s="482"/>
      <c r="O88" s="482"/>
      <c r="P88" s="482"/>
      <c r="Q88" s="482"/>
      <c r="R88" s="482"/>
      <c r="S88" s="482"/>
      <c r="T88" s="482"/>
      <c r="U88" s="482"/>
      <c r="V88" s="482"/>
      <c r="W88" s="482"/>
      <c r="X88" s="482"/>
      <c r="Y88" s="482"/>
      <c r="Z88" s="482"/>
      <c r="AA88" s="482"/>
      <c r="AB88" s="482"/>
      <c r="AC88" s="482"/>
      <c r="AD88" s="482"/>
      <c r="AE88" s="482"/>
      <c r="AF88" s="482"/>
      <c r="AG88" s="482"/>
      <c r="AH88" s="482"/>
      <c r="AI88" s="482"/>
      <c r="AJ88" s="482"/>
      <c r="AK88" s="482"/>
      <c r="AL88" s="482"/>
      <c r="AM88" s="482"/>
      <c r="AN88" s="482"/>
      <c r="AO88" s="482"/>
      <c r="AP88" s="482"/>
      <c r="AQ88" s="482"/>
      <c r="AR88" s="482"/>
      <c r="AS88" s="482"/>
      <c r="AT88" s="482"/>
      <c r="AU88" s="482"/>
      <c r="AV88" s="482"/>
      <c r="AW88" s="482"/>
      <c r="AX88" s="482"/>
      <c r="AY88" s="482"/>
      <c r="AZ88" s="482"/>
      <c r="BA88" s="482"/>
      <c r="BB88" s="482"/>
      <c r="BC88" s="482"/>
      <c r="BD88" s="482"/>
      <c r="BE88" s="482"/>
      <c r="BF88" s="482"/>
      <c r="BG88" s="482"/>
      <c r="BH88" s="482"/>
      <c r="BI88" s="482"/>
      <c r="BJ88" s="482"/>
      <c r="BK88" s="482"/>
      <c r="BL88" s="482"/>
      <c r="BM88" s="482"/>
      <c r="BN88" s="482"/>
      <c r="BO88" s="482"/>
      <c r="BP88" s="482"/>
      <c r="BQ88" s="482"/>
      <c r="BR88" s="482"/>
      <c r="BS88" s="482"/>
      <c r="BT88" s="482"/>
      <c r="BU88" s="482"/>
      <c r="BV88" s="482"/>
      <c r="BW88" s="482"/>
      <c r="BX88" s="482"/>
      <c r="BY88" s="482"/>
      <c r="BZ88" s="482"/>
      <c r="CA88" s="482"/>
      <c r="CB88" s="482"/>
      <c r="CC88" s="482"/>
      <c r="CD88" s="482"/>
      <c r="CE88" s="482"/>
      <c r="CF88" s="482"/>
      <c r="CG88" s="482"/>
      <c r="CH88" s="482"/>
      <c r="CI88" s="482"/>
      <c r="CJ88" s="482"/>
      <c r="CK88" s="482"/>
      <c r="CL88" s="482"/>
      <c r="CM88" s="482"/>
      <c r="CN88" s="482"/>
      <c r="CO88" s="482"/>
      <c r="CP88" s="482"/>
      <c r="CQ88" s="482"/>
      <c r="CR88" s="482"/>
      <c r="CS88" s="482"/>
      <c r="CT88" s="482"/>
      <c r="CU88" s="482"/>
      <c r="CV88" s="482"/>
      <c r="CW88" s="482"/>
      <c r="CX88" s="482"/>
      <c r="CY88" s="482"/>
      <c r="CZ88" s="482"/>
      <c r="DA88" s="482"/>
      <c r="DB88" s="482"/>
      <c r="DC88" s="482"/>
      <c r="DD88" s="482"/>
      <c r="DE88" s="482"/>
      <c r="DF88" s="482"/>
      <c r="DG88" s="482"/>
      <c r="DH88" s="482"/>
      <c r="DI88" s="482"/>
      <c r="DJ88" s="482"/>
      <c r="DK88" s="482"/>
      <c r="DL88" s="482"/>
      <c r="DM88" s="482"/>
      <c r="DN88" s="482"/>
      <c r="DO88" s="482"/>
      <c r="DP88" s="482"/>
      <c r="DQ88" s="482"/>
      <c r="DR88" s="482"/>
      <c r="DS88" s="482"/>
      <c r="DT88" s="482"/>
      <c r="DU88" s="482"/>
    </row>
    <row r="89" spans="1:125" s="483" customFormat="1" ht="18" customHeight="1">
      <c r="A89" s="543" t="s">
        <v>1208</v>
      </c>
      <c r="B89" s="544"/>
      <c r="C89" s="545"/>
      <c r="D89" s="544"/>
      <c r="E89" s="546"/>
      <c r="F89" s="547"/>
      <c r="G89" s="546"/>
      <c r="H89" s="547"/>
      <c r="I89" s="546"/>
      <c r="J89" s="548"/>
      <c r="K89" s="547"/>
      <c r="L89" s="547"/>
      <c r="M89" s="549"/>
      <c r="N89" s="482"/>
      <c r="O89" s="482"/>
      <c r="P89" s="482"/>
      <c r="Q89" s="482"/>
      <c r="R89" s="482"/>
      <c r="S89" s="482"/>
      <c r="T89" s="482"/>
      <c r="U89" s="482"/>
      <c r="V89" s="482"/>
      <c r="W89" s="482"/>
      <c r="X89" s="482"/>
      <c r="Y89" s="482"/>
      <c r="Z89" s="482"/>
      <c r="AA89" s="482"/>
      <c r="AB89" s="482"/>
      <c r="AC89" s="482"/>
      <c r="AD89" s="482"/>
      <c r="AE89" s="482"/>
      <c r="AF89" s="482"/>
      <c r="AG89" s="482"/>
      <c r="AH89" s="482"/>
      <c r="AI89" s="482"/>
      <c r="AJ89" s="482"/>
      <c r="AK89" s="482"/>
      <c r="AL89" s="482"/>
      <c r="AM89" s="482"/>
      <c r="AN89" s="482"/>
      <c r="AO89" s="482"/>
      <c r="AP89" s="482"/>
      <c r="AQ89" s="482"/>
      <c r="AR89" s="482"/>
      <c r="AS89" s="482"/>
      <c r="AT89" s="482"/>
      <c r="AU89" s="482"/>
      <c r="AV89" s="482"/>
      <c r="AW89" s="482"/>
      <c r="AX89" s="482"/>
      <c r="AY89" s="482"/>
      <c r="AZ89" s="482"/>
      <c r="BA89" s="482"/>
      <c r="BB89" s="482"/>
      <c r="BC89" s="482"/>
      <c r="BD89" s="482"/>
      <c r="BE89" s="482"/>
      <c r="BF89" s="482"/>
      <c r="BG89" s="482"/>
      <c r="BH89" s="482"/>
      <c r="BI89" s="482"/>
      <c r="BJ89" s="482"/>
      <c r="BK89" s="482"/>
      <c r="BL89" s="482"/>
      <c r="BM89" s="482"/>
      <c r="BN89" s="482"/>
      <c r="BO89" s="482"/>
      <c r="BP89" s="482"/>
      <c r="BQ89" s="482"/>
      <c r="BR89" s="482"/>
      <c r="BS89" s="482"/>
      <c r="BT89" s="482"/>
      <c r="BU89" s="482"/>
      <c r="BV89" s="482"/>
      <c r="BW89" s="482"/>
      <c r="BX89" s="482"/>
      <c r="BY89" s="482"/>
      <c r="BZ89" s="482"/>
      <c r="CA89" s="482"/>
      <c r="CB89" s="482"/>
      <c r="CC89" s="482"/>
      <c r="CD89" s="482"/>
      <c r="CE89" s="482"/>
      <c r="CF89" s="482"/>
      <c r="CG89" s="482"/>
      <c r="CH89" s="482"/>
      <c r="CI89" s="482"/>
      <c r="CJ89" s="482"/>
      <c r="CK89" s="482"/>
      <c r="CL89" s="482"/>
      <c r="CM89" s="482"/>
      <c r="CN89" s="482"/>
      <c r="CO89" s="482"/>
      <c r="CP89" s="482"/>
      <c r="CQ89" s="482"/>
      <c r="CR89" s="482"/>
      <c r="CS89" s="482"/>
      <c r="CT89" s="482"/>
      <c r="CU89" s="482"/>
      <c r="CV89" s="482"/>
      <c r="CW89" s="482"/>
      <c r="CX89" s="482"/>
      <c r="CY89" s="482"/>
      <c r="CZ89" s="482"/>
      <c r="DA89" s="482"/>
      <c r="DB89" s="482"/>
      <c r="DC89" s="482"/>
      <c r="DD89" s="482"/>
      <c r="DE89" s="482"/>
      <c r="DF89" s="482"/>
      <c r="DG89" s="482"/>
      <c r="DH89" s="482"/>
      <c r="DI89" s="482"/>
      <c r="DJ89" s="482"/>
      <c r="DK89" s="482"/>
      <c r="DL89" s="482"/>
      <c r="DM89" s="482"/>
      <c r="DN89" s="482"/>
      <c r="DO89" s="482"/>
      <c r="DP89" s="482"/>
      <c r="DQ89" s="482"/>
      <c r="DR89" s="482"/>
      <c r="DS89" s="482"/>
      <c r="DT89" s="482"/>
      <c r="DU89" s="482"/>
    </row>
    <row r="90" spans="1:125" s="483" customFormat="1" ht="18" customHeight="1">
      <c r="A90" s="543" t="s">
        <v>1181</v>
      </c>
      <c r="B90" s="544" t="s">
        <v>1182</v>
      </c>
      <c r="C90" s="553">
        <v>0.54</v>
      </c>
      <c r="D90" s="544" t="s">
        <v>1183</v>
      </c>
      <c r="E90" s="546"/>
      <c r="F90" s="547"/>
      <c r="G90" s="546"/>
      <c r="H90" s="547"/>
      <c r="I90" s="546"/>
      <c r="J90" s="546"/>
      <c r="K90" s="546"/>
      <c r="L90" s="546"/>
      <c r="M90" s="554"/>
      <c r="N90" s="482"/>
      <c r="O90" s="482"/>
      <c r="P90" s="482"/>
      <c r="Q90" s="482"/>
      <c r="R90" s="482"/>
      <c r="S90" s="482"/>
      <c r="T90" s="482"/>
      <c r="U90" s="482"/>
      <c r="V90" s="482"/>
      <c r="W90" s="482"/>
      <c r="X90" s="482"/>
      <c r="Y90" s="482"/>
      <c r="Z90" s="482"/>
      <c r="AA90" s="482"/>
      <c r="AB90" s="482"/>
      <c r="AC90" s="482"/>
      <c r="AD90" s="482"/>
      <c r="AE90" s="482"/>
      <c r="AF90" s="482"/>
      <c r="AG90" s="482"/>
      <c r="AH90" s="482"/>
      <c r="AI90" s="482"/>
      <c r="AJ90" s="482"/>
      <c r="AK90" s="482"/>
      <c r="AL90" s="482"/>
      <c r="AM90" s="482"/>
      <c r="AN90" s="482"/>
      <c r="AO90" s="482"/>
      <c r="AP90" s="482"/>
      <c r="AQ90" s="482"/>
      <c r="AR90" s="482"/>
      <c r="AS90" s="482"/>
      <c r="AT90" s="482"/>
      <c r="AU90" s="482"/>
      <c r="AV90" s="482"/>
      <c r="AW90" s="482"/>
      <c r="AX90" s="482"/>
      <c r="AY90" s="482"/>
      <c r="AZ90" s="482"/>
      <c r="BA90" s="482"/>
      <c r="BB90" s="482"/>
      <c r="BC90" s="482"/>
      <c r="BD90" s="482"/>
      <c r="BE90" s="482"/>
      <c r="BF90" s="482"/>
      <c r="BG90" s="482"/>
      <c r="BH90" s="482"/>
      <c r="BI90" s="482"/>
      <c r="BJ90" s="482"/>
      <c r="BK90" s="482"/>
      <c r="BL90" s="482"/>
      <c r="BM90" s="482"/>
      <c r="BN90" s="482"/>
      <c r="BO90" s="482"/>
      <c r="BP90" s="482"/>
      <c r="BQ90" s="482"/>
      <c r="BR90" s="482"/>
      <c r="BS90" s="482"/>
      <c r="BT90" s="482"/>
      <c r="BU90" s="482"/>
      <c r="BV90" s="482"/>
      <c r="BW90" s="482"/>
      <c r="BX90" s="482"/>
      <c r="BY90" s="482"/>
      <c r="BZ90" s="482"/>
      <c r="CA90" s="482"/>
      <c r="CB90" s="482"/>
      <c r="CC90" s="482"/>
      <c r="CD90" s="482"/>
      <c r="CE90" s="482"/>
      <c r="CF90" s="482"/>
      <c r="CG90" s="482"/>
      <c r="CH90" s="482"/>
      <c r="CI90" s="482"/>
      <c r="CJ90" s="482"/>
      <c r="CK90" s="482"/>
      <c r="CL90" s="482"/>
      <c r="CM90" s="482"/>
      <c r="CN90" s="482"/>
      <c r="CO90" s="482"/>
      <c r="CP90" s="482"/>
      <c r="CQ90" s="482"/>
      <c r="CR90" s="482"/>
      <c r="CS90" s="482"/>
      <c r="CT90" s="482"/>
      <c r="CU90" s="482"/>
      <c r="CV90" s="482"/>
      <c r="CW90" s="482"/>
      <c r="CX90" s="482"/>
      <c r="CY90" s="482"/>
      <c r="CZ90" s="482"/>
      <c r="DA90" s="482"/>
      <c r="DB90" s="482"/>
      <c r="DC90" s="482"/>
      <c r="DD90" s="482"/>
      <c r="DE90" s="482"/>
      <c r="DF90" s="482"/>
      <c r="DG90" s="482"/>
      <c r="DH90" s="482"/>
      <c r="DI90" s="482"/>
      <c r="DJ90" s="482" t="s">
        <v>1184</v>
      </c>
      <c r="DK90" s="482" t="s">
        <v>1185</v>
      </c>
      <c r="DL90" s="482"/>
      <c r="DM90" s="482"/>
      <c r="DN90" s="482"/>
      <c r="DO90" s="482"/>
      <c r="DP90" s="482"/>
      <c r="DQ90" s="482"/>
      <c r="DR90" s="482"/>
      <c r="DS90" s="482"/>
      <c r="DT90" s="482"/>
      <c r="DU90" s="482"/>
    </row>
    <row r="91" spans="1:125" ht="18" customHeight="1">
      <c r="A91" s="484" t="s">
        <v>0</v>
      </c>
      <c r="B91" s="485" t="s">
        <v>0</v>
      </c>
      <c r="C91" s="489">
        <v>0</v>
      </c>
      <c r="D91" s="485" t="s">
        <v>0</v>
      </c>
      <c r="E91" s="487"/>
      <c r="F91" s="488"/>
      <c r="G91" s="487"/>
      <c r="H91" s="488"/>
      <c r="I91" s="487"/>
      <c r="J91" s="487"/>
      <c r="K91" s="487"/>
      <c r="L91" s="487"/>
      <c r="M91" s="490"/>
      <c r="N91" s="482"/>
      <c r="O91" s="482"/>
      <c r="P91" s="482"/>
      <c r="Q91" s="482"/>
      <c r="R91" s="482"/>
      <c r="S91" s="482"/>
      <c r="T91" s="482"/>
      <c r="U91" s="482"/>
      <c r="V91" s="482"/>
      <c r="W91" s="482"/>
      <c r="X91" s="482"/>
      <c r="Y91" s="482"/>
      <c r="Z91" s="482"/>
      <c r="AA91" s="482"/>
      <c r="AB91" s="482"/>
      <c r="AC91" s="482"/>
      <c r="AD91" s="482"/>
      <c r="AE91" s="482"/>
      <c r="AF91" s="482"/>
      <c r="AG91" s="482"/>
      <c r="AH91" s="482"/>
      <c r="AI91" s="482"/>
      <c r="AJ91" s="482"/>
      <c r="AK91" s="482"/>
      <c r="AL91" s="482"/>
      <c r="AM91" s="482"/>
      <c r="AN91" s="482"/>
      <c r="AO91" s="482"/>
      <c r="AP91" s="482"/>
      <c r="AQ91" s="482"/>
      <c r="AR91" s="482"/>
      <c r="AS91" s="482"/>
      <c r="AT91" s="482"/>
      <c r="AU91" s="482"/>
      <c r="AV91" s="482"/>
      <c r="AW91" s="482"/>
      <c r="AX91" s="482"/>
      <c r="AY91" s="482"/>
      <c r="AZ91" s="482"/>
      <c r="BA91" s="482"/>
      <c r="BB91" s="482"/>
      <c r="BC91" s="482"/>
      <c r="BD91" s="482"/>
      <c r="BE91" s="482"/>
      <c r="BF91" s="482"/>
      <c r="BG91" s="482"/>
      <c r="BH91" s="482"/>
      <c r="BI91" s="482"/>
      <c r="BJ91" s="482"/>
      <c r="BK91" s="482"/>
      <c r="BL91" s="482"/>
      <c r="BM91" s="482"/>
      <c r="BN91" s="482"/>
      <c r="BO91" s="482"/>
      <c r="BP91" s="482"/>
      <c r="BQ91" s="482"/>
      <c r="BR91" s="482"/>
      <c r="BS91" s="482"/>
      <c r="BT91" s="482"/>
      <c r="BU91" s="482"/>
      <c r="BV91" s="482"/>
      <c r="BW91" s="482"/>
      <c r="BX91" s="482"/>
      <c r="BY91" s="482"/>
      <c r="BZ91" s="482"/>
      <c r="CA91" s="482"/>
      <c r="CB91" s="482"/>
      <c r="CC91" s="482"/>
      <c r="CD91" s="482"/>
      <c r="CE91" s="482"/>
      <c r="CF91" s="482"/>
      <c r="CG91" s="482"/>
      <c r="CH91" s="482"/>
      <c r="CI91" s="482"/>
      <c r="CJ91" s="482"/>
      <c r="CK91" s="482"/>
      <c r="CL91" s="482"/>
      <c r="CM91" s="482"/>
      <c r="CN91" s="482"/>
      <c r="CO91" s="482"/>
      <c r="CP91" s="482"/>
      <c r="CQ91" s="482"/>
      <c r="CR91" s="482"/>
      <c r="CS91" s="482"/>
      <c r="CT91" s="482"/>
      <c r="CU91" s="482"/>
      <c r="CV91" s="482"/>
      <c r="CW91" s="482"/>
      <c r="CX91" s="482"/>
      <c r="CY91" s="482"/>
      <c r="CZ91" s="482"/>
      <c r="DA91" s="482"/>
      <c r="DB91" s="482"/>
      <c r="DC91" s="482"/>
      <c r="DD91" s="482"/>
      <c r="DE91" s="482"/>
      <c r="DF91" s="482"/>
      <c r="DG91" s="482"/>
      <c r="DH91" s="482"/>
      <c r="DI91" s="482"/>
      <c r="DJ91" s="482" t="s">
        <v>0</v>
      </c>
      <c r="DK91" s="482" t="s">
        <v>0</v>
      </c>
      <c r="DL91" s="482"/>
      <c r="DM91" s="482"/>
      <c r="DN91" s="482"/>
      <c r="DO91" s="482"/>
      <c r="DP91" s="482"/>
      <c r="DQ91" s="482"/>
      <c r="DR91" s="482"/>
      <c r="DS91" s="482"/>
      <c r="DT91" s="482"/>
      <c r="DU91" s="482"/>
    </row>
    <row r="92" spans="1:125" ht="18" customHeight="1">
      <c r="A92" s="484"/>
      <c r="B92" s="485"/>
      <c r="C92" s="489"/>
      <c r="D92" s="485"/>
      <c r="E92" s="487"/>
      <c r="F92" s="488"/>
      <c r="G92" s="487"/>
      <c r="H92" s="488"/>
      <c r="I92" s="487"/>
      <c r="J92" s="487"/>
      <c r="K92" s="487"/>
      <c r="L92" s="487"/>
      <c r="M92" s="490"/>
      <c r="N92" s="482"/>
      <c r="O92" s="482"/>
      <c r="P92" s="482"/>
      <c r="Q92" s="482"/>
      <c r="R92" s="482"/>
      <c r="S92" s="482"/>
      <c r="T92" s="482"/>
      <c r="U92" s="482"/>
      <c r="V92" s="482"/>
      <c r="W92" s="482"/>
      <c r="X92" s="482"/>
      <c r="Y92" s="482"/>
      <c r="Z92" s="482"/>
      <c r="AA92" s="482"/>
      <c r="AB92" s="482"/>
      <c r="AC92" s="482"/>
      <c r="AD92" s="482"/>
      <c r="AE92" s="482"/>
      <c r="AF92" s="482"/>
      <c r="AG92" s="482"/>
      <c r="AH92" s="482"/>
      <c r="AI92" s="482"/>
      <c r="AJ92" s="482"/>
      <c r="AK92" s="482"/>
      <c r="AL92" s="482"/>
      <c r="AM92" s="482"/>
      <c r="AN92" s="482"/>
      <c r="AO92" s="482"/>
      <c r="AP92" s="482"/>
      <c r="AQ92" s="482"/>
      <c r="AR92" s="482"/>
      <c r="AS92" s="482"/>
      <c r="AT92" s="482"/>
      <c r="AU92" s="482"/>
      <c r="AV92" s="482"/>
      <c r="AW92" s="482"/>
      <c r="AX92" s="482"/>
      <c r="AY92" s="482"/>
      <c r="AZ92" s="482"/>
      <c r="BA92" s="482"/>
      <c r="BB92" s="482"/>
      <c r="BC92" s="482"/>
      <c r="BD92" s="482"/>
      <c r="BE92" s="482"/>
      <c r="BF92" s="482"/>
      <c r="BG92" s="482"/>
      <c r="BH92" s="482"/>
      <c r="BI92" s="482"/>
      <c r="BJ92" s="482"/>
      <c r="BK92" s="482"/>
      <c r="BL92" s="482"/>
      <c r="BM92" s="482"/>
      <c r="BN92" s="482"/>
      <c r="BO92" s="482"/>
      <c r="BP92" s="482"/>
      <c r="BQ92" s="482"/>
      <c r="BR92" s="482"/>
      <c r="BS92" s="482"/>
      <c r="BT92" s="482"/>
      <c r="BU92" s="482"/>
      <c r="BV92" s="482"/>
      <c r="BW92" s="482"/>
      <c r="BX92" s="482"/>
      <c r="BY92" s="482"/>
      <c r="BZ92" s="482"/>
      <c r="CA92" s="482"/>
      <c r="CB92" s="482"/>
      <c r="CC92" s="482"/>
      <c r="CD92" s="482"/>
      <c r="CE92" s="482"/>
      <c r="CF92" s="482"/>
      <c r="CG92" s="482"/>
      <c r="CH92" s="482"/>
      <c r="CI92" s="482"/>
      <c r="CJ92" s="482"/>
      <c r="CK92" s="482"/>
      <c r="CL92" s="482"/>
      <c r="CM92" s="482"/>
      <c r="CN92" s="482"/>
      <c r="CO92" s="482"/>
      <c r="CP92" s="482"/>
      <c r="CQ92" s="482"/>
      <c r="CR92" s="482"/>
      <c r="CS92" s="482"/>
      <c r="CT92" s="482"/>
      <c r="CU92" s="482"/>
      <c r="CV92" s="482"/>
      <c r="CW92" s="482"/>
      <c r="CX92" s="482"/>
      <c r="CY92" s="482"/>
      <c r="CZ92" s="482"/>
      <c r="DA92" s="482"/>
      <c r="DB92" s="482"/>
      <c r="DC92" s="482"/>
      <c r="DD92" s="482"/>
      <c r="DE92" s="482"/>
      <c r="DF92" s="482"/>
      <c r="DG92" s="482"/>
      <c r="DH92" s="482"/>
      <c r="DI92" s="482"/>
      <c r="DJ92" s="482"/>
      <c r="DK92" s="482"/>
      <c r="DL92" s="482"/>
      <c r="DM92" s="482"/>
      <c r="DN92" s="482"/>
      <c r="DO92" s="482"/>
      <c r="DP92" s="482"/>
      <c r="DQ92" s="482"/>
      <c r="DR92" s="482"/>
      <c r="DS92" s="482"/>
      <c r="DT92" s="482"/>
      <c r="DU92" s="482"/>
    </row>
    <row r="93" spans="1:125" ht="18" customHeight="1">
      <c r="A93" s="484"/>
      <c r="B93" s="485"/>
      <c r="C93" s="489"/>
      <c r="D93" s="485"/>
      <c r="E93" s="487"/>
      <c r="F93" s="488"/>
      <c r="G93" s="487"/>
      <c r="H93" s="488"/>
      <c r="I93" s="487"/>
      <c r="J93" s="487"/>
      <c r="K93" s="487"/>
      <c r="L93" s="487"/>
      <c r="M93" s="490"/>
      <c r="N93" s="482"/>
      <c r="O93" s="482"/>
      <c r="P93" s="482"/>
      <c r="Q93" s="482"/>
      <c r="R93" s="482"/>
      <c r="S93" s="482"/>
      <c r="T93" s="482"/>
      <c r="U93" s="482"/>
      <c r="V93" s="482"/>
      <c r="W93" s="482"/>
      <c r="X93" s="482"/>
      <c r="Y93" s="482"/>
      <c r="Z93" s="482"/>
      <c r="AA93" s="482"/>
      <c r="AB93" s="482"/>
      <c r="AC93" s="482"/>
      <c r="AD93" s="482"/>
      <c r="AE93" s="482"/>
      <c r="AF93" s="482"/>
      <c r="AG93" s="482"/>
      <c r="AH93" s="482"/>
      <c r="AI93" s="482"/>
      <c r="AJ93" s="482"/>
      <c r="AK93" s="482"/>
      <c r="AL93" s="482"/>
      <c r="AM93" s="482"/>
      <c r="AN93" s="482"/>
      <c r="AO93" s="482"/>
      <c r="AP93" s="482"/>
      <c r="AQ93" s="482"/>
      <c r="AR93" s="482"/>
      <c r="AS93" s="482"/>
      <c r="AT93" s="482"/>
      <c r="AU93" s="482"/>
      <c r="AV93" s="482"/>
      <c r="AW93" s="482"/>
      <c r="AX93" s="482"/>
      <c r="AY93" s="482"/>
      <c r="AZ93" s="482"/>
      <c r="BA93" s="482"/>
      <c r="BB93" s="482"/>
      <c r="BC93" s="482"/>
      <c r="BD93" s="482"/>
      <c r="BE93" s="482"/>
      <c r="BF93" s="482"/>
      <c r="BG93" s="482"/>
      <c r="BH93" s="482"/>
      <c r="BI93" s="482"/>
      <c r="BJ93" s="482"/>
      <c r="BK93" s="482"/>
      <c r="BL93" s="482"/>
      <c r="BM93" s="482"/>
      <c r="BN93" s="482"/>
      <c r="BO93" s="482"/>
      <c r="BP93" s="482"/>
      <c r="BQ93" s="482"/>
      <c r="BR93" s="482"/>
      <c r="BS93" s="482"/>
      <c r="BT93" s="482"/>
      <c r="BU93" s="482"/>
      <c r="BV93" s="482"/>
      <c r="BW93" s="482"/>
      <c r="BX93" s="482"/>
      <c r="BY93" s="482"/>
      <c r="BZ93" s="482"/>
      <c r="CA93" s="482"/>
      <c r="CB93" s="482"/>
      <c r="CC93" s="482"/>
      <c r="CD93" s="482"/>
      <c r="CE93" s="482"/>
      <c r="CF93" s="482"/>
      <c r="CG93" s="482"/>
      <c r="CH93" s="482"/>
      <c r="CI93" s="482"/>
      <c r="CJ93" s="482"/>
      <c r="CK93" s="482"/>
      <c r="CL93" s="482"/>
      <c r="CM93" s="482"/>
      <c r="CN93" s="482"/>
      <c r="CO93" s="482"/>
      <c r="CP93" s="482"/>
      <c r="CQ93" s="482"/>
      <c r="CR93" s="482"/>
      <c r="CS93" s="482"/>
      <c r="CT93" s="482"/>
      <c r="CU93" s="482"/>
      <c r="CV93" s="482"/>
      <c r="CW93" s="482"/>
      <c r="CX93" s="482"/>
      <c r="CY93" s="482"/>
      <c r="CZ93" s="482"/>
      <c r="DA93" s="482"/>
      <c r="DB93" s="482"/>
      <c r="DC93" s="482"/>
      <c r="DD93" s="482"/>
      <c r="DE93" s="482"/>
      <c r="DF93" s="482"/>
      <c r="DG93" s="482"/>
      <c r="DH93" s="482"/>
      <c r="DI93" s="482"/>
      <c r="DJ93" s="482"/>
      <c r="DK93" s="482"/>
      <c r="DL93" s="482"/>
      <c r="DM93" s="482"/>
      <c r="DN93" s="482"/>
      <c r="DO93" s="482"/>
      <c r="DP93" s="482"/>
      <c r="DQ93" s="482"/>
      <c r="DR93" s="482"/>
      <c r="DS93" s="482"/>
      <c r="DT93" s="482"/>
      <c r="DU93" s="482"/>
    </row>
    <row r="94" spans="1:125" ht="18" customHeight="1">
      <c r="A94" s="484"/>
      <c r="B94" s="485"/>
      <c r="C94" s="489"/>
      <c r="D94" s="485"/>
      <c r="E94" s="487"/>
      <c r="F94" s="488"/>
      <c r="G94" s="487"/>
      <c r="H94" s="488"/>
      <c r="I94" s="487"/>
      <c r="J94" s="487"/>
      <c r="K94" s="487"/>
      <c r="L94" s="487"/>
      <c r="M94" s="490"/>
      <c r="N94" s="482"/>
      <c r="O94" s="482"/>
      <c r="P94" s="482"/>
      <c r="Q94" s="482"/>
      <c r="R94" s="482"/>
      <c r="S94" s="482"/>
      <c r="T94" s="482"/>
      <c r="U94" s="482"/>
      <c r="V94" s="482"/>
      <c r="W94" s="482"/>
      <c r="X94" s="482"/>
      <c r="Y94" s="482"/>
      <c r="Z94" s="482"/>
      <c r="AA94" s="482"/>
      <c r="AB94" s="482"/>
      <c r="AC94" s="482"/>
      <c r="AD94" s="482"/>
      <c r="AE94" s="482"/>
      <c r="AF94" s="482"/>
      <c r="AG94" s="482"/>
      <c r="AH94" s="482"/>
      <c r="AI94" s="482"/>
      <c r="AJ94" s="482"/>
      <c r="AK94" s="482"/>
      <c r="AL94" s="482"/>
      <c r="AM94" s="482"/>
      <c r="AN94" s="482"/>
      <c r="AO94" s="482"/>
      <c r="AP94" s="482"/>
      <c r="AQ94" s="482"/>
      <c r="AR94" s="482"/>
      <c r="AS94" s="482"/>
      <c r="AT94" s="482"/>
      <c r="AU94" s="482"/>
      <c r="AV94" s="482"/>
      <c r="AW94" s="482"/>
      <c r="AX94" s="482"/>
      <c r="AY94" s="482"/>
      <c r="AZ94" s="482"/>
      <c r="BA94" s="482"/>
      <c r="BB94" s="482"/>
      <c r="BC94" s="482"/>
      <c r="BD94" s="482"/>
      <c r="BE94" s="482"/>
      <c r="BF94" s="482"/>
      <c r="BG94" s="482"/>
      <c r="BH94" s="482"/>
      <c r="BI94" s="482"/>
      <c r="BJ94" s="482"/>
      <c r="BK94" s="482"/>
      <c r="BL94" s="482"/>
      <c r="BM94" s="482"/>
      <c r="BN94" s="482"/>
      <c r="BO94" s="482"/>
      <c r="BP94" s="482"/>
      <c r="BQ94" s="482"/>
      <c r="BR94" s="482"/>
      <c r="BS94" s="482"/>
      <c r="BT94" s="482"/>
      <c r="BU94" s="482"/>
      <c r="BV94" s="482"/>
      <c r="BW94" s="482"/>
      <c r="BX94" s="482"/>
      <c r="BY94" s="482"/>
      <c r="BZ94" s="482"/>
      <c r="CA94" s="482"/>
      <c r="CB94" s="482"/>
      <c r="CC94" s="482"/>
      <c r="CD94" s="482"/>
      <c r="CE94" s="482"/>
      <c r="CF94" s="482"/>
      <c r="CG94" s="482"/>
      <c r="CH94" s="482"/>
      <c r="CI94" s="482"/>
      <c r="CJ94" s="482"/>
      <c r="CK94" s="482"/>
      <c r="CL94" s="482"/>
      <c r="CM94" s="482"/>
      <c r="CN94" s="482"/>
      <c r="CO94" s="482"/>
      <c r="CP94" s="482"/>
      <c r="CQ94" s="482"/>
      <c r="CR94" s="482"/>
      <c r="CS94" s="482"/>
      <c r="CT94" s="482"/>
      <c r="CU94" s="482"/>
      <c r="CV94" s="482"/>
      <c r="CW94" s="482"/>
      <c r="CX94" s="482"/>
      <c r="CY94" s="482"/>
      <c r="CZ94" s="482"/>
      <c r="DA94" s="482"/>
      <c r="DB94" s="482"/>
      <c r="DC94" s="482"/>
      <c r="DD94" s="482"/>
      <c r="DE94" s="482"/>
      <c r="DF94" s="482"/>
      <c r="DG94" s="482"/>
      <c r="DH94" s="482"/>
      <c r="DI94" s="482"/>
      <c r="DJ94" s="482"/>
      <c r="DK94" s="482"/>
      <c r="DL94" s="482"/>
      <c r="DM94" s="482"/>
      <c r="DN94" s="482"/>
      <c r="DO94" s="482"/>
      <c r="DP94" s="482"/>
      <c r="DQ94" s="482"/>
      <c r="DR94" s="482"/>
      <c r="DS94" s="482"/>
      <c r="DT94" s="482"/>
      <c r="DU94" s="482"/>
    </row>
    <row r="95" spans="1:125" ht="18" customHeight="1">
      <c r="A95" s="484"/>
      <c r="B95" s="485"/>
      <c r="C95" s="489"/>
      <c r="D95" s="485"/>
      <c r="E95" s="487"/>
      <c r="F95" s="488"/>
      <c r="G95" s="487"/>
      <c r="H95" s="488"/>
      <c r="I95" s="487"/>
      <c r="J95" s="487"/>
      <c r="K95" s="487"/>
      <c r="L95" s="487"/>
      <c r="M95" s="490"/>
      <c r="N95" s="482"/>
      <c r="O95" s="482"/>
      <c r="P95" s="482"/>
      <c r="Q95" s="482"/>
      <c r="R95" s="482"/>
      <c r="S95" s="482"/>
      <c r="T95" s="482"/>
      <c r="U95" s="482"/>
      <c r="V95" s="482"/>
      <c r="W95" s="482"/>
      <c r="X95" s="482"/>
      <c r="Y95" s="482"/>
      <c r="Z95" s="482"/>
      <c r="AA95" s="482"/>
      <c r="AB95" s="482"/>
      <c r="AC95" s="482"/>
      <c r="AD95" s="482"/>
      <c r="AE95" s="482"/>
      <c r="AF95" s="482"/>
      <c r="AG95" s="482"/>
      <c r="AH95" s="482"/>
      <c r="AI95" s="482"/>
      <c r="AJ95" s="482"/>
      <c r="AK95" s="482"/>
      <c r="AL95" s="482"/>
      <c r="AM95" s="482"/>
      <c r="AN95" s="482"/>
      <c r="AO95" s="482"/>
      <c r="AP95" s="482"/>
      <c r="AQ95" s="482"/>
      <c r="AR95" s="482"/>
      <c r="AS95" s="482"/>
      <c r="AT95" s="482"/>
      <c r="AU95" s="482"/>
      <c r="AV95" s="482"/>
      <c r="AW95" s="482"/>
      <c r="AX95" s="482"/>
      <c r="AY95" s="482"/>
      <c r="AZ95" s="482"/>
      <c r="BA95" s="482"/>
      <c r="BB95" s="482"/>
      <c r="BC95" s="482"/>
      <c r="BD95" s="482"/>
      <c r="BE95" s="482"/>
      <c r="BF95" s="482"/>
      <c r="BG95" s="482"/>
      <c r="BH95" s="482"/>
      <c r="BI95" s="482"/>
      <c r="BJ95" s="482"/>
      <c r="BK95" s="482"/>
      <c r="BL95" s="482"/>
      <c r="BM95" s="482"/>
      <c r="BN95" s="482"/>
      <c r="BO95" s="482"/>
      <c r="BP95" s="482"/>
      <c r="BQ95" s="482"/>
      <c r="BR95" s="482"/>
      <c r="BS95" s="482"/>
      <c r="BT95" s="482"/>
      <c r="BU95" s="482"/>
      <c r="BV95" s="482"/>
      <c r="BW95" s="482"/>
      <c r="BX95" s="482"/>
      <c r="BY95" s="482"/>
      <c r="BZ95" s="482"/>
      <c r="CA95" s="482"/>
      <c r="CB95" s="482"/>
      <c r="CC95" s="482"/>
      <c r="CD95" s="482"/>
      <c r="CE95" s="482"/>
      <c r="CF95" s="482"/>
      <c r="CG95" s="482"/>
      <c r="CH95" s="482"/>
      <c r="CI95" s="482"/>
      <c r="CJ95" s="482"/>
      <c r="CK95" s="482"/>
      <c r="CL95" s="482"/>
      <c r="CM95" s="482"/>
      <c r="CN95" s="482"/>
      <c r="CO95" s="482"/>
      <c r="CP95" s="482"/>
      <c r="CQ95" s="482"/>
      <c r="CR95" s="482"/>
      <c r="CS95" s="482"/>
      <c r="CT95" s="482"/>
      <c r="CU95" s="482"/>
      <c r="CV95" s="482"/>
      <c r="CW95" s="482"/>
      <c r="CX95" s="482"/>
      <c r="CY95" s="482"/>
      <c r="CZ95" s="482"/>
      <c r="DA95" s="482"/>
      <c r="DB95" s="482"/>
      <c r="DC95" s="482"/>
      <c r="DD95" s="482"/>
      <c r="DE95" s="482"/>
      <c r="DF95" s="482"/>
      <c r="DG95" s="482"/>
      <c r="DH95" s="482"/>
      <c r="DI95" s="482"/>
      <c r="DJ95" s="482"/>
      <c r="DK95" s="482"/>
      <c r="DL95" s="482"/>
      <c r="DM95" s="482"/>
      <c r="DN95" s="482"/>
      <c r="DO95" s="482"/>
      <c r="DP95" s="482"/>
      <c r="DQ95" s="482"/>
      <c r="DR95" s="482"/>
      <c r="DS95" s="482"/>
      <c r="DT95" s="482"/>
      <c r="DU95" s="482"/>
    </row>
    <row r="96" spans="1:125" ht="18" customHeight="1">
      <c r="A96" s="484"/>
      <c r="B96" s="485"/>
      <c r="C96" s="489"/>
      <c r="D96" s="485"/>
      <c r="E96" s="487"/>
      <c r="F96" s="488"/>
      <c r="G96" s="487"/>
      <c r="H96" s="488"/>
      <c r="I96" s="487"/>
      <c r="J96" s="487"/>
      <c r="K96" s="487"/>
      <c r="L96" s="487"/>
      <c r="M96" s="490"/>
      <c r="N96" s="482"/>
      <c r="O96" s="482"/>
      <c r="P96" s="482"/>
      <c r="Q96" s="482"/>
      <c r="R96" s="482"/>
      <c r="S96" s="482"/>
      <c r="T96" s="482"/>
      <c r="U96" s="482"/>
      <c r="V96" s="482"/>
      <c r="W96" s="482"/>
      <c r="X96" s="482"/>
      <c r="Y96" s="482"/>
      <c r="Z96" s="482"/>
      <c r="AA96" s="482"/>
      <c r="AB96" s="482"/>
      <c r="AC96" s="482"/>
      <c r="AD96" s="482"/>
      <c r="AE96" s="482"/>
      <c r="AF96" s="482"/>
      <c r="AG96" s="482"/>
      <c r="AH96" s="482"/>
      <c r="AI96" s="482"/>
      <c r="AJ96" s="482"/>
      <c r="AK96" s="482"/>
      <c r="AL96" s="482"/>
      <c r="AM96" s="482"/>
      <c r="AN96" s="482"/>
      <c r="AO96" s="482"/>
      <c r="AP96" s="482"/>
      <c r="AQ96" s="482"/>
      <c r="AR96" s="482"/>
      <c r="AS96" s="482"/>
      <c r="AT96" s="482"/>
      <c r="AU96" s="482"/>
      <c r="AV96" s="482"/>
      <c r="AW96" s="482"/>
      <c r="AX96" s="482"/>
      <c r="AY96" s="482"/>
      <c r="AZ96" s="482"/>
      <c r="BA96" s="482"/>
      <c r="BB96" s="482"/>
      <c r="BC96" s="482"/>
      <c r="BD96" s="482"/>
      <c r="BE96" s="482"/>
      <c r="BF96" s="482"/>
      <c r="BG96" s="482"/>
      <c r="BH96" s="482"/>
      <c r="BI96" s="482"/>
      <c r="BJ96" s="482"/>
      <c r="BK96" s="482"/>
      <c r="BL96" s="482"/>
      <c r="BM96" s="482"/>
      <c r="BN96" s="482"/>
      <c r="BO96" s="482"/>
      <c r="BP96" s="482"/>
      <c r="BQ96" s="482"/>
      <c r="BR96" s="482"/>
      <c r="BS96" s="482"/>
      <c r="BT96" s="482"/>
      <c r="BU96" s="482"/>
      <c r="BV96" s="482"/>
      <c r="BW96" s="482"/>
      <c r="BX96" s="482"/>
      <c r="BY96" s="482"/>
      <c r="BZ96" s="482"/>
      <c r="CA96" s="482"/>
      <c r="CB96" s="482"/>
      <c r="CC96" s="482"/>
      <c r="CD96" s="482"/>
      <c r="CE96" s="482"/>
      <c r="CF96" s="482"/>
      <c r="CG96" s="482"/>
      <c r="CH96" s="482"/>
      <c r="CI96" s="482"/>
      <c r="CJ96" s="482"/>
      <c r="CK96" s="482"/>
      <c r="CL96" s="482"/>
      <c r="CM96" s="482"/>
      <c r="CN96" s="482"/>
      <c r="CO96" s="482"/>
      <c r="CP96" s="482"/>
      <c r="CQ96" s="482"/>
      <c r="CR96" s="482"/>
      <c r="CS96" s="482"/>
      <c r="CT96" s="482"/>
      <c r="CU96" s="482"/>
      <c r="CV96" s="482"/>
      <c r="CW96" s="482"/>
      <c r="CX96" s="482"/>
      <c r="CY96" s="482"/>
      <c r="CZ96" s="482"/>
      <c r="DA96" s="482"/>
      <c r="DB96" s="482"/>
      <c r="DC96" s="482"/>
      <c r="DD96" s="482"/>
      <c r="DE96" s="482"/>
      <c r="DF96" s="482"/>
      <c r="DG96" s="482"/>
      <c r="DH96" s="482"/>
      <c r="DI96" s="482"/>
      <c r="DJ96" s="482"/>
      <c r="DK96" s="482"/>
      <c r="DL96" s="482"/>
      <c r="DM96" s="482"/>
      <c r="DN96" s="482"/>
      <c r="DO96" s="482"/>
      <c r="DP96" s="482"/>
      <c r="DQ96" s="482"/>
      <c r="DR96" s="482"/>
      <c r="DS96" s="482"/>
      <c r="DT96" s="482"/>
      <c r="DU96" s="482"/>
    </row>
    <row r="97" spans="1:125" ht="18" customHeight="1">
      <c r="A97" s="484"/>
      <c r="B97" s="485"/>
      <c r="C97" s="489"/>
      <c r="D97" s="485"/>
      <c r="E97" s="487"/>
      <c r="F97" s="488"/>
      <c r="G97" s="487"/>
      <c r="H97" s="488"/>
      <c r="I97" s="487"/>
      <c r="J97" s="487"/>
      <c r="K97" s="487"/>
      <c r="L97" s="487"/>
      <c r="M97" s="490"/>
      <c r="N97" s="482"/>
      <c r="O97" s="482"/>
      <c r="P97" s="482"/>
      <c r="Q97" s="482"/>
      <c r="R97" s="482"/>
      <c r="S97" s="482"/>
      <c r="T97" s="482"/>
      <c r="U97" s="482"/>
      <c r="V97" s="482"/>
      <c r="W97" s="482"/>
      <c r="X97" s="482"/>
      <c r="Y97" s="482"/>
      <c r="Z97" s="482"/>
      <c r="AA97" s="482"/>
      <c r="AB97" s="482"/>
      <c r="AC97" s="482"/>
      <c r="AD97" s="482"/>
      <c r="AE97" s="482"/>
      <c r="AF97" s="482"/>
      <c r="AG97" s="482"/>
      <c r="AH97" s="482"/>
      <c r="AI97" s="482"/>
      <c r="AJ97" s="482"/>
      <c r="AK97" s="482"/>
      <c r="AL97" s="482"/>
      <c r="AM97" s="482"/>
      <c r="AN97" s="482"/>
      <c r="AO97" s="482"/>
      <c r="AP97" s="482"/>
      <c r="AQ97" s="482"/>
      <c r="AR97" s="482"/>
      <c r="AS97" s="482"/>
      <c r="AT97" s="482"/>
      <c r="AU97" s="482"/>
      <c r="AV97" s="482"/>
      <c r="AW97" s="482"/>
      <c r="AX97" s="482"/>
      <c r="AY97" s="482"/>
      <c r="AZ97" s="482"/>
      <c r="BA97" s="482"/>
      <c r="BB97" s="482"/>
      <c r="BC97" s="482"/>
      <c r="BD97" s="482"/>
      <c r="BE97" s="482"/>
      <c r="BF97" s="482"/>
      <c r="BG97" s="482"/>
      <c r="BH97" s="482"/>
      <c r="BI97" s="482"/>
      <c r="BJ97" s="482"/>
      <c r="BK97" s="482"/>
      <c r="BL97" s="482"/>
      <c r="BM97" s="482"/>
      <c r="BN97" s="482"/>
      <c r="BO97" s="482"/>
      <c r="BP97" s="482"/>
      <c r="BQ97" s="482"/>
      <c r="BR97" s="482"/>
      <c r="BS97" s="482"/>
      <c r="BT97" s="482"/>
      <c r="BU97" s="482"/>
      <c r="BV97" s="482"/>
      <c r="BW97" s="482"/>
      <c r="BX97" s="482"/>
      <c r="BY97" s="482"/>
      <c r="BZ97" s="482"/>
      <c r="CA97" s="482"/>
      <c r="CB97" s="482"/>
      <c r="CC97" s="482"/>
      <c r="CD97" s="482"/>
      <c r="CE97" s="482"/>
      <c r="CF97" s="482"/>
      <c r="CG97" s="482"/>
      <c r="CH97" s="482"/>
      <c r="CI97" s="482"/>
      <c r="CJ97" s="482"/>
      <c r="CK97" s="482"/>
      <c r="CL97" s="482"/>
      <c r="CM97" s="482"/>
      <c r="CN97" s="482"/>
      <c r="CO97" s="482"/>
      <c r="CP97" s="482"/>
      <c r="CQ97" s="482"/>
      <c r="CR97" s="482"/>
      <c r="CS97" s="482"/>
      <c r="CT97" s="482"/>
      <c r="CU97" s="482"/>
      <c r="CV97" s="482"/>
      <c r="CW97" s="482"/>
      <c r="CX97" s="482"/>
      <c r="CY97" s="482"/>
      <c r="CZ97" s="482"/>
      <c r="DA97" s="482"/>
      <c r="DB97" s="482"/>
      <c r="DC97" s="482"/>
      <c r="DD97" s="482"/>
      <c r="DE97" s="482"/>
      <c r="DF97" s="482"/>
      <c r="DG97" s="482"/>
      <c r="DH97" s="482"/>
      <c r="DI97" s="482"/>
      <c r="DJ97" s="482"/>
      <c r="DK97" s="482"/>
      <c r="DL97" s="482"/>
      <c r="DM97" s="482"/>
      <c r="DN97" s="482"/>
      <c r="DO97" s="482"/>
      <c r="DP97" s="482"/>
      <c r="DQ97" s="482"/>
      <c r="DR97" s="482"/>
      <c r="DS97" s="482"/>
      <c r="DT97" s="482"/>
      <c r="DU97" s="482"/>
    </row>
    <row r="98" spans="1:125" ht="18" customHeight="1">
      <c r="A98" s="484" t="s">
        <v>1159</v>
      </c>
      <c r="B98" s="485" t="s">
        <v>0</v>
      </c>
      <c r="C98" s="489">
        <v>0</v>
      </c>
      <c r="D98" s="485" t="s">
        <v>0</v>
      </c>
      <c r="E98" s="487"/>
      <c r="F98" s="488"/>
      <c r="G98" s="487"/>
      <c r="H98" s="488"/>
      <c r="I98" s="487"/>
      <c r="J98" s="487"/>
      <c r="K98" s="487"/>
      <c r="L98" s="487"/>
      <c r="M98" s="490"/>
      <c r="N98" s="482"/>
      <c r="O98" s="482"/>
      <c r="P98" s="482"/>
      <c r="Q98" s="482"/>
      <c r="R98" s="482"/>
      <c r="S98" s="482"/>
      <c r="T98" s="482"/>
      <c r="U98" s="482"/>
      <c r="V98" s="482"/>
      <c r="W98" s="482"/>
      <c r="X98" s="482"/>
      <c r="Y98" s="482"/>
      <c r="Z98" s="482"/>
      <c r="AA98" s="482"/>
      <c r="AB98" s="482"/>
      <c r="AC98" s="482"/>
      <c r="AD98" s="482"/>
      <c r="AE98" s="482"/>
      <c r="AF98" s="482"/>
      <c r="AG98" s="482"/>
      <c r="AH98" s="482"/>
      <c r="AI98" s="482"/>
      <c r="AJ98" s="482"/>
      <c r="AK98" s="482"/>
      <c r="AL98" s="482"/>
      <c r="AM98" s="482"/>
      <c r="AN98" s="482"/>
      <c r="AO98" s="482"/>
      <c r="AP98" s="482"/>
      <c r="AQ98" s="482"/>
      <c r="AR98" s="482"/>
      <c r="AS98" s="482"/>
      <c r="AT98" s="482"/>
      <c r="AU98" s="482"/>
      <c r="AV98" s="482"/>
      <c r="AW98" s="482"/>
      <c r="AX98" s="482"/>
      <c r="AY98" s="482"/>
      <c r="AZ98" s="482"/>
      <c r="BA98" s="482"/>
      <c r="BB98" s="482"/>
      <c r="BC98" s="482"/>
      <c r="BD98" s="482"/>
      <c r="BE98" s="482"/>
      <c r="BF98" s="482"/>
      <c r="BG98" s="482"/>
      <c r="BH98" s="482"/>
      <c r="BI98" s="482"/>
      <c r="BJ98" s="482"/>
      <c r="BK98" s="482"/>
      <c r="BL98" s="482"/>
      <c r="BM98" s="482"/>
      <c r="BN98" s="482"/>
      <c r="BO98" s="482"/>
      <c r="BP98" s="482"/>
      <c r="BQ98" s="482"/>
      <c r="BR98" s="482"/>
      <c r="BS98" s="482"/>
      <c r="BT98" s="482"/>
      <c r="BU98" s="482"/>
      <c r="BV98" s="482"/>
      <c r="BW98" s="482"/>
      <c r="BX98" s="482"/>
      <c r="BY98" s="482"/>
      <c r="BZ98" s="482"/>
      <c r="CA98" s="482"/>
      <c r="CB98" s="482"/>
      <c r="CC98" s="482"/>
      <c r="CD98" s="482"/>
      <c r="CE98" s="482"/>
      <c r="CF98" s="482"/>
      <c r="CG98" s="482"/>
      <c r="CH98" s="482"/>
      <c r="CI98" s="482"/>
      <c r="CJ98" s="482"/>
      <c r="CK98" s="482"/>
      <c r="CL98" s="482"/>
      <c r="CM98" s="482"/>
      <c r="CN98" s="482"/>
      <c r="CO98" s="482"/>
      <c r="CP98" s="482"/>
      <c r="CQ98" s="482"/>
      <c r="CR98" s="482"/>
      <c r="CS98" s="482"/>
      <c r="CT98" s="482"/>
      <c r="CU98" s="482"/>
      <c r="CV98" s="482"/>
      <c r="CW98" s="482"/>
      <c r="CX98" s="482"/>
      <c r="CY98" s="482"/>
      <c r="CZ98" s="482"/>
      <c r="DA98" s="482"/>
      <c r="DB98" s="482"/>
      <c r="DC98" s="482"/>
      <c r="DD98" s="482"/>
      <c r="DE98" s="482"/>
      <c r="DF98" s="482"/>
      <c r="DG98" s="482"/>
      <c r="DH98" s="482"/>
      <c r="DI98" s="482"/>
      <c r="DJ98" s="482" t="s">
        <v>0</v>
      </c>
      <c r="DK98" s="482" t="s">
        <v>0</v>
      </c>
      <c r="DL98" s="482"/>
      <c r="DM98" s="482"/>
      <c r="DN98" s="482"/>
      <c r="DO98" s="482"/>
      <c r="DP98" s="482"/>
      <c r="DQ98" s="482"/>
      <c r="DR98" s="482"/>
      <c r="DS98" s="482"/>
      <c r="DT98" s="482"/>
      <c r="DU98" s="482"/>
    </row>
    <row r="99" spans="1:125" ht="19.5" customHeight="1">
      <c r="A99" s="491" t="s">
        <v>1209</v>
      </c>
      <c r="B99" s="492" t="s">
        <v>0</v>
      </c>
      <c r="C99" s="493">
        <v>0</v>
      </c>
      <c r="D99" s="492" t="s">
        <v>0</v>
      </c>
      <c r="E99" s="494"/>
      <c r="F99" s="495"/>
      <c r="G99" s="496"/>
      <c r="H99" s="497"/>
      <c r="I99" s="496"/>
      <c r="J99" s="498"/>
      <c r="K99" s="499"/>
      <c r="L99" s="498"/>
      <c r="M99" s="500"/>
      <c r="N99" s="482"/>
      <c r="O99" s="482"/>
      <c r="P99" s="482"/>
      <c r="Q99" s="482"/>
      <c r="R99" s="482"/>
      <c r="S99" s="482"/>
      <c r="T99" s="482"/>
      <c r="U99" s="482"/>
      <c r="V99" s="482"/>
      <c r="W99" s="482"/>
      <c r="X99" s="482"/>
      <c r="Y99" s="482"/>
      <c r="Z99" s="482"/>
      <c r="AA99" s="482"/>
      <c r="AB99" s="482"/>
      <c r="AC99" s="482"/>
      <c r="AD99" s="482"/>
      <c r="AE99" s="482"/>
      <c r="AF99" s="482"/>
      <c r="AG99" s="482"/>
      <c r="AH99" s="482"/>
      <c r="AI99" s="482"/>
      <c r="AJ99" s="482"/>
      <c r="AK99" s="482"/>
      <c r="AL99" s="482"/>
      <c r="AM99" s="482"/>
      <c r="AN99" s="482"/>
      <c r="AO99" s="482"/>
      <c r="AP99" s="482"/>
      <c r="AQ99" s="482"/>
      <c r="AR99" s="482"/>
      <c r="AS99" s="482"/>
      <c r="AT99" s="482"/>
      <c r="AU99" s="482"/>
      <c r="AV99" s="482"/>
      <c r="AW99" s="482"/>
      <c r="AX99" s="482"/>
      <c r="AY99" s="482"/>
      <c r="AZ99" s="482"/>
      <c r="BA99" s="482"/>
      <c r="BB99" s="482"/>
      <c r="BC99" s="482"/>
      <c r="BD99" s="482"/>
      <c r="BE99" s="482"/>
      <c r="BF99" s="482"/>
      <c r="BG99" s="482"/>
      <c r="BH99" s="482"/>
      <c r="BI99" s="482"/>
      <c r="BJ99" s="482"/>
      <c r="BK99" s="482"/>
      <c r="BL99" s="482"/>
      <c r="BM99" s="482"/>
      <c r="BN99" s="482"/>
      <c r="BO99" s="482"/>
      <c r="BP99" s="482"/>
      <c r="BQ99" s="482"/>
      <c r="BR99" s="482"/>
      <c r="BS99" s="482"/>
      <c r="BT99" s="482"/>
      <c r="BU99" s="482"/>
      <c r="BV99" s="482"/>
      <c r="BW99" s="482"/>
      <c r="BX99" s="482"/>
      <c r="BY99" s="482"/>
      <c r="BZ99" s="482"/>
      <c r="CA99" s="482"/>
      <c r="CB99" s="482"/>
      <c r="CC99" s="482"/>
      <c r="CD99" s="482"/>
      <c r="CE99" s="482"/>
      <c r="CF99" s="482"/>
      <c r="CG99" s="482"/>
      <c r="CH99" s="482"/>
      <c r="CI99" s="482"/>
      <c r="CJ99" s="482"/>
      <c r="CK99" s="482"/>
      <c r="CL99" s="482"/>
      <c r="CM99" s="482"/>
      <c r="CN99" s="482"/>
      <c r="CO99" s="482"/>
      <c r="CP99" s="482"/>
      <c r="CQ99" s="482"/>
      <c r="CR99" s="482"/>
      <c r="CS99" s="482"/>
      <c r="CT99" s="482"/>
      <c r="CU99" s="482"/>
      <c r="CV99" s="482"/>
      <c r="CW99" s="482"/>
      <c r="CX99" s="482"/>
      <c r="CY99" s="482"/>
      <c r="CZ99" s="482"/>
      <c r="DA99" s="482"/>
      <c r="DB99" s="482"/>
      <c r="DC99" s="482"/>
      <c r="DD99" s="482"/>
      <c r="DE99" s="482"/>
      <c r="DF99" s="482"/>
      <c r="DG99" s="482"/>
      <c r="DH99" s="482"/>
      <c r="DI99" s="482"/>
      <c r="DJ99" s="482" t="s">
        <v>0</v>
      </c>
      <c r="DK99" s="482" t="s">
        <v>0</v>
      </c>
      <c r="DL99" s="482"/>
      <c r="DM99" s="482"/>
      <c r="DN99" s="482"/>
      <c r="DO99" s="482"/>
      <c r="DP99" s="482"/>
      <c r="DQ99" s="482"/>
      <c r="DR99" s="482"/>
      <c r="DS99" s="482"/>
      <c r="DT99" s="482"/>
      <c r="DU99" s="482"/>
    </row>
    <row r="100" spans="1:125" ht="18" customHeight="1">
      <c r="A100" s="484" t="s">
        <v>1186</v>
      </c>
      <c r="B100" s="485" t="s">
        <v>1187</v>
      </c>
      <c r="C100" s="486">
        <v>3</v>
      </c>
      <c r="D100" s="485" t="s">
        <v>427</v>
      </c>
      <c r="E100" s="487"/>
      <c r="F100" s="488"/>
      <c r="G100" s="487"/>
      <c r="H100" s="488"/>
      <c r="I100" s="487"/>
      <c r="J100" s="487"/>
      <c r="K100" s="487"/>
      <c r="L100" s="487"/>
      <c r="M100" s="490"/>
      <c r="N100" s="482"/>
      <c r="O100" s="482"/>
      <c r="P100" s="482"/>
      <c r="Q100" s="482"/>
      <c r="R100" s="482"/>
      <c r="S100" s="482"/>
      <c r="T100" s="482"/>
      <c r="U100" s="482"/>
      <c r="V100" s="482"/>
      <c r="W100" s="482"/>
      <c r="X100" s="482"/>
      <c r="Y100" s="482"/>
      <c r="Z100" s="482"/>
      <c r="AA100" s="482"/>
      <c r="AB100" s="482"/>
      <c r="AC100" s="482"/>
      <c r="AD100" s="482"/>
      <c r="AE100" s="482"/>
      <c r="AF100" s="482"/>
      <c r="AG100" s="482"/>
      <c r="AH100" s="482"/>
      <c r="AI100" s="482"/>
      <c r="AJ100" s="482"/>
      <c r="AK100" s="482"/>
      <c r="AL100" s="482"/>
      <c r="AM100" s="482"/>
      <c r="AN100" s="482"/>
      <c r="AO100" s="482"/>
      <c r="AP100" s="482"/>
      <c r="AQ100" s="482"/>
      <c r="AR100" s="482"/>
      <c r="AS100" s="482"/>
      <c r="AT100" s="482"/>
      <c r="AU100" s="482"/>
      <c r="AV100" s="482"/>
      <c r="AW100" s="482"/>
      <c r="AX100" s="482"/>
      <c r="AY100" s="482"/>
      <c r="AZ100" s="482"/>
      <c r="BA100" s="482"/>
      <c r="BB100" s="482"/>
      <c r="BC100" s="482"/>
      <c r="BD100" s="482"/>
      <c r="BE100" s="482"/>
      <c r="BF100" s="482"/>
      <c r="BG100" s="482"/>
      <c r="BH100" s="482"/>
      <c r="BI100" s="482"/>
      <c r="BJ100" s="482"/>
      <c r="BK100" s="482"/>
      <c r="BL100" s="482"/>
      <c r="BM100" s="482"/>
      <c r="BN100" s="482"/>
      <c r="BO100" s="482"/>
      <c r="BP100" s="482"/>
      <c r="BQ100" s="482"/>
      <c r="BR100" s="482"/>
      <c r="BS100" s="482"/>
      <c r="BT100" s="482"/>
      <c r="BU100" s="482"/>
      <c r="BV100" s="482"/>
      <c r="BW100" s="482"/>
      <c r="BX100" s="482"/>
      <c r="BY100" s="482"/>
      <c r="BZ100" s="482"/>
      <c r="CA100" s="482"/>
      <c r="CB100" s="482"/>
      <c r="CC100" s="482"/>
      <c r="CD100" s="482"/>
      <c r="CE100" s="482"/>
      <c r="CF100" s="482"/>
      <c r="CG100" s="482"/>
      <c r="CH100" s="482"/>
      <c r="CI100" s="482"/>
      <c r="CJ100" s="482"/>
      <c r="CK100" s="482"/>
      <c r="CL100" s="482"/>
      <c r="CM100" s="482"/>
      <c r="CN100" s="482"/>
      <c r="CO100" s="482"/>
      <c r="CP100" s="482"/>
      <c r="CQ100" s="482"/>
      <c r="CR100" s="482"/>
      <c r="CS100" s="482"/>
      <c r="CT100" s="482"/>
      <c r="CU100" s="482"/>
      <c r="CV100" s="482"/>
      <c r="CW100" s="482"/>
      <c r="CX100" s="482"/>
      <c r="CY100" s="482"/>
      <c r="CZ100" s="482"/>
      <c r="DA100" s="482"/>
      <c r="DB100" s="482"/>
      <c r="DC100" s="482"/>
      <c r="DD100" s="482"/>
      <c r="DE100" s="482"/>
      <c r="DF100" s="482"/>
      <c r="DG100" s="482"/>
      <c r="DH100" s="482"/>
      <c r="DI100" s="482"/>
      <c r="DJ100" s="482" t="s">
        <v>1188</v>
      </c>
      <c r="DK100" s="482" t="s">
        <v>0</v>
      </c>
      <c r="DL100" s="482"/>
      <c r="DM100" s="482"/>
      <c r="DN100" s="482"/>
      <c r="DO100" s="482"/>
      <c r="DP100" s="482"/>
      <c r="DQ100" s="482"/>
      <c r="DR100" s="482"/>
      <c r="DS100" s="482"/>
      <c r="DT100" s="482"/>
      <c r="DU100" s="482"/>
    </row>
    <row r="101" spans="1:125" ht="18" customHeight="1">
      <c r="A101" s="484"/>
      <c r="B101" s="485"/>
      <c r="C101" s="486"/>
      <c r="D101" s="485"/>
      <c r="E101" s="487"/>
      <c r="F101" s="488"/>
      <c r="G101" s="487"/>
      <c r="H101" s="488"/>
      <c r="I101" s="487"/>
      <c r="J101" s="487"/>
      <c r="K101" s="487"/>
      <c r="L101" s="487"/>
      <c r="M101" s="490"/>
      <c r="N101" s="482"/>
      <c r="O101" s="482"/>
      <c r="P101" s="482"/>
      <c r="Q101" s="482"/>
      <c r="R101" s="482"/>
      <c r="S101" s="482"/>
      <c r="T101" s="482"/>
      <c r="U101" s="482"/>
      <c r="V101" s="482"/>
      <c r="W101" s="482"/>
      <c r="X101" s="482"/>
      <c r="Y101" s="482"/>
      <c r="Z101" s="482"/>
      <c r="AA101" s="482"/>
      <c r="AB101" s="482"/>
      <c r="AC101" s="482"/>
      <c r="AD101" s="482"/>
      <c r="AE101" s="482"/>
      <c r="AF101" s="482"/>
      <c r="AG101" s="482"/>
      <c r="AH101" s="482"/>
      <c r="AI101" s="482"/>
      <c r="AJ101" s="482"/>
      <c r="AK101" s="482"/>
      <c r="AL101" s="482"/>
      <c r="AM101" s="482"/>
      <c r="AN101" s="482"/>
      <c r="AO101" s="482"/>
      <c r="AP101" s="482"/>
      <c r="AQ101" s="482"/>
      <c r="AR101" s="482"/>
      <c r="AS101" s="482"/>
      <c r="AT101" s="482"/>
      <c r="AU101" s="482"/>
      <c r="AV101" s="482"/>
      <c r="AW101" s="482"/>
      <c r="AX101" s="482"/>
      <c r="AY101" s="482"/>
      <c r="AZ101" s="482"/>
      <c r="BA101" s="482"/>
      <c r="BB101" s="482"/>
      <c r="BC101" s="482"/>
      <c r="BD101" s="482"/>
      <c r="BE101" s="482"/>
      <c r="BF101" s="482"/>
      <c r="BG101" s="482"/>
      <c r="BH101" s="482"/>
      <c r="BI101" s="482"/>
      <c r="BJ101" s="482"/>
      <c r="BK101" s="482"/>
      <c r="BL101" s="482"/>
      <c r="BM101" s="482"/>
      <c r="BN101" s="482"/>
      <c r="BO101" s="482"/>
      <c r="BP101" s="482"/>
      <c r="BQ101" s="482"/>
      <c r="BR101" s="482"/>
      <c r="BS101" s="482"/>
      <c r="BT101" s="482"/>
      <c r="BU101" s="482"/>
      <c r="BV101" s="482"/>
      <c r="BW101" s="482"/>
      <c r="BX101" s="482"/>
      <c r="BY101" s="482"/>
      <c r="BZ101" s="482"/>
      <c r="CA101" s="482"/>
      <c r="CB101" s="482"/>
      <c r="CC101" s="482"/>
      <c r="CD101" s="482"/>
      <c r="CE101" s="482"/>
      <c r="CF101" s="482"/>
      <c r="CG101" s="482"/>
      <c r="CH101" s="482"/>
      <c r="CI101" s="482"/>
      <c r="CJ101" s="482"/>
      <c r="CK101" s="482"/>
      <c r="CL101" s="482"/>
      <c r="CM101" s="482"/>
      <c r="CN101" s="482"/>
      <c r="CO101" s="482"/>
      <c r="CP101" s="482"/>
      <c r="CQ101" s="482"/>
      <c r="CR101" s="482"/>
      <c r="CS101" s="482"/>
      <c r="CT101" s="482"/>
      <c r="CU101" s="482"/>
      <c r="CV101" s="482"/>
      <c r="CW101" s="482"/>
      <c r="CX101" s="482"/>
      <c r="CY101" s="482"/>
      <c r="CZ101" s="482"/>
      <c r="DA101" s="482"/>
      <c r="DB101" s="482"/>
      <c r="DC101" s="482"/>
      <c r="DD101" s="482"/>
      <c r="DE101" s="482"/>
      <c r="DF101" s="482"/>
      <c r="DG101" s="482"/>
      <c r="DH101" s="482"/>
      <c r="DI101" s="482"/>
      <c r="DJ101" s="482"/>
      <c r="DK101" s="482"/>
      <c r="DL101" s="482"/>
      <c r="DM101" s="482"/>
      <c r="DN101" s="482"/>
      <c r="DO101" s="482"/>
      <c r="DP101" s="482"/>
      <c r="DQ101" s="482"/>
      <c r="DR101" s="482"/>
      <c r="DS101" s="482"/>
      <c r="DT101" s="482"/>
      <c r="DU101" s="482"/>
    </row>
    <row r="102" spans="1:125" ht="18" customHeight="1">
      <c r="A102" s="484"/>
      <c r="B102" s="485"/>
      <c r="C102" s="486"/>
      <c r="D102" s="485"/>
      <c r="E102" s="487"/>
      <c r="F102" s="488"/>
      <c r="G102" s="487"/>
      <c r="H102" s="488"/>
      <c r="I102" s="487"/>
      <c r="J102" s="487"/>
      <c r="K102" s="487"/>
      <c r="L102" s="487"/>
      <c r="M102" s="490"/>
      <c r="N102" s="482"/>
      <c r="O102" s="482"/>
      <c r="P102" s="482"/>
      <c r="Q102" s="482"/>
      <c r="R102" s="482"/>
      <c r="S102" s="482"/>
      <c r="T102" s="482"/>
      <c r="U102" s="482"/>
      <c r="V102" s="482"/>
      <c r="W102" s="482"/>
      <c r="X102" s="482"/>
      <c r="Y102" s="482"/>
      <c r="Z102" s="482"/>
      <c r="AA102" s="482"/>
      <c r="AB102" s="482"/>
      <c r="AC102" s="482"/>
      <c r="AD102" s="482"/>
      <c r="AE102" s="482"/>
      <c r="AF102" s="482"/>
      <c r="AG102" s="482"/>
      <c r="AH102" s="482"/>
      <c r="AI102" s="482"/>
      <c r="AJ102" s="482"/>
      <c r="AK102" s="482"/>
      <c r="AL102" s="482"/>
      <c r="AM102" s="482"/>
      <c r="AN102" s="482"/>
      <c r="AO102" s="482"/>
      <c r="AP102" s="482"/>
      <c r="AQ102" s="482"/>
      <c r="AR102" s="482"/>
      <c r="AS102" s="482"/>
      <c r="AT102" s="482"/>
      <c r="AU102" s="482"/>
      <c r="AV102" s="482"/>
      <c r="AW102" s="482"/>
      <c r="AX102" s="482"/>
      <c r="AY102" s="482"/>
      <c r="AZ102" s="482"/>
      <c r="BA102" s="482"/>
      <c r="BB102" s="482"/>
      <c r="BC102" s="482"/>
      <c r="BD102" s="482"/>
      <c r="BE102" s="482"/>
      <c r="BF102" s="482"/>
      <c r="BG102" s="482"/>
      <c r="BH102" s="482"/>
      <c r="BI102" s="482"/>
      <c r="BJ102" s="482"/>
      <c r="BK102" s="482"/>
      <c r="BL102" s="482"/>
      <c r="BM102" s="482"/>
      <c r="BN102" s="482"/>
      <c r="BO102" s="482"/>
      <c r="BP102" s="482"/>
      <c r="BQ102" s="482"/>
      <c r="BR102" s="482"/>
      <c r="BS102" s="482"/>
      <c r="BT102" s="482"/>
      <c r="BU102" s="482"/>
      <c r="BV102" s="482"/>
      <c r="BW102" s="482"/>
      <c r="BX102" s="482"/>
      <c r="BY102" s="482"/>
      <c r="BZ102" s="482"/>
      <c r="CA102" s="482"/>
      <c r="CB102" s="482"/>
      <c r="CC102" s="482"/>
      <c r="CD102" s="482"/>
      <c r="CE102" s="482"/>
      <c r="CF102" s="482"/>
      <c r="CG102" s="482"/>
      <c r="CH102" s="482"/>
      <c r="CI102" s="482"/>
      <c r="CJ102" s="482"/>
      <c r="CK102" s="482"/>
      <c r="CL102" s="482"/>
      <c r="CM102" s="482"/>
      <c r="CN102" s="482"/>
      <c r="CO102" s="482"/>
      <c r="CP102" s="482"/>
      <c r="CQ102" s="482"/>
      <c r="CR102" s="482"/>
      <c r="CS102" s="482"/>
      <c r="CT102" s="482"/>
      <c r="CU102" s="482"/>
      <c r="CV102" s="482"/>
      <c r="CW102" s="482"/>
      <c r="CX102" s="482"/>
      <c r="CY102" s="482"/>
      <c r="CZ102" s="482"/>
      <c r="DA102" s="482"/>
      <c r="DB102" s="482"/>
      <c r="DC102" s="482"/>
      <c r="DD102" s="482"/>
      <c r="DE102" s="482"/>
      <c r="DF102" s="482"/>
      <c r="DG102" s="482"/>
      <c r="DH102" s="482"/>
      <c r="DI102" s="482"/>
      <c r="DJ102" s="482"/>
      <c r="DK102" s="482"/>
      <c r="DL102" s="482"/>
      <c r="DM102" s="482"/>
      <c r="DN102" s="482"/>
      <c r="DO102" s="482"/>
      <c r="DP102" s="482"/>
      <c r="DQ102" s="482"/>
      <c r="DR102" s="482"/>
      <c r="DS102" s="482"/>
      <c r="DT102" s="482"/>
      <c r="DU102" s="482"/>
    </row>
    <row r="103" spans="1:125" ht="18" customHeight="1" thickBot="1">
      <c r="A103" s="501"/>
      <c r="B103" s="502"/>
      <c r="C103" s="503"/>
      <c r="D103" s="502"/>
      <c r="E103" s="504"/>
      <c r="F103" s="505"/>
      <c r="G103" s="504"/>
      <c r="H103" s="505"/>
      <c r="I103" s="504"/>
      <c r="J103" s="504"/>
      <c r="K103" s="504"/>
      <c r="L103" s="504"/>
      <c r="M103" s="506"/>
      <c r="N103" s="482"/>
      <c r="O103" s="482"/>
      <c r="P103" s="482"/>
      <c r="Q103" s="482"/>
      <c r="R103" s="482"/>
      <c r="S103" s="482"/>
      <c r="T103" s="482"/>
      <c r="U103" s="482"/>
      <c r="V103" s="482"/>
      <c r="W103" s="482"/>
      <c r="X103" s="482"/>
      <c r="Y103" s="482"/>
      <c r="Z103" s="482"/>
      <c r="AA103" s="482"/>
      <c r="AB103" s="482"/>
      <c r="AC103" s="482"/>
      <c r="AD103" s="482"/>
      <c r="AE103" s="482"/>
      <c r="AF103" s="482"/>
      <c r="AG103" s="482"/>
      <c r="AH103" s="482"/>
      <c r="AI103" s="482"/>
      <c r="AJ103" s="482"/>
      <c r="AK103" s="482"/>
      <c r="AL103" s="482"/>
      <c r="AM103" s="482"/>
      <c r="AN103" s="482"/>
      <c r="AO103" s="482"/>
      <c r="AP103" s="482"/>
      <c r="AQ103" s="482"/>
      <c r="AR103" s="482"/>
      <c r="AS103" s="482"/>
      <c r="AT103" s="482"/>
      <c r="AU103" s="482"/>
      <c r="AV103" s="482"/>
      <c r="AW103" s="482"/>
      <c r="AX103" s="482"/>
      <c r="AY103" s="482"/>
      <c r="AZ103" s="482"/>
      <c r="BA103" s="482"/>
      <c r="BB103" s="482"/>
      <c r="BC103" s="482"/>
      <c r="BD103" s="482"/>
      <c r="BE103" s="482"/>
      <c r="BF103" s="482"/>
      <c r="BG103" s="482"/>
      <c r="BH103" s="482"/>
      <c r="BI103" s="482"/>
      <c r="BJ103" s="482"/>
      <c r="BK103" s="482"/>
      <c r="BL103" s="482"/>
      <c r="BM103" s="482"/>
      <c r="BN103" s="482"/>
      <c r="BO103" s="482"/>
      <c r="BP103" s="482"/>
      <c r="BQ103" s="482"/>
      <c r="BR103" s="482"/>
      <c r="BS103" s="482"/>
      <c r="BT103" s="482"/>
      <c r="BU103" s="482"/>
      <c r="BV103" s="482"/>
      <c r="BW103" s="482"/>
      <c r="BX103" s="482"/>
      <c r="BY103" s="482"/>
      <c r="BZ103" s="482"/>
      <c r="CA103" s="482"/>
      <c r="CB103" s="482"/>
      <c r="CC103" s="482"/>
      <c r="CD103" s="482"/>
      <c r="CE103" s="482"/>
      <c r="CF103" s="482"/>
      <c r="CG103" s="482"/>
      <c r="CH103" s="482"/>
      <c r="CI103" s="482"/>
      <c r="CJ103" s="482"/>
      <c r="CK103" s="482"/>
      <c r="CL103" s="482"/>
      <c r="CM103" s="482"/>
      <c r="CN103" s="482"/>
      <c r="CO103" s="482"/>
      <c r="CP103" s="482"/>
      <c r="CQ103" s="482"/>
      <c r="CR103" s="482"/>
      <c r="CS103" s="482"/>
      <c r="CT103" s="482"/>
      <c r="CU103" s="482"/>
      <c r="CV103" s="482"/>
      <c r="CW103" s="482"/>
      <c r="CX103" s="482"/>
      <c r="CY103" s="482"/>
      <c r="CZ103" s="482"/>
      <c r="DA103" s="482"/>
      <c r="DB103" s="482"/>
      <c r="DC103" s="482"/>
      <c r="DD103" s="482"/>
      <c r="DE103" s="482"/>
      <c r="DF103" s="482"/>
      <c r="DG103" s="482"/>
      <c r="DH103" s="482"/>
      <c r="DI103" s="482"/>
      <c r="DJ103" s="482"/>
      <c r="DK103" s="482"/>
      <c r="DL103" s="482"/>
      <c r="DM103" s="482"/>
      <c r="DN103" s="482"/>
      <c r="DO103" s="482"/>
      <c r="DP103" s="482"/>
      <c r="DQ103" s="482"/>
      <c r="DR103" s="482"/>
      <c r="DS103" s="482"/>
      <c r="DT103" s="482"/>
      <c r="DU103" s="482"/>
    </row>
    <row r="104" spans="1:125" ht="18" customHeight="1">
      <c r="A104" s="479"/>
      <c r="B104" s="481"/>
      <c r="C104" s="479"/>
      <c r="D104" s="481"/>
      <c r="E104" s="479"/>
      <c r="F104" s="479"/>
      <c r="G104" s="479"/>
      <c r="H104" s="479"/>
      <c r="I104" s="479"/>
      <c r="J104" s="479"/>
      <c r="K104" s="479"/>
      <c r="L104" s="479"/>
      <c r="M104" s="479"/>
      <c r="N104" s="482"/>
      <c r="O104" s="482"/>
      <c r="P104" s="482"/>
      <c r="Q104" s="482"/>
      <c r="R104" s="482"/>
      <c r="S104" s="482"/>
      <c r="T104" s="482"/>
      <c r="U104" s="482"/>
      <c r="V104" s="482"/>
      <c r="W104" s="482"/>
      <c r="X104" s="482"/>
      <c r="Y104" s="482"/>
      <c r="Z104" s="482"/>
      <c r="AA104" s="482"/>
      <c r="AB104" s="482"/>
      <c r="AC104" s="482"/>
      <c r="AD104" s="482"/>
      <c r="AE104" s="482"/>
      <c r="AF104" s="482"/>
      <c r="AG104" s="482"/>
      <c r="AH104" s="482"/>
      <c r="AI104" s="482"/>
      <c r="AJ104" s="482"/>
      <c r="AK104" s="482"/>
      <c r="AL104" s="482"/>
      <c r="AM104" s="482"/>
      <c r="AN104" s="482"/>
      <c r="AO104" s="482"/>
      <c r="AP104" s="482"/>
      <c r="AQ104" s="482"/>
      <c r="AR104" s="482"/>
      <c r="AS104" s="482"/>
      <c r="AT104" s="482"/>
      <c r="AU104" s="482"/>
      <c r="AV104" s="482"/>
      <c r="AW104" s="482"/>
      <c r="AX104" s="482"/>
      <c r="AY104" s="482"/>
      <c r="AZ104" s="482"/>
      <c r="BA104" s="482"/>
      <c r="BB104" s="482"/>
      <c r="BC104" s="482"/>
      <c r="BD104" s="482"/>
      <c r="BE104" s="482"/>
      <c r="BF104" s="482"/>
      <c r="BG104" s="482"/>
      <c r="BH104" s="482"/>
      <c r="BI104" s="482"/>
      <c r="BJ104" s="482"/>
      <c r="BK104" s="482"/>
      <c r="BL104" s="482"/>
      <c r="BM104" s="482"/>
      <c r="BN104" s="482"/>
      <c r="BO104" s="482"/>
      <c r="BP104" s="482"/>
      <c r="BQ104" s="482"/>
      <c r="BR104" s="482"/>
      <c r="BS104" s="482"/>
      <c r="BT104" s="482"/>
      <c r="BU104" s="482"/>
      <c r="BV104" s="482"/>
      <c r="BW104" s="482"/>
      <c r="BX104" s="482"/>
      <c r="BY104" s="482"/>
      <c r="BZ104" s="482"/>
      <c r="CA104" s="482"/>
      <c r="CB104" s="482"/>
      <c r="CC104" s="482"/>
      <c r="CD104" s="482"/>
      <c r="CE104" s="482"/>
      <c r="CF104" s="482"/>
      <c r="CG104" s="482"/>
      <c r="CH104" s="482"/>
      <c r="CI104" s="482"/>
      <c r="CJ104" s="482"/>
      <c r="CK104" s="482"/>
      <c r="CL104" s="482"/>
      <c r="CM104" s="482"/>
      <c r="CN104" s="482"/>
      <c r="CO104" s="482"/>
      <c r="CP104" s="482"/>
      <c r="CQ104" s="482"/>
      <c r="CR104" s="482"/>
      <c r="CS104" s="482"/>
      <c r="CT104" s="482"/>
      <c r="CU104" s="482"/>
      <c r="CV104" s="482"/>
      <c r="CW104" s="482"/>
      <c r="CX104" s="482"/>
      <c r="CY104" s="482"/>
      <c r="CZ104" s="482"/>
      <c r="DA104" s="482"/>
      <c r="DB104" s="482"/>
      <c r="DC104" s="482"/>
      <c r="DD104" s="482"/>
      <c r="DE104" s="482"/>
      <c r="DF104" s="482"/>
      <c r="DG104" s="482"/>
      <c r="DH104" s="482"/>
      <c r="DI104" s="482"/>
      <c r="DJ104" s="482"/>
      <c r="DK104" s="482"/>
      <c r="DL104" s="482"/>
      <c r="DM104" s="482"/>
      <c r="DN104" s="482"/>
      <c r="DO104" s="482"/>
      <c r="DP104" s="482"/>
      <c r="DQ104" s="482"/>
      <c r="DR104" s="482"/>
      <c r="DS104" s="482"/>
      <c r="DT104" s="482"/>
      <c r="DU104" s="482"/>
    </row>
  </sheetData>
  <mergeCells count="10">
    <mergeCell ref="M2:M3"/>
    <mergeCell ref="A1:L1"/>
    <mergeCell ref="A2:A3"/>
    <mergeCell ref="B2:B3"/>
    <mergeCell ref="C2:C3"/>
    <mergeCell ref="D2:D3"/>
    <mergeCell ref="E2:F2"/>
    <mergeCell ref="G2:H2"/>
    <mergeCell ref="I2:J2"/>
    <mergeCell ref="K2:L2"/>
  </mergeCells>
  <phoneticPr fontId="1" type="noConversion"/>
  <pageMargins left="0.59055118110236227" right="0.23622047244094491" top="0.59055118110236227" bottom="0.31496062992125984" header="0.51181102362204722" footer="0.51181102362204722"/>
  <pageSetup paperSize="9" scale="75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B103"/>
  <sheetViews>
    <sheetView view="pageBreakPreview" topLeftCell="B1" zoomScale="85" zoomScaleNormal="100" zoomScaleSheetLayoutView="85" workbookViewId="0">
      <selection activeCell="E23" sqref="E23"/>
    </sheetView>
  </sheetViews>
  <sheetFormatPr defaultRowHeight="16.5"/>
  <cols>
    <col min="1" max="1" width="21.625" style="472" hidden="1" customWidth="1"/>
    <col min="2" max="2" width="28.25" style="472" bestFit="1" customWidth="1"/>
    <col min="3" max="3" width="33.875" style="472" bestFit="1" customWidth="1"/>
    <col min="4" max="4" width="5.5" style="472" bestFit="1" customWidth="1"/>
    <col min="5" max="5" width="13.875" style="472" bestFit="1" customWidth="1"/>
    <col min="6" max="6" width="6.625" style="472" bestFit="1" customWidth="1"/>
    <col min="7" max="7" width="11.625" style="472" bestFit="1" customWidth="1"/>
    <col min="8" max="8" width="6.625" style="472" bestFit="1" customWidth="1"/>
    <col min="9" max="9" width="11.625" style="472" bestFit="1" customWidth="1"/>
    <col min="10" max="10" width="6.625" style="472" bestFit="1" customWidth="1"/>
    <col min="11" max="11" width="11.625" style="472" bestFit="1" customWidth="1"/>
    <col min="12" max="12" width="6.625" style="472" bestFit="1" customWidth="1"/>
    <col min="13" max="13" width="10.375" style="472" bestFit="1" customWidth="1"/>
    <col min="14" max="14" width="6.625" style="472" bestFit="1" customWidth="1"/>
    <col min="15" max="15" width="13.875" style="472" bestFit="1" customWidth="1"/>
    <col min="16" max="17" width="11.625" style="472" bestFit="1" customWidth="1"/>
    <col min="18" max="19" width="9.25" style="472" bestFit="1" customWidth="1"/>
    <col min="20" max="20" width="10.375" style="472" bestFit="1" customWidth="1"/>
    <col min="21" max="22" width="11.625" style="472" bestFit="1" customWidth="1"/>
    <col min="23" max="23" width="8.5" style="472" bestFit="1" customWidth="1"/>
    <col min="24" max="24" width="11.625" style="472" bestFit="1" customWidth="1"/>
    <col min="25" max="26" width="9" style="472" hidden="1" customWidth="1"/>
    <col min="27" max="27" width="11" style="472" hidden="1" customWidth="1"/>
    <col min="28" max="28" width="9" style="472" hidden="1" customWidth="1"/>
    <col min="29" max="16384" width="9" style="472"/>
  </cols>
  <sheetData>
    <row r="1" spans="1:28" ht="30" customHeight="1">
      <c r="A1" s="629" t="s">
        <v>623</v>
      </c>
      <c r="B1" s="629"/>
      <c r="C1" s="629"/>
      <c r="D1" s="629"/>
      <c r="E1" s="629"/>
      <c r="F1" s="629"/>
      <c r="G1" s="629"/>
      <c r="H1" s="629"/>
      <c r="I1" s="629"/>
      <c r="J1" s="629"/>
      <c r="K1" s="629"/>
      <c r="L1" s="629"/>
      <c r="M1" s="629"/>
      <c r="N1" s="629"/>
      <c r="O1" s="629"/>
      <c r="P1" s="629"/>
      <c r="Q1" s="629"/>
      <c r="R1" s="629"/>
      <c r="S1" s="629"/>
      <c r="T1" s="629"/>
      <c r="U1" s="629"/>
      <c r="V1" s="629"/>
      <c r="W1" s="629"/>
      <c r="X1" s="629"/>
    </row>
    <row r="2" spans="1:28" ht="30" customHeight="1">
      <c r="A2" s="628" t="s">
        <v>735</v>
      </c>
      <c r="B2" s="628"/>
      <c r="C2" s="628"/>
      <c r="D2" s="628"/>
      <c r="E2" s="628"/>
      <c r="F2" s="628"/>
      <c r="G2" s="628"/>
      <c r="H2" s="628"/>
      <c r="I2" s="628"/>
      <c r="J2" s="628"/>
      <c r="K2" s="628"/>
      <c r="L2" s="628"/>
      <c r="M2" s="628"/>
      <c r="N2" s="628"/>
      <c r="O2" s="628"/>
      <c r="P2" s="628"/>
      <c r="Q2" s="628"/>
      <c r="R2" s="628"/>
      <c r="S2" s="628"/>
      <c r="T2" s="628"/>
      <c r="U2" s="628"/>
      <c r="V2" s="628"/>
      <c r="W2" s="628"/>
      <c r="X2" s="628"/>
    </row>
    <row r="3" spans="1:28" ht="30" customHeight="1">
      <c r="A3" s="630" t="s">
        <v>591</v>
      </c>
      <c r="B3" s="630" t="s">
        <v>583</v>
      </c>
      <c r="C3" s="630" t="s">
        <v>622</v>
      </c>
      <c r="D3" s="630" t="s">
        <v>584</v>
      </c>
      <c r="E3" s="630" t="s">
        <v>585</v>
      </c>
      <c r="F3" s="630"/>
      <c r="G3" s="630"/>
      <c r="H3" s="630"/>
      <c r="I3" s="630"/>
      <c r="J3" s="630"/>
      <c r="K3" s="630"/>
      <c r="L3" s="630"/>
      <c r="M3" s="630"/>
      <c r="N3" s="630"/>
      <c r="O3" s="630"/>
      <c r="P3" s="630" t="s">
        <v>593</v>
      </c>
      <c r="Q3" s="630" t="s">
        <v>594</v>
      </c>
      <c r="R3" s="630"/>
      <c r="S3" s="630"/>
      <c r="T3" s="630"/>
      <c r="U3" s="630"/>
      <c r="V3" s="630"/>
      <c r="W3" s="630" t="s">
        <v>596</v>
      </c>
      <c r="X3" s="630" t="s">
        <v>586</v>
      </c>
      <c r="Y3" s="628" t="s">
        <v>624</v>
      </c>
      <c r="Z3" s="628" t="s">
        <v>625</v>
      </c>
      <c r="AA3" s="628" t="s">
        <v>626</v>
      </c>
      <c r="AB3" s="628" t="s">
        <v>589</v>
      </c>
    </row>
    <row r="4" spans="1:28" ht="30" customHeight="1">
      <c r="A4" s="630"/>
      <c r="B4" s="630"/>
      <c r="C4" s="630"/>
      <c r="D4" s="630"/>
      <c r="E4" s="475" t="s">
        <v>11</v>
      </c>
      <c r="F4" s="475" t="s">
        <v>627</v>
      </c>
      <c r="G4" s="475" t="s">
        <v>12</v>
      </c>
      <c r="H4" s="475" t="s">
        <v>627</v>
      </c>
      <c r="I4" s="475" t="s">
        <v>13</v>
      </c>
      <c r="J4" s="475" t="s">
        <v>627</v>
      </c>
      <c r="K4" s="475" t="s">
        <v>14</v>
      </c>
      <c r="L4" s="475" t="s">
        <v>627</v>
      </c>
      <c r="M4" s="475" t="s">
        <v>15</v>
      </c>
      <c r="N4" s="475" t="s">
        <v>627</v>
      </c>
      <c r="O4" s="475" t="s">
        <v>628</v>
      </c>
      <c r="P4" s="630"/>
      <c r="Q4" s="475" t="s">
        <v>11</v>
      </c>
      <c r="R4" s="475" t="s">
        <v>12</v>
      </c>
      <c r="S4" s="475" t="s">
        <v>13</v>
      </c>
      <c r="T4" s="475" t="s">
        <v>14</v>
      </c>
      <c r="U4" s="475" t="s">
        <v>15</v>
      </c>
      <c r="V4" s="475" t="s">
        <v>628</v>
      </c>
      <c r="W4" s="630"/>
      <c r="X4" s="630"/>
      <c r="Y4" s="628"/>
      <c r="Z4" s="628"/>
      <c r="AA4" s="628"/>
      <c r="AB4" s="628"/>
    </row>
    <row r="5" spans="1:28" ht="30" customHeight="1">
      <c r="A5" s="474" t="s">
        <v>825</v>
      </c>
      <c r="B5" s="474" t="s">
        <v>597</v>
      </c>
      <c r="C5" s="474" t="s">
        <v>598</v>
      </c>
      <c r="D5" s="476" t="s">
        <v>430</v>
      </c>
      <c r="E5" s="477">
        <v>0</v>
      </c>
      <c r="F5" s="474" t="s">
        <v>0</v>
      </c>
      <c r="G5" s="477">
        <v>0</v>
      </c>
      <c r="H5" s="474" t="s">
        <v>0</v>
      </c>
      <c r="I5" s="477">
        <v>0</v>
      </c>
      <c r="J5" s="474" t="s">
        <v>0</v>
      </c>
      <c r="K5" s="477">
        <v>0</v>
      </c>
      <c r="L5" s="474" t="s">
        <v>0</v>
      </c>
      <c r="M5" s="477">
        <v>0</v>
      </c>
      <c r="N5" s="474" t="s">
        <v>0</v>
      </c>
      <c r="O5" s="477">
        <v>0</v>
      </c>
      <c r="P5" s="477">
        <v>0</v>
      </c>
      <c r="Q5" s="477">
        <v>0</v>
      </c>
      <c r="R5" s="477">
        <v>0</v>
      </c>
      <c r="S5" s="477">
        <v>0</v>
      </c>
      <c r="T5" s="477">
        <v>0</v>
      </c>
      <c r="U5" s="477">
        <v>59000</v>
      </c>
      <c r="V5" s="477">
        <f t="shared" ref="V5:V21" si="0">SMALL(Q5:U5,COUNTIF(Q5:U5,0)+1)</f>
        <v>59000</v>
      </c>
      <c r="W5" s="474" t="s">
        <v>629</v>
      </c>
      <c r="X5" s="474" t="s">
        <v>601</v>
      </c>
      <c r="Y5" s="473" t="s">
        <v>0</v>
      </c>
      <c r="Z5" s="473" t="s">
        <v>0</v>
      </c>
      <c r="AA5" s="478"/>
      <c r="AB5" s="473" t="s">
        <v>0</v>
      </c>
    </row>
    <row r="6" spans="1:28" ht="30" customHeight="1">
      <c r="A6" s="474" t="s">
        <v>829</v>
      </c>
      <c r="B6" s="474" t="s">
        <v>597</v>
      </c>
      <c r="C6" s="474" t="s">
        <v>806</v>
      </c>
      <c r="D6" s="476" t="s">
        <v>430</v>
      </c>
      <c r="E6" s="477">
        <v>0</v>
      </c>
      <c r="F6" s="474" t="s">
        <v>0</v>
      </c>
      <c r="G6" s="477">
        <v>0</v>
      </c>
      <c r="H6" s="474" t="s">
        <v>0</v>
      </c>
      <c r="I6" s="477">
        <v>0</v>
      </c>
      <c r="J6" s="474" t="s">
        <v>0</v>
      </c>
      <c r="K6" s="477">
        <v>0</v>
      </c>
      <c r="L6" s="474" t="s">
        <v>0</v>
      </c>
      <c r="M6" s="477">
        <v>0</v>
      </c>
      <c r="N6" s="474" t="s">
        <v>0</v>
      </c>
      <c r="O6" s="477">
        <v>0</v>
      </c>
      <c r="P6" s="477">
        <v>0</v>
      </c>
      <c r="Q6" s="477">
        <v>0</v>
      </c>
      <c r="R6" s="477">
        <v>0</v>
      </c>
      <c r="S6" s="477">
        <v>0</v>
      </c>
      <c r="T6" s="477">
        <v>0</v>
      </c>
      <c r="U6" s="477">
        <v>71333</v>
      </c>
      <c r="V6" s="477">
        <f t="shared" si="0"/>
        <v>71333</v>
      </c>
      <c r="W6" s="474" t="s">
        <v>630</v>
      </c>
      <c r="X6" s="474" t="s">
        <v>601</v>
      </c>
      <c r="Y6" s="473" t="s">
        <v>0</v>
      </c>
      <c r="Z6" s="473" t="s">
        <v>0</v>
      </c>
      <c r="AA6" s="478"/>
      <c r="AB6" s="473" t="s">
        <v>0</v>
      </c>
    </row>
    <row r="7" spans="1:28" ht="30" customHeight="1">
      <c r="A7" s="474" t="s">
        <v>830</v>
      </c>
      <c r="B7" s="474" t="s">
        <v>597</v>
      </c>
      <c r="C7" s="474" t="s">
        <v>807</v>
      </c>
      <c r="D7" s="476" t="s">
        <v>430</v>
      </c>
      <c r="E7" s="477">
        <v>0</v>
      </c>
      <c r="F7" s="474" t="s">
        <v>0</v>
      </c>
      <c r="G7" s="477">
        <v>0</v>
      </c>
      <c r="H7" s="474" t="s">
        <v>0</v>
      </c>
      <c r="I7" s="477">
        <v>0</v>
      </c>
      <c r="J7" s="474" t="s">
        <v>0</v>
      </c>
      <c r="K7" s="477">
        <v>0</v>
      </c>
      <c r="L7" s="474" t="s">
        <v>0</v>
      </c>
      <c r="M7" s="477">
        <v>0</v>
      </c>
      <c r="N7" s="474" t="s">
        <v>0</v>
      </c>
      <c r="O7" s="477">
        <v>0</v>
      </c>
      <c r="P7" s="477">
        <v>0</v>
      </c>
      <c r="Q7" s="477">
        <v>0</v>
      </c>
      <c r="R7" s="477">
        <v>0</v>
      </c>
      <c r="S7" s="477">
        <v>0</v>
      </c>
      <c r="T7" s="477">
        <v>0</v>
      </c>
      <c r="U7" s="477">
        <v>97625</v>
      </c>
      <c r="V7" s="477">
        <f t="shared" si="0"/>
        <v>97625</v>
      </c>
      <c r="W7" s="474" t="s">
        <v>631</v>
      </c>
      <c r="X7" s="474" t="s">
        <v>601</v>
      </c>
      <c r="Y7" s="473" t="s">
        <v>0</v>
      </c>
      <c r="Z7" s="473" t="s">
        <v>0</v>
      </c>
      <c r="AA7" s="478"/>
      <c r="AB7" s="473" t="s">
        <v>0</v>
      </c>
    </row>
    <row r="8" spans="1:28" ht="30" customHeight="1">
      <c r="A8" s="474" t="s">
        <v>831</v>
      </c>
      <c r="B8" s="474" t="s">
        <v>808</v>
      </c>
      <c r="C8" s="474" t="s">
        <v>807</v>
      </c>
      <c r="D8" s="476" t="s">
        <v>430</v>
      </c>
      <c r="E8" s="477">
        <v>0</v>
      </c>
      <c r="F8" s="474" t="s">
        <v>0</v>
      </c>
      <c r="G8" s="477">
        <v>0</v>
      </c>
      <c r="H8" s="474" t="s">
        <v>0</v>
      </c>
      <c r="I8" s="477">
        <v>0</v>
      </c>
      <c r="J8" s="474" t="s">
        <v>0</v>
      </c>
      <c r="K8" s="477">
        <v>0</v>
      </c>
      <c r="L8" s="474" t="s">
        <v>0</v>
      </c>
      <c r="M8" s="477">
        <v>0</v>
      </c>
      <c r="N8" s="474" t="s">
        <v>0</v>
      </c>
      <c r="O8" s="477">
        <v>0</v>
      </c>
      <c r="P8" s="477">
        <v>0</v>
      </c>
      <c r="Q8" s="477">
        <v>0</v>
      </c>
      <c r="R8" s="477">
        <v>0</v>
      </c>
      <c r="S8" s="477">
        <v>0</v>
      </c>
      <c r="T8" s="477">
        <v>0</v>
      </c>
      <c r="U8" s="477">
        <v>104583</v>
      </c>
      <c r="V8" s="477">
        <f t="shared" si="0"/>
        <v>104583</v>
      </c>
      <c r="W8" s="474" t="s">
        <v>632</v>
      </c>
      <c r="X8" s="474" t="s">
        <v>601</v>
      </c>
      <c r="Y8" s="473" t="s">
        <v>0</v>
      </c>
      <c r="Z8" s="473" t="s">
        <v>0</v>
      </c>
      <c r="AA8" s="478"/>
      <c r="AB8" s="473" t="s">
        <v>0</v>
      </c>
    </row>
    <row r="9" spans="1:28" ht="30" customHeight="1">
      <c r="A9" s="474" t="s">
        <v>833</v>
      </c>
      <c r="B9" s="474" t="s">
        <v>809</v>
      </c>
      <c r="C9" s="474" t="s">
        <v>832</v>
      </c>
      <c r="D9" s="476" t="s">
        <v>430</v>
      </c>
      <c r="E9" s="477">
        <v>0</v>
      </c>
      <c r="F9" s="474" t="s">
        <v>0</v>
      </c>
      <c r="G9" s="477">
        <v>0</v>
      </c>
      <c r="H9" s="474" t="s">
        <v>0</v>
      </c>
      <c r="I9" s="477">
        <v>0</v>
      </c>
      <c r="J9" s="474" t="s">
        <v>0</v>
      </c>
      <c r="K9" s="477">
        <v>0</v>
      </c>
      <c r="L9" s="474" t="s">
        <v>0</v>
      </c>
      <c r="M9" s="477">
        <v>0</v>
      </c>
      <c r="N9" s="474" t="s">
        <v>0</v>
      </c>
      <c r="O9" s="477">
        <v>0</v>
      </c>
      <c r="P9" s="477">
        <v>0</v>
      </c>
      <c r="Q9" s="477">
        <v>0</v>
      </c>
      <c r="R9" s="477">
        <v>0</v>
      </c>
      <c r="S9" s="477">
        <v>0</v>
      </c>
      <c r="T9" s="477">
        <v>0</v>
      </c>
      <c r="U9" s="477">
        <v>3972</v>
      </c>
      <c r="V9" s="477">
        <f t="shared" si="0"/>
        <v>3972</v>
      </c>
      <c r="W9" s="474" t="s">
        <v>633</v>
      </c>
      <c r="X9" s="474" t="s">
        <v>601</v>
      </c>
      <c r="Y9" s="473" t="s">
        <v>0</v>
      </c>
      <c r="Z9" s="473" t="s">
        <v>0</v>
      </c>
      <c r="AA9" s="478"/>
      <c r="AB9" s="473" t="s">
        <v>0</v>
      </c>
    </row>
    <row r="10" spans="1:28" ht="30" customHeight="1">
      <c r="A10" s="474" t="s">
        <v>835</v>
      </c>
      <c r="B10" s="474" t="s">
        <v>809</v>
      </c>
      <c r="C10" s="474" t="s">
        <v>834</v>
      </c>
      <c r="D10" s="476" t="s">
        <v>430</v>
      </c>
      <c r="E10" s="477">
        <v>0</v>
      </c>
      <c r="F10" s="474" t="s">
        <v>0</v>
      </c>
      <c r="G10" s="477">
        <v>0</v>
      </c>
      <c r="H10" s="474" t="s">
        <v>0</v>
      </c>
      <c r="I10" s="477">
        <v>0</v>
      </c>
      <c r="J10" s="474" t="s">
        <v>0</v>
      </c>
      <c r="K10" s="477">
        <v>0</v>
      </c>
      <c r="L10" s="474" t="s">
        <v>0</v>
      </c>
      <c r="M10" s="477">
        <v>0</v>
      </c>
      <c r="N10" s="474" t="s">
        <v>0</v>
      </c>
      <c r="O10" s="477">
        <v>0</v>
      </c>
      <c r="P10" s="477">
        <v>0</v>
      </c>
      <c r="Q10" s="477">
        <v>0</v>
      </c>
      <c r="R10" s="477">
        <v>0</v>
      </c>
      <c r="S10" s="477">
        <v>0</v>
      </c>
      <c r="T10" s="477">
        <v>0</v>
      </c>
      <c r="U10" s="477">
        <v>7278</v>
      </c>
      <c r="V10" s="477">
        <f t="shared" si="0"/>
        <v>7278</v>
      </c>
      <c r="W10" s="474" t="s">
        <v>634</v>
      </c>
      <c r="X10" s="474" t="s">
        <v>601</v>
      </c>
      <c r="Y10" s="473" t="s">
        <v>0</v>
      </c>
      <c r="Z10" s="473" t="s">
        <v>0</v>
      </c>
      <c r="AA10" s="478"/>
      <c r="AB10" s="473" t="s">
        <v>0</v>
      </c>
    </row>
    <row r="11" spans="1:28" ht="30" customHeight="1">
      <c r="A11" s="474" t="s">
        <v>837</v>
      </c>
      <c r="B11" s="474" t="s">
        <v>836</v>
      </c>
      <c r="C11" s="474" t="s">
        <v>810</v>
      </c>
      <c r="D11" s="476" t="s">
        <v>3</v>
      </c>
      <c r="E11" s="477">
        <v>0</v>
      </c>
      <c r="F11" s="474" t="s">
        <v>0</v>
      </c>
      <c r="G11" s="477">
        <v>0</v>
      </c>
      <c r="H11" s="474" t="s">
        <v>0</v>
      </c>
      <c r="I11" s="477">
        <v>0</v>
      </c>
      <c r="J11" s="474" t="s">
        <v>0</v>
      </c>
      <c r="K11" s="477">
        <v>0</v>
      </c>
      <c r="L11" s="474" t="s">
        <v>0</v>
      </c>
      <c r="M11" s="477">
        <v>0</v>
      </c>
      <c r="N11" s="474" t="s">
        <v>0</v>
      </c>
      <c r="O11" s="477">
        <v>0</v>
      </c>
      <c r="P11" s="477">
        <v>0</v>
      </c>
      <c r="Q11" s="477">
        <v>0</v>
      </c>
      <c r="R11" s="477">
        <v>0</v>
      </c>
      <c r="S11" s="477">
        <v>0</v>
      </c>
      <c r="T11" s="477">
        <v>0</v>
      </c>
      <c r="U11" s="477">
        <v>56000</v>
      </c>
      <c r="V11" s="477">
        <f t="shared" si="0"/>
        <v>56000</v>
      </c>
      <c r="W11" s="474" t="s">
        <v>635</v>
      </c>
      <c r="X11" s="474" t="s">
        <v>0</v>
      </c>
      <c r="Y11" s="473" t="s">
        <v>0</v>
      </c>
      <c r="Z11" s="473" t="s">
        <v>0</v>
      </c>
      <c r="AA11" s="478"/>
      <c r="AB11" s="473" t="s">
        <v>0</v>
      </c>
    </row>
    <row r="12" spans="1:28" ht="30" customHeight="1">
      <c r="A12" s="474" t="s">
        <v>838</v>
      </c>
      <c r="B12" s="474" t="s">
        <v>811</v>
      </c>
      <c r="C12" s="474" t="s">
        <v>812</v>
      </c>
      <c r="D12" s="476" t="s">
        <v>430</v>
      </c>
      <c r="E12" s="477">
        <v>0</v>
      </c>
      <c r="F12" s="474" t="s">
        <v>0</v>
      </c>
      <c r="G12" s="477">
        <v>0</v>
      </c>
      <c r="H12" s="474" t="s">
        <v>0</v>
      </c>
      <c r="I12" s="477">
        <v>0</v>
      </c>
      <c r="J12" s="474" t="s">
        <v>0</v>
      </c>
      <c r="K12" s="477">
        <v>0</v>
      </c>
      <c r="L12" s="474" t="s">
        <v>0</v>
      </c>
      <c r="M12" s="477">
        <v>0</v>
      </c>
      <c r="N12" s="474" t="s">
        <v>0</v>
      </c>
      <c r="O12" s="477">
        <v>0</v>
      </c>
      <c r="P12" s="477">
        <v>0</v>
      </c>
      <c r="Q12" s="477">
        <v>0</v>
      </c>
      <c r="R12" s="477">
        <v>0</v>
      </c>
      <c r="S12" s="477">
        <v>0</v>
      </c>
      <c r="T12" s="477">
        <v>0</v>
      </c>
      <c r="U12" s="477">
        <v>30640</v>
      </c>
      <c r="V12" s="477">
        <f t="shared" si="0"/>
        <v>30640</v>
      </c>
      <c r="W12" s="474" t="s">
        <v>636</v>
      </c>
      <c r="X12" s="474" t="s">
        <v>601</v>
      </c>
      <c r="Y12" s="473" t="s">
        <v>0</v>
      </c>
      <c r="Z12" s="473" t="s">
        <v>0</v>
      </c>
      <c r="AA12" s="478"/>
      <c r="AB12" s="473" t="s">
        <v>0</v>
      </c>
    </row>
    <row r="13" spans="1:28" ht="30" customHeight="1">
      <c r="A13" s="474" t="s">
        <v>839</v>
      </c>
      <c r="B13" s="474" t="s">
        <v>813</v>
      </c>
      <c r="C13" s="474" t="s">
        <v>814</v>
      </c>
      <c r="D13" s="476" t="s">
        <v>430</v>
      </c>
      <c r="E13" s="477">
        <v>0</v>
      </c>
      <c r="F13" s="474" t="s">
        <v>0</v>
      </c>
      <c r="G13" s="477">
        <v>0</v>
      </c>
      <c r="H13" s="474" t="s">
        <v>0</v>
      </c>
      <c r="I13" s="477">
        <v>0</v>
      </c>
      <c r="J13" s="474" t="s">
        <v>0</v>
      </c>
      <c r="K13" s="477">
        <v>0</v>
      </c>
      <c r="L13" s="474" t="s">
        <v>0</v>
      </c>
      <c r="M13" s="477">
        <v>0</v>
      </c>
      <c r="N13" s="474" t="s">
        <v>0</v>
      </c>
      <c r="O13" s="477">
        <v>0</v>
      </c>
      <c r="P13" s="477">
        <v>0</v>
      </c>
      <c r="Q13" s="477">
        <v>0</v>
      </c>
      <c r="R13" s="477">
        <v>0</v>
      </c>
      <c r="S13" s="477">
        <v>0</v>
      </c>
      <c r="T13" s="477">
        <v>0</v>
      </c>
      <c r="U13" s="477">
        <v>5948</v>
      </c>
      <c r="V13" s="477">
        <f t="shared" si="0"/>
        <v>5948</v>
      </c>
      <c r="W13" s="474" t="s">
        <v>637</v>
      </c>
      <c r="X13" s="474" t="s">
        <v>601</v>
      </c>
      <c r="Y13" s="473" t="s">
        <v>0</v>
      </c>
      <c r="Z13" s="473" t="s">
        <v>0</v>
      </c>
      <c r="AA13" s="478"/>
      <c r="AB13" s="473" t="s">
        <v>0</v>
      </c>
    </row>
    <row r="14" spans="1:28" ht="30" customHeight="1">
      <c r="A14" s="474" t="s">
        <v>841</v>
      </c>
      <c r="B14" s="474" t="s">
        <v>599</v>
      </c>
      <c r="C14" s="474" t="s">
        <v>600</v>
      </c>
      <c r="D14" s="476" t="s">
        <v>430</v>
      </c>
      <c r="E14" s="477">
        <v>0</v>
      </c>
      <c r="F14" s="474" t="s">
        <v>0</v>
      </c>
      <c r="G14" s="477">
        <v>0</v>
      </c>
      <c r="H14" s="474" t="s">
        <v>0</v>
      </c>
      <c r="I14" s="477">
        <v>0</v>
      </c>
      <c r="J14" s="474" t="s">
        <v>0</v>
      </c>
      <c r="K14" s="477">
        <v>0</v>
      </c>
      <c r="L14" s="474" t="s">
        <v>0</v>
      </c>
      <c r="M14" s="477">
        <v>0</v>
      </c>
      <c r="N14" s="474" t="s">
        <v>0</v>
      </c>
      <c r="O14" s="477">
        <v>0</v>
      </c>
      <c r="P14" s="477">
        <v>0</v>
      </c>
      <c r="Q14" s="477">
        <v>0</v>
      </c>
      <c r="R14" s="477">
        <v>0</v>
      </c>
      <c r="S14" s="477">
        <v>0</v>
      </c>
      <c r="T14" s="477">
        <v>0</v>
      </c>
      <c r="U14" s="477">
        <v>1210</v>
      </c>
      <c r="V14" s="477">
        <f t="shared" si="0"/>
        <v>1210</v>
      </c>
      <c r="W14" s="474" t="s">
        <v>638</v>
      </c>
      <c r="X14" s="474" t="s">
        <v>601</v>
      </c>
      <c r="Y14" s="473" t="s">
        <v>0</v>
      </c>
      <c r="Z14" s="473" t="s">
        <v>0</v>
      </c>
      <c r="AA14" s="478"/>
      <c r="AB14" s="473" t="s">
        <v>0</v>
      </c>
    </row>
    <row r="15" spans="1:28" ht="30" customHeight="1">
      <c r="A15" s="474" t="s">
        <v>844</v>
      </c>
      <c r="B15" s="474" t="s">
        <v>815</v>
      </c>
      <c r="C15" s="474" t="s">
        <v>816</v>
      </c>
      <c r="D15" s="476" t="s">
        <v>430</v>
      </c>
      <c r="E15" s="477">
        <v>0</v>
      </c>
      <c r="F15" s="474" t="s">
        <v>0</v>
      </c>
      <c r="G15" s="477">
        <v>0</v>
      </c>
      <c r="H15" s="474" t="s">
        <v>0</v>
      </c>
      <c r="I15" s="477">
        <v>0</v>
      </c>
      <c r="J15" s="474" t="s">
        <v>0</v>
      </c>
      <c r="K15" s="477">
        <v>0</v>
      </c>
      <c r="L15" s="474" t="s">
        <v>0</v>
      </c>
      <c r="M15" s="477">
        <v>0</v>
      </c>
      <c r="N15" s="474" t="s">
        <v>0</v>
      </c>
      <c r="O15" s="477">
        <v>0</v>
      </c>
      <c r="P15" s="477">
        <v>0</v>
      </c>
      <c r="Q15" s="477">
        <v>0</v>
      </c>
      <c r="R15" s="477">
        <v>0</v>
      </c>
      <c r="S15" s="477">
        <v>0</v>
      </c>
      <c r="T15" s="477">
        <v>0</v>
      </c>
      <c r="U15" s="477">
        <v>1428</v>
      </c>
      <c r="V15" s="477">
        <f t="shared" si="0"/>
        <v>1428</v>
      </c>
      <c r="W15" s="474" t="s">
        <v>639</v>
      </c>
      <c r="X15" s="474" t="s">
        <v>601</v>
      </c>
      <c r="Y15" s="473" t="s">
        <v>0</v>
      </c>
      <c r="Z15" s="473" t="s">
        <v>0</v>
      </c>
      <c r="AA15" s="478"/>
      <c r="AB15" s="473" t="s">
        <v>0</v>
      </c>
    </row>
    <row r="16" spans="1:28" ht="30" customHeight="1">
      <c r="A16" s="474" t="s">
        <v>846</v>
      </c>
      <c r="B16" s="474" t="s">
        <v>714</v>
      </c>
      <c r="C16" s="474" t="s">
        <v>845</v>
      </c>
      <c r="D16" s="476" t="s">
        <v>430</v>
      </c>
      <c r="E16" s="477">
        <v>0</v>
      </c>
      <c r="F16" s="474" t="s">
        <v>0</v>
      </c>
      <c r="G16" s="477">
        <v>0</v>
      </c>
      <c r="H16" s="474" t="s">
        <v>0</v>
      </c>
      <c r="I16" s="477">
        <v>0</v>
      </c>
      <c r="J16" s="474" t="s">
        <v>0</v>
      </c>
      <c r="K16" s="477">
        <v>0</v>
      </c>
      <c r="L16" s="474" t="s">
        <v>0</v>
      </c>
      <c r="M16" s="477">
        <v>0</v>
      </c>
      <c r="N16" s="474" t="s">
        <v>0</v>
      </c>
      <c r="O16" s="477">
        <v>0</v>
      </c>
      <c r="P16" s="477">
        <v>0</v>
      </c>
      <c r="Q16" s="477">
        <v>0</v>
      </c>
      <c r="R16" s="477">
        <v>0</v>
      </c>
      <c r="S16" s="477">
        <v>0</v>
      </c>
      <c r="T16" s="477">
        <v>0</v>
      </c>
      <c r="U16" s="477">
        <v>35899</v>
      </c>
      <c r="V16" s="477">
        <f t="shared" si="0"/>
        <v>35899</v>
      </c>
      <c r="W16" s="474" t="s">
        <v>640</v>
      </c>
      <c r="X16" s="474" t="s">
        <v>601</v>
      </c>
      <c r="Y16" s="473" t="s">
        <v>0</v>
      </c>
      <c r="Z16" s="473" t="s">
        <v>0</v>
      </c>
      <c r="AA16" s="478"/>
      <c r="AB16" s="473" t="s">
        <v>0</v>
      </c>
    </row>
    <row r="17" spans="1:28" ht="30" customHeight="1">
      <c r="A17" s="474" t="s">
        <v>848</v>
      </c>
      <c r="B17" s="474" t="s">
        <v>714</v>
      </c>
      <c r="C17" s="474" t="s">
        <v>715</v>
      </c>
      <c r="D17" s="476" t="s">
        <v>430</v>
      </c>
      <c r="E17" s="477">
        <v>0</v>
      </c>
      <c r="F17" s="474" t="s">
        <v>0</v>
      </c>
      <c r="G17" s="477">
        <v>0</v>
      </c>
      <c r="H17" s="474" t="s">
        <v>0</v>
      </c>
      <c r="I17" s="477">
        <v>0</v>
      </c>
      <c r="J17" s="474" t="s">
        <v>0</v>
      </c>
      <c r="K17" s="477">
        <v>0</v>
      </c>
      <c r="L17" s="474" t="s">
        <v>0</v>
      </c>
      <c r="M17" s="477">
        <v>0</v>
      </c>
      <c r="N17" s="474" t="s">
        <v>0</v>
      </c>
      <c r="O17" s="477">
        <v>0</v>
      </c>
      <c r="P17" s="477">
        <v>0</v>
      </c>
      <c r="Q17" s="477">
        <v>0</v>
      </c>
      <c r="R17" s="477">
        <v>0</v>
      </c>
      <c r="S17" s="477">
        <v>0</v>
      </c>
      <c r="T17" s="477">
        <v>0</v>
      </c>
      <c r="U17" s="477">
        <v>76510</v>
      </c>
      <c r="V17" s="477">
        <f t="shared" si="0"/>
        <v>76510</v>
      </c>
      <c r="W17" s="474" t="s">
        <v>643</v>
      </c>
      <c r="X17" s="474" t="s">
        <v>601</v>
      </c>
      <c r="Y17" s="473" t="s">
        <v>0</v>
      </c>
      <c r="Z17" s="473" t="s">
        <v>0</v>
      </c>
      <c r="AA17" s="478"/>
      <c r="AB17" s="473" t="s">
        <v>0</v>
      </c>
    </row>
    <row r="18" spans="1:28" ht="30" customHeight="1">
      <c r="A18" s="474" t="s">
        <v>849</v>
      </c>
      <c r="B18" s="474" t="s">
        <v>817</v>
      </c>
      <c r="C18" s="474" t="s">
        <v>818</v>
      </c>
      <c r="D18" s="476" t="s">
        <v>430</v>
      </c>
      <c r="E18" s="477">
        <v>0</v>
      </c>
      <c r="F18" s="474" t="s">
        <v>0</v>
      </c>
      <c r="G18" s="477">
        <v>0</v>
      </c>
      <c r="H18" s="474" t="s">
        <v>0</v>
      </c>
      <c r="I18" s="477">
        <v>0</v>
      </c>
      <c r="J18" s="474" t="s">
        <v>0</v>
      </c>
      <c r="K18" s="477">
        <v>0</v>
      </c>
      <c r="L18" s="474" t="s">
        <v>0</v>
      </c>
      <c r="M18" s="477">
        <v>0</v>
      </c>
      <c r="N18" s="474" t="s">
        <v>0</v>
      </c>
      <c r="O18" s="477">
        <v>0</v>
      </c>
      <c r="P18" s="477">
        <v>0</v>
      </c>
      <c r="Q18" s="477">
        <v>0</v>
      </c>
      <c r="R18" s="477">
        <v>0</v>
      </c>
      <c r="S18" s="477">
        <v>0</v>
      </c>
      <c r="T18" s="477">
        <v>0</v>
      </c>
      <c r="U18" s="477">
        <v>2623</v>
      </c>
      <c r="V18" s="477">
        <f t="shared" si="0"/>
        <v>2623</v>
      </c>
      <c r="W18" s="474" t="s">
        <v>644</v>
      </c>
      <c r="X18" s="474" t="s">
        <v>601</v>
      </c>
      <c r="Y18" s="473" t="s">
        <v>0</v>
      </c>
      <c r="Z18" s="473" t="s">
        <v>0</v>
      </c>
      <c r="AA18" s="478"/>
      <c r="AB18" s="473" t="s">
        <v>0</v>
      </c>
    </row>
    <row r="19" spans="1:28" ht="30" customHeight="1">
      <c r="A19" s="474" t="s">
        <v>850</v>
      </c>
      <c r="B19" s="474" t="s">
        <v>819</v>
      </c>
      <c r="C19" s="474" t="s">
        <v>820</v>
      </c>
      <c r="D19" s="476" t="s">
        <v>430</v>
      </c>
      <c r="E19" s="477">
        <v>0</v>
      </c>
      <c r="F19" s="474" t="s">
        <v>0</v>
      </c>
      <c r="G19" s="477">
        <v>0</v>
      </c>
      <c r="H19" s="474" t="s">
        <v>0</v>
      </c>
      <c r="I19" s="477">
        <v>0</v>
      </c>
      <c r="J19" s="474" t="s">
        <v>0</v>
      </c>
      <c r="K19" s="477">
        <v>0</v>
      </c>
      <c r="L19" s="474" t="s">
        <v>0</v>
      </c>
      <c r="M19" s="477">
        <v>0</v>
      </c>
      <c r="N19" s="474" t="s">
        <v>0</v>
      </c>
      <c r="O19" s="477">
        <v>0</v>
      </c>
      <c r="P19" s="477">
        <v>0</v>
      </c>
      <c r="Q19" s="477">
        <v>0</v>
      </c>
      <c r="R19" s="477">
        <v>0</v>
      </c>
      <c r="S19" s="477">
        <v>0</v>
      </c>
      <c r="T19" s="477">
        <v>0</v>
      </c>
      <c r="U19" s="477">
        <v>2786</v>
      </c>
      <c r="V19" s="477">
        <f t="shared" si="0"/>
        <v>2786</v>
      </c>
      <c r="W19" s="474" t="s">
        <v>645</v>
      </c>
      <c r="X19" s="474" t="s">
        <v>601</v>
      </c>
      <c r="Y19" s="473" t="s">
        <v>0</v>
      </c>
      <c r="Z19" s="473" t="s">
        <v>0</v>
      </c>
      <c r="AA19" s="478"/>
      <c r="AB19" s="473" t="s">
        <v>0</v>
      </c>
    </row>
    <row r="20" spans="1:28" ht="30" customHeight="1">
      <c r="A20" s="474" t="s">
        <v>851</v>
      </c>
      <c r="B20" s="474" t="s">
        <v>821</v>
      </c>
      <c r="C20" s="474" t="s">
        <v>822</v>
      </c>
      <c r="D20" s="476" t="s">
        <v>430</v>
      </c>
      <c r="E20" s="477">
        <v>0</v>
      </c>
      <c r="F20" s="474" t="s">
        <v>0</v>
      </c>
      <c r="G20" s="477">
        <v>0</v>
      </c>
      <c r="H20" s="474" t="s">
        <v>0</v>
      </c>
      <c r="I20" s="477">
        <v>0</v>
      </c>
      <c r="J20" s="474" t="s">
        <v>0</v>
      </c>
      <c r="K20" s="477">
        <v>0</v>
      </c>
      <c r="L20" s="474" t="s">
        <v>0</v>
      </c>
      <c r="M20" s="477">
        <v>0</v>
      </c>
      <c r="N20" s="474" t="s">
        <v>0</v>
      </c>
      <c r="O20" s="477">
        <v>0</v>
      </c>
      <c r="P20" s="477">
        <v>0</v>
      </c>
      <c r="Q20" s="477">
        <v>0</v>
      </c>
      <c r="R20" s="477">
        <v>0</v>
      </c>
      <c r="S20" s="477">
        <v>0</v>
      </c>
      <c r="T20" s="477">
        <v>0</v>
      </c>
      <c r="U20" s="477">
        <v>41748</v>
      </c>
      <c r="V20" s="477">
        <f t="shared" si="0"/>
        <v>41748</v>
      </c>
      <c r="W20" s="474" t="s">
        <v>648</v>
      </c>
      <c r="X20" s="474" t="s">
        <v>601</v>
      </c>
      <c r="Y20" s="473" t="s">
        <v>0</v>
      </c>
      <c r="Z20" s="473" t="s">
        <v>0</v>
      </c>
      <c r="AA20" s="478"/>
      <c r="AB20" s="473" t="s">
        <v>0</v>
      </c>
    </row>
    <row r="21" spans="1:28" ht="30" customHeight="1">
      <c r="A21" s="474" t="s">
        <v>852</v>
      </c>
      <c r="B21" s="474" t="s">
        <v>823</v>
      </c>
      <c r="C21" s="474" t="s">
        <v>824</v>
      </c>
      <c r="D21" s="476" t="s">
        <v>430</v>
      </c>
      <c r="E21" s="477">
        <v>0</v>
      </c>
      <c r="F21" s="474" t="s">
        <v>0</v>
      </c>
      <c r="G21" s="477">
        <v>0</v>
      </c>
      <c r="H21" s="474" t="s">
        <v>0</v>
      </c>
      <c r="I21" s="477">
        <v>0</v>
      </c>
      <c r="J21" s="474" t="s">
        <v>0</v>
      </c>
      <c r="K21" s="477">
        <v>0</v>
      </c>
      <c r="L21" s="474" t="s">
        <v>0</v>
      </c>
      <c r="M21" s="477">
        <v>0</v>
      </c>
      <c r="N21" s="474" t="s">
        <v>0</v>
      </c>
      <c r="O21" s="477">
        <v>0</v>
      </c>
      <c r="P21" s="477">
        <v>0</v>
      </c>
      <c r="Q21" s="477">
        <v>0</v>
      </c>
      <c r="R21" s="477">
        <v>0</v>
      </c>
      <c r="S21" s="477">
        <v>0</v>
      </c>
      <c r="T21" s="477">
        <v>0</v>
      </c>
      <c r="U21" s="477">
        <v>807</v>
      </c>
      <c r="V21" s="477">
        <f t="shared" si="0"/>
        <v>807</v>
      </c>
      <c r="W21" s="474" t="s">
        <v>651</v>
      </c>
      <c r="X21" s="474" t="s">
        <v>601</v>
      </c>
      <c r="Y21" s="473" t="s">
        <v>0</v>
      </c>
      <c r="Z21" s="473" t="s">
        <v>0</v>
      </c>
      <c r="AA21" s="478"/>
      <c r="AB21" s="473" t="s">
        <v>0</v>
      </c>
    </row>
    <row r="22" spans="1:28" ht="30" customHeight="1">
      <c r="A22" s="474" t="s">
        <v>827</v>
      </c>
      <c r="B22" s="474" t="s">
        <v>602</v>
      </c>
      <c r="C22" s="474" t="s">
        <v>826</v>
      </c>
      <c r="D22" s="476" t="s">
        <v>603</v>
      </c>
      <c r="E22" s="477">
        <v>0</v>
      </c>
      <c r="F22" s="474" t="s">
        <v>0</v>
      </c>
      <c r="G22" s="477">
        <v>1391.81</v>
      </c>
      <c r="H22" s="474" t="s">
        <v>641</v>
      </c>
      <c r="I22" s="477">
        <v>1306</v>
      </c>
      <c r="J22" s="474" t="s">
        <v>642</v>
      </c>
      <c r="K22" s="477">
        <v>0</v>
      </c>
      <c r="L22" s="474" t="s">
        <v>0</v>
      </c>
      <c r="M22" s="477">
        <v>0</v>
      </c>
      <c r="N22" s="474" t="s">
        <v>0</v>
      </c>
      <c r="O22" s="477">
        <f t="shared" ref="O22:O55" si="1">SMALL(E22:M22,COUNTIF(E22:M22,0)+1)</f>
        <v>1306</v>
      </c>
      <c r="P22" s="477">
        <v>0</v>
      </c>
      <c r="Q22" s="477">
        <v>0</v>
      </c>
      <c r="R22" s="477">
        <v>0</v>
      </c>
      <c r="S22" s="477">
        <v>0</v>
      </c>
      <c r="T22" s="477">
        <v>0</v>
      </c>
      <c r="U22" s="477">
        <v>0</v>
      </c>
      <c r="V22" s="477">
        <v>0</v>
      </c>
      <c r="W22" s="474" t="s">
        <v>652</v>
      </c>
      <c r="X22" s="474" t="s">
        <v>0</v>
      </c>
      <c r="Y22" s="473" t="s">
        <v>0</v>
      </c>
      <c r="Z22" s="473" t="s">
        <v>0</v>
      </c>
      <c r="AA22" s="478"/>
      <c r="AB22" s="473" t="s">
        <v>0</v>
      </c>
    </row>
    <row r="23" spans="1:28" ht="30" customHeight="1">
      <c r="A23" s="474" t="s">
        <v>843</v>
      </c>
      <c r="B23" s="474" t="s">
        <v>608</v>
      </c>
      <c r="C23" s="474" t="s">
        <v>842</v>
      </c>
      <c r="D23" s="476" t="s">
        <v>603</v>
      </c>
      <c r="E23" s="477">
        <v>0</v>
      </c>
      <c r="F23" s="474" t="s">
        <v>0</v>
      </c>
      <c r="G23" s="477">
        <v>1516.36</v>
      </c>
      <c r="H23" s="474" t="s">
        <v>641</v>
      </c>
      <c r="I23" s="477">
        <v>1486</v>
      </c>
      <c r="J23" s="474" t="s">
        <v>642</v>
      </c>
      <c r="K23" s="477">
        <v>0</v>
      </c>
      <c r="L23" s="474" t="s">
        <v>0</v>
      </c>
      <c r="M23" s="477">
        <v>0</v>
      </c>
      <c r="N23" s="474" t="s">
        <v>0</v>
      </c>
      <c r="O23" s="477">
        <f t="shared" si="1"/>
        <v>1486</v>
      </c>
      <c r="P23" s="477">
        <v>0</v>
      </c>
      <c r="Q23" s="477">
        <v>0</v>
      </c>
      <c r="R23" s="477">
        <v>0</v>
      </c>
      <c r="S23" s="477">
        <v>0</v>
      </c>
      <c r="T23" s="477">
        <v>0</v>
      </c>
      <c r="U23" s="477">
        <v>0</v>
      </c>
      <c r="V23" s="477">
        <v>0</v>
      </c>
      <c r="W23" s="474" t="s">
        <v>653</v>
      </c>
      <c r="X23" s="474" t="s">
        <v>0</v>
      </c>
      <c r="Y23" s="473" t="s">
        <v>0</v>
      </c>
      <c r="Z23" s="473" t="s">
        <v>0</v>
      </c>
      <c r="AA23" s="478"/>
      <c r="AB23" s="473" t="s">
        <v>0</v>
      </c>
    </row>
    <row r="24" spans="1:28" ht="30" customHeight="1">
      <c r="A24" s="474" t="s">
        <v>935</v>
      </c>
      <c r="B24" s="474" t="s">
        <v>936</v>
      </c>
      <c r="C24" s="474" t="s">
        <v>937</v>
      </c>
      <c r="D24" s="476" t="s">
        <v>2</v>
      </c>
      <c r="E24" s="477">
        <v>0</v>
      </c>
      <c r="F24" s="474" t="s">
        <v>0</v>
      </c>
      <c r="G24" s="477">
        <v>260000</v>
      </c>
      <c r="H24" s="474" t="s">
        <v>938</v>
      </c>
      <c r="I24" s="477">
        <v>0</v>
      </c>
      <c r="J24" s="474" t="s">
        <v>0</v>
      </c>
      <c r="K24" s="477">
        <v>0</v>
      </c>
      <c r="L24" s="474" t="s">
        <v>0</v>
      </c>
      <c r="M24" s="477">
        <v>0</v>
      </c>
      <c r="N24" s="474" t="s">
        <v>0</v>
      </c>
      <c r="O24" s="477">
        <f t="shared" si="1"/>
        <v>260000</v>
      </c>
      <c r="P24" s="477">
        <v>0</v>
      </c>
      <c r="Q24" s="477">
        <v>0</v>
      </c>
      <c r="R24" s="477">
        <v>0</v>
      </c>
      <c r="S24" s="477">
        <v>0</v>
      </c>
      <c r="T24" s="477">
        <v>0</v>
      </c>
      <c r="U24" s="477">
        <v>0</v>
      </c>
      <c r="V24" s="477">
        <v>0</v>
      </c>
      <c r="W24" s="474" t="s">
        <v>939</v>
      </c>
      <c r="X24" s="474" t="s">
        <v>940</v>
      </c>
      <c r="Y24" s="473" t="s">
        <v>0</v>
      </c>
      <c r="Z24" s="473" t="s">
        <v>0</v>
      </c>
      <c r="AA24" s="478"/>
      <c r="AB24" s="473" t="s">
        <v>0</v>
      </c>
    </row>
    <row r="25" spans="1:28" ht="30" customHeight="1">
      <c r="A25" s="474" t="s">
        <v>872</v>
      </c>
      <c r="B25" s="474" t="s">
        <v>614</v>
      </c>
      <c r="C25" s="474" t="s">
        <v>871</v>
      </c>
      <c r="D25" s="476" t="s">
        <v>1</v>
      </c>
      <c r="E25" s="477">
        <v>576</v>
      </c>
      <c r="F25" s="474" t="s">
        <v>0</v>
      </c>
      <c r="G25" s="477">
        <v>774</v>
      </c>
      <c r="H25" s="474" t="s">
        <v>646</v>
      </c>
      <c r="I25" s="477">
        <v>752</v>
      </c>
      <c r="J25" s="474" t="s">
        <v>647</v>
      </c>
      <c r="K25" s="477">
        <v>0</v>
      </c>
      <c r="L25" s="474" t="s">
        <v>0</v>
      </c>
      <c r="M25" s="477">
        <v>0</v>
      </c>
      <c r="N25" s="474" t="s">
        <v>0</v>
      </c>
      <c r="O25" s="477">
        <f t="shared" si="1"/>
        <v>576</v>
      </c>
      <c r="P25" s="477">
        <v>0</v>
      </c>
      <c r="Q25" s="477">
        <v>0</v>
      </c>
      <c r="R25" s="477">
        <v>0</v>
      </c>
      <c r="S25" s="477">
        <v>0</v>
      </c>
      <c r="T25" s="477">
        <v>0</v>
      </c>
      <c r="U25" s="477">
        <v>0</v>
      </c>
      <c r="V25" s="477">
        <v>0</v>
      </c>
      <c r="W25" s="474" t="s">
        <v>941</v>
      </c>
      <c r="X25" s="474" t="s">
        <v>0</v>
      </c>
      <c r="Y25" s="473" t="s">
        <v>0</v>
      </c>
      <c r="Z25" s="473" t="s">
        <v>0</v>
      </c>
      <c r="AA25" s="478"/>
      <c r="AB25" s="473" t="s">
        <v>0</v>
      </c>
    </row>
    <row r="26" spans="1:28" ht="30" customHeight="1">
      <c r="A26" s="474" t="s">
        <v>875</v>
      </c>
      <c r="B26" s="474" t="s">
        <v>614</v>
      </c>
      <c r="C26" s="474" t="s">
        <v>874</v>
      </c>
      <c r="D26" s="476" t="s">
        <v>1</v>
      </c>
      <c r="E26" s="477">
        <v>1360</v>
      </c>
      <c r="F26" s="474" t="s">
        <v>0</v>
      </c>
      <c r="G26" s="477">
        <v>1707</v>
      </c>
      <c r="H26" s="474" t="s">
        <v>646</v>
      </c>
      <c r="I26" s="477">
        <v>1729</v>
      </c>
      <c r="J26" s="474" t="s">
        <v>647</v>
      </c>
      <c r="K26" s="477">
        <v>0</v>
      </c>
      <c r="L26" s="474" t="s">
        <v>0</v>
      </c>
      <c r="M26" s="477">
        <v>0</v>
      </c>
      <c r="N26" s="474" t="s">
        <v>0</v>
      </c>
      <c r="O26" s="477">
        <f t="shared" si="1"/>
        <v>1360</v>
      </c>
      <c r="P26" s="477">
        <v>0</v>
      </c>
      <c r="Q26" s="477">
        <v>0</v>
      </c>
      <c r="R26" s="477">
        <v>0</v>
      </c>
      <c r="S26" s="477">
        <v>0</v>
      </c>
      <c r="T26" s="477">
        <v>0</v>
      </c>
      <c r="U26" s="477">
        <v>0</v>
      </c>
      <c r="V26" s="477">
        <v>0</v>
      </c>
      <c r="W26" s="474" t="s">
        <v>942</v>
      </c>
      <c r="X26" s="474" t="s">
        <v>0</v>
      </c>
      <c r="Y26" s="473" t="s">
        <v>0</v>
      </c>
      <c r="Z26" s="473" t="s">
        <v>0</v>
      </c>
      <c r="AA26" s="478"/>
      <c r="AB26" s="473" t="s">
        <v>0</v>
      </c>
    </row>
    <row r="27" spans="1:28" ht="30" customHeight="1">
      <c r="A27" s="474" t="s">
        <v>887</v>
      </c>
      <c r="B27" s="474" t="s">
        <v>885</v>
      </c>
      <c r="C27" s="474" t="s">
        <v>886</v>
      </c>
      <c r="D27" s="476" t="s">
        <v>1</v>
      </c>
      <c r="E27" s="477">
        <v>1606</v>
      </c>
      <c r="F27" s="474" t="s">
        <v>0</v>
      </c>
      <c r="G27" s="477">
        <v>1861</v>
      </c>
      <c r="H27" s="474" t="s">
        <v>943</v>
      </c>
      <c r="I27" s="477">
        <v>2370</v>
      </c>
      <c r="J27" s="474" t="s">
        <v>650</v>
      </c>
      <c r="K27" s="477">
        <v>0</v>
      </c>
      <c r="L27" s="474" t="s">
        <v>0</v>
      </c>
      <c r="M27" s="477">
        <v>0</v>
      </c>
      <c r="N27" s="474" t="s">
        <v>0</v>
      </c>
      <c r="O27" s="477">
        <f t="shared" si="1"/>
        <v>1606</v>
      </c>
      <c r="P27" s="477">
        <v>0</v>
      </c>
      <c r="Q27" s="477">
        <v>0</v>
      </c>
      <c r="R27" s="477">
        <v>0</v>
      </c>
      <c r="S27" s="477">
        <v>0</v>
      </c>
      <c r="T27" s="477">
        <v>0</v>
      </c>
      <c r="U27" s="477">
        <v>0</v>
      </c>
      <c r="V27" s="477">
        <v>0</v>
      </c>
      <c r="W27" s="474" t="s">
        <v>944</v>
      </c>
      <c r="X27" s="474" t="s">
        <v>0</v>
      </c>
      <c r="Y27" s="473" t="s">
        <v>0</v>
      </c>
      <c r="Z27" s="473" t="s">
        <v>0</v>
      </c>
      <c r="AA27" s="478"/>
      <c r="AB27" s="473" t="s">
        <v>0</v>
      </c>
    </row>
    <row r="28" spans="1:28" ht="30" customHeight="1">
      <c r="A28" s="474" t="s">
        <v>877</v>
      </c>
      <c r="B28" s="474" t="s">
        <v>616</v>
      </c>
      <c r="C28" s="474" t="s">
        <v>876</v>
      </c>
      <c r="D28" s="476" t="s">
        <v>1</v>
      </c>
      <c r="E28" s="477">
        <v>606</v>
      </c>
      <c r="F28" s="474" t="s">
        <v>0</v>
      </c>
      <c r="G28" s="477">
        <v>650</v>
      </c>
      <c r="H28" s="474" t="s">
        <v>649</v>
      </c>
      <c r="I28" s="477">
        <v>886</v>
      </c>
      <c r="J28" s="474" t="s">
        <v>650</v>
      </c>
      <c r="K28" s="477">
        <v>0</v>
      </c>
      <c r="L28" s="474" t="s">
        <v>0</v>
      </c>
      <c r="M28" s="477">
        <v>0</v>
      </c>
      <c r="N28" s="474" t="s">
        <v>0</v>
      </c>
      <c r="O28" s="477">
        <f t="shared" si="1"/>
        <v>606</v>
      </c>
      <c r="P28" s="477">
        <v>0</v>
      </c>
      <c r="Q28" s="477">
        <v>0</v>
      </c>
      <c r="R28" s="477">
        <v>0</v>
      </c>
      <c r="S28" s="477">
        <v>0</v>
      </c>
      <c r="T28" s="477">
        <v>0</v>
      </c>
      <c r="U28" s="477">
        <v>0</v>
      </c>
      <c r="V28" s="477">
        <v>0</v>
      </c>
      <c r="W28" s="474" t="s">
        <v>945</v>
      </c>
      <c r="X28" s="474" t="s">
        <v>0</v>
      </c>
      <c r="Y28" s="473" t="s">
        <v>0</v>
      </c>
      <c r="Z28" s="473" t="s">
        <v>0</v>
      </c>
      <c r="AA28" s="478"/>
      <c r="AB28" s="473" t="s">
        <v>0</v>
      </c>
    </row>
    <row r="29" spans="1:28" ht="30" customHeight="1">
      <c r="A29" s="474" t="s">
        <v>880</v>
      </c>
      <c r="B29" s="474" t="s">
        <v>616</v>
      </c>
      <c r="C29" s="474" t="s">
        <v>879</v>
      </c>
      <c r="D29" s="476" t="s">
        <v>1</v>
      </c>
      <c r="E29" s="477">
        <v>1421</v>
      </c>
      <c r="F29" s="474" t="s">
        <v>0</v>
      </c>
      <c r="G29" s="477">
        <v>1555</v>
      </c>
      <c r="H29" s="474" t="s">
        <v>649</v>
      </c>
      <c r="I29" s="477">
        <v>1975</v>
      </c>
      <c r="J29" s="474" t="s">
        <v>650</v>
      </c>
      <c r="K29" s="477">
        <v>0</v>
      </c>
      <c r="L29" s="474" t="s">
        <v>0</v>
      </c>
      <c r="M29" s="477">
        <v>0</v>
      </c>
      <c r="N29" s="474" t="s">
        <v>0</v>
      </c>
      <c r="O29" s="477">
        <f t="shared" si="1"/>
        <v>1421</v>
      </c>
      <c r="P29" s="477">
        <v>0</v>
      </c>
      <c r="Q29" s="477">
        <v>0</v>
      </c>
      <c r="R29" s="477">
        <v>0</v>
      </c>
      <c r="S29" s="477">
        <v>0</v>
      </c>
      <c r="T29" s="477">
        <v>0</v>
      </c>
      <c r="U29" s="477">
        <v>0</v>
      </c>
      <c r="V29" s="477">
        <v>0</v>
      </c>
      <c r="W29" s="474" t="s">
        <v>946</v>
      </c>
      <c r="X29" s="474" t="s">
        <v>0</v>
      </c>
      <c r="Y29" s="473" t="s">
        <v>0</v>
      </c>
      <c r="Z29" s="473" t="s">
        <v>0</v>
      </c>
      <c r="AA29" s="478"/>
      <c r="AB29" s="473" t="s">
        <v>0</v>
      </c>
    </row>
    <row r="30" spans="1:28" ht="30" customHeight="1">
      <c r="A30" s="474" t="s">
        <v>882</v>
      </c>
      <c r="B30" s="474" t="s">
        <v>616</v>
      </c>
      <c r="C30" s="474" t="s">
        <v>881</v>
      </c>
      <c r="D30" s="476" t="s">
        <v>1</v>
      </c>
      <c r="E30" s="477">
        <v>1316</v>
      </c>
      <c r="F30" s="474" t="s">
        <v>0</v>
      </c>
      <c r="G30" s="477">
        <v>1392</v>
      </c>
      <c r="H30" s="474" t="s">
        <v>649</v>
      </c>
      <c r="I30" s="477">
        <v>1917</v>
      </c>
      <c r="J30" s="474" t="s">
        <v>650</v>
      </c>
      <c r="K30" s="477">
        <v>0</v>
      </c>
      <c r="L30" s="474" t="s">
        <v>0</v>
      </c>
      <c r="M30" s="477">
        <v>0</v>
      </c>
      <c r="N30" s="474" t="s">
        <v>0</v>
      </c>
      <c r="O30" s="477">
        <f t="shared" si="1"/>
        <v>1316</v>
      </c>
      <c r="P30" s="477">
        <v>0</v>
      </c>
      <c r="Q30" s="477">
        <v>0</v>
      </c>
      <c r="R30" s="477">
        <v>0</v>
      </c>
      <c r="S30" s="477">
        <v>0</v>
      </c>
      <c r="T30" s="477">
        <v>0</v>
      </c>
      <c r="U30" s="477">
        <v>0</v>
      </c>
      <c r="V30" s="477">
        <v>0</v>
      </c>
      <c r="W30" s="474" t="s">
        <v>947</v>
      </c>
      <c r="X30" s="474" t="s">
        <v>0</v>
      </c>
      <c r="Y30" s="473" t="s">
        <v>0</v>
      </c>
      <c r="Z30" s="473" t="s">
        <v>0</v>
      </c>
      <c r="AA30" s="478"/>
      <c r="AB30" s="473" t="s">
        <v>0</v>
      </c>
    </row>
    <row r="31" spans="1:28" ht="30" customHeight="1">
      <c r="A31" s="474" t="s">
        <v>884</v>
      </c>
      <c r="B31" s="474" t="s">
        <v>616</v>
      </c>
      <c r="C31" s="474" t="s">
        <v>883</v>
      </c>
      <c r="D31" s="476" t="s">
        <v>1</v>
      </c>
      <c r="E31" s="477">
        <v>1678</v>
      </c>
      <c r="F31" s="474" t="s">
        <v>0</v>
      </c>
      <c r="G31" s="477">
        <v>1778</v>
      </c>
      <c r="H31" s="474" t="s">
        <v>649</v>
      </c>
      <c r="I31" s="477">
        <v>2457</v>
      </c>
      <c r="J31" s="474" t="s">
        <v>650</v>
      </c>
      <c r="K31" s="477">
        <v>0</v>
      </c>
      <c r="L31" s="474" t="s">
        <v>0</v>
      </c>
      <c r="M31" s="477">
        <v>0</v>
      </c>
      <c r="N31" s="474" t="s">
        <v>0</v>
      </c>
      <c r="O31" s="477">
        <f t="shared" si="1"/>
        <v>1678</v>
      </c>
      <c r="P31" s="477">
        <v>0</v>
      </c>
      <c r="Q31" s="477">
        <v>0</v>
      </c>
      <c r="R31" s="477">
        <v>0</v>
      </c>
      <c r="S31" s="477">
        <v>0</v>
      </c>
      <c r="T31" s="477">
        <v>0</v>
      </c>
      <c r="U31" s="477">
        <v>0</v>
      </c>
      <c r="V31" s="477">
        <v>0</v>
      </c>
      <c r="W31" s="474" t="s">
        <v>948</v>
      </c>
      <c r="X31" s="474" t="s">
        <v>0</v>
      </c>
      <c r="Y31" s="473" t="s">
        <v>0</v>
      </c>
      <c r="Z31" s="473" t="s">
        <v>0</v>
      </c>
      <c r="AA31" s="478"/>
      <c r="AB31" s="473" t="s">
        <v>0</v>
      </c>
    </row>
    <row r="32" spans="1:28" ht="30" customHeight="1">
      <c r="A32" s="474" t="s">
        <v>923</v>
      </c>
      <c r="B32" s="474" t="s">
        <v>921</v>
      </c>
      <c r="C32" s="474" t="s">
        <v>922</v>
      </c>
      <c r="D32" s="476" t="s">
        <v>610</v>
      </c>
      <c r="E32" s="477">
        <v>65850</v>
      </c>
      <c r="F32" s="474" t="s">
        <v>0</v>
      </c>
      <c r="G32" s="477">
        <v>0</v>
      </c>
      <c r="H32" s="474" t="s">
        <v>0</v>
      </c>
      <c r="I32" s="477">
        <v>0</v>
      </c>
      <c r="J32" s="474" t="s">
        <v>0</v>
      </c>
      <c r="K32" s="477">
        <v>0</v>
      </c>
      <c r="L32" s="474" t="s">
        <v>0</v>
      </c>
      <c r="M32" s="477">
        <v>0</v>
      </c>
      <c r="N32" s="474" t="s">
        <v>0</v>
      </c>
      <c r="O32" s="477">
        <f t="shared" si="1"/>
        <v>65850</v>
      </c>
      <c r="P32" s="477">
        <v>0</v>
      </c>
      <c r="Q32" s="477">
        <v>0</v>
      </c>
      <c r="R32" s="477">
        <v>0</v>
      </c>
      <c r="S32" s="477">
        <v>0</v>
      </c>
      <c r="T32" s="477">
        <v>0</v>
      </c>
      <c r="U32" s="477">
        <v>0</v>
      </c>
      <c r="V32" s="477">
        <v>0</v>
      </c>
      <c r="W32" s="474" t="s">
        <v>949</v>
      </c>
      <c r="X32" s="474" t="s">
        <v>0</v>
      </c>
      <c r="Y32" s="473" t="s">
        <v>0</v>
      </c>
      <c r="Z32" s="473" t="s">
        <v>0</v>
      </c>
      <c r="AA32" s="478"/>
      <c r="AB32" s="473" t="s">
        <v>0</v>
      </c>
    </row>
    <row r="33" spans="1:28" ht="30" customHeight="1">
      <c r="A33" s="474" t="s">
        <v>860</v>
      </c>
      <c r="B33" s="474" t="s">
        <v>858</v>
      </c>
      <c r="C33" s="474" t="s">
        <v>859</v>
      </c>
      <c r="D33" s="476" t="s">
        <v>603</v>
      </c>
      <c r="E33" s="477">
        <v>0</v>
      </c>
      <c r="F33" s="474" t="s">
        <v>0</v>
      </c>
      <c r="G33" s="477">
        <v>900</v>
      </c>
      <c r="H33" s="474" t="s">
        <v>950</v>
      </c>
      <c r="I33" s="477">
        <v>700</v>
      </c>
      <c r="J33" s="474" t="s">
        <v>951</v>
      </c>
      <c r="K33" s="477">
        <v>0</v>
      </c>
      <c r="L33" s="474" t="s">
        <v>0</v>
      </c>
      <c r="M33" s="477">
        <v>0</v>
      </c>
      <c r="N33" s="474" t="s">
        <v>0</v>
      </c>
      <c r="O33" s="477">
        <f t="shared" si="1"/>
        <v>700</v>
      </c>
      <c r="P33" s="477">
        <v>0</v>
      </c>
      <c r="Q33" s="477">
        <v>0</v>
      </c>
      <c r="R33" s="477">
        <v>0</v>
      </c>
      <c r="S33" s="477">
        <v>0</v>
      </c>
      <c r="T33" s="477">
        <v>0</v>
      </c>
      <c r="U33" s="477">
        <v>0</v>
      </c>
      <c r="V33" s="477">
        <v>0</v>
      </c>
      <c r="W33" s="474" t="s">
        <v>952</v>
      </c>
      <c r="X33" s="474" t="s">
        <v>856</v>
      </c>
      <c r="Y33" s="473" t="s">
        <v>0</v>
      </c>
      <c r="Z33" s="473" t="s">
        <v>0</v>
      </c>
      <c r="AA33" s="478"/>
      <c r="AB33" s="473" t="s">
        <v>0</v>
      </c>
    </row>
    <row r="34" spans="1:28" ht="30" customHeight="1">
      <c r="A34" s="474" t="s">
        <v>857</v>
      </c>
      <c r="B34" s="474" t="s">
        <v>853</v>
      </c>
      <c r="C34" s="474" t="s">
        <v>854</v>
      </c>
      <c r="D34" s="476" t="s">
        <v>855</v>
      </c>
      <c r="E34" s="477">
        <v>65572.72</v>
      </c>
      <c r="F34" s="474" t="s">
        <v>0</v>
      </c>
      <c r="G34" s="477">
        <v>70000</v>
      </c>
      <c r="H34" s="474" t="s">
        <v>950</v>
      </c>
      <c r="I34" s="477">
        <v>71400</v>
      </c>
      <c r="J34" s="474" t="s">
        <v>953</v>
      </c>
      <c r="K34" s="477">
        <v>0</v>
      </c>
      <c r="L34" s="474" t="s">
        <v>0</v>
      </c>
      <c r="M34" s="477">
        <v>0</v>
      </c>
      <c r="N34" s="474" t="s">
        <v>0</v>
      </c>
      <c r="O34" s="477">
        <f t="shared" si="1"/>
        <v>65572.72</v>
      </c>
      <c r="P34" s="477">
        <v>0</v>
      </c>
      <c r="Q34" s="477">
        <v>0</v>
      </c>
      <c r="R34" s="477">
        <v>0</v>
      </c>
      <c r="S34" s="477">
        <v>0</v>
      </c>
      <c r="T34" s="477">
        <v>0</v>
      </c>
      <c r="U34" s="477">
        <v>0</v>
      </c>
      <c r="V34" s="477">
        <v>0</v>
      </c>
      <c r="W34" s="474" t="s">
        <v>954</v>
      </c>
      <c r="X34" s="474" t="s">
        <v>856</v>
      </c>
      <c r="Y34" s="473" t="s">
        <v>0</v>
      </c>
      <c r="Z34" s="473" t="s">
        <v>0</v>
      </c>
      <c r="AA34" s="478"/>
      <c r="AB34" s="473" t="s">
        <v>0</v>
      </c>
    </row>
    <row r="35" spans="1:28" ht="30" customHeight="1">
      <c r="A35" s="474" t="s">
        <v>893</v>
      </c>
      <c r="B35" s="474" t="s">
        <v>716</v>
      </c>
      <c r="C35" s="474" t="s">
        <v>713</v>
      </c>
      <c r="D35" s="476" t="s">
        <v>590</v>
      </c>
      <c r="E35" s="477">
        <v>0</v>
      </c>
      <c r="F35" s="474" t="s">
        <v>0</v>
      </c>
      <c r="G35" s="477">
        <v>0</v>
      </c>
      <c r="H35" s="474" t="s">
        <v>0</v>
      </c>
      <c r="I35" s="477">
        <v>310000</v>
      </c>
      <c r="J35" s="474" t="s">
        <v>720</v>
      </c>
      <c r="K35" s="477">
        <v>310000</v>
      </c>
      <c r="L35" s="474" t="s">
        <v>721</v>
      </c>
      <c r="M35" s="477">
        <v>0</v>
      </c>
      <c r="N35" s="474" t="s">
        <v>0</v>
      </c>
      <c r="O35" s="477">
        <f t="shared" si="1"/>
        <v>310000</v>
      </c>
      <c r="P35" s="477">
        <v>0</v>
      </c>
      <c r="Q35" s="477">
        <v>0</v>
      </c>
      <c r="R35" s="477">
        <v>0</v>
      </c>
      <c r="S35" s="477">
        <v>0</v>
      </c>
      <c r="T35" s="477">
        <v>0</v>
      </c>
      <c r="U35" s="477">
        <v>0</v>
      </c>
      <c r="V35" s="477">
        <v>0</v>
      </c>
      <c r="W35" s="474" t="s">
        <v>955</v>
      </c>
      <c r="X35" s="474" t="s">
        <v>0</v>
      </c>
      <c r="Y35" s="473" t="s">
        <v>0</v>
      </c>
      <c r="Z35" s="473" t="s">
        <v>0</v>
      </c>
      <c r="AA35" s="478"/>
      <c r="AB35" s="473" t="s">
        <v>0</v>
      </c>
    </row>
    <row r="36" spans="1:28" ht="30" customHeight="1">
      <c r="A36" s="474" t="s">
        <v>898</v>
      </c>
      <c r="B36" s="474" t="s">
        <v>716</v>
      </c>
      <c r="C36" s="474" t="s">
        <v>734</v>
      </c>
      <c r="D36" s="476" t="s">
        <v>590</v>
      </c>
      <c r="E36" s="477">
        <v>0</v>
      </c>
      <c r="F36" s="474" t="s">
        <v>0</v>
      </c>
      <c r="G36" s="477">
        <v>253000</v>
      </c>
      <c r="H36" s="474" t="s">
        <v>956</v>
      </c>
      <c r="I36" s="477">
        <v>450000</v>
      </c>
      <c r="J36" s="474" t="s">
        <v>720</v>
      </c>
      <c r="K36" s="477">
        <v>0</v>
      </c>
      <c r="L36" s="474" t="s">
        <v>0</v>
      </c>
      <c r="M36" s="477">
        <v>0</v>
      </c>
      <c r="N36" s="474" t="s">
        <v>0</v>
      </c>
      <c r="O36" s="477">
        <f t="shared" si="1"/>
        <v>253000</v>
      </c>
      <c r="P36" s="477">
        <v>0</v>
      </c>
      <c r="Q36" s="477">
        <v>0</v>
      </c>
      <c r="R36" s="477">
        <v>0</v>
      </c>
      <c r="S36" s="477">
        <v>0</v>
      </c>
      <c r="T36" s="477">
        <v>0</v>
      </c>
      <c r="U36" s="477">
        <v>0</v>
      </c>
      <c r="V36" s="477">
        <v>0</v>
      </c>
      <c r="W36" s="474" t="s">
        <v>957</v>
      </c>
      <c r="X36" s="474" t="s">
        <v>0</v>
      </c>
      <c r="Y36" s="473" t="s">
        <v>0</v>
      </c>
      <c r="Z36" s="473" t="s">
        <v>0</v>
      </c>
      <c r="AA36" s="478"/>
      <c r="AB36" s="473" t="s">
        <v>0</v>
      </c>
    </row>
    <row r="37" spans="1:28" ht="30" customHeight="1">
      <c r="A37" s="474" t="s">
        <v>903</v>
      </c>
      <c r="B37" s="474" t="s">
        <v>902</v>
      </c>
      <c r="C37" s="474" t="s">
        <v>739</v>
      </c>
      <c r="D37" s="476" t="s">
        <v>2</v>
      </c>
      <c r="E37" s="477">
        <v>0</v>
      </c>
      <c r="F37" s="474" t="s">
        <v>0</v>
      </c>
      <c r="G37" s="477">
        <v>15000</v>
      </c>
      <c r="H37" s="474" t="s">
        <v>958</v>
      </c>
      <c r="I37" s="477">
        <v>15000</v>
      </c>
      <c r="J37" s="474" t="s">
        <v>959</v>
      </c>
      <c r="K37" s="477">
        <v>0</v>
      </c>
      <c r="L37" s="474" t="s">
        <v>0</v>
      </c>
      <c r="M37" s="477">
        <v>0</v>
      </c>
      <c r="N37" s="474" t="s">
        <v>0</v>
      </c>
      <c r="O37" s="477">
        <f t="shared" si="1"/>
        <v>15000</v>
      </c>
      <c r="P37" s="477">
        <v>0</v>
      </c>
      <c r="Q37" s="477">
        <v>0</v>
      </c>
      <c r="R37" s="477">
        <v>0</v>
      </c>
      <c r="S37" s="477">
        <v>0</v>
      </c>
      <c r="T37" s="477">
        <v>0</v>
      </c>
      <c r="U37" s="477">
        <v>0</v>
      </c>
      <c r="V37" s="477">
        <v>0</v>
      </c>
      <c r="W37" s="474" t="s">
        <v>960</v>
      </c>
      <c r="X37" s="474" t="s">
        <v>0</v>
      </c>
      <c r="Y37" s="473" t="s">
        <v>0</v>
      </c>
      <c r="Z37" s="473" t="s">
        <v>0</v>
      </c>
      <c r="AA37" s="478"/>
      <c r="AB37" s="473" t="s">
        <v>0</v>
      </c>
    </row>
    <row r="38" spans="1:28" ht="30" customHeight="1">
      <c r="A38" s="474" t="s">
        <v>907</v>
      </c>
      <c r="B38" s="474" t="s">
        <v>573</v>
      </c>
      <c r="C38" s="474" t="s">
        <v>906</v>
      </c>
      <c r="D38" s="476" t="s">
        <v>2</v>
      </c>
      <c r="E38" s="477">
        <v>113</v>
      </c>
      <c r="F38" s="474" t="s">
        <v>0</v>
      </c>
      <c r="G38" s="477">
        <v>150</v>
      </c>
      <c r="H38" s="474" t="s">
        <v>654</v>
      </c>
      <c r="I38" s="477">
        <v>150</v>
      </c>
      <c r="J38" s="474" t="s">
        <v>655</v>
      </c>
      <c r="K38" s="477">
        <v>0</v>
      </c>
      <c r="L38" s="474" t="s">
        <v>0</v>
      </c>
      <c r="M38" s="477">
        <v>0</v>
      </c>
      <c r="N38" s="474" t="s">
        <v>0</v>
      </c>
      <c r="O38" s="477">
        <f t="shared" si="1"/>
        <v>113</v>
      </c>
      <c r="P38" s="477">
        <v>0</v>
      </c>
      <c r="Q38" s="477">
        <v>0</v>
      </c>
      <c r="R38" s="477">
        <v>0</v>
      </c>
      <c r="S38" s="477">
        <v>0</v>
      </c>
      <c r="T38" s="477">
        <v>0</v>
      </c>
      <c r="U38" s="477">
        <v>0</v>
      </c>
      <c r="V38" s="477">
        <v>0</v>
      </c>
      <c r="W38" s="474" t="s">
        <v>961</v>
      </c>
      <c r="X38" s="474" t="s">
        <v>0</v>
      </c>
      <c r="Y38" s="473" t="s">
        <v>0</v>
      </c>
      <c r="Z38" s="473" t="s">
        <v>0</v>
      </c>
      <c r="AA38" s="478"/>
      <c r="AB38" s="473" t="s">
        <v>0</v>
      </c>
    </row>
    <row r="39" spans="1:28" ht="30" customHeight="1">
      <c r="A39" s="474" t="s">
        <v>889</v>
      </c>
      <c r="B39" s="474" t="s">
        <v>618</v>
      </c>
      <c r="C39" s="474" t="s">
        <v>888</v>
      </c>
      <c r="D39" s="476" t="s">
        <v>2</v>
      </c>
      <c r="E39" s="477">
        <v>2880</v>
      </c>
      <c r="F39" s="474" t="s">
        <v>0</v>
      </c>
      <c r="G39" s="477">
        <v>3500</v>
      </c>
      <c r="H39" s="474" t="s">
        <v>656</v>
      </c>
      <c r="I39" s="477">
        <v>3900</v>
      </c>
      <c r="J39" s="474" t="s">
        <v>657</v>
      </c>
      <c r="K39" s="477">
        <v>0</v>
      </c>
      <c r="L39" s="474" t="s">
        <v>0</v>
      </c>
      <c r="M39" s="477">
        <v>0</v>
      </c>
      <c r="N39" s="474" t="s">
        <v>0</v>
      </c>
      <c r="O39" s="477">
        <f t="shared" si="1"/>
        <v>2880</v>
      </c>
      <c r="P39" s="477">
        <v>0</v>
      </c>
      <c r="Q39" s="477">
        <v>0</v>
      </c>
      <c r="R39" s="477">
        <v>0</v>
      </c>
      <c r="S39" s="477">
        <v>0</v>
      </c>
      <c r="T39" s="477">
        <v>0</v>
      </c>
      <c r="U39" s="477">
        <v>0</v>
      </c>
      <c r="V39" s="477">
        <v>0</v>
      </c>
      <c r="W39" s="474" t="s">
        <v>962</v>
      </c>
      <c r="X39" s="474" t="s">
        <v>0</v>
      </c>
      <c r="Y39" s="473" t="s">
        <v>0</v>
      </c>
      <c r="Z39" s="473" t="s">
        <v>0</v>
      </c>
      <c r="AA39" s="478"/>
      <c r="AB39" s="473" t="s">
        <v>0</v>
      </c>
    </row>
    <row r="40" spans="1:28" ht="30" customHeight="1">
      <c r="A40" s="474" t="s">
        <v>891</v>
      </c>
      <c r="B40" s="474" t="s">
        <v>618</v>
      </c>
      <c r="C40" s="474" t="s">
        <v>890</v>
      </c>
      <c r="D40" s="476" t="s">
        <v>2</v>
      </c>
      <c r="E40" s="477">
        <v>7420</v>
      </c>
      <c r="F40" s="474" t="s">
        <v>0</v>
      </c>
      <c r="G40" s="477">
        <v>8700</v>
      </c>
      <c r="H40" s="474" t="s">
        <v>656</v>
      </c>
      <c r="I40" s="477">
        <v>0</v>
      </c>
      <c r="J40" s="474" t="s">
        <v>0</v>
      </c>
      <c r="K40" s="477">
        <v>0</v>
      </c>
      <c r="L40" s="474" t="s">
        <v>0</v>
      </c>
      <c r="M40" s="477">
        <v>0</v>
      </c>
      <c r="N40" s="474" t="s">
        <v>0</v>
      </c>
      <c r="O40" s="477">
        <f t="shared" si="1"/>
        <v>7420</v>
      </c>
      <c r="P40" s="477">
        <v>0</v>
      </c>
      <c r="Q40" s="477">
        <v>0</v>
      </c>
      <c r="R40" s="477">
        <v>0</v>
      </c>
      <c r="S40" s="477">
        <v>0</v>
      </c>
      <c r="T40" s="477">
        <v>0</v>
      </c>
      <c r="U40" s="477">
        <v>0</v>
      </c>
      <c r="V40" s="477">
        <v>0</v>
      </c>
      <c r="W40" s="474" t="s">
        <v>963</v>
      </c>
      <c r="X40" s="474" t="s">
        <v>0</v>
      </c>
      <c r="Y40" s="473" t="s">
        <v>0</v>
      </c>
      <c r="Z40" s="473" t="s">
        <v>0</v>
      </c>
      <c r="AA40" s="478"/>
      <c r="AB40" s="473" t="s">
        <v>0</v>
      </c>
    </row>
    <row r="41" spans="1:28" ht="30" customHeight="1">
      <c r="A41" s="474" t="s">
        <v>892</v>
      </c>
      <c r="B41" s="474" t="s">
        <v>619</v>
      </c>
      <c r="C41" s="474" t="s">
        <v>620</v>
      </c>
      <c r="D41" s="476" t="s">
        <v>621</v>
      </c>
      <c r="E41" s="477">
        <v>0</v>
      </c>
      <c r="F41" s="474" t="s">
        <v>0</v>
      </c>
      <c r="G41" s="477">
        <v>50000</v>
      </c>
      <c r="H41" s="474" t="s">
        <v>656</v>
      </c>
      <c r="I41" s="477">
        <v>10500</v>
      </c>
      <c r="J41" s="474" t="s">
        <v>657</v>
      </c>
      <c r="K41" s="477">
        <v>0</v>
      </c>
      <c r="L41" s="474" t="s">
        <v>0</v>
      </c>
      <c r="M41" s="477">
        <v>0</v>
      </c>
      <c r="N41" s="474" t="s">
        <v>0</v>
      </c>
      <c r="O41" s="477">
        <f t="shared" si="1"/>
        <v>10500</v>
      </c>
      <c r="P41" s="477">
        <v>0</v>
      </c>
      <c r="Q41" s="477">
        <v>0</v>
      </c>
      <c r="R41" s="477">
        <v>0</v>
      </c>
      <c r="S41" s="477">
        <v>0</v>
      </c>
      <c r="T41" s="477">
        <v>0</v>
      </c>
      <c r="U41" s="477">
        <v>0</v>
      </c>
      <c r="V41" s="477">
        <v>0</v>
      </c>
      <c r="W41" s="474" t="s">
        <v>964</v>
      </c>
      <c r="X41" s="474" t="s">
        <v>0</v>
      </c>
      <c r="Y41" s="473" t="s">
        <v>0</v>
      </c>
      <c r="Z41" s="473" t="s">
        <v>0</v>
      </c>
      <c r="AA41" s="478"/>
      <c r="AB41" s="473" t="s">
        <v>0</v>
      </c>
    </row>
    <row r="42" spans="1:28" ht="30" customHeight="1">
      <c r="A42" s="474" t="s">
        <v>920</v>
      </c>
      <c r="B42" s="474" t="s">
        <v>919</v>
      </c>
      <c r="C42" s="474" t="s">
        <v>745</v>
      </c>
      <c r="D42" s="476" t="s">
        <v>494</v>
      </c>
      <c r="E42" s="477">
        <v>0</v>
      </c>
      <c r="F42" s="474" t="s">
        <v>0</v>
      </c>
      <c r="G42" s="477">
        <v>0</v>
      </c>
      <c r="H42" s="474" t="s">
        <v>0</v>
      </c>
      <c r="I42" s="477">
        <v>210000</v>
      </c>
      <c r="J42" s="474" t="s">
        <v>965</v>
      </c>
      <c r="K42" s="477">
        <v>0</v>
      </c>
      <c r="L42" s="474" t="s">
        <v>0</v>
      </c>
      <c r="M42" s="477">
        <v>0</v>
      </c>
      <c r="N42" s="474" t="s">
        <v>0</v>
      </c>
      <c r="O42" s="477">
        <f t="shared" si="1"/>
        <v>210000</v>
      </c>
      <c r="P42" s="477">
        <v>0</v>
      </c>
      <c r="Q42" s="477">
        <v>0</v>
      </c>
      <c r="R42" s="477">
        <v>0</v>
      </c>
      <c r="S42" s="477">
        <v>0</v>
      </c>
      <c r="T42" s="477">
        <v>0</v>
      </c>
      <c r="U42" s="477">
        <v>0</v>
      </c>
      <c r="V42" s="477">
        <v>0</v>
      </c>
      <c r="W42" s="474" t="s">
        <v>966</v>
      </c>
      <c r="X42" s="474" t="s">
        <v>0</v>
      </c>
      <c r="Y42" s="473" t="s">
        <v>0</v>
      </c>
      <c r="Z42" s="473" t="s">
        <v>0</v>
      </c>
      <c r="AA42" s="478"/>
      <c r="AB42" s="473" t="s">
        <v>0</v>
      </c>
    </row>
    <row r="43" spans="1:28" ht="30" customHeight="1">
      <c r="A43" s="474" t="s">
        <v>918</v>
      </c>
      <c r="B43" s="474" t="s">
        <v>917</v>
      </c>
      <c r="C43" s="474" t="s">
        <v>745</v>
      </c>
      <c r="D43" s="476" t="s">
        <v>494</v>
      </c>
      <c r="E43" s="477">
        <v>0</v>
      </c>
      <c r="F43" s="474" t="s">
        <v>0</v>
      </c>
      <c r="G43" s="477">
        <v>0</v>
      </c>
      <c r="H43" s="474" t="s">
        <v>0</v>
      </c>
      <c r="I43" s="477">
        <v>140000</v>
      </c>
      <c r="J43" s="474" t="s">
        <v>965</v>
      </c>
      <c r="K43" s="477">
        <v>0</v>
      </c>
      <c r="L43" s="474" t="s">
        <v>0</v>
      </c>
      <c r="M43" s="477">
        <v>0</v>
      </c>
      <c r="N43" s="474" t="s">
        <v>0</v>
      </c>
      <c r="O43" s="477">
        <f t="shared" si="1"/>
        <v>140000</v>
      </c>
      <c r="P43" s="477">
        <v>0</v>
      </c>
      <c r="Q43" s="477">
        <v>0</v>
      </c>
      <c r="R43" s="477">
        <v>0</v>
      </c>
      <c r="S43" s="477">
        <v>0</v>
      </c>
      <c r="T43" s="477">
        <v>0</v>
      </c>
      <c r="U43" s="477">
        <v>0</v>
      </c>
      <c r="V43" s="477">
        <v>0</v>
      </c>
      <c r="W43" s="474" t="s">
        <v>967</v>
      </c>
      <c r="X43" s="474" t="s">
        <v>0</v>
      </c>
      <c r="Y43" s="473" t="s">
        <v>0</v>
      </c>
      <c r="Z43" s="473" t="s">
        <v>0</v>
      </c>
      <c r="AA43" s="478"/>
      <c r="AB43" s="473" t="s">
        <v>0</v>
      </c>
    </row>
    <row r="44" spans="1:28" ht="30" customHeight="1">
      <c r="A44" s="474" t="s">
        <v>905</v>
      </c>
      <c r="B44" s="474" t="s">
        <v>899</v>
      </c>
      <c r="C44" s="474" t="s">
        <v>904</v>
      </c>
      <c r="D44" s="476" t="s">
        <v>2</v>
      </c>
      <c r="E44" s="477">
        <v>0</v>
      </c>
      <c r="F44" s="474" t="s">
        <v>0</v>
      </c>
      <c r="G44" s="477">
        <v>5400</v>
      </c>
      <c r="H44" s="474" t="s">
        <v>968</v>
      </c>
      <c r="I44" s="477">
        <v>6800</v>
      </c>
      <c r="J44" s="474" t="s">
        <v>969</v>
      </c>
      <c r="K44" s="477">
        <v>0</v>
      </c>
      <c r="L44" s="474" t="s">
        <v>0</v>
      </c>
      <c r="M44" s="477">
        <v>0</v>
      </c>
      <c r="N44" s="474" t="s">
        <v>0</v>
      </c>
      <c r="O44" s="477">
        <f t="shared" si="1"/>
        <v>5400</v>
      </c>
      <c r="P44" s="477">
        <v>0</v>
      </c>
      <c r="Q44" s="477">
        <v>0</v>
      </c>
      <c r="R44" s="477">
        <v>0</v>
      </c>
      <c r="S44" s="477">
        <v>0</v>
      </c>
      <c r="T44" s="477">
        <v>0</v>
      </c>
      <c r="U44" s="477">
        <v>0</v>
      </c>
      <c r="V44" s="477">
        <v>0</v>
      </c>
      <c r="W44" s="474" t="s">
        <v>970</v>
      </c>
      <c r="X44" s="474" t="s">
        <v>0</v>
      </c>
      <c r="Y44" s="473" t="s">
        <v>0</v>
      </c>
      <c r="Z44" s="473" t="s">
        <v>0</v>
      </c>
      <c r="AA44" s="478"/>
      <c r="AB44" s="473" t="s">
        <v>0</v>
      </c>
    </row>
    <row r="45" spans="1:28" ht="30" customHeight="1">
      <c r="A45" s="474" t="s">
        <v>901</v>
      </c>
      <c r="B45" s="474" t="s">
        <v>899</v>
      </c>
      <c r="C45" s="474" t="s">
        <v>900</v>
      </c>
      <c r="D45" s="476" t="s">
        <v>2</v>
      </c>
      <c r="E45" s="477">
        <v>150</v>
      </c>
      <c r="F45" s="474" t="s">
        <v>0</v>
      </c>
      <c r="G45" s="477">
        <v>0</v>
      </c>
      <c r="H45" s="474" t="s">
        <v>0</v>
      </c>
      <c r="I45" s="477">
        <v>0</v>
      </c>
      <c r="J45" s="474" t="s">
        <v>0</v>
      </c>
      <c r="K45" s="477">
        <v>0</v>
      </c>
      <c r="L45" s="474" t="s">
        <v>0</v>
      </c>
      <c r="M45" s="477">
        <v>0</v>
      </c>
      <c r="N45" s="474" t="s">
        <v>0</v>
      </c>
      <c r="O45" s="477">
        <f t="shared" si="1"/>
        <v>150</v>
      </c>
      <c r="P45" s="477">
        <v>0</v>
      </c>
      <c r="Q45" s="477">
        <v>0</v>
      </c>
      <c r="R45" s="477">
        <v>0</v>
      </c>
      <c r="S45" s="477">
        <v>0</v>
      </c>
      <c r="T45" s="477">
        <v>0</v>
      </c>
      <c r="U45" s="477">
        <v>0</v>
      </c>
      <c r="V45" s="477">
        <v>0</v>
      </c>
      <c r="W45" s="474" t="s">
        <v>971</v>
      </c>
      <c r="X45" s="474" t="s">
        <v>0</v>
      </c>
      <c r="Y45" s="473" t="s">
        <v>0</v>
      </c>
      <c r="Z45" s="473" t="s">
        <v>0</v>
      </c>
      <c r="AA45" s="478"/>
      <c r="AB45" s="473" t="s">
        <v>0</v>
      </c>
    </row>
    <row r="46" spans="1:28" ht="30" customHeight="1">
      <c r="A46" s="474" t="s">
        <v>865</v>
      </c>
      <c r="B46" s="474" t="s">
        <v>611</v>
      </c>
      <c r="C46" s="474" t="s">
        <v>864</v>
      </c>
      <c r="D46" s="476" t="s">
        <v>1</v>
      </c>
      <c r="E46" s="477">
        <v>618</v>
      </c>
      <c r="F46" s="474" t="s">
        <v>0</v>
      </c>
      <c r="G46" s="477">
        <v>723</v>
      </c>
      <c r="H46" s="474" t="s">
        <v>659</v>
      </c>
      <c r="I46" s="477">
        <v>607</v>
      </c>
      <c r="J46" s="474" t="s">
        <v>658</v>
      </c>
      <c r="K46" s="477">
        <v>0</v>
      </c>
      <c r="L46" s="474" t="s">
        <v>0</v>
      </c>
      <c r="M46" s="477">
        <v>0</v>
      </c>
      <c r="N46" s="474" t="s">
        <v>0</v>
      </c>
      <c r="O46" s="477">
        <f t="shared" si="1"/>
        <v>607</v>
      </c>
      <c r="P46" s="477">
        <v>0</v>
      </c>
      <c r="Q46" s="477">
        <v>0</v>
      </c>
      <c r="R46" s="477">
        <v>0</v>
      </c>
      <c r="S46" s="477">
        <v>0</v>
      </c>
      <c r="T46" s="477">
        <v>0</v>
      </c>
      <c r="U46" s="477">
        <v>0</v>
      </c>
      <c r="V46" s="477">
        <v>0</v>
      </c>
      <c r="W46" s="474" t="s">
        <v>972</v>
      </c>
      <c r="X46" s="474" t="s">
        <v>0</v>
      </c>
      <c r="Y46" s="473" t="s">
        <v>0</v>
      </c>
      <c r="Z46" s="473" t="s">
        <v>0</v>
      </c>
      <c r="AA46" s="478"/>
      <c r="AB46" s="473" t="s">
        <v>0</v>
      </c>
    </row>
    <row r="47" spans="1:28" ht="30" customHeight="1">
      <c r="A47" s="474" t="s">
        <v>868</v>
      </c>
      <c r="B47" s="474" t="s">
        <v>611</v>
      </c>
      <c r="C47" s="474" t="s">
        <v>867</v>
      </c>
      <c r="D47" s="476" t="s">
        <v>1</v>
      </c>
      <c r="E47" s="477">
        <v>730</v>
      </c>
      <c r="F47" s="474" t="s">
        <v>0</v>
      </c>
      <c r="G47" s="477">
        <v>915</v>
      </c>
      <c r="H47" s="474" t="s">
        <v>659</v>
      </c>
      <c r="I47" s="477">
        <v>790</v>
      </c>
      <c r="J47" s="474" t="s">
        <v>658</v>
      </c>
      <c r="K47" s="477">
        <v>0</v>
      </c>
      <c r="L47" s="474" t="s">
        <v>0</v>
      </c>
      <c r="M47" s="477">
        <v>0</v>
      </c>
      <c r="N47" s="474" t="s">
        <v>0</v>
      </c>
      <c r="O47" s="477">
        <f t="shared" si="1"/>
        <v>730</v>
      </c>
      <c r="P47" s="477">
        <v>0</v>
      </c>
      <c r="Q47" s="477">
        <v>0</v>
      </c>
      <c r="R47" s="477">
        <v>0</v>
      </c>
      <c r="S47" s="477">
        <v>0</v>
      </c>
      <c r="T47" s="477">
        <v>0</v>
      </c>
      <c r="U47" s="477">
        <v>0</v>
      </c>
      <c r="V47" s="477">
        <v>0</v>
      </c>
      <c r="W47" s="474" t="s">
        <v>973</v>
      </c>
      <c r="X47" s="474" t="s">
        <v>0</v>
      </c>
      <c r="Y47" s="473" t="s">
        <v>0</v>
      </c>
      <c r="Z47" s="473" t="s">
        <v>0</v>
      </c>
      <c r="AA47" s="478"/>
      <c r="AB47" s="473" t="s">
        <v>0</v>
      </c>
    </row>
    <row r="48" spans="1:28" ht="30" customHeight="1">
      <c r="A48" s="474" t="s">
        <v>870</v>
      </c>
      <c r="B48" s="474" t="s">
        <v>611</v>
      </c>
      <c r="C48" s="474" t="s">
        <v>869</v>
      </c>
      <c r="D48" s="476" t="s">
        <v>1</v>
      </c>
      <c r="E48" s="477">
        <v>3275</v>
      </c>
      <c r="F48" s="474" t="s">
        <v>0</v>
      </c>
      <c r="G48" s="477">
        <v>4122</v>
      </c>
      <c r="H48" s="474" t="s">
        <v>659</v>
      </c>
      <c r="I48" s="477">
        <v>3211</v>
      </c>
      <c r="J48" s="474" t="s">
        <v>658</v>
      </c>
      <c r="K48" s="477">
        <v>0</v>
      </c>
      <c r="L48" s="474" t="s">
        <v>0</v>
      </c>
      <c r="M48" s="477">
        <v>0</v>
      </c>
      <c r="N48" s="474" t="s">
        <v>0</v>
      </c>
      <c r="O48" s="477">
        <f t="shared" si="1"/>
        <v>3211</v>
      </c>
      <c r="P48" s="477">
        <v>0</v>
      </c>
      <c r="Q48" s="477">
        <v>0</v>
      </c>
      <c r="R48" s="477">
        <v>0</v>
      </c>
      <c r="S48" s="477">
        <v>0</v>
      </c>
      <c r="T48" s="477">
        <v>0</v>
      </c>
      <c r="U48" s="477">
        <v>0</v>
      </c>
      <c r="V48" s="477">
        <v>0</v>
      </c>
      <c r="W48" s="474" t="s">
        <v>974</v>
      </c>
      <c r="X48" s="474" t="s">
        <v>0</v>
      </c>
      <c r="Y48" s="473" t="s">
        <v>0</v>
      </c>
      <c r="Z48" s="473" t="s">
        <v>0</v>
      </c>
      <c r="AA48" s="478"/>
      <c r="AB48" s="473" t="s">
        <v>0</v>
      </c>
    </row>
    <row r="49" spans="1:28" ht="30" customHeight="1">
      <c r="A49" s="474" t="s">
        <v>909</v>
      </c>
      <c r="B49" s="474" t="s">
        <v>908</v>
      </c>
      <c r="C49" s="474" t="s">
        <v>727</v>
      </c>
      <c r="D49" s="476" t="s">
        <v>2</v>
      </c>
      <c r="E49" s="477">
        <v>0</v>
      </c>
      <c r="F49" s="474" t="s">
        <v>0</v>
      </c>
      <c r="G49" s="477">
        <v>0</v>
      </c>
      <c r="H49" s="474" t="s">
        <v>0</v>
      </c>
      <c r="I49" s="477">
        <v>420000</v>
      </c>
      <c r="J49" s="474" t="s">
        <v>965</v>
      </c>
      <c r="K49" s="477">
        <v>0</v>
      </c>
      <c r="L49" s="474" t="s">
        <v>0</v>
      </c>
      <c r="M49" s="477">
        <v>0</v>
      </c>
      <c r="N49" s="474" t="s">
        <v>0</v>
      </c>
      <c r="O49" s="477">
        <f t="shared" si="1"/>
        <v>420000</v>
      </c>
      <c r="P49" s="477">
        <v>0</v>
      </c>
      <c r="Q49" s="477">
        <v>0</v>
      </c>
      <c r="R49" s="477">
        <v>0</v>
      </c>
      <c r="S49" s="477">
        <v>0</v>
      </c>
      <c r="T49" s="477">
        <v>0</v>
      </c>
      <c r="U49" s="477">
        <v>0</v>
      </c>
      <c r="V49" s="477">
        <v>0</v>
      </c>
      <c r="W49" s="474" t="s">
        <v>975</v>
      </c>
      <c r="X49" s="474" t="s">
        <v>0</v>
      </c>
      <c r="Y49" s="473" t="s">
        <v>0</v>
      </c>
      <c r="Z49" s="473" t="s">
        <v>0</v>
      </c>
      <c r="AA49" s="478"/>
      <c r="AB49" s="473" t="s">
        <v>0</v>
      </c>
    </row>
    <row r="50" spans="1:28" ht="30" customHeight="1">
      <c r="A50" s="474" t="s">
        <v>926</v>
      </c>
      <c r="B50" s="474" t="s">
        <v>924</v>
      </c>
      <c r="C50" s="474" t="s">
        <v>925</v>
      </c>
      <c r="D50" s="476" t="s">
        <v>2</v>
      </c>
      <c r="E50" s="477">
        <v>0</v>
      </c>
      <c r="F50" s="474" t="s">
        <v>0</v>
      </c>
      <c r="G50" s="477">
        <v>140000</v>
      </c>
      <c r="H50" s="474" t="s">
        <v>976</v>
      </c>
      <c r="I50" s="477">
        <v>120000</v>
      </c>
      <c r="J50" s="474" t="s">
        <v>977</v>
      </c>
      <c r="K50" s="477">
        <v>0</v>
      </c>
      <c r="L50" s="474" t="s">
        <v>0</v>
      </c>
      <c r="M50" s="477">
        <v>0</v>
      </c>
      <c r="N50" s="474" t="s">
        <v>0</v>
      </c>
      <c r="O50" s="477">
        <f t="shared" si="1"/>
        <v>120000</v>
      </c>
      <c r="P50" s="477">
        <v>0</v>
      </c>
      <c r="Q50" s="477">
        <v>0</v>
      </c>
      <c r="R50" s="477">
        <v>0</v>
      </c>
      <c r="S50" s="477">
        <v>0</v>
      </c>
      <c r="T50" s="477">
        <v>0</v>
      </c>
      <c r="U50" s="477">
        <v>0</v>
      </c>
      <c r="V50" s="477">
        <v>0</v>
      </c>
      <c r="W50" s="474" t="s">
        <v>978</v>
      </c>
      <c r="X50" s="474" t="s">
        <v>0</v>
      </c>
      <c r="Y50" s="473" t="s">
        <v>0</v>
      </c>
      <c r="Z50" s="473" t="s">
        <v>0</v>
      </c>
      <c r="AA50" s="478"/>
      <c r="AB50" s="473" t="s">
        <v>0</v>
      </c>
    </row>
    <row r="51" spans="1:28" ht="30" customHeight="1">
      <c r="A51" s="474" t="s">
        <v>912</v>
      </c>
      <c r="B51" s="474" t="s">
        <v>910</v>
      </c>
      <c r="C51" s="474" t="s">
        <v>911</v>
      </c>
      <c r="D51" s="476" t="s">
        <v>428</v>
      </c>
      <c r="E51" s="477">
        <v>0</v>
      </c>
      <c r="F51" s="474" t="s">
        <v>0</v>
      </c>
      <c r="G51" s="477">
        <v>400000</v>
      </c>
      <c r="H51" s="474" t="s">
        <v>976</v>
      </c>
      <c r="I51" s="477">
        <v>360000</v>
      </c>
      <c r="J51" s="474" t="s">
        <v>977</v>
      </c>
      <c r="K51" s="477">
        <v>0</v>
      </c>
      <c r="L51" s="474" t="s">
        <v>0</v>
      </c>
      <c r="M51" s="477">
        <v>0</v>
      </c>
      <c r="N51" s="474" t="s">
        <v>0</v>
      </c>
      <c r="O51" s="477">
        <f t="shared" si="1"/>
        <v>360000</v>
      </c>
      <c r="P51" s="477">
        <v>0</v>
      </c>
      <c r="Q51" s="477">
        <v>0</v>
      </c>
      <c r="R51" s="477">
        <v>0</v>
      </c>
      <c r="S51" s="477">
        <v>0</v>
      </c>
      <c r="T51" s="477">
        <v>0</v>
      </c>
      <c r="U51" s="477">
        <v>0</v>
      </c>
      <c r="V51" s="477">
        <v>0</v>
      </c>
      <c r="W51" s="474" t="s">
        <v>979</v>
      </c>
      <c r="X51" s="474" t="s">
        <v>0</v>
      </c>
      <c r="Y51" s="473" t="s">
        <v>0</v>
      </c>
      <c r="Z51" s="473" t="s">
        <v>0</v>
      </c>
      <c r="AA51" s="478"/>
      <c r="AB51" s="473" t="s">
        <v>0</v>
      </c>
    </row>
    <row r="52" spans="1:28" ht="30" customHeight="1">
      <c r="A52" s="474" t="s">
        <v>916</v>
      </c>
      <c r="B52" s="474" t="s">
        <v>915</v>
      </c>
      <c r="C52" s="474" t="s">
        <v>744</v>
      </c>
      <c r="D52" s="476" t="s">
        <v>430</v>
      </c>
      <c r="E52" s="477">
        <v>0</v>
      </c>
      <c r="F52" s="474" t="s">
        <v>0</v>
      </c>
      <c r="G52" s="477">
        <v>900000</v>
      </c>
      <c r="H52" s="474" t="s">
        <v>976</v>
      </c>
      <c r="I52" s="477">
        <v>900000</v>
      </c>
      <c r="J52" s="474" t="s">
        <v>977</v>
      </c>
      <c r="K52" s="477">
        <v>0</v>
      </c>
      <c r="L52" s="474" t="s">
        <v>0</v>
      </c>
      <c r="M52" s="477">
        <v>0</v>
      </c>
      <c r="N52" s="474" t="s">
        <v>0</v>
      </c>
      <c r="O52" s="477">
        <f t="shared" si="1"/>
        <v>900000</v>
      </c>
      <c r="P52" s="477">
        <v>0</v>
      </c>
      <c r="Q52" s="477">
        <v>0</v>
      </c>
      <c r="R52" s="477">
        <v>0</v>
      </c>
      <c r="S52" s="477">
        <v>0</v>
      </c>
      <c r="T52" s="477">
        <v>0</v>
      </c>
      <c r="U52" s="477">
        <v>0</v>
      </c>
      <c r="V52" s="477">
        <v>0</v>
      </c>
      <c r="W52" s="474" t="s">
        <v>980</v>
      </c>
      <c r="X52" s="474" t="s">
        <v>0</v>
      </c>
      <c r="Y52" s="473" t="s">
        <v>0</v>
      </c>
      <c r="Z52" s="473" t="s">
        <v>0</v>
      </c>
      <c r="AA52" s="478"/>
      <c r="AB52" s="473" t="s">
        <v>0</v>
      </c>
    </row>
    <row r="53" spans="1:28" ht="30" customHeight="1">
      <c r="A53" s="474" t="s">
        <v>929</v>
      </c>
      <c r="B53" s="474" t="s">
        <v>927</v>
      </c>
      <c r="C53" s="474" t="s">
        <v>928</v>
      </c>
      <c r="D53" s="476" t="s">
        <v>590</v>
      </c>
      <c r="E53" s="477">
        <v>0</v>
      </c>
      <c r="F53" s="474" t="s">
        <v>0</v>
      </c>
      <c r="G53" s="477">
        <v>390000</v>
      </c>
      <c r="H53" s="474" t="s">
        <v>981</v>
      </c>
      <c r="I53" s="477">
        <v>370000</v>
      </c>
      <c r="J53" s="474" t="s">
        <v>720</v>
      </c>
      <c r="K53" s="477">
        <v>0</v>
      </c>
      <c r="L53" s="474" t="s">
        <v>0</v>
      </c>
      <c r="M53" s="477">
        <v>0</v>
      </c>
      <c r="N53" s="474" t="s">
        <v>0</v>
      </c>
      <c r="O53" s="477">
        <f t="shared" si="1"/>
        <v>370000</v>
      </c>
      <c r="P53" s="477">
        <v>0</v>
      </c>
      <c r="Q53" s="477">
        <v>0</v>
      </c>
      <c r="R53" s="477">
        <v>0</v>
      </c>
      <c r="S53" s="477">
        <v>0</v>
      </c>
      <c r="T53" s="477">
        <v>0</v>
      </c>
      <c r="U53" s="477">
        <v>0</v>
      </c>
      <c r="V53" s="477">
        <v>0</v>
      </c>
      <c r="W53" s="474" t="s">
        <v>982</v>
      </c>
      <c r="X53" s="474" t="s">
        <v>0</v>
      </c>
      <c r="Y53" s="473" t="s">
        <v>0</v>
      </c>
      <c r="Z53" s="473" t="s">
        <v>0</v>
      </c>
      <c r="AA53" s="478"/>
      <c r="AB53" s="473" t="s">
        <v>0</v>
      </c>
    </row>
    <row r="54" spans="1:28" ht="30" customHeight="1">
      <c r="A54" s="474" t="s">
        <v>931</v>
      </c>
      <c r="B54" s="474" t="s">
        <v>927</v>
      </c>
      <c r="C54" s="474" t="s">
        <v>930</v>
      </c>
      <c r="D54" s="476" t="s">
        <v>590</v>
      </c>
      <c r="E54" s="477">
        <v>0</v>
      </c>
      <c r="F54" s="474" t="s">
        <v>0</v>
      </c>
      <c r="G54" s="477">
        <v>0</v>
      </c>
      <c r="H54" s="474" t="s">
        <v>0</v>
      </c>
      <c r="I54" s="477">
        <v>600000</v>
      </c>
      <c r="J54" s="474" t="s">
        <v>720</v>
      </c>
      <c r="K54" s="477">
        <v>0</v>
      </c>
      <c r="L54" s="474" t="s">
        <v>0</v>
      </c>
      <c r="M54" s="477">
        <v>0</v>
      </c>
      <c r="N54" s="474" t="s">
        <v>0</v>
      </c>
      <c r="O54" s="477">
        <f t="shared" si="1"/>
        <v>600000</v>
      </c>
      <c r="P54" s="477">
        <v>0</v>
      </c>
      <c r="Q54" s="477">
        <v>0</v>
      </c>
      <c r="R54" s="477">
        <v>0</v>
      </c>
      <c r="S54" s="477">
        <v>0</v>
      </c>
      <c r="T54" s="477">
        <v>0</v>
      </c>
      <c r="U54" s="477">
        <v>0</v>
      </c>
      <c r="V54" s="477">
        <v>0</v>
      </c>
      <c r="W54" s="474" t="s">
        <v>983</v>
      </c>
      <c r="X54" s="474" t="s">
        <v>0</v>
      </c>
      <c r="Y54" s="473" t="s">
        <v>0</v>
      </c>
      <c r="Z54" s="473" t="s">
        <v>0</v>
      </c>
      <c r="AA54" s="478"/>
      <c r="AB54" s="473" t="s">
        <v>0</v>
      </c>
    </row>
    <row r="55" spans="1:28" ht="30" customHeight="1">
      <c r="A55" s="474" t="s">
        <v>933</v>
      </c>
      <c r="B55" s="474" t="s">
        <v>927</v>
      </c>
      <c r="C55" s="474" t="s">
        <v>932</v>
      </c>
      <c r="D55" s="476" t="s">
        <v>590</v>
      </c>
      <c r="E55" s="477">
        <v>0</v>
      </c>
      <c r="F55" s="474" t="s">
        <v>0</v>
      </c>
      <c r="G55" s="477">
        <v>0</v>
      </c>
      <c r="H55" s="474" t="s">
        <v>0</v>
      </c>
      <c r="I55" s="477">
        <v>900000</v>
      </c>
      <c r="J55" s="474" t="s">
        <v>965</v>
      </c>
      <c r="K55" s="477">
        <v>0</v>
      </c>
      <c r="L55" s="474" t="s">
        <v>0</v>
      </c>
      <c r="M55" s="477">
        <v>0</v>
      </c>
      <c r="N55" s="474" t="s">
        <v>0</v>
      </c>
      <c r="O55" s="477">
        <f t="shared" si="1"/>
        <v>900000</v>
      </c>
      <c r="P55" s="477">
        <v>0</v>
      </c>
      <c r="Q55" s="477">
        <v>0</v>
      </c>
      <c r="R55" s="477">
        <v>0</v>
      </c>
      <c r="S55" s="477">
        <v>0</v>
      </c>
      <c r="T55" s="477">
        <v>0</v>
      </c>
      <c r="U55" s="477">
        <v>0</v>
      </c>
      <c r="V55" s="477">
        <v>0</v>
      </c>
      <c r="W55" s="474" t="s">
        <v>984</v>
      </c>
      <c r="X55" s="474" t="s">
        <v>0</v>
      </c>
      <c r="Y55" s="473" t="s">
        <v>0</v>
      </c>
      <c r="Z55" s="473" t="s">
        <v>0</v>
      </c>
      <c r="AA55" s="478"/>
      <c r="AB55" s="473" t="s">
        <v>0</v>
      </c>
    </row>
    <row r="56" spans="1:28" ht="30" customHeight="1">
      <c r="A56" s="474" t="s">
        <v>985</v>
      </c>
      <c r="B56" s="474" t="s">
        <v>986</v>
      </c>
      <c r="C56" s="474" t="s">
        <v>987</v>
      </c>
      <c r="D56" s="476" t="s">
        <v>610</v>
      </c>
      <c r="E56" s="477">
        <v>0</v>
      </c>
      <c r="F56" s="474" t="s">
        <v>0</v>
      </c>
      <c r="G56" s="477">
        <v>0</v>
      </c>
      <c r="H56" s="474" t="s">
        <v>0</v>
      </c>
      <c r="I56" s="477">
        <v>0</v>
      </c>
      <c r="J56" s="474" t="s">
        <v>0</v>
      </c>
      <c r="K56" s="477">
        <v>0</v>
      </c>
      <c r="L56" s="474" t="s">
        <v>0</v>
      </c>
      <c r="M56" s="477">
        <v>0</v>
      </c>
      <c r="N56" s="474" t="s">
        <v>0</v>
      </c>
      <c r="O56" s="477">
        <v>0</v>
      </c>
      <c r="P56" s="477">
        <v>0</v>
      </c>
      <c r="Q56" s="477">
        <v>0.8</v>
      </c>
      <c r="R56" s="477">
        <v>0</v>
      </c>
      <c r="S56" s="477">
        <v>0</v>
      </c>
      <c r="T56" s="477">
        <v>0</v>
      </c>
      <c r="U56" s="477">
        <v>0</v>
      </c>
      <c r="V56" s="477">
        <f>SMALL(Q56:U56,COUNTIF(Q56:U56,0)+1)</f>
        <v>0.8</v>
      </c>
      <c r="W56" s="474" t="s">
        <v>988</v>
      </c>
      <c r="X56" s="474" t="s">
        <v>989</v>
      </c>
      <c r="Y56" s="473" t="s">
        <v>0</v>
      </c>
      <c r="Z56" s="473" t="s">
        <v>0</v>
      </c>
      <c r="AA56" s="478"/>
      <c r="AB56" s="473" t="s">
        <v>0</v>
      </c>
    </row>
    <row r="57" spans="1:28" ht="30" customHeight="1">
      <c r="A57" s="474" t="s">
        <v>748</v>
      </c>
      <c r="B57" s="474" t="s">
        <v>746</v>
      </c>
      <c r="C57" s="474" t="s">
        <v>747</v>
      </c>
      <c r="D57" s="476" t="s">
        <v>3</v>
      </c>
      <c r="E57" s="477">
        <v>1300000</v>
      </c>
      <c r="F57" s="474" t="s">
        <v>990</v>
      </c>
      <c r="G57" s="477">
        <v>0</v>
      </c>
      <c r="H57" s="474" t="s">
        <v>0</v>
      </c>
      <c r="I57" s="477">
        <v>0</v>
      </c>
      <c r="J57" s="474" t="s">
        <v>0</v>
      </c>
      <c r="K57" s="477">
        <v>0</v>
      </c>
      <c r="L57" s="474" t="s">
        <v>0</v>
      </c>
      <c r="M57" s="477">
        <v>0</v>
      </c>
      <c r="N57" s="474" t="s">
        <v>0</v>
      </c>
      <c r="O57" s="477">
        <f t="shared" ref="O57:O78" si="2">SMALL(E57:M57,COUNTIF(E57:M57,0)+1)</f>
        <v>1300000</v>
      </c>
      <c r="P57" s="477">
        <v>0</v>
      </c>
      <c r="Q57" s="477">
        <v>0</v>
      </c>
      <c r="R57" s="477">
        <v>0</v>
      </c>
      <c r="S57" s="477">
        <v>0</v>
      </c>
      <c r="T57" s="477">
        <v>0</v>
      </c>
      <c r="U57" s="477">
        <v>0</v>
      </c>
      <c r="V57" s="477">
        <v>0</v>
      </c>
      <c r="W57" s="474" t="s">
        <v>991</v>
      </c>
      <c r="X57" s="474" t="s">
        <v>0</v>
      </c>
      <c r="Y57" s="473" t="s">
        <v>0</v>
      </c>
      <c r="Z57" s="473" t="s">
        <v>0</v>
      </c>
      <c r="AA57" s="478"/>
      <c r="AB57" s="473" t="s">
        <v>0</v>
      </c>
    </row>
    <row r="58" spans="1:28" ht="30" customHeight="1">
      <c r="A58" s="474" t="s">
        <v>750</v>
      </c>
      <c r="B58" s="474" t="s">
        <v>746</v>
      </c>
      <c r="C58" s="474" t="s">
        <v>749</v>
      </c>
      <c r="D58" s="476" t="s">
        <v>3</v>
      </c>
      <c r="E58" s="477">
        <v>1600000</v>
      </c>
      <c r="F58" s="474" t="s">
        <v>992</v>
      </c>
      <c r="G58" s="477">
        <v>0</v>
      </c>
      <c r="H58" s="474" t="s">
        <v>0</v>
      </c>
      <c r="I58" s="477">
        <v>0</v>
      </c>
      <c r="J58" s="474" t="s">
        <v>0</v>
      </c>
      <c r="K58" s="477">
        <v>0</v>
      </c>
      <c r="L58" s="474" t="s">
        <v>0</v>
      </c>
      <c r="M58" s="477">
        <v>0</v>
      </c>
      <c r="N58" s="474" t="s">
        <v>0</v>
      </c>
      <c r="O58" s="477">
        <f t="shared" si="2"/>
        <v>1600000</v>
      </c>
      <c r="P58" s="477">
        <v>0</v>
      </c>
      <c r="Q58" s="477">
        <v>0</v>
      </c>
      <c r="R58" s="477">
        <v>0</v>
      </c>
      <c r="S58" s="477">
        <v>0</v>
      </c>
      <c r="T58" s="477">
        <v>0</v>
      </c>
      <c r="U58" s="477">
        <v>0</v>
      </c>
      <c r="V58" s="477">
        <v>0</v>
      </c>
      <c r="W58" s="474" t="s">
        <v>993</v>
      </c>
      <c r="X58" s="474" t="s">
        <v>0</v>
      </c>
      <c r="Y58" s="473" t="s">
        <v>0</v>
      </c>
      <c r="Z58" s="473" t="s">
        <v>0</v>
      </c>
      <c r="AA58" s="478"/>
      <c r="AB58" s="473" t="s">
        <v>0</v>
      </c>
    </row>
    <row r="59" spans="1:28" ht="30" customHeight="1">
      <c r="A59" s="474" t="s">
        <v>753</v>
      </c>
      <c r="B59" s="474" t="s">
        <v>751</v>
      </c>
      <c r="C59" s="474" t="s">
        <v>752</v>
      </c>
      <c r="D59" s="476" t="s">
        <v>2</v>
      </c>
      <c r="E59" s="477">
        <v>590000</v>
      </c>
      <c r="F59" s="474" t="s">
        <v>994</v>
      </c>
      <c r="G59" s="477">
        <v>0</v>
      </c>
      <c r="H59" s="474" t="s">
        <v>0</v>
      </c>
      <c r="I59" s="477">
        <v>0</v>
      </c>
      <c r="J59" s="474" t="s">
        <v>0</v>
      </c>
      <c r="K59" s="477">
        <v>0</v>
      </c>
      <c r="L59" s="474" t="s">
        <v>0</v>
      </c>
      <c r="M59" s="477">
        <v>0</v>
      </c>
      <c r="N59" s="474" t="s">
        <v>0</v>
      </c>
      <c r="O59" s="477">
        <f t="shared" si="2"/>
        <v>590000</v>
      </c>
      <c r="P59" s="477">
        <v>0</v>
      </c>
      <c r="Q59" s="477">
        <v>0</v>
      </c>
      <c r="R59" s="477">
        <v>0</v>
      </c>
      <c r="S59" s="477">
        <v>0</v>
      </c>
      <c r="T59" s="477">
        <v>0</v>
      </c>
      <c r="U59" s="477">
        <v>0</v>
      </c>
      <c r="V59" s="477">
        <v>0</v>
      </c>
      <c r="W59" s="474" t="s">
        <v>995</v>
      </c>
      <c r="X59" s="474" t="s">
        <v>0</v>
      </c>
      <c r="Y59" s="473" t="s">
        <v>0</v>
      </c>
      <c r="Z59" s="473" t="s">
        <v>0</v>
      </c>
      <c r="AA59" s="478"/>
      <c r="AB59" s="473" t="s">
        <v>0</v>
      </c>
    </row>
    <row r="60" spans="1:28" ht="30" customHeight="1">
      <c r="A60" s="474" t="s">
        <v>755</v>
      </c>
      <c r="B60" s="474" t="s">
        <v>751</v>
      </c>
      <c r="C60" s="474" t="s">
        <v>754</v>
      </c>
      <c r="D60" s="476" t="s">
        <v>2</v>
      </c>
      <c r="E60" s="477">
        <v>670000</v>
      </c>
      <c r="F60" s="474" t="s">
        <v>996</v>
      </c>
      <c r="G60" s="477">
        <v>0</v>
      </c>
      <c r="H60" s="474" t="s">
        <v>0</v>
      </c>
      <c r="I60" s="477">
        <v>0</v>
      </c>
      <c r="J60" s="474" t="s">
        <v>0</v>
      </c>
      <c r="K60" s="477">
        <v>0</v>
      </c>
      <c r="L60" s="474" t="s">
        <v>0</v>
      </c>
      <c r="M60" s="477">
        <v>0</v>
      </c>
      <c r="N60" s="474" t="s">
        <v>0</v>
      </c>
      <c r="O60" s="477">
        <f t="shared" si="2"/>
        <v>670000</v>
      </c>
      <c r="P60" s="477">
        <v>0</v>
      </c>
      <c r="Q60" s="477">
        <v>0</v>
      </c>
      <c r="R60" s="477">
        <v>0</v>
      </c>
      <c r="S60" s="477">
        <v>0</v>
      </c>
      <c r="T60" s="477">
        <v>0</v>
      </c>
      <c r="U60" s="477">
        <v>0</v>
      </c>
      <c r="V60" s="477">
        <v>0</v>
      </c>
      <c r="W60" s="474" t="s">
        <v>997</v>
      </c>
      <c r="X60" s="474" t="s">
        <v>0</v>
      </c>
      <c r="Y60" s="473" t="s">
        <v>0</v>
      </c>
      <c r="Z60" s="473" t="s">
        <v>0</v>
      </c>
      <c r="AA60" s="478"/>
      <c r="AB60" s="473" t="s">
        <v>0</v>
      </c>
    </row>
    <row r="61" spans="1:28" ht="30" customHeight="1">
      <c r="A61" s="474" t="s">
        <v>757</v>
      </c>
      <c r="B61" s="474" t="s">
        <v>756</v>
      </c>
      <c r="C61" s="474" t="s">
        <v>740</v>
      </c>
      <c r="D61" s="476" t="s">
        <v>430</v>
      </c>
      <c r="E61" s="477">
        <v>5110600</v>
      </c>
      <c r="F61" s="474" t="s">
        <v>998</v>
      </c>
      <c r="G61" s="477">
        <v>0</v>
      </c>
      <c r="H61" s="474" t="s">
        <v>0</v>
      </c>
      <c r="I61" s="477">
        <v>0</v>
      </c>
      <c r="J61" s="474" t="s">
        <v>0</v>
      </c>
      <c r="K61" s="477">
        <v>0</v>
      </c>
      <c r="L61" s="474" t="s">
        <v>0</v>
      </c>
      <c r="M61" s="477">
        <v>0</v>
      </c>
      <c r="N61" s="474" t="s">
        <v>0</v>
      </c>
      <c r="O61" s="477">
        <f t="shared" si="2"/>
        <v>5110600</v>
      </c>
      <c r="P61" s="477">
        <v>0</v>
      </c>
      <c r="Q61" s="477">
        <v>0</v>
      </c>
      <c r="R61" s="477">
        <v>0</v>
      </c>
      <c r="S61" s="477">
        <v>0</v>
      </c>
      <c r="T61" s="477">
        <v>0</v>
      </c>
      <c r="U61" s="477">
        <v>0</v>
      </c>
      <c r="V61" s="477">
        <v>0</v>
      </c>
      <c r="W61" s="474" t="s">
        <v>999</v>
      </c>
      <c r="X61" s="474" t="s">
        <v>0</v>
      </c>
      <c r="Y61" s="473" t="s">
        <v>0</v>
      </c>
      <c r="Z61" s="473" t="s">
        <v>0</v>
      </c>
      <c r="AA61" s="478"/>
      <c r="AB61" s="473" t="s">
        <v>0</v>
      </c>
    </row>
    <row r="62" spans="1:28" ht="30" customHeight="1">
      <c r="A62" s="474" t="s">
        <v>760</v>
      </c>
      <c r="B62" s="474" t="s">
        <v>758</v>
      </c>
      <c r="C62" s="474" t="s">
        <v>759</v>
      </c>
      <c r="D62" s="476" t="s">
        <v>2</v>
      </c>
      <c r="E62" s="477">
        <v>150000</v>
      </c>
      <c r="F62" s="474" t="s">
        <v>1000</v>
      </c>
      <c r="G62" s="477">
        <v>0</v>
      </c>
      <c r="H62" s="474" t="s">
        <v>0</v>
      </c>
      <c r="I62" s="477">
        <v>0</v>
      </c>
      <c r="J62" s="474" t="s">
        <v>0</v>
      </c>
      <c r="K62" s="477">
        <v>0</v>
      </c>
      <c r="L62" s="474" t="s">
        <v>0</v>
      </c>
      <c r="M62" s="477">
        <v>0</v>
      </c>
      <c r="N62" s="474" t="s">
        <v>0</v>
      </c>
      <c r="O62" s="477">
        <f t="shared" si="2"/>
        <v>150000</v>
      </c>
      <c r="P62" s="477">
        <v>0</v>
      </c>
      <c r="Q62" s="477">
        <v>0</v>
      </c>
      <c r="R62" s="477">
        <v>0</v>
      </c>
      <c r="S62" s="477">
        <v>0</v>
      </c>
      <c r="T62" s="477">
        <v>0</v>
      </c>
      <c r="U62" s="477">
        <v>0</v>
      </c>
      <c r="V62" s="477">
        <v>0</v>
      </c>
      <c r="W62" s="474" t="s">
        <v>1001</v>
      </c>
      <c r="X62" s="474" t="s">
        <v>0</v>
      </c>
      <c r="Y62" s="473" t="s">
        <v>0</v>
      </c>
      <c r="Z62" s="473" t="s">
        <v>0</v>
      </c>
      <c r="AA62" s="478"/>
      <c r="AB62" s="473" t="s">
        <v>0</v>
      </c>
    </row>
    <row r="63" spans="1:28" ht="30" customHeight="1">
      <c r="A63" s="474" t="s">
        <v>762</v>
      </c>
      <c r="B63" s="474" t="s">
        <v>758</v>
      </c>
      <c r="C63" s="474" t="s">
        <v>761</v>
      </c>
      <c r="D63" s="476" t="s">
        <v>2</v>
      </c>
      <c r="E63" s="477">
        <v>198000</v>
      </c>
      <c r="F63" s="474" t="s">
        <v>1002</v>
      </c>
      <c r="G63" s="477">
        <v>0</v>
      </c>
      <c r="H63" s="474" t="s">
        <v>0</v>
      </c>
      <c r="I63" s="477">
        <v>0</v>
      </c>
      <c r="J63" s="474" t="s">
        <v>0</v>
      </c>
      <c r="K63" s="477">
        <v>0</v>
      </c>
      <c r="L63" s="474" t="s">
        <v>0</v>
      </c>
      <c r="M63" s="477">
        <v>0</v>
      </c>
      <c r="N63" s="474" t="s">
        <v>0</v>
      </c>
      <c r="O63" s="477">
        <f t="shared" si="2"/>
        <v>198000</v>
      </c>
      <c r="P63" s="477">
        <v>0</v>
      </c>
      <c r="Q63" s="477">
        <v>0</v>
      </c>
      <c r="R63" s="477">
        <v>0</v>
      </c>
      <c r="S63" s="477">
        <v>0</v>
      </c>
      <c r="T63" s="477">
        <v>0</v>
      </c>
      <c r="U63" s="477">
        <v>0</v>
      </c>
      <c r="V63" s="477">
        <v>0</v>
      </c>
      <c r="W63" s="474" t="s">
        <v>1003</v>
      </c>
      <c r="X63" s="474" t="s">
        <v>0</v>
      </c>
      <c r="Y63" s="473" t="s">
        <v>0</v>
      </c>
      <c r="Z63" s="473" t="s">
        <v>0</v>
      </c>
      <c r="AA63" s="478"/>
      <c r="AB63" s="473" t="s">
        <v>0</v>
      </c>
    </row>
    <row r="64" spans="1:28" ht="30" customHeight="1">
      <c r="A64" s="474" t="s">
        <v>765</v>
      </c>
      <c r="B64" s="474" t="s">
        <v>763</v>
      </c>
      <c r="C64" s="474" t="s">
        <v>764</v>
      </c>
      <c r="D64" s="476" t="s">
        <v>2</v>
      </c>
      <c r="E64" s="477">
        <v>43340</v>
      </c>
      <c r="F64" s="474" t="s">
        <v>1004</v>
      </c>
      <c r="G64" s="477">
        <v>0</v>
      </c>
      <c r="H64" s="474" t="s">
        <v>0</v>
      </c>
      <c r="I64" s="477">
        <v>0</v>
      </c>
      <c r="J64" s="474" t="s">
        <v>0</v>
      </c>
      <c r="K64" s="477">
        <v>0</v>
      </c>
      <c r="L64" s="474" t="s">
        <v>0</v>
      </c>
      <c r="M64" s="477">
        <v>0</v>
      </c>
      <c r="N64" s="474" t="s">
        <v>0</v>
      </c>
      <c r="O64" s="477">
        <f t="shared" si="2"/>
        <v>43340</v>
      </c>
      <c r="P64" s="477">
        <v>0</v>
      </c>
      <c r="Q64" s="477">
        <v>0</v>
      </c>
      <c r="R64" s="477">
        <v>0</v>
      </c>
      <c r="S64" s="477">
        <v>0</v>
      </c>
      <c r="T64" s="477">
        <v>0</v>
      </c>
      <c r="U64" s="477">
        <v>0</v>
      </c>
      <c r="V64" s="477">
        <v>0</v>
      </c>
      <c r="W64" s="474" t="s">
        <v>1005</v>
      </c>
      <c r="X64" s="474" t="s">
        <v>0</v>
      </c>
      <c r="Y64" s="473" t="s">
        <v>0</v>
      </c>
      <c r="Z64" s="473" t="s">
        <v>0</v>
      </c>
      <c r="AA64" s="478"/>
      <c r="AB64" s="473" t="s">
        <v>0</v>
      </c>
    </row>
    <row r="65" spans="1:28" ht="30" customHeight="1">
      <c r="A65" s="474" t="s">
        <v>766</v>
      </c>
      <c r="B65" s="474" t="s">
        <v>724</v>
      </c>
      <c r="C65" s="474" t="s">
        <v>725</v>
      </c>
      <c r="D65" s="476" t="s">
        <v>430</v>
      </c>
      <c r="E65" s="477">
        <v>5250000</v>
      </c>
      <c r="F65" s="474" t="s">
        <v>1006</v>
      </c>
      <c r="G65" s="477">
        <v>0</v>
      </c>
      <c r="H65" s="474" t="s">
        <v>0</v>
      </c>
      <c r="I65" s="477">
        <v>0</v>
      </c>
      <c r="J65" s="474" t="s">
        <v>0</v>
      </c>
      <c r="K65" s="477">
        <v>0</v>
      </c>
      <c r="L65" s="474" t="s">
        <v>0</v>
      </c>
      <c r="M65" s="477">
        <v>0</v>
      </c>
      <c r="N65" s="474" t="s">
        <v>0</v>
      </c>
      <c r="O65" s="477">
        <f t="shared" si="2"/>
        <v>5250000</v>
      </c>
      <c r="P65" s="477">
        <v>0</v>
      </c>
      <c r="Q65" s="477">
        <v>0</v>
      </c>
      <c r="R65" s="477">
        <v>0</v>
      </c>
      <c r="S65" s="477">
        <v>0</v>
      </c>
      <c r="T65" s="477">
        <v>0</v>
      </c>
      <c r="U65" s="477">
        <v>0</v>
      </c>
      <c r="V65" s="477">
        <v>0</v>
      </c>
      <c r="W65" s="474" t="s">
        <v>1007</v>
      </c>
      <c r="X65" s="474" t="s">
        <v>0</v>
      </c>
      <c r="Y65" s="473" t="s">
        <v>0</v>
      </c>
      <c r="Z65" s="473" t="s">
        <v>0</v>
      </c>
      <c r="AA65" s="478"/>
      <c r="AB65" s="473" t="s">
        <v>0</v>
      </c>
    </row>
    <row r="66" spans="1:28" ht="30" customHeight="1">
      <c r="A66" s="474" t="s">
        <v>768</v>
      </c>
      <c r="B66" s="474" t="s">
        <v>726</v>
      </c>
      <c r="C66" s="474" t="s">
        <v>767</v>
      </c>
      <c r="D66" s="476" t="s">
        <v>3</v>
      </c>
      <c r="E66" s="477">
        <v>1780000</v>
      </c>
      <c r="F66" s="474" t="s">
        <v>1008</v>
      </c>
      <c r="G66" s="477">
        <v>0</v>
      </c>
      <c r="H66" s="474" t="s">
        <v>0</v>
      </c>
      <c r="I66" s="477">
        <v>0</v>
      </c>
      <c r="J66" s="474" t="s">
        <v>0</v>
      </c>
      <c r="K66" s="477">
        <v>0</v>
      </c>
      <c r="L66" s="474" t="s">
        <v>0</v>
      </c>
      <c r="M66" s="477">
        <v>0</v>
      </c>
      <c r="N66" s="474" t="s">
        <v>0</v>
      </c>
      <c r="O66" s="477">
        <f t="shared" si="2"/>
        <v>1780000</v>
      </c>
      <c r="P66" s="477">
        <v>0</v>
      </c>
      <c r="Q66" s="477">
        <v>0</v>
      </c>
      <c r="R66" s="477">
        <v>0</v>
      </c>
      <c r="S66" s="477">
        <v>0</v>
      </c>
      <c r="T66" s="477">
        <v>0</v>
      </c>
      <c r="U66" s="477">
        <v>0</v>
      </c>
      <c r="V66" s="477">
        <v>0</v>
      </c>
      <c r="W66" s="474" t="s">
        <v>1009</v>
      </c>
      <c r="X66" s="474" t="s">
        <v>1010</v>
      </c>
      <c r="Y66" s="473" t="s">
        <v>0</v>
      </c>
      <c r="Z66" s="473" t="s">
        <v>0</v>
      </c>
      <c r="AA66" s="478"/>
      <c r="AB66" s="473" t="s">
        <v>0</v>
      </c>
    </row>
    <row r="67" spans="1:28" ht="30" customHeight="1">
      <c r="A67" s="474" t="s">
        <v>770</v>
      </c>
      <c r="B67" s="474" t="s">
        <v>726</v>
      </c>
      <c r="C67" s="474" t="s">
        <v>769</v>
      </c>
      <c r="D67" s="476" t="s">
        <v>3</v>
      </c>
      <c r="E67" s="477">
        <v>1630000</v>
      </c>
      <c r="F67" s="474" t="s">
        <v>1011</v>
      </c>
      <c r="G67" s="477">
        <v>0</v>
      </c>
      <c r="H67" s="474" t="s">
        <v>0</v>
      </c>
      <c r="I67" s="477">
        <v>0</v>
      </c>
      <c r="J67" s="474" t="s">
        <v>0</v>
      </c>
      <c r="K67" s="477">
        <v>0</v>
      </c>
      <c r="L67" s="474" t="s">
        <v>0</v>
      </c>
      <c r="M67" s="477">
        <v>0</v>
      </c>
      <c r="N67" s="474" t="s">
        <v>0</v>
      </c>
      <c r="O67" s="477">
        <f t="shared" si="2"/>
        <v>1630000</v>
      </c>
      <c r="P67" s="477">
        <v>0</v>
      </c>
      <c r="Q67" s="477">
        <v>0</v>
      </c>
      <c r="R67" s="477">
        <v>0</v>
      </c>
      <c r="S67" s="477">
        <v>0</v>
      </c>
      <c r="T67" s="477">
        <v>0</v>
      </c>
      <c r="U67" s="477">
        <v>0</v>
      </c>
      <c r="V67" s="477">
        <v>0</v>
      </c>
      <c r="W67" s="474" t="s">
        <v>1012</v>
      </c>
      <c r="X67" s="474" t="s">
        <v>0</v>
      </c>
      <c r="Y67" s="473" t="s">
        <v>0</v>
      </c>
      <c r="Z67" s="473" t="s">
        <v>0</v>
      </c>
      <c r="AA67" s="478"/>
      <c r="AB67" s="473" t="s">
        <v>0</v>
      </c>
    </row>
    <row r="68" spans="1:28" ht="30" customHeight="1">
      <c r="A68" s="474" t="s">
        <v>772</v>
      </c>
      <c r="B68" s="474" t="s">
        <v>726</v>
      </c>
      <c r="C68" s="474" t="s">
        <v>771</v>
      </c>
      <c r="D68" s="476" t="s">
        <v>3</v>
      </c>
      <c r="E68" s="477">
        <v>1440000</v>
      </c>
      <c r="F68" s="474" t="s">
        <v>1013</v>
      </c>
      <c r="G68" s="477">
        <v>0</v>
      </c>
      <c r="H68" s="474" t="s">
        <v>0</v>
      </c>
      <c r="I68" s="477">
        <v>0</v>
      </c>
      <c r="J68" s="474" t="s">
        <v>0</v>
      </c>
      <c r="K68" s="477">
        <v>0</v>
      </c>
      <c r="L68" s="474" t="s">
        <v>0</v>
      </c>
      <c r="M68" s="477">
        <v>0</v>
      </c>
      <c r="N68" s="474" t="s">
        <v>0</v>
      </c>
      <c r="O68" s="477">
        <f t="shared" si="2"/>
        <v>1440000</v>
      </c>
      <c r="P68" s="477">
        <v>0</v>
      </c>
      <c r="Q68" s="477">
        <v>0</v>
      </c>
      <c r="R68" s="477">
        <v>0</v>
      </c>
      <c r="S68" s="477">
        <v>0</v>
      </c>
      <c r="T68" s="477">
        <v>0</v>
      </c>
      <c r="U68" s="477">
        <v>0</v>
      </c>
      <c r="V68" s="477">
        <v>0</v>
      </c>
      <c r="W68" s="474" t="s">
        <v>1014</v>
      </c>
      <c r="X68" s="474" t="s">
        <v>0</v>
      </c>
      <c r="Y68" s="473" t="s">
        <v>0</v>
      </c>
      <c r="Z68" s="473" t="s">
        <v>0</v>
      </c>
      <c r="AA68" s="478"/>
      <c r="AB68" s="473" t="s">
        <v>0</v>
      </c>
    </row>
    <row r="69" spans="1:28" ht="30" customHeight="1">
      <c r="A69" s="474" t="s">
        <v>775</v>
      </c>
      <c r="B69" s="474" t="s">
        <v>773</v>
      </c>
      <c r="C69" s="474" t="s">
        <v>774</v>
      </c>
      <c r="D69" s="476" t="s">
        <v>3</v>
      </c>
      <c r="E69" s="477">
        <v>849000</v>
      </c>
      <c r="F69" s="474" t="s">
        <v>1015</v>
      </c>
      <c r="G69" s="477">
        <v>0</v>
      </c>
      <c r="H69" s="474" t="s">
        <v>0</v>
      </c>
      <c r="I69" s="477">
        <v>0</v>
      </c>
      <c r="J69" s="474" t="s">
        <v>0</v>
      </c>
      <c r="K69" s="477">
        <v>0</v>
      </c>
      <c r="L69" s="474" t="s">
        <v>0</v>
      </c>
      <c r="M69" s="477">
        <v>0</v>
      </c>
      <c r="N69" s="474" t="s">
        <v>0</v>
      </c>
      <c r="O69" s="477">
        <f t="shared" si="2"/>
        <v>849000</v>
      </c>
      <c r="P69" s="477">
        <v>0</v>
      </c>
      <c r="Q69" s="477">
        <v>0</v>
      </c>
      <c r="R69" s="477">
        <v>0</v>
      </c>
      <c r="S69" s="477">
        <v>0</v>
      </c>
      <c r="T69" s="477">
        <v>0</v>
      </c>
      <c r="U69" s="477">
        <v>0</v>
      </c>
      <c r="V69" s="477">
        <v>0</v>
      </c>
      <c r="W69" s="474" t="s">
        <v>1016</v>
      </c>
      <c r="X69" s="474" t="s">
        <v>0</v>
      </c>
      <c r="Y69" s="473" t="s">
        <v>0</v>
      </c>
      <c r="Z69" s="473" t="s">
        <v>0</v>
      </c>
      <c r="AA69" s="478"/>
      <c r="AB69" s="473" t="s">
        <v>0</v>
      </c>
    </row>
    <row r="70" spans="1:28" ht="30" customHeight="1">
      <c r="A70" s="474" t="s">
        <v>777</v>
      </c>
      <c r="B70" s="474" t="s">
        <v>773</v>
      </c>
      <c r="C70" s="474" t="s">
        <v>776</v>
      </c>
      <c r="D70" s="476" t="s">
        <v>3</v>
      </c>
      <c r="E70" s="477">
        <v>750000</v>
      </c>
      <c r="F70" s="474" t="s">
        <v>1017</v>
      </c>
      <c r="G70" s="477">
        <v>0</v>
      </c>
      <c r="H70" s="474" t="s">
        <v>0</v>
      </c>
      <c r="I70" s="477">
        <v>0</v>
      </c>
      <c r="J70" s="474" t="s">
        <v>0</v>
      </c>
      <c r="K70" s="477">
        <v>0</v>
      </c>
      <c r="L70" s="474" t="s">
        <v>0</v>
      </c>
      <c r="M70" s="477">
        <v>0</v>
      </c>
      <c r="N70" s="474" t="s">
        <v>0</v>
      </c>
      <c r="O70" s="477">
        <f t="shared" si="2"/>
        <v>750000</v>
      </c>
      <c r="P70" s="477">
        <v>0</v>
      </c>
      <c r="Q70" s="477">
        <v>0</v>
      </c>
      <c r="R70" s="477">
        <v>0</v>
      </c>
      <c r="S70" s="477">
        <v>0</v>
      </c>
      <c r="T70" s="477">
        <v>0</v>
      </c>
      <c r="U70" s="477">
        <v>0</v>
      </c>
      <c r="V70" s="477">
        <v>0</v>
      </c>
      <c r="W70" s="474" t="s">
        <v>1018</v>
      </c>
      <c r="X70" s="474" t="s">
        <v>0</v>
      </c>
      <c r="Y70" s="473" t="s">
        <v>0</v>
      </c>
      <c r="Z70" s="473" t="s">
        <v>0</v>
      </c>
      <c r="AA70" s="478"/>
      <c r="AB70" s="473" t="s">
        <v>0</v>
      </c>
    </row>
    <row r="71" spans="1:28" ht="30" customHeight="1">
      <c r="A71" s="474" t="s">
        <v>779</v>
      </c>
      <c r="B71" s="474" t="s">
        <v>773</v>
      </c>
      <c r="C71" s="474" t="s">
        <v>778</v>
      </c>
      <c r="D71" s="476" t="s">
        <v>3</v>
      </c>
      <c r="E71" s="477">
        <v>620000</v>
      </c>
      <c r="F71" s="474" t="s">
        <v>1019</v>
      </c>
      <c r="G71" s="477">
        <v>0</v>
      </c>
      <c r="H71" s="474" t="s">
        <v>0</v>
      </c>
      <c r="I71" s="477">
        <v>0</v>
      </c>
      <c r="J71" s="474" t="s">
        <v>0</v>
      </c>
      <c r="K71" s="477">
        <v>0</v>
      </c>
      <c r="L71" s="474" t="s">
        <v>0</v>
      </c>
      <c r="M71" s="477">
        <v>0</v>
      </c>
      <c r="N71" s="474" t="s">
        <v>0</v>
      </c>
      <c r="O71" s="477">
        <f t="shared" si="2"/>
        <v>620000</v>
      </c>
      <c r="P71" s="477">
        <v>0</v>
      </c>
      <c r="Q71" s="477">
        <v>0</v>
      </c>
      <c r="R71" s="477">
        <v>0</v>
      </c>
      <c r="S71" s="477">
        <v>0</v>
      </c>
      <c r="T71" s="477">
        <v>0</v>
      </c>
      <c r="U71" s="477">
        <v>0</v>
      </c>
      <c r="V71" s="477">
        <v>0</v>
      </c>
      <c r="W71" s="474" t="s">
        <v>1020</v>
      </c>
      <c r="X71" s="474" t="s">
        <v>0</v>
      </c>
      <c r="Y71" s="473" t="s">
        <v>0</v>
      </c>
      <c r="Z71" s="473" t="s">
        <v>0</v>
      </c>
      <c r="AA71" s="478"/>
      <c r="AB71" s="473" t="s">
        <v>0</v>
      </c>
    </row>
    <row r="72" spans="1:28" ht="30" customHeight="1">
      <c r="A72" s="474" t="s">
        <v>781</v>
      </c>
      <c r="B72" s="474" t="s">
        <v>773</v>
      </c>
      <c r="C72" s="474" t="s">
        <v>780</v>
      </c>
      <c r="D72" s="476" t="s">
        <v>3</v>
      </c>
      <c r="E72" s="477">
        <v>469000</v>
      </c>
      <c r="F72" s="474" t="s">
        <v>1021</v>
      </c>
      <c r="G72" s="477">
        <v>0</v>
      </c>
      <c r="H72" s="474" t="s">
        <v>0</v>
      </c>
      <c r="I72" s="477">
        <v>0</v>
      </c>
      <c r="J72" s="474" t="s">
        <v>0</v>
      </c>
      <c r="K72" s="477">
        <v>0</v>
      </c>
      <c r="L72" s="474" t="s">
        <v>0</v>
      </c>
      <c r="M72" s="477">
        <v>0</v>
      </c>
      <c r="N72" s="474" t="s">
        <v>0</v>
      </c>
      <c r="O72" s="477">
        <f t="shared" si="2"/>
        <v>469000</v>
      </c>
      <c r="P72" s="477">
        <v>0</v>
      </c>
      <c r="Q72" s="477">
        <v>0</v>
      </c>
      <c r="R72" s="477">
        <v>0</v>
      </c>
      <c r="S72" s="477">
        <v>0</v>
      </c>
      <c r="T72" s="477">
        <v>0</v>
      </c>
      <c r="U72" s="477">
        <v>0</v>
      </c>
      <c r="V72" s="477">
        <v>0</v>
      </c>
      <c r="W72" s="474" t="s">
        <v>1022</v>
      </c>
      <c r="X72" s="474" t="s">
        <v>0</v>
      </c>
      <c r="Y72" s="473" t="s">
        <v>0</v>
      </c>
      <c r="Z72" s="473" t="s">
        <v>0</v>
      </c>
      <c r="AA72" s="478"/>
      <c r="AB72" s="473" t="s">
        <v>0</v>
      </c>
    </row>
    <row r="73" spans="1:28" ht="30" customHeight="1">
      <c r="A73" s="474" t="s">
        <v>783</v>
      </c>
      <c r="B73" s="474" t="s">
        <v>773</v>
      </c>
      <c r="C73" s="474" t="s">
        <v>782</v>
      </c>
      <c r="D73" s="476" t="s">
        <v>3</v>
      </c>
      <c r="E73" s="477">
        <v>379000</v>
      </c>
      <c r="F73" s="474" t="s">
        <v>1023</v>
      </c>
      <c r="G73" s="477">
        <v>0</v>
      </c>
      <c r="H73" s="474" t="s">
        <v>0</v>
      </c>
      <c r="I73" s="477">
        <v>0</v>
      </c>
      <c r="J73" s="474" t="s">
        <v>0</v>
      </c>
      <c r="K73" s="477">
        <v>0</v>
      </c>
      <c r="L73" s="474" t="s">
        <v>0</v>
      </c>
      <c r="M73" s="477">
        <v>0</v>
      </c>
      <c r="N73" s="474" t="s">
        <v>0</v>
      </c>
      <c r="O73" s="477">
        <f t="shared" si="2"/>
        <v>379000</v>
      </c>
      <c r="P73" s="477">
        <v>0</v>
      </c>
      <c r="Q73" s="477">
        <v>0</v>
      </c>
      <c r="R73" s="477">
        <v>0</v>
      </c>
      <c r="S73" s="477">
        <v>0</v>
      </c>
      <c r="T73" s="477">
        <v>0</v>
      </c>
      <c r="U73" s="477">
        <v>0</v>
      </c>
      <c r="V73" s="477">
        <v>0</v>
      </c>
      <c r="W73" s="474" t="s">
        <v>1024</v>
      </c>
      <c r="X73" s="474" t="s">
        <v>0</v>
      </c>
      <c r="Y73" s="473" t="s">
        <v>0</v>
      </c>
      <c r="Z73" s="473" t="s">
        <v>0</v>
      </c>
      <c r="AA73" s="478"/>
      <c r="AB73" s="473" t="s">
        <v>0</v>
      </c>
    </row>
    <row r="74" spans="1:28" ht="30" customHeight="1">
      <c r="A74" s="474" t="s">
        <v>786</v>
      </c>
      <c r="B74" s="474" t="s">
        <v>784</v>
      </c>
      <c r="C74" s="474" t="s">
        <v>785</v>
      </c>
      <c r="D74" s="476" t="s">
        <v>494</v>
      </c>
      <c r="E74" s="477">
        <v>139040</v>
      </c>
      <c r="F74" s="474" t="s">
        <v>1025</v>
      </c>
      <c r="G74" s="477">
        <v>0</v>
      </c>
      <c r="H74" s="474" t="s">
        <v>0</v>
      </c>
      <c r="I74" s="477">
        <v>0</v>
      </c>
      <c r="J74" s="474" t="s">
        <v>0</v>
      </c>
      <c r="K74" s="477">
        <v>0</v>
      </c>
      <c r="L74" s="474" t="s">
        <v>0</v>
      </c>
      <c r="M74" s="477">
        <v>0</v>
      </c>
      <c r="N74" s="474" t="s">
        <v>0</v>
      </c>
      <c r="O74" s="477">
        <f t="shared" si="2"/>
        <v>139040</v>
      </c>
      <c r="P74" s="477">
        <v>0</v>
      </c>
      <c r="Q74" s="477">
        <v>0</v>
      </c>
      <c r="R74" s="477">
        <v>0</v>
      </c>
      <c r="S74" s="477">
        <v>0</v>
      </c>
      <c r="T74" s="477">
        <v>0</v>
      </c>
      <c r="U74" s="477">
        <v>0</v>
      </c>
      <c r="V74" s="477">
        <v>0</v>
      </c>
      <c r="W74" s="474" t="s">
        <v>1026</v>
      </c>
      <c r="X74" s="474" t="s">
        <v>0</v>
      </c>
      <c r="Y74" s="473" t="s">
        <v>0</v>
      </c>
      <c r="Z74" s="473" t="s">
        <v>0</v>
      </c>
      <c r="AA74" s="478"/>
      <c r="AB74" s="473" t="s">
        <v>0</v>
      </c>
    </row>
    <row r="75" spans="1:28" ht="30" customHeight="1">
      <c r="A75" s="474" t="s">
        <v>789</v>
      </c>
      <c r="B75" s="474" t="s">
        <v>787</v>
      </c>
      <c r="C75" s="474" t="s">
        <v>788</v>
      </c>
      <c r="D75" s="476" t="s">
        <v>494</v>
      </c>
      <c r="E75" s="477">
        <v>216040</v>
      </c>
      <c r="F75" s="474" t="s">
        <v>1027</v>
      </c>
      <c r="G75" s="477">
        <v>0</v>
      </c>
      <c r="H75" s="474" t="s">
        <v>0</v>
      </c>
      <c r="I75" s="477">
        <v>0</v>
      </c>
      <c r="J75" s="474" t="s">
        <v>0</v>
      </c>
      <c r="K75" s="477">
        <v>0</v>
      </c>
      <c r="L75" s="474" t="s">
        <v>0</v>
      </c>
      <c r="M75" s="477">
        <v>0</v>
      </c>
      <c r="N75" s="474" t="s">
        <v>0</v>
      </c>
      <c r="O75" s="477">
        <f t="shared" si="2"/>
        <v>216040</v>
      </c>
      <c r="P75" s="477">
        <v>0</v>
      </c>
      <c r="Q75" s="477">
        <v>0</v>
      </c>
      <c r="R75" s="477">
        <v>0</v>
      </c>
      <c r="S75" s="477">
        <v>0</v>
      </c>
      <c r="T75" s="477">
        <v>0</v>
      </c>
      <c r="U75" s="477">
        <v>0</v>
      </c>
      <c r="V75" s="477">
        <v>0</v>
      </c>
      <c r="W75" s="474" t="s">
        <v>1028</v>
      </c>
      <c r="X75" s="474" t="s">
        <v>0</v>
      </c>
      <c r="Y75" s="473" t="s">
        <v>0</v>
      </c>
      <c r="Z75" s="473" t="s">
        <v>0</v>
      </c>
      <c r="AA75" s="478"/>
      <c r="AB75" s="473" t="s">
        <v>0</v>
      </c>
    </row>
    <row r="76" spans="1:28" ht="30" customHeight="1">
      <c r="A76" s="474" t="s">
        <v>791</v>
      </c>
      <c r="B76" s="474" t="s">
        <v>790</v>
      </c>
      <c r="C76" s="474" t="s">
        <v>788</v>
      </c>
      <c r="D76" s="476" t="s">
        <v>494</v>
      </c>
      <c r="E76" s="477">
        <v>216040</v>
      </c>
      <c r="F76" s="474" t="s">
        <v>1027</v>
      </c>
      <c r="G76" s="477">
        <v>0</v>
      </c>
      <c r="H76" s="474" t="s">
        <v>0</v>
      </c>
      <c r="I76" s="477">
        <v>0</v>
      </c>
      <c r="J76" s="474" t="s">
        <v>0</v>
      </c>
      <c r="K76" s="477">
        <v>0</v>
      </c>
      <c r="L76" s="474" t="s">
        <v>0</v>
      </c>
      <c r="M76" s="477">
        <v>0</v>
      </c>
      <c r="N76" s="474" t="s">
        <v>0</v>
      </c>
      <c r="O76" s="477">
        <f t="shared" si="2"/>
        <v>216040</v>
      </c>
      <c r="P76" s="477">
        <v>0</v>
      </c>
      <c r="Q76" s="477">
        <v>0</v>
      </c>
      <c r="R76" s="477">
        <v>0</v>
      </c>
      <c r="S76" s="477">
        <v>0</v>
      </c>
      <c r="T76" s="477">
        <v>0</v>
      </c>
      <c r="U76" s="477">
        <v>0</v>
      </c>
      <c r="V76" s="477">
        <v>0</v>
      </c>
      <c r="W76" s="474" t="s">
        <v>1029</v>
      </c>
      <c r="X76" s="474" t="s">
        <v>0</v>
      </c>
      <c r="Y76" s="473" t="s">
        <v>0</v>
      </c>
      <c r="Z76" s="473" t="s">
        <v>0</v>
      </c>
      <c r="AA76" s="478"/>
      <c r="AB76" s="473" t="s">
        <v>0</v>
      </c>
    </row>
    <row r="77" spans="1:28" ht="30" customHeight="1">
      <c r="A77" s="474" t="s">
        <v>793</v>
      </c>
      <c r="B77" s="474" t="s">
        <v>790</v>
      </c>
      <c r="C77" s="474" t="s">
        <v>792</v>
      </c>
      <c r="D77" s="476" t="s">
        <v>494</v>
      </c>
      <c r="E77" s="477">
        <v>292930</v>
      </c>
      <c r="F77" s="474" t="s">
        <v>1030</v>
      </c>
      <c r="G77" s="477">
        <v>0</v>
      </c>
      <c r="H77" s="474" t="s">
        <v>0</v>
      </c>
      <c r="I77" s="477">
        <v>0</v>
      </c>
      <c r="J77" s="474" t="s">
        <v>0</v>
      </c>
      <c r="K77" s="477">
        <v>0</v>
      </c>
      <c r="L77" s="474" t="s">
        <v>0</v>
      </c>
      <c r="M77" s="477">
        <v>0</v>
      </c>
      <c r="N77" s="474" t="s">
        <v>0</v>
      </c>
      <c r="O77" s="477">
        <f t="shared" si="2"/>
        <v>292930</v>
      </c>
      <c r="P77" s="477">
        <v>0</v>
      </c>
      <c r="Q77" s="477">
        <v>0</v>
      </c>
      <c r="R77" s="477">
        <v>0</v>
      </c>
      <c r="S77" s="477">
        <v>0</v>
      </c>
      <c r="T77" s="477">
        <v>0</v>
      </c>
      <c r="U77" s="477">
        <v>0</v>
      </c>
      <c r="V77" s="477">
        <v>0</v>
      </c>
      <c r="W77" s="474" t="s">
        <v>1031</v>
      </c>
      <c r="X77" s="474" t="s">
        <v>0</v>
      </c>
      <c r="Y77" s="473" t="s">
        <v>0</v>
      </c>
      <c r="Z77" s="473" t="s">
        <v>0</v>
      </c>
      <c r="AA77" s="478"/>
      <c r="AB77" s="473" t="s">
        <v>0</v>
      </c>
    </row>
    <row r="78" spans="1:28" ht="30" customHeight="1">
      <c r="A78" s="474" t="s">
        <v>796</v>
      </c>
      <c r="B78" s="474" t="s">
        <v>794</v>
      </c>
      <c r="C78" s="474" t="s">
        <v>795</v>
      </c>
      <c r="D78" s="476" t="s">
        <v>494</v>
      </c>
      <c r="E78" s="477">
        <v>177980</v>
      </c>
      <c r="F78" s="474" t="s">
        <v>1032</v>
      </c>
      <c r="G78" s="477">
        <v>0</v>
      </c>
      <c r="H78" s="474" t="s">
        <v>0</v>
      </c>
      <c r="I78" s="477">
        <v>0</v>
      </c>
      <c r="J78" s="474" t="s">
        <v>0</v>
      </c>
      <c r="K78" s="477">
        <v>0</v>
      </c>
      <c r="L78" s="474" t="s">
        <v>0</v>
      </c>
      <c r="M78" s="477">
        <v>0</v>
      </c>
      <c r="N78" s="474" t="s">
        <v>0</v>
      </c>
      <c r="O78" s="477">
        <f t="shared" si="2"/>
        <v>177980</v>
      </c>
      <c r="P78" s="477">
        <v>0</v>
      </c>
      <c r="Q78" s="477">
        <v>0</v>
      </c>
      <c r="R78" s="477">
        <v>0</v>
      </c>
      <c r="S78" s="477">
        <v>0</v>
      </c>
      <c r="T78" s="477">
        <v>0</v>
      </c>
      <c r="U78" s="477">
        <v>0</v>
      </c>
      <c r="V78" s="477">
        <v>0</v>
      </c>
      <c r="W78" s="474" t="s">
        <v>1033</v>
      </c>
      <c r="X78" s="474" t="s">
        <v>0</v>
      </c>
      <c r="Y78" s="473" t="s">
        <v>0</v>
      </c>
      <c r="Z78" s="473" t="s">
        <v>0</v>
      </c>
      <c r="AA78" s="478"/>
      <c r="AB78" s="473" t="s">
        <v>0</v>
      </c>
    </row>
    <row r="79" spans="1:28" ht="30" customHeight="1">
      <c r="A79" s="474" t="s">
        <v>896</v>
      </c>
      <c r="B79" s="474" t="s">
        <v>718</v>
      </c>
      <c r="C79" s="474" t="s">
        <v>605</v>
      </c>
      <c r="D79" s="476" t="s">
        <v>606</v>
      </c>
      <c r="E79" s="477">
        <v>0</v>
      </c>
      <c r="F79" s="474" t="s">
        <v>0</v>
      </c>
      <c r="G79" s="477">
        <v>0</v>
      </c>
      <c r="H79" s="474" t="s">
        <v>0</v>
      </c>
      <c r="I79" s="477">
        <v>0</v>
      </c>
      <c r="J79" s="474" t="s">
        <v>0</v>
      </c>
      <c r="K79" s="477">
        <v>0</v>
      </c>
      <c r="L79" s="474" t="s">
        <v>0</v>
      </c>
      <c r="M79" s="477">
        <v>0</v>
      </c>
      <c r="N79" s="474" t="s">
        <v>0</v>
      </c>
      <c r="O79" s="477">
        <v>0</v>
      </c>
      <c r="P79" s="477">
        <v>175081</v>
      </c>
      <c r="Q79" s="477">
        <v>0</v>
      </c>
      <c r="R79" s="477">
        <v>0</v>
      </c>
      <c r="S79" s="477">
        <v>0</v>
      </c>
      <c r="T79" s="477">
        <v>0</v>
      </c>
      <c r="U79" s="477">
        <v>0</v>
      </c>
      <c r="V79" s="477">
        <v>0</v>
      </c>
      <c r="W79" s="474" t="s">
        <v>660</v>
      </c>
      <c r="X79" s="474" t="s">
        <v>0</v>
      </c>
      <c r="Y79" s="473" t="s">
        <v>661</v>
      </c>
      <c r="Z79" s="473" t="s">
        <v>0</v>
      </c>
      <c r="AA79" s="478"/>
      <c r="AB79" s="473" t="s">
        <v>0</v>
      </c>
    </row>
    <row r="80" spans="1:28" ht="30" customHeight="1">
      <c r="A80" s="474" t="s">
        <v>861</v>
      </c>
      <c r="B80" s="474" t="s">
        <v>612</v>
      </c>
      <c r="C80" s="474" t="s">
        <v>605</v>
      </c>
      <c r="D80" s="476" t="s">
        <v>606</v>
      </c>
      <c r="E80" s="477">
        <v>0</v>
      </c>
      <c r="F80" s="474" t="s">
        <v>0</v>
      </c>
      <c r="G80" s="477">
        <v>0</v>
      </c>
      <c r="H80" s="474" t="s">
        <v>0</v>
      </c>
      <c r="I80" s="477">
        <v>0</v>
      </c>
      <c r="J80" s="474" t="s">
        <v>0</v>
      </c>
      <c r="K80" s="477">
        <v>0</v>
      </c>
      <c r="L80" s="474" t="s">
        <v>0</v>
      </c>
      <c r="M80" s="477">
        <v>0</v>
      </c>
      <c r="N80" s="474" t="s">
        <v>0</v>
      </c>
      <c r="O80" s="477">
        <v>0</v>
      </c>
      <c r="P80" s="477">
        <v>138290</v>
      </c>
      <c r="Q80" s="477">
        <v>0</v>
      </c>
      <c r="R80" s="477">
        <v>0</v>
      </c>
      <c r="S80" s="477">
        <v>0</v>
      </c>
      <c r="T80" s="477">
        <v>0</v>
      </c>
      <c r="U80" s="477">
        <v>0</v>
      </c>
      <c r="V80" s="477">
        <v>0</v>
      </c>
      <c r="W80" s="474" t="s">
        <v>663</v>
      </c>
      <c r="X80" s="474" t="s">
        <v>0</v>
      </c>
      <c r="Y80" s="473" t="s">
        <v>661</v>
      </c>
      <c r="Z80" s="473" t="s">
        <v>0</v>
      </c>
      <c r="AA80" s="478"/>
      <c r="AB80" s="473" t="s">
        <v>0</v>
      </c>
    </row>
    <row r="81" spans="1:28" ht="30" customHeight="1">
      <c r="A81" s="474" t="s">
        <v>894</v>
      </c>
      <c r="B81" s="474" t="s">
        <v>662</v>
      </c>
      <c r="C81" s="474" t="s">
        <v>605</v>
      </c>
      <c r="D81" s="476" t="s">
        <v>606</v>
      </c>
      <c r="E81" s="477">
        <v>0</v>
      </c>
      <c r="F81" s="474" t="s">
        <v>0</v>
      </c>
      <c r="G81" s="477">
        <v>0</v>
      </c>
      <c r="H81" s="474" t="s">
        <v>0</v>
      </c>
      <c r="I81" s="477">
        <v>0</v>
      </c>
      <c r="J81" s="474" t="s">
        <v>0</v>
      </c>
      <c r="K81" s="477">
        <v>0</v>
      </c>
      <c r="L81" s="474" t="s">
        <v>0</v>
      </c>
      <c r="M81" s="477">
        <v>0</v>
      </c>
      <c r="N81" s="474" t="s">
        <v>0</v>
      </c>
      <c r="O81" s="477">
        <v>0</v>
      </c>
      <c r="P81" s="477">
        <v>166063</v>
      </c>
      <c r="Q81" s="477">
        <v>0</v>
      </c>
      <c r="R81" s="477">
        <v>0</v>
      </c>
      <c r="S81" s="477">
        <v>0</v>
      </c>
      <c r="T81" s="477">
        <v>0</v>
      </c>
      <c r="U81" s="477">
        <v>0</v>
      </c>
      <c r="V81" s="477">
        <v>0</v>
      </c>
      <c r="W81" s="474" t="s">
        <v>664</v>
      </c>
      <c r="X81" s="474" t="s">
        <v>0</v>
      </c>
      <c r="Y81" s="473" t="s">
        <v>661</v>
      </c>
      <c r="Z81" s="473" t="s">
        <v>0</v>
      </c>
      <c r="AA81" s="478"/>
      <c r="AB81" s="473" t="s">
        <v>0</v>
      </c>
    </row>
    <row r="82" spans="1:28" ht="30" customHeight="1">
      <c r="A82" s="474" t="s">
        <v>895</v>
      </c>
      <c r="B82" s="474" t="s">
        <v>717</v>
      </c>
      <c r="C82" s="474" t="s">
        <v>605</v>
      </c>
      <c r="D82" s="476" t="s">
        <v>606</v>
      </c>
      <c r="E82" s="477">
        <v>0</v>
      </c>
      <c r="F82" s="474" t="s">
        <v>0</v>
      </c>
      <c r="G82" s="477">
        <v>0</v>
      </c>
      <c r="H82" s="474" t="s">
        <v>0</v>
      </c>
      <c r="I82" s="477">
        <v>0</v>
      </c>
      <c r="J82" s="474" t="s">
        <v>0</v>
      </c>
      <c r="K82" s="477">
        <v>0</v>
      </c>
      <c r="L82" s="474" t="s">
        <v>0</v>
      </c>
      <c r="M82" s="477">
        <v>0</v>
      </c>
      <c r="N82" s="474" t="s">
        <v>0</v>
      </c>
      <c r="O82" s="477">
        <v>0</v>
      </c>
      <c r="P82" s="477">
        <v>234297</v>
      </c>
      <c r="Q82" s="477">
        <v>0</v>
      </c>
      <c r="R82" s="477">
        <v>0</v>
      </c>
      <c r="S82" s="477">
        <v>0</v>
      </c>
      <c r="T82" s="477">
        <v>0</v>
      </c>
      <c r="U82" s="477">
        <v>0</v>
      </c>
      <c r="V82" s="477">
        <v>0</v>
      </c>
      <c r="W82" s="474" t="s">
        <v>665</v>
      </c>
      <c r="X82" s="474" t="s">
        <v>0</v>
      </c>
      <c r="Y82" s="473" t="s">
        <v>661</v>
      </c>
      <c r="Z82" s="473" t="s">
        <v>0</v>
      </c>
      <c r="AA82" s="478"/>
      <c r="AB82" s="473" t="s">
        <v>0</v>
      </c>
    </row>
    <row r="83" spans="1:28" ht="30" customHeight="1">
      <c r="A83" s="474" t="s">
        <v>863</v>
      </c>
      <c r="B83" s="474" t="s">
        <v>862</v>
      </c>
      <c r="C83" s="474" t="s">
        <v>605</v>
      </c>
      <c r="D83" s="476" t="s">
        <v>606</v>
      </c>
      <c r="E83" s="477">
        <v>0</v>
      </c>
      <c r="F83" s="474" t="s">
        <v>0</v>
      </c>
      <c r="G83" s="477">
        <v>0</v>
      </c>
      <c r="H83" s="474" t="s">
        <v>0</v>
      </c>
      <c r="I83" s="477">
        <v>0</v>
      </c>
      <c r="J83" s="474" t="s">
        <v>0</v>
      </c>
      <c r="K83" s="477">
        <v>0</v>
      </c>
      <c r="L83" s="474" t="s">
        <v>0</v>
      </c>
      <c r="M83" s="477">
        <v>0</v>
      </c>
      <c r="N83" s="474" t="s">
        <v>0</v>
      </c>
      <c r="O83" s="477">
        <v>0</v>
      </c>
      <c r="P83" s="477">
        <v>216409</v>
      </c>
      <c r="Q83" s="477">
        <v>0</v>
      </c>
      <c r="R83" s="477">
        <v>0</v>
      </c>
      <c r="S83" s="477">
        <v>0</v>
      </c>
      <c r="T83" s="477">
        <v>0</v>
      </c>
      <c r="U83" s="477">
        <v>0</v>
      </c>
      <c r="V83" s="477">
        <v>0</v>
      </c>
      <c r="W83" s="474" t="s">
        <v>666</v>
      </c>
      <c r="X83" s="474" t="s">
        <v>0</v>
      </c>
      <c r="Y83" s="473" t="s">
        <v>661</v>
      </c>
      <c r="Z83" s="473" t="s">
        <v>0</v>
      </c>
      <c r="AA83" s="478"/>
      <c r="AB83" s="473" t="s">
        <v>0</v>
      </c>
    </row>
    <row r="84" spans="1:28" ht="30" customHeight="1">
      <c r="A84" s="474" t="s">
        <v>1034</v>
      </c>
      <c r="B84" s="474" t="s">
        <v>1035</v>
      </c>
      <c r="C84" s="474" t="s">
        <v>605</v>
      </c>
      <c r="D84" s="476" t="s">
        <v>606</v>
      </c>
      <c r="E84" s="477">
        <v>0</v>
      </c>
      <c r="F84" s="474" t="s">
        <v>0</v>
      </c>
      <c r="G84" s="477">
        <v>0</v>
      </c>
      <c r="H84" s="474" t="s">
        <v>0</v>
      </c>
      <c r="I84" s="477">
        <v>0</v>
      </c>
      <c r="J84" s="474" t="s">
        <v>0</v>
      </c>
      <c r="K84" s="477">
        <v>0</v>
      </c>
      <c r="L84" s="474" t="s">
        <v>0</v>
      </c>
      <c r="M84" s="477">
        <v>0</v>
      </c>
      <c r="N84" s="474" t="s">
        <v>0</v>
      </c>
      <c r="O84" s="477">
        <v>0</v>
      </c>
      <c r="P84" s="477">
        <v>194484</v>
      </c>
      <c r="Q84" s="477">
        <v>0</v>
      </c>
      <c r="R84" s="477">
        <v>0</v>
      </c>
      <c r="S84" s="477">
        <v>0</v>
      </c>
      <c r="T84" s="477">
        <v>0</v>
      </c>
      <c r="U84" s="477">
        <v>0</v>
      </c>
      <c r="V84" s="477">
        <v>0</v>
      </c>
      <c r="W84" s="474" t="s">
        <v>667</v>
      </c>
      <c r="X84" s="474" t="s">
        <v>0</v>
      </c>
      <c r="Y84" s="473" t="s">
        <v>661</v>
      </c>
      <c r="Z84" s="473" t="s">
        <v>0</v>
      </c>
      <c r="AA84" s="478"/>
      <c r="AB84" s="473" t="s">
        <v>0</v>
      </c>
    </row>
    <row r="85" spans="1:28" ht="30" customHeight="1">
      <c r="A85" s="474" t="s">
        <v>897</v>
      </c>
      <c r="B85" s="474" t="s">
        <v>719</v>
      </c>
      <c r="C85" s="474" t="s">
        <v>605</v>
      </c>
      <c r="D85" s="476" t="s">
        <v>606</v>
      </c>
      <c r="E85" s="477">
        <v>0</v>
      </c>
      <c r="F85" s="474" t="s">
        <v>0</v>
      </c>
      <c r="G85" s="477">
        <v>0</v>
      </c>
      <c r="H85" s="474" t="s">
        <v>0</v>
      </c>
      <c r="I85" s="477">
        <v>0</v>
      </c>
      <c r="J85" s="474" t="s">
        <v>0</v>
      </c>
      <c r="K85" s="477">
        <v>0</v>
      </c>
      <c r="L85" s="474" t="s">
        <v>0</v>
      </c>
      <c r="M85" s="477">
        <v>0</v>
      </c>
      <c r="N85" s="474" t="s">
        <v>0</v>
      </c>
      <c r="O85" s="477">
        <v>0</v>
      </c>
      <c r="P85" s="477">
        <v>156858</v>
      </c>
      <c r="Q85" s="477">
        <v>0</v>
      </c>
      <c r="R85" s="477">
        <v>0</v>
      </c>
      <c r="S85" s="477">
        <v>0</v>
      </c>
      <c r="T85" s="477">
        <v>0</v>
      </c>
      <c r="U85" s="477">
        <v>0</v>
      </c>
      <c r="V85" s="477">
        <v>0</v>
      </c>
      <c r="W85" s="474" t="s">
        <v>668</v>
      </c>
      <c r="X85" s="474" t="s">
        <v>0</v>
      </c>
      <c r="Y85" s="473" t="s">
        <v>661</v>
      </c>
      <c r="Z85" s="473" t="s">
        <v>0</v>
      </c>
      <c r="AA85" s="478"/>
      <c r="AB85" s="473" t="s">
        <v>0</v>
      </c>
    </row>
    <row r="86" spans="1:28" ht="30" customHeight="1">
      <c r="A86" s="474" t="s">
        <v>828</v>
      </c>
      <c r="B86" s="474" t="s">
        <v>604</v>
      </c>
      <c r="C86" s="474" t="s">
        <v>605</v>
      </c>
      <c r="D86" s="476" t="s">
        <v>606</v>
      </c>
      <c r="E86" s="477">
        <v>0</v>
      </c>
      <c r="F86" s="474" t="s">
        <v>0</v>
      </c>
      <c r="G86" s="477">
        <v>0</v>
      </c>
      <c r="H86" s="474" t="s">
        <v>0</v>
      </c>
      <c r="I86" s="477">
        <v>0</v>
      </c>
      <c r="J86" s="474" t="s">
        <v>0</v>
      </c>
      <c r="K86" s="477">
        <v>0</v>
      </c>
      <c r="L86" s="474" t="s">
        <v>0</v>
      </c>
      <c r="M86" s="477">
        <v>0</v>
      </c>
      <c r="N86" s="474" t="s">
        <v>0</v>
      </c>
      <c r="O86" s="477">
        <v>0</v>
      </c>
      <c r="P86" s="477">
        <v>202885</v>
      </c>
      <c r="Q86" s="477">
        <v>0</v>
      </c>
      <c r="R86" s="477">
        <v>0</v>
      </c>
      <c r="S86" s="477">
        <v>0</v>
      </c>
      <c r="T86" s="477">
        <v>0</v>
      </c>
      <c r="U86" s="477">
        <v>0</v>
      </c>
      <c r="V86" s="477">
        <v>0</v>
      </c>
      <c r="W86" s="474" t="s">
        <v>669</v>
      </c>
      <c r="X86" s="474" t="s">
        <v>0</v>
      </c>
      <c r="Y86" s="473" t="s">
        <v>661</v>
      </c>
      <c r="Z86" s="473" t="s">
        <v>0</v>
      </c>
      <c r="AA86" s="478"/>
      <c r="AB86" s="473" t="s">
        <v>0</v>
      </c>
    </row>
    <row r="87" spans="1:28" ht="30" customHeight="1">
      <c r="A87" s="474" t="s">
        <v>847</v>
      </c>
      <c r="B87" s="474" t="s">
        <v>609</v>
      </c>
      <c r="C87" s="474" t="s">
        <v>605</v>
      </c>
      <c r="D87" s="476" t="s">
        <v>606</v>
      </c>
      <c r="E87" s="477">
        <v>0</v>
      </c>
      <c r="F87" s="474" t="s">
        <v>0</v>
      </c>
      <c r="G87" s="477">
        <v>0</v>
      </c>
      <c r="H87" s="474" t="s">
        <v>0</v>
      </c>
      <c r="I87" s="477">
        <v>0</v>
      </c>
      <c r="J87" s="474" t="s">
        <v>0</v>
      </c>
      <c r="K87" s="477">
        <v>0</v>
      </c>
      <c r="L87" s="474" t="s">
        <v>0</v>
      </c>
      <c r="M87" s="477">
        <v>0</v>
      </c>
      <c r="N87" s="474" t="s">
        <v>0</v>
      </c>
      <c r="O87" s="477">
        <v>0</v>
      </c>
      <c r="P87" s="477">
        <v>176227</v>
      </c>
      <c r="Q87" s="477">
        <v>0</v>
      </c>
      <c r="R87" s="477">
        <v>0</v>
      </c>
      <c r="S87" s="477">
        <v>0</v>
      </c>
      <c r="T87" s="477">
        <v>0</v>
      </c>
      <c r="U87" s="477">
        <v>0</v>
      </c>
      <c r="V87" s="477">
        <v>0</v>
      </c>
      <c r="W87" s="474" t="s">
        <v>670</v>
      </c>
      <c r="X87" s="474" t="s">
        <v>0</v>
      </c>
      <c r="Y87" s="473" t="s">
        <v>661</v>
      </c>
      <c r="Z87" s="473" t="s">
        <v>0</v>
      </c>
      <c r="AA87" s="478"/>
      <c r="AB87" s="473" t="s">
        <v>0</v>
      </c>
    </row>
    <row r="88" spans="1:28" ht="30" customHeight="1">
      <c r="A88" s="474" t="s">
        <v>840</v>
      </c>
      <c r="B88" s="474" t="s">
        <v>607</v>
      </c>
      <c r="C88" s="474" t="s">
        <v>605</v>
      </c>
      <c r="D88" s="476" t="s">
        <v>606</v>
      </c>
      <c r="E88" s="477">
        <v>0</v>
      </c>
      <c r="F88" s="474" t="s">
        <v>0</v>
      </c>
      <c r="G88" s="477">
        <v>0</v>
      </c>
      <c r="H88" s="474" t="s">
        <v>0</v>
      </c>
      <c r="I88" s="477">
        <v>0</v>
      </c>
      <c r="J88" s="474" t="s">
        <v>0</v>
      </c>
      <c r="K88" s="477">
        <v>0</v>
      </c>
      <c r="L88" s="474" t="s">
        <v>0</v>
      </c>
      <c r="M88" s="477">
        <v>0</v>
      </c>
      <c r="N88" s="474" t="s">
        <v>0</v>
      </c>
      <c r="O88" s="477">
        <v>0</v>
      </c>
      <c r="P88" s="477">
        <v>138956</v>
      </c>
      <c r="Q88" s="477">
        <v>0</v>
      </c>
      <c r="R88" s="477">
        <v>0</v>
      </c>
      <c r="S88" s="477">
        <v>0</v>
      </c>
      <c r="T88" s="477">
        <v>0</v>
      </c>
      <c r="U88" s="477">
        <v>0</v>
      </c>
      <c r="V88" s="477">
        <v>0</v>
      </c>
      <c r="W88" s="474" t="s">
        <v>722</v>
      </c>
      <c r="X88" s="474" t="s">
        <v>0</v>
      </c>
      <c r="Y88" s="473" t="s">
        <v>661</v>
      </c>
      <c r="Z88" s="473" t="s">
        <v>0</v>
      </c>
      <c r="AA88" s="478"/>
      <c r="AB88" s="473" t="s">
        <v>0</v>
      </c>
    </row>
    <row r="89" spans="1:28" ht="30" customHeight="1">
      <c r="A89" s="474" t="s">
        <v>873</v>
      </c>
      <c r="B89" s="474" t="s">
        <v>615</v>
      </c>
      <c r="C89" s="474" t="s">
        <v>605</v>
      </c>
      <c r="D89" s="476" t="s">
        <v>606</v>
      </c>
      <c r="E89" s="477">
        <v>0</v>
      </c>
      <c r="F89" s="474" t="s">
        <v>0</v>
      </c>
      <c r="G89" s="477">
        <v>0</v>
      </c>
      <c r="H89" s="474" t="s">
        <v>0</v>
      </c>
      <c r="I89" s="477">
        <v>0</v>
      </c>
      <c r="J89" s="474" t="s">
        <v>0</v>
      </c>
      <c r="K89" s="477">
        <v>0</v>
      </c>
      <c r="L89" s="474" t="s">
        <v>0</v>
      </c>
      <c r="M89" s="477">
        <v>0</v>
      </c>
      <c r="N89" s="474" t="s">
        <v>0</v>
      </c>
      <c r="O89" s="477">
        <v>0</v>
      </c>
      <c r="P89" s="477">
        <v>239716</v>
      </c>
      <c r="Q89" s="477">
        <v>0</v>
      </c>
      <c r="R89" s="477">
        <v>0</v>
      </c>
      <c r="S89" s="477">
        <v>0</v>
      </c>
      <c r="T89" s="477">
        <v>0</v>
      </c>
      <c r="U89" s="477">
        <v>0</v>
      </c>
      <c r="V89" s="477">
        <v>0</v>
      </c>
      <c r="W89" s="474" t="s">
        <v>723</v>
      </c>
      <c r="X89" s="474" t="s">
        <v>0</v>
      </c>
      <c r="Y89" s="473" t="s">
        <v>661</v>
      </c>
      <c r="Z89" s="473" t="s">
        <v>0</v>
      </c>
      <c r="AA89" s="478"/>
      <c r="AB89" s="473" t="s">
        <v>0</v>
      </c>
    </row>
    <row r="90" spans="1:28" ht="30" customHeight="1">
      <c r="A90" s="474" t="s">
        <v>878</v>
      </c>
      <c r="B90" s="474" t="s">
        <v>617</v>
      </c>
      <c r="C90" s="474" t="s">
        <v>605</v>
      </c>
      <c r="D90" s="476" t="s">
        <v>606</v>
      </c>
      <c r="E90" s="477">
        <v>0</v>
      </c>
      <c r="F90" s="474" t="s">
        <v>0</v>
      </c>
      <c r="G90" s="477">
        <v>0</v>
      </c>
      <c r="H90" s="474" t="s">
        <v>0</v>
      </c>
      <c r="I90" s="477">
        <v>0</v>
      </c>
      <c r="J90" s="474" t="s">
        <v>0</v>
      </c>
      <c r="K90" s="477">
        <v>0</v>
      </c>
      <c r="L90" s="474" t="s">
        <v>0</v>
      </c>
      <c r="M90" s="477">
        <v>0</v>
      </c>
      <c r="N90" s="474" t="s">
        <v>0</v>
      </c>
      <c r="O90" s="477">
        <v>0</v>
      </c>
      <c r="P90" s="477">
        <v>237385</v>
      </c>
      <c r="Q90" s="477">
        <v>0</v>
      </c>
      <c r="R90" s="477">
        <v>0</v>
      </c>
      <c r="S90" s="477">
        <v>0</v>
      </c>
      <c r="T90" s="477">
        <v>0</v>
      </c>
      <c r="U90" s="477">
        <v>0</v>
      </c>
      <c r="V90" s="477">
        <v>0</v>
      </c>
      <c r="W90" s="474" t="s">
        <v>1036</v>
      </c>
      <c r="X90" s="474" t="s">
        <v>0</v>
      </c>
      <c r="Y90" s="473" t="s">
        <v>661</v>
      </c>
      <c r="Z90" s="473" t="s">
        <v>0</v>
      </c>
      <c r="AA90" s="478"/>
      <c r="AB90" s="473" t="s">
        <v>0</v>
      </c>
    </row>
    <row r="91" spans="1:28" ht="30" customHeight="1">
      <c r="A91" s="474" t="s">
        <v>866</v>
      </c>
      <c r="B91" s="474" t="s">
        <v>613</v>
      </c>
      <c r="C91" s="474" t="s">
        <v>605</v>
      </c>
      <c r="D91" s="476" t="s">
        <v>606</v>
      </c>
      <c r="E91" s="477">
        <v>0</v>
      </c>
      <c r="F91" s="474" t="s">
        <v>0</v>
      </c>
      <c r="G91" s="477">
        <v>0</v>
      </c>
      <c r="H91" s="474" t="s">
        <v>0</v>
      </c>
      <c r="I91" s="477">
        <v>0</v>
      </c>
      <c r="J91" s="474" t="s">
        <v>0</v>
      </c>
      <c r="K91" s="477">
        <v>0</v>
      </c>
      <c r="L91" s="474" t="s">
        <v>0</v>
      </c>
      <c r="M91" s="477">
        <v>0</v>
      </c>
      <c r="N91" s="474" t="s">
        <v>0</v>
      </c>
      <c r="O91" s="477">
        <v>0</v>
      </c>
      <c r="P91" s="477">
        <v>334072</v>
      </c>
      <c r="Q91" s="477">
        <v>0</v>
      </c>
      <c r="R91" s="477">
        <v>0</v>
      </c>
      <c r="S91" s="477">
        <v>0</v>
      </c>
      <c r="T91" s="477">
        <v>0</v>
      </c>
      <c r="U91" s="477">
        <v>0</v>
      </c>
      <c r="V91" s="477">
        <v>0</v>
      </c>
      <c r="W91" s="474" t="s">
        <v>1037</v>
      </c>
      <c r="X91" s="474" t="s">
        <v>0</v>
      </c>
      <c r="Y91" s="473" t="s">
        <v>661</v>
      </c>
      <c r="Z91" s="473" t="s">
        <v>0</v>
      </c>
      <c r="AA91" s="478"/>
      <c r="AB91" s="473" t="s">
        <v>0</v>
      </c>
    </row>
    <row r="92" spans="1:28" ht="30" customHeight="1">
      <c r="A92" s="474" t="s">
        <v>914</v>
      </c>
      <c r="B92" s="474" t="s">
        <v>913</v>
      </c>
      <c r="C92" s="474" t="s">
        <v>605</v>
      </c>
      <c r="D92" s="476" t="s">
        <v>606</v>
      </c>
      <c r="E92" s="477">
        <v>0</v>
      </c>
      <c r="F92" s="474" t="s">
        <v>0</v>
      </c>
      <c r="G92" s="477">
        <v>0</v>
      </c>
      <c r="H92" s="474" t="s">
        <v>0</v>
      </c>
      <c r="I92" s="477">
        <v>0</v>
      </c>
      <c r="J92" s="474" t="s">
        <v>0</v>
      </c>
      <c r="K92" s="477">
        <v>0</v>
      </c>
      <c r="L92" s="474" t="s">
        <v>0</v>
      </c>
      <c r="M92" s="477">
        <v>0</v>
      </c>
      <c r="N92" s="474" t="s">
        <v>0</v>
      </c>
      <c r="O92" s="477">
        <v>0</v>
      </c>
      <c r="P92" s="477">
        <v>245030</v>
      </c>
      <c r="Q92" s="477">
        <v>0</v>
      </c>
      <c r="R92" s="477">
        <v>0</v>
      </c>
      <c r="S92" s="477">
        <v>0</v>
      </c>
      <c r="T92" s="477">
        <v>0</v>
      </c>
      <c r="U92" s="477">
        <v>0</v>
      </c>
      <c r="V92" s="477">
        <v>0</v>
      </c>
      <c r="W92" s="474" t="s">
        <v>1038</v>
      </c>
      <c r="X92" s="474" t="s">
        <v>0</v>
      </c>
      <c r="Y92" s="473" t="s">
        <v>661</v>
      </c>
      <c r="Z92" s="473" t="s">
        <v>0</v>
      </c>
      <c r="AA92" s="478"/>
      <c r="AB92" s="473" t="s">
        <v>0</v>
      </c>
    </row>
    <row r="93" spans="1:28" ht="30" customHeight="1">
      <c r="A93" s="474" t="s">
        <v>799</v>
      </c>
      <c r="B93" s="474" t="s">
        <v>797</v>
      </c>
      <c r="C93" s="474" t="s">
        <v>798</v>
      </c>
      <c r="D93" s="476" t="s">
        <v>427</v>
      </c>
      <c r="E93" s="477">
        <v>0</v>
      </c>
      <c r="F93" s="474" t="s">
        <v>0</v>
      </c>
      <c r="G93" s="477">
        <v>0</v>
      </c>
      <c r="H93" s="474" t="s">
        <v>0</v>
      </c>
      <c r="I93" s="477">
        <v>0</v>
      </c>
      <c r="J93" s="474" t="s">
        <v>0</v>
      </c>
      <c r="K93" s="477">
        <v>0</v>
      </c>
      <c r="L93" s="474" t="s">
        <v>0</v>
      </c>
      <c r="M93" s="477">
        <v>0</v>
      </c>
      <c r="N93" s="474" t="s">
        <v>0</v>
      </c>
      <c r="O93" s="477">
        <v>0</v>
      </c>
      <c r="P93" s="477">
        <v>0</v>
      </c>
      <c r="Q93" s="477">
        <v>242000</v>
      </c>
      <c r="R93" s="477">
        <v>0</v>
      </c>
      <c r="S93" s="477">
        <v>0</v>
      </c>
      <c r="T93" s="477">
        <v>0</v>
      </c>
      <c r="U93" s="477">
        <v>0</v>
      </c>
      <c r="V93" s="477">
        <f>SMALL(Q93:U93,COUNTIF(Q93:U93,0)+1)</f>
        <v>242000</v>
      </c>
      <c r="W93" s="474" t="s">
        <v>1039</v>
      </c>
      <c r="X93" s="474" t="s">
        <v>0</v>
      </c>
      <c r="Y93" s="473" t="s">
        <v>10</v>
      </c>
      <c r="Z93" s="473" t="s">
        <v>0</v>
      </c>
      <c r="AA93" s="478"/>
      <c r="AB93" s="473" t="s">
        <v>0</v>
      </c>
    </row>
    <row r="94" spans="1:28" ht="30" customHeight="1">
      <c r="A94" s="474" t="s">
        <v>802</v>
      </c>
      <c r="B94" s="474" t="s">
        <v>800</v>
      </c>
      <c r="C94" s="474" t="s">
        <v>801</v>
      </c>
      <c r="D94" s="476" t="s">
        <v>429</v>
      </c>
      <c r="E94" s="477">
        <v>0</v>
      </c>
      <c r="F94" s="474" t="s">
        <v>0</v>
      </c>
      <c r="G94" s="477">
        <v>0</v>
      </c>
      <c r="H94" s="474" t="s">
        <v>0</v>
      </c>
      <c r="I94" s="477">
        <v>0</v>
      </c>
      <c r="J94" s="474" t="s">
        <v>0</v>
      </c>
      <c r="K94" s="477">
        <v>0</v>
      </c>
      <c r="L94" s="474" t="s">
        <v>0</v>
      </c>
      <c r="M94" s="477">
        <v>0</v>
      </c>
      <c r="N94" s="474" t="s">
        <v>0</v>
      </c>
      <c r="O94" s="477">
        <v>0</v>
      </c>
      <c r="P94" s="477">
        <v>0</v>
      </c>
      <c r="Q94" s="477">
        <v>65000</v>
      </c>
      <c r="R94" s="477">
        <v>0</v>
      </c>
      <c r="S94" s="477">
        <v>0</v>
      </c>
      <c r="T94" s="477">
        <v>0</v>
      </c>
      <c r="U94" s="477">
        <v>0</v>
      </c>
      <c r="V94" s="477">
        <f>SMALL(Q94:U94,COUNTIF(Q94:U94,0)+1)</f>
        <v>65000</v>
      </c>
      <c r="W94" s="474" t="s">
        <v>1040</v>
      </c>
      <c r="X94" s="474" t="s">
        <v>0</v>
      </c>
      <c r="Y94" s="473" t="s">
        <v>10</v>
      </c>
      <c r="Z94" s="473" t="s">
        <v>0</v>
      </c>
      <c r="AA94" s="478"/>
      <c r="AB94" s="473" t="s">
        <v>0</v>
      </c>
    </row>
    <row r="95" spans="1:28" ht="30" customHeight="1">
      <c r="A95" s="474" t="s">
        <v>805</v>
      </c>
      <c r="B95" s="474" t="s">
        <v>800</v>
      </c>
      <c r="C95" s="474" t="s">
        <v>803</v>
      </c>
      <c r="D95" s="476" t="s">
        <v>804</v>
      </c>
      <c r="E95" s="477">
        <v>0</v>
      </c>
      <c r="F95" s="474" t="s">
        <v>0</v>
      </c>
      <c r="G95" s="477">
        <v>0</v>
      </c>
      <c r="H95" s="474" t="s">
        <v>0</v>
      </c>
      <c r="I95" s="477">
        <v>0</v>
      </c>
      <c r="J95" s="474" t="s">
        <v>0</v>
      </c>
      <c r="K95" s="477">
        <v>0</v>
      </c>
      <c r="L95" s="474" t="s">
        <v>0</v>
      </c>
      <c r="M95" s="477">
        <v>0</v>
      </c>
      <c r="N95" s="474" t="s">
        <v>0</v>
      </c>
      <c r="O95" s="477">
        <v>0</v>
      </c>
      <c r="P95" s="477">
        <v>0</v>
      </c>
      <c r="Q95" s="477">
        <v>13000</v>
      </c>
      <c r="R95" s="477">
        <v>0</v>
      </c>
      <c r="S95" s="477">
        <v>0</v>
      </c>
      <c r="T95" s="477">
        <v>0</v>
      </c>
      <c r="U95" s="477">
        <v>0</v>
      </c>
      <c r="V95" s="477">
        <f>SMALL(Q95:U95,COUNTIF(Q95:U95,0)+1)</f>
        <v>13000</v>
      </c>
      <c r="W95" s="474" t="s">
        <v>1041</v>
      </c>
      <c r="X95" s="474" t="s">
        <v>0</v>
      </c>
      <c r="Y95" s="473" t="s">
        <v>10</v>
      </c>
      <c r="Z95" s="473" t="s">
        <v>0</v>
      </c>
      <c r="AA95" s="478"/>
      <c r="AB95" s="473" t="s">
        <v>0</v>
      </c>
    </row>
    <row r="96" spans="1:28" ht="30" customHeight="1">
      <c r="A96" s="474"/>
      <c r="B96" s="474"/>
      <c r="C96" s="474"/>
      <c r="D96" s="476"/>
      <c r="E96" s="477"/>
      <c r="F96" s="474"/>
      <c r="G96" s="477"/>
      <c r="H96" s="474"/>
      <c r="I96" s="477"/>
      <c r="J96" s="474"/>
      <c r="K96" s="477"/>
      <c r="L96" s="474"/>
      <c r="M96" s="477"/>
      <c r="N96" s="474"/>
      <c r="O96" s="477"/>
      <c r="P96" s="477"/>
      <c r="Q96" s="477"/>
      <c r="R96" s="477"/>
      <c r="S96" s="477"/>
      <c r="T96" s="477"/>
      <c r="U96" s="477"/>
      <c r="V96" s="477"/>
      <c r="W96" s="474"/>
      <c r="X96" s="474"/>
      <c r="Y96" s="473"/>
      <c r="Z96" s="473"/>
      <c r="AA96" s="478"/>
      <c r="AB96" s="473"/>
    </row>
    <row r="97" spans="1:28" ht="30" customHeight="1">
      <c r="A97" s="474"/>
      <c r="B97" s="474"/>
      <c r="C97" s="474"/>
      <c r="D97" s="476"/>
      <c r="E97" s="477"/>
      <c r="F97" s="474"/>
      <c r="G97" s="477"/>
      <c r="H97" s="474"/>
      <c r="I97" s="477"/>
      <c r="J97" s="474"/>
      <c r="K97" s="477"/>
      <c r="L97" s="474"/>
      <c r="M97" s="477"/>
      <c r="N97" s="474"/>
      <c r="O97" s="477"/>
      <c r="P97" s="477"/>
      <c r="Q97" s="477"/>
      <c r="R97" s="477"/>
      <c r="S97" s="477"/>
      <c r="T97" s="477"/>
      <c r="U97" s="477"/>
      <c r="V97" s="477"/>
      <c r="W97" s="474"/>
      <c r="X97" s="474"/>
      <c r="Y97" s="473"/>
      <c r="Z97" s="473"/>
      <c r="AA97" s="478"/>
      <c r="AB97" s="473"/>
    </row>
    <row r="98" spans="1:28" ht="30" customHeight="1">
      <c r="A98" s="474"/>
      <c r="B98" s="474"/>
      <c r="C98" s="474"/>
      <c r="D98" s="476"/>
      <c r="E98" s="477"/>
      <c r="F98" s="474"/>
      <c r="G98" s="477"/>
      <c r="H98" s="474"/>
      <c r="I98" s="477"/>
      <c r="J98" s="474"/>
      <c r="K98" s="477"/>
      <c r="L98" s="474"/>
      <c r="M98" s="477"/>
      <c r="N98" s="474"/>
      <c r="O98" s="477"/>
      <c r="P98" s="477"/>
      <c r="Q98" s="477"/>
      <c r="R98" s="477"/>
      <c r="S98" s="477"/>
      <c r="T98" s="477"/>
      <c r="U98" s="477"/>
      <c r="V98" s="477"/>
      <c r="W98" s="474"/>
      <c r="X98" s="474"/>
      <c r="Y98" s="473"/>
      <c r="Z98" s="473"/>
      <c r="AA98" s="478"/>
      <c r="AB98" s="473"/>
    </row>
    <row r="99" spans="1:28" ht="30" customHeight="1">
      <c r="A99" s="474"/>
      <c r="B99" s="474"/>
      <c r="C99" s="474"/>
      <c r="D99" s="476"/>
      <c r="E99" s="477"/>
      <c r="F99" s="474"/>
      <c r="G99" s="477"/>
      <c r="H99" s="474"/>
      <c r="I99" s="477"/>
      <c r="J99" s="474"/>
      <c r="K99" s="477"/>
      <c r="L99" s="474"/>
      <c r="M99" s="477"/>
      <c r="N99" s="474"/>
      <c r="O99" s="477"/>
      <c r="P99" s="477"/>
      <c r="Q99" s="477"/>
      <c r="R99" s="477"/>
      <c r="S99" s="477"/>
      <c r="T99" s="477"/>
      <c r="U99" s="477"/>
      <c r="V99" s="477"/>
      <c r="W99" s="474"/>
      <c r="X99" s="474"/>
      <c r="Y99" s="473"/>
      <c r="Z99" s="473"/>
      <c r="AA99" s="478"/>
      <c r="AB99" s="473"/>
    </row>
    <row r="100" spans="1:28" ht="30" customHeight="1">
      <c r="A100" s="474"/>
      <c r="B100" s="474"/>
      <c r="C100" s="474"/>
      <c r="D100" s="476"/>
      <c r="E100" s="477"/>
      <c r="F100" s="474"/>
      <c r="G100" s="477"/>
      <c r="H100" s="474"/>
      <c r="I100" s="477"/>
      <c r="J100" s="474"/>
      <c r="K100" s="477"/>
      <c r="L100" s="474"/>
      <c r="M100" s="477"/>
      <c r="N100" s="474"/>
      <c r="O100" s="477"/>
      <c r="P100" s="477"/>
      <c r="Q100" s="477"/>
      <c r="R100" s="477"/>
      <c r="S100" s="477"/>
      <c r="T100" s="477"/>
      <c r="U100" s="477"/>
      <c r="V100" s="477"/>
      <c r="W100" s="474"/>
      <c r="X100" s="474"/>
      <c r="Y100" s="473"/>
      <c r="Z100" s="473"/>
      <c r="AA100" s="478"/>
      <c r="AB100" s="473"/>
    </row>
    <row r="101" spans="1:28" ht="30" customHeight="1">
      <c r="A101" s="474"/>
      <c r="B101" s="474"/>
      <c r="C101" s="474"/>
      <c r="D101" s="476"/>
      <c r="E101" s="477"/>
      <c r="F101" s="474"/>
      <c r="G101" s="477"/>
      <c r="H101" s="474"/>
      <c r="I101" s="477"/>
      <c r="J101" s="474"/>
      <c r="K101" s="477"/>
      <c r="L101" s="474"/>
      <c r="M101" s="477"/>
      <c r="N101" s="474"/>
      <c r="O101" s="477"/>
      <c r="P101" s="477"/>
      <c r="Q101" s="477"/>
      <c r="R101" s="477"/>
      <c r="S101" s="477"/>
      <c r="T101" s="477"/>
      <c r="U101" s="477"/>
      <c r="V101" s="477"/>
      <c r="W101" s="474"/>
      <c r="X101" s="474"/>
      <c r="Y101" s="473"/>
      <c r="Z101" s="473"/>
      <c r="AA101" s="478"/>
      <c r="AB101" s="473"/>
    </row>
    <row r="102" spans="1:28" ht="30" customHeight="1">
      <c r="A102" s="474"/>
      <c r="B102" s="474"/>
      <c r="C102" s="474"/>
      <c r="D102" s="476"/>
      <c r="E102" s="477"/>
      <c r="F102" s="474"/>
      <c r="G102" s="477"/>
      <c r="H102" s="474"/>
      <c r="I102" s="477"/>
      <c r="J102" s="474"/>
      <c r="K102" s="477"/>
      <c r="L102" s="474"/>
      <c r="M102" s="477"/>
      <c r="N102" s="474"/>
      <c r="O102" s="477"/>
      <c r="P102" s="477"/>
      <c r="Q102" s="477"/>
      <c r="R102" s="477"/>
      <c r="S102" s="477"/>
      <c r="T102" s="477"/>
      <c r="U102" s="477"/>
      <c r="V102" s="477"/>
      <c r="W102" s="474"/>
      <c r="X102" s="474"/>
      <c r="Y102" s="473"/>
      <c r="Z102" s="473"/>
      <c r="AA102" s="478"/>
      <c r="AB102" s="473"/>
    </row>
    <row r="103" spans="1:28" ht="30" customHeight="1">
      <c r="A103" s="474"/>
      <c r="B103" s="474"/>
      <c r="C103" s="474"/>
      <c r="D103" s="476"/>
      <c r="E103" s="477"/>
      <c r="F103" s="474"/>
      <c r="G103" s="477"/>
      <c r="H103" s="474"/>
      <c r="I103" s="477"/>
      <c r="J103" s="474"/>
      <c r="K103" s="477"/>
      <c r="L103" s="474"/>
      <c r="M103" s="477"/>
      <c r="N103" s="474"/>
      <c r="O103" s="477"/>
      <c r="P103" s="477"/>
      <c r="Q103" s="477"/>
      <c r="R103" s="477"/>
      <c r="S103" s="477"/>
      <c r="T103" s="477"/>
      <c r="U103" s="477"/>
      <c r="V103" s="477"/>
      <c r="W103" s="474"/>
      <c r="X103" s="474"/>
      <c r="Y103" s="473"/>
      <c r="Z103" s="473"/>
      <c r="AA103" s="478"/>
      <c r="AB103" s="473"/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4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M30"/>
  <sheetViews>
    <sheetView view="pageBreakPreview" zoomScale="60" workbookViewId="0">
      <selection activeCell="E4" sqref="E4"/>
    </sheetView>
  </sheetViews>
  <sheetFormatPr defaultColWidth="9" defaultRowHeight="16.5"/>
  <cols>
    <col min="1" max="16384" width="9" style="322"/>
  </cols>
  <sheetData>
    <row r="1" spans="1:7">
      <c r="A1" s="322" t="s">
        <v>21</v>
      </c>
    </row>
    <row r="2" spans="1:7">
      <c r="A2" s="324" t="s">
        <v>22</v>
      </c>
      <c r="B2" s="322" t="s">
        <v>23</v>
      </c>
    </row>
    <row r="3" spans="1:7">
      <c r="A3" s="324" t="s">
        <v>24</v>
      </c>
      <c r="B3" s="322" t="s">
        <v>25</v>
      </c>
    </row>
    <row r="4" spans="1:7">
      <c r="A4" s="324" t="s">
        <v>26</v>
      </c>
      <c r="B4" s="322">
        <v>5</v>
      </c>
    </row>
    <row r="5" spans="1:7">
      <c r="A5" s="324" t="s">
        <v>27</v>
      </c>
      <c r="B5" s="322">
        <v>5</v>
      </c>
    </row>
    <row r="6" spans="1:7">
      <c r="A6" s="324" t="s">
        <v>28</v>
      </c>
      <c r="B6" s="322" t="s">
        <v>29</v>
      </c>
    </row>
    <row r="7" spans="1:7">
      <c r="A7" s="324" t="s">
        <v>30</v>
      </c>
      <c r="B7" s="322" t="s">
        <v>10</v>
      </c>
      <c r="C7" s="322">
        <v>1</v>
      </c>
    </row>
    <row r="8" spans="1:7">
      <c r="A8" s="324" t="s">
        <v>31</v>
      </c>
      <c r="B8" s="322" t="s">
        <v>10</v>
      </c>
      <c r="C8" s="322">
        <v>2</v>
      </c>
    </row>
    <row r="9" spans="1:7">
      <c r="A9" s="324" t="s">
        <v>32</v>
      </c>
      <c r="B9" s="322" t="s">
        <v>11</v>
      </c>
      <c r="C9" s="322" t="s">
        <v>12</v>
      </c>
      <c r="D9" s="322" t="s">
        <v>13</v>
      </c>
      <c r="E9" s="322" t="s">
        <v>14</v>
      </c>
      <c r="F9" s="322" t="s">
        <v>15</v>
      </c>
      <c r="G9" s="322" t="s">
        <v>33</v>
      </c>
    </row>
    <row r="10" spans="1:7" ht="41.25">
      <c r="A10" s="243" t="s">
        <v>34</v>
      </c>
      <c r="B10" s="322">
        <v>1208</v>
      </c>
      <c r="C10" s="322">
        <v>0</v>
      </c>
      <c r="D10" s="322">
        <v>0</v>
      </c>
    </row>
    <row r="11" spans="1:7">
      <c r="A11" s="324" t="s">
        <v>35</v>
      </c>
      <c r="B11" s="322" t="s">
        <v>36</v>
      </c>
      <c r="C11" s="322">
        <v>4</v>
      </c>
    </row>
    <row r="12" spans="1:7">
      <c r="A12" s="324" t="s">
        <v>37</v>
      </c>
      <c r="B12" s="322" t="s">
        <v>36</v>
      </c>
      <c r="C12" s="322">
        <v>4</v>
      </c>
    </row>
    <row r="13" spans="1:7">
      <c r="A13" s="324" t="s">
        <v>38</v>
      </c>
      <c r="B13" s="322" t="s">
        <v>36</v>
      </c>
      <c r="C13" s="322">
        <v>3</v>
      </c>
    </row>
    <row r="14" spans="1:7">
      <c r="A14" s="324" t="s">
        <v>39</v>
      </c>
      <c r="B14" s="322" t="s">
        <v>10</v>
      </c>
      <c r="C14" s="322">
        <v>5</v>
      </c>
    </row>
    <row r="15" spans="1:7">
      <c r="A15" s="324" t="s">
        <v>40</v>
      </c>
      <c r="B15" s="322" t="s">
        <v>4</v>
      </c>
      <c r="C15" s="322" t="s">
        <v>41</v>
      </c>
      <c r="D15" s="322" t="s">
        <v>41</v>
      </c>
      <c r="E15" s="322" t="s">
        <v>41</v>
      </c>
      <c r="F15" s="322">
        <v>1</v>
      </c>
    </row>
    <row r="16" spans="1:7">
      <c r="A16" s="324" t="s">
        <v>42</v>
      </c>
      <c r="B16" s="322">
        <v>1.1100000000000001</v>
      </c>
      <c r="C16" s="322">
        <v>1.1200000000000001</v>
      </c>
    </row>
    <row r="17" spans="1:13">
      <c r="A17" s="324" t="s">
        <v>43</v>
      </c>
      <c r="B17" s="322">
        <v>1</v>
      </c>
      <c r="C17" s="322">
        <v>1.5</v>
      </c>
      <c r="D17" s="322">
        <v>1.1599999999999999</v>
      </c>
      <c r="E17" s="322">
        <v>1.6</v>
      </c>
      <c r="F17" s="322">
        <v>1.6</v>
      </c>
      <c r="G17" s="322">
        <v>1.6</v>
      </c>
      <c r="H17" s="322">
        <v>1.94</v>
      </c>
      <c r="I17" s="322">
        <v>1.94</v>
      </c>
      <c r="J17" s="322">
        <v>1.94</v>
      </c>
      <c r="K17" s="322">
        <v>1</v>
      </c>
      <c r="L17" s="322">
        <v>1</v>
      </c>
      <c r="M17" s="322">
        <v>1</v>
      </c>
    </row>
    <row r="18" spans="1:13">
      <c r="A18" s="324" t="s">
        <v>44</v>
      </c>
      <c r="B18" s="322">
        <v>1.25</v>
      </c>
      <c r="C18" s="322">
        <v>1.071</v>
      </c>
    </row>
    <row r="19" spans="1:13">
      <c r="A19" s="324" t="s">
        <v>45</v>
      </c>
    </row>
    <row r="20" spans="1:13">
      <c r="A20" s="324" t="s">
        <v>46</v>
      </c>
      <c r="B20" s="324" t="s">
        <v>10</v>
      </c>
      <c r="C20" s="322">
        <v>1</v>
      </c>
    </row>
    <row r="21" spans="1:13">
      <c r="A21" s="322" t="s">
        <v>9</v>
      </c>
      <c r="B21" s="322" t="s">
        <v>47</v>
      </c>
      <c r="C21" s="322" t="s">
        <v>48</v>
      </c>
    </row>
    <row r="22" spans="1:13">
      <c r="A22" s="322">
        <v>1</v>
      </c>
      <c r="B22" s="324" t="s">
        <v>49</v>
      </c>
      <c r="C22" s="324" t="s">
        <v>16</v>
      </c>
    </row>
    <row r="23" spans="1:13">
      <c r="A23" s="322">
        <v>2</v>
      </c>
      <c r="B23" s="324" t="s">
        <v>50</v>
      </c>
      <c r="C23" s="324" t="s">
        <v>51</v>
      </c>
    </row>
    <row r="24" spans="1:13">
      <c r="A24" s="322">
        <v>3</v>
      </c>
      <c r="B24" s="324" t="s">
        <v>18</v>
      </c>
      <c r="C24" s="324" t="s">
        <v>17</v>
      </c>
    </row>
    <row r="25" spans="1:13">
      <c r="A25" s="322">
        <v>4</v>
      </c>
      <c r="B25" s="324" t="s">
        <v>52</v>
      </c>
      <c r="C25" s="324" t="s">
        <v>53</v>
      </c>
    </row>
    <row r="26" spans="1:13">
      <c r="A26" s="322">
        <v>5</v>
      </c>
      <c r="B26" s="324" t="s">
        <v>20</v>
      </c>
      <c r="C26" s="324" t="s">
        <v>19</v>
      </c>
    </row>
    <row r="27" spans="1:13">
      <c r="A27" s="322">
        <v>6</v>
      </c>
      <c r="B27" s="324" t="s">
        <v>54</v>
      </c>
      <c r="C27" s="324" t="s">
        <v>0</v>
      </c>
    </row>
    <row r="28" spans="1:13">
      <c r="A28" s="322">
        <v>7</v>
      </c>
      <c r="B28" s="324" t="s">
        <v>54</v>
      </c>
      <c r="C28" s="324" t="s">
        <v>0</v>
      </c>
    </row>
    <row r="29" spans="1:13">
      <c r="A29" s="322">
        <v>8</v>
      </c>
      <c r="B29" s="324" t="s">
        <v>54</v>
      </c>
      <c r="C29" s="324" t="s">
        <v>0</v>
      </c>
    </row>
    <row r="30" spans="1:13">
      <c r="A30" s="322">
        <v>9</v>
      </c>
      <c r="B30" s="324" t="s">
        <v>54</v>
      </c>
      <c r="C30" s="324" t="s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0"/>
  <sheetViews>
    <sheetView view="pageBreakPreview" zoomScale="60" workbookViewId="0">
      <selection activeCell="E4" sqref="E4"/>
    </sheetView>
  </sheetViews>
  <sheetFormatPr defaultColWidth="9" defaultRowHeight="16.5"/>
  <cols>
    <col min="1" max="16384" width="9" style="322"/>
  </cols>
  <sheetData>
    <row r="10" spans="1:1" ht="41.25">
      <c r="A10" s="24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B108"/>
  <sheetViews>
    <sheetView view="pageBreakPreview" topLeftCell="B1" zoomScale="25" zoomScaleSheetLayoutView="25" workbookViewId="0">
      <selection activeCell="N22" sqref="N22"/>
    </sheetView>
  </sheetViews>
  <sheetFormatPr defaultColWidth="9" defaultRowHeight="16.5"/>
  <cols>
    <col min="1" max="1" width="21.625" style="1" hidden="1" customWidth="1"/>
    <col min="2" max="2" width="22.75" style="1" bestFit="1" customWidth="1"/>
    <col min="3" max="3" width="30.5" style="1" bestFit="1" customWidth="1"/>
    <col min="4" max="4" width="5.5" style="1" bestFit="1" customWidth="1"/>
    <col min="5" max="5" width="13.875" style="1" bestFit="1" customWidth="1"/>
    <col min="6" max="6" width="6.625" style="1" bestFit="1" customWidth="1"/>
    <col min="7" max="7" width="11.625" style="1" bestFit="1" customWidth="1"/>
    <col min="8" max="8" width="6.625" style="1" bestFit="1" customWidth="1"/>
    <col min="9" max="9" width="11.625" style="1" bestFit="1" customWidth="1"/>
    <col min="10" max="10" width="6.625" style="1" bestFit="1" customWidth="1"/>
    <col min="11" max="11" width="13.875" style="1" bestFit="1" customWidth="1"/>
    <col min="12" max="12" width="6.625" style="1" bestFit="1" customWidth="1"/>
    <col min="13" max="13" width="11.625" style="1" bestFit="1" customWidth="1"/>
    <col min="14" max="14" width="6.625" style="1" bestFit="1" customWidth="1"/>
    <col min="15" max="15" width="13.875" style="1" bestFit="1" customWidth="1"/>
    <col min="16" max="16" width="11.625" style="1" bestFit="1" customWidth="1"/>
    <col min="17" max="17" width="11.25" style="1" bestFit="1" customWidth="1"/>
    <col min="18" max="19" width="9.25" style="1" bestFit="1" customWidth="1"/>
    <col min="20" max="21" width="10.375" style="1" bestFit="1" customWidth="1"/>
    <col min="22" max="22" width="10.5" style="1" bestFit="1" customWidth="1"/>
    <col min="23" max="23" width="8.5" style="1" bestFit="1" customWidth="1"/>
    <col min="24" max="24" width="6.75" style="1" bestFit="1" customWidth="1"/>
    <col min="25" max="26" width="9" style="1" hidden="1" customWidth="1"/>
    <col min="27" max="27" width="11" style="1" hidden="1" customWidth="1"/>
    <col min="28" max="28" width="9" style="1" hidden="1" customWidth="1"/>
    <col min="29" max="16384" width="9" style="1"/>
  </cols>
  <sheetData>
    <row r="1" spans="1:28" ht="30" customHeight="1">
      <c r="A1" s="390"/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</row>
    <row r="2" spans="1:28" ht="30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</row>
    <row r="3" spans="1:28" ht="30" customHeight="1">
      <c r="A3" s="390"/>
      <c r="B3" s="390"/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631"/>
      <c r="Z3" s="631"/>
      <c r="AA3" s="631"/>
      <c r="AB3" s="631"/>
    </row>
    <row r="4" spans="1:28" ht="30" customHeight="1">
      <c r="A4" s="390"/>
      <c r="B4" s="390"/>
      <c r="C4" s="390"/>
      <c r="D4" s="390"/>
      <c r="E4" s="390"/>
      <c r="F4" s="390"/>
      <c r="G4" s="390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  <c r="U4" s="390"/>
      <c r="V4" s="390"/>
      <c r="W4" s="390"/>
      <c r="X4" s="390"/>
      <c r="Y4" s="631"/>
      <c r="Z4" s="631"/>
      <c r="AA4" s="631"/>
      <c r="AB4" s="631"/>
    </row>
    <row r="5" spans="1:28" ht="30" customHeight="1">
      <c r="A5" s="390"/>
      <c r="B5" s="390"/>
      <c r="C5" s="390"/>
      <c r="D5" s="390"/>
      <c r="E5" s="390"/>
      <c r="F5" s="390"/>
      <c r="G5" s="390"/>
      <c r="H5" s="390"/>
      <c r="I5" s="390"/>
      <c r="J5" s="390"/>
      <c r="K5" s="390"/>
      <c r="L5" s="390"/>
      <c r="M5" s="390"/>
      <c r="N5" s="390"/>
      <c r="O5" s="390"/>
      <c r="P5" s="390"/>
      <c r="Q5" s="390"/>
      <c r="R5" s="390"/>
      <c r="S5" s="390"/>
      <c r="T5" s="390"/>
      <c r="U5" s="390"/>
      <c r="V5" s="390"/>
      <c r="W5" s="390"/>
      <c r="X5" s="390"/>
      <c r="Y5" s="222"/>
      <c r="Z5" s="222"/>
      <c r="AA5" s="2"/>
      <c r="AB5" s="222"/>
    </row>
    <row r="6" spans="1:28" ht="30" customHeight="1">
      <c r="A6" s="390"/>
      <c r="B6" s="390"/>
      <c r="C6" s="390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0"/>
      <c r="T6" s="390"/>
      <c r="U6" s="390"/>
      <c r="V6" s="390"/>
      <c r="W6" s="390"/>
      <c r="X6" s="390"/>
      <c r="Y6" s="222"/>
      <c r="Z6" s="222"/>
      <c r="AA6" s="2"/>
      <c r="AB6" s="222"/>
    </row>
    <row r="7" spans="1:28" ht="30" customHeight="1">
      <c r="A7" s="390"/>
      <c r="B7" s="390"/>
      <c r="C7" s="390"/>
      <c r="D7" s="390"/>
      <c r="E7" s="390"/>
      <c r="F7" s="390"/>
      <c r="G7" s="390"/>
      <c r="H7" s="390"/>
      <c r="I7" s="390"/>
      <c r="J7" s="390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222"/>
      <c r="Z7" s="222"/>
      <c r="AA7" s="2"/>
      <c r="AB7" s="222"/>
    </row>
    <row r="8" spans="1:28" ht="30" customHeight="1">
      <c r="A8" s="390"/>
      <c r="B8" s="390"/>
      <c r="C8" s="390"/>
      <c r="D8" s="390"/>
      <c r="E8" s="390"/>
      <c r="F8" s="390"/>
      <c r="G8" s="390"/>
      <c r="H8" s="390"/>
      <c r="I8" s="390"/>
      <c r="J8" s="390"/>
      <c r="K8" s="390"/>
      <c r="L8" s="390"/>
      <c r="M8" s="390"/>
      <c r="N8" s="390"/>
      <c r="O8" s="390"/>
      <c r="P8" s="390"/>
      <c r="Q8" s="390"/>
      <c r="R8" s="390"/>
      <c r="S8" s="390"/>
      <c r="T8" s="390"/>
      <c r="U8" s="390"/>
      <c r="V8" s="390"/>
      <c r="W8" s="390"/>
      <c r="X8" s="390"/>
      <c r="Y8" s="222"/>
      <c r="Z8" s="222"/>
      <c r="AA8" s="2"/>
      <c r="AB8" s="222"/>
    </row>
    <row r="9" spans="1:28" ht="30" customHeight="1">
      <c r="A9" s="390"/>
      <c r="B9" s="390"/>
      <c r="C9" s="390"/>
      <c r="D9" s="390"/>
      <c r="E9" s="390"/>
      <c r="F9" s="390"/>
      <c r="G9" s="390"/>
      <c r="H9" s="390"/>
      <c r="I9" s="390"/>
      <c r="J9" s="390"/>
      <c r="K9" s="390"/>
      <c r="L9" s="390"/>
      <c r="M9" s="390"/>
      <c r="N9" s="390"/>
      <c r="O9" s="390"/>
      <c r="P9" s="390"/>
      <c r="Q9" s="390"/>
      <c r="R9" s="390"/>
      <c r="S9" s="390"/>
      <c r="T9" s="390"/>
      <c r="U9" s="390"/>
      <c r="V9" s="390"/>
      <c r="W9" s="390"/>
      <c r="X9" s="390"/>
      <c r="Y9" s="222"/>
      <c r="Z9" s="222"/>
      <c r="AA9" s="2"/>
      <c r="AB9" s="222"/>
    </row>
    <row r="10" spans="1:28" ht="30" customHeight="1">
      <c r="A10" s="390"/>
      <c r="B10" s="390"/>
      <c r="C10" s="390"/>
      <c r="D10" s="390"/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90"/>
      <c r="Q10" s="390"/>
      <c r="R10" s="390"/>
      <c r="S10" s="390"/>
      <c r="T10" s="390"/>
      <c r="U10" s="390"/>
      <c r="V10" s="390"/>
      <c r="W10" s="390"/>
      <c r="X10" s="390"/>
      <c r="Y10" s="222"/>
      <c r="Z10" s="222"/>
      <c r="AA10" s="2"/>
      <c r="AB10" s="222"/>
    </row>
    <row r="11" spans="1:28" ht="30" customHeight="1">
      <c r="A11" s="390"/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90"/>
      <c r="P11" s="390"/>
      <c r="Q11" s="390"/>
      <c r="R11" s="390"/>
      <c r="S11" s="390"/>
      <c r="T11" s="390"/>
      <c r="U11" s="390"/>
      <c r="V11" s="390"/>
      <c r="W11" s="390"/>
      <c r="X11" s="390"/>
      <c r="Y11" s="222"/>
      <c r="Z11" s="222"/>
      <c r="AA11" s="2"/>
      <c r="AB11" s="222"/>
    </row>
    <row r="12" spans="1:28" ht="30" customHeight="1">
      <c r="A12" s="390"/>
      <c r="B12" s="390"/>
      <c r="C12" s="390"/>
      <c r="D12" s="390"/>
      <c r="E12" s="390"/>
      <c r="F12" s="390"/>
      <c r="G12" s="390"/>
      <c r="H12" s="390"/>
      <c r="I12" s="390"/>
      <c r="J12" s="390"/>
      <c r="K12" s="390"/>
      <c r="L12" s="390"/>
      <c r="M12" s="390"/>
      <c r="N12" s="390"/>
      <c r="O12" s="390"/>
      <c r="P12" s="390"/>
      <c r="Q12" s="390"/>
      <c r="R12" s="390"/>
      <c r="S12" s="390"/>
      <c r="T12" s="390"/>
      <c r="U12" s="390"/>
      <c r="V12" s="390"/>
      <c r="W12" s="390"/>
      <c r="X12" s="390"/>
      <c r="Y12" s="222"/>
      <c r="Z12" s="222"/>
      <c r="AA12" s="2"/>
      <c r="AB12" s="222"/>
    </row>
    <row r="13" spans="1:28" ht="30" customHeight="1">
      <c r="A13" s="390"/>
      <c r="B13" s="390"/>
      <c r="C13" s="390"/>
      <c r="D13" s="390"/>
      <c r="E13" s="390"/>
      <c r="F13" s="390"/>
      <c r="G13" s="390"/>
      <c r="H13" s="390"/>
      <c r="I13" s="390"/>
      <c r="J13" s="390"/>
      <c r="K13" s="390"/>
      <c r="L13" s="390"/>
      <c r="M13" s="390"/>
      <c r="N13" s="390"/>
      <c r="O13" s="390"/>
      <c r="P13" s="390"/>
      <c r="Q13" s="390"/>
      <c r="R13" s="390"/>
      <c r="S13" s="390"/>
      <c r="T13" s="390"/>
      <c r="U13" s="390"/>
      <c r="V13" s="390"/>
      <c r="W13" s="390"/>
      <c r="X13" s="390"/>
      <c r="Y13" s="222"/>
      <c r="Z13" s="222"/>
      <c r="AA13" s="2"/>
      <c r="AB13" s="222"/>
    </row>
    <row r="14" spans="1:28" ht="30" customHeight="1">
      <c r="A14" s="390"/>
      <c r="B14" s="390"/>
      <c r="C14" s="390"/>
      <c r="D14" s="390"/>
      <c r="E14" s="390"/>
      <c r="F14" s="390"/>
      <c r="G14" s="390"/>
      <c r="H14" s="390"/>
      <c r="I14" s="390"/>
      <c r="J14" s="390"/>
      <c r="K14" s="390"/>
      <c r="L14" s="390"/>
      <c r="M14" s="390"/>
      <c r="N14" s="390"/>
      <c r="O14" s="390"/>
      <c r="P14" s="390"/>
      <c r="Q14" s="390"/>
      <c r="R14" s="390"/>
      <c r="S14" s="390"/>
      <c r="T14" s="390"/>
      <c r="U14" s="390"/>
      <c r="V14" s="390"/>
      <c r="W14" s="390"/>
      <c r="X14" s="390"/>
      <c r="Y14" s="222"/>
      <c r="Z14" s="222"/>
      <c r="AA14" s="2"/>
      <c r="AB14" s="222"/>
    </row>
    <row r="15" spans="1:28" ht="30" customHeight="1">
      <c r="A15" s="390"/>
      <c r="B15" s="390"/>
      <c r="C15" s="390"/>
      <c r="D15" s="390"/>
      <c r="E15" s="390"/>
      <c r="F15" s="390"/>
      <c r="G15" s="390"/>
      <c r="H15" s="390"/>
      <c r="I15" s="390"/>
      <c r="J15" s="390"/>
      <c r="K15" s="390"/>
      <c r="L15" s="390"/>
      <c r="M15" s="390"/>
      <c r="N15" s="390"/>
      <c r="O15" s="390"/>
      <c r="P15" s="390"/>
      <c r="Q15" s="390"/>
      <c r="R15" s="390"/>
      <c r="S15" s="390"/>
      <c r="T15" s="390"/>
      <c r="U15" s="390"/>
      <c r="V15" s="390"/>
      <c r="W15" s="390"/>
      <c r="X15" s="390"/>
      <c r="Y15" s="222"/>
      <c r="Z15" s="222"/>
      <c r="AA15" s="2"/>
      <c r="AB15" s="222"/>
    </row>
    <row r="16" spans="1:28" ht="30" customHeight="1">
      <c r="A16" s="390"/>
      <c r="B16" s="390"/>
      <c r="C16" s="390"/>
      <c r="D16" s="390"/>
      <c r="E16" s="390"/>
      <c r="F16" s="390"/>
      <c r="G16" s="390"/>
      <c r="H16" s="390"/>
      <c r="I16" s="390"/>
      <c r="J16" s="390"/>
      <c r="K16" s="390"/>
      <c r="L16" s="390"/>
      <c r="M16" s="390"/>
      <c r="N16" s="390"/>
      <c r="O16" s="390"/>
      <c r="P16" s="390"/>
      <c r="Q16" s="390"/>
      <c r="R16" s="390"/>
      <c r="S16" s="390"/>
      <c r="T16" s="390"/>
      <c r="U16" s="390"/>
      <c r="V16" s="390"/>
      <c r="W16" s="390"/>
      <c r="X16" s="390"/>
      <c r="Y16" s="222"/>
      <c r="Z16" s="222"/>
      <c r="AA16" s="2"/>
      <c r="AB16" s="222"/>
    </row>
    <row r="17" spans="1:28" ht="30" customHeight="1">
      <c r="A17" s="390"/>
      <c r="B17" s="390"/>
      <c r="C17" s="390"/>
      <c r="D17" s="390"/>
      <c r="E17" s="390"/>
      <c r="F17" s="390"/>
      <c r="G17" s="390"/>
      <c r="H17" s="390"/>
      <c r="I17" s="390"/>
      <c r="J17" s="390"/>
      <c r="K17" s="390"/>
      <c r="L17" s="390"/>
      <c r="M17" s="390"/>
      <c r="N17" s="390"/>
      <c r="O17" s="390"/>
      <c r="P17" s="390"/>
      <c r="Q17" s="390"/>
      <c r="R17" s="390"/>
      <c r="S17" s="390"/>
      <c r="T17" s="390"/>
      <c r="U17" s="390"/>
      <c r="V17" s="390"/>
      <c r="W17" s="390"/>
      <c r="X17" s="390"/>
      <c r="Y17" s="222"/>
      <c r="Z17" s="222"/>
      <c r="AA17" s="2"/>
      <c r="AB17" s="222"/>
    </row>
    <row r="18" spans="1:28" ht="30" customHeight="1">
      <c r="A18" s="390"/>
      <c r="B18" s="390"/>
      <c r="C18" s="390"/>
      <c r="D18" s="390"/>
      <c r="E18" s="390"/>
      <c r="F18" s="390"/>
      <c r="G18" s="390"/>
      <c r="H18" s="390"/>
      <c r="I18" s="390"/>
      <c r="J18" s="390"/>
      <c r="K18" s="390"/>
      <c r="L18" s="390"/>
      <c r="M18" s="390"/>
      <c r="N18" s="390"/>
      <c r="O18" s="390"/>
      <c r="P18" s="390"/>
      <c r="Q18" s="390"/>
      <c r="R18" s="390"/>
      <c r="S18" s="390"/>
      <c r="T18" s="390"/>
      <c r="U18" s="390"/>
      <c r="V18" s="390"/>
      <c r="W18" s="390"/>
      <c r="X18" s="390"/>
      <c r="Y18" s="222"/>
      <c r="Z18" s="222"/>
      <c r="AA18" s="2"/>
      <c r="AB18" s="222"/>
    </row>
    <row r="19" spans="1:28" ht="30" customHeight="1">
      <c r="A19" s="390"/>
      <c r="B19" s="390"/>
      <c r="C19" s="390"/>
      <c r="D19" s="390"/>
      <c r="E19" s="390"/>
      <c r="F19" s="390"/>
      <c r="G19" s="390"/>
      <c r="H19" s="390"/>
      <c r="I19" s="390"/>
      <c r="J19" s="390"/>
      <c r="K19" s="390"/>
      <c r="L19" s="390"/>
      <c r="M19" s="390"/>
      <c r="N19" s="390"/>
      <c r="O19" s="390"/>
      <c r="P19" s="390"/>
      <c r="Q19" s="390"/>
      <c r="R19" s="390"/>
      <c r="S19" s="390"/>
      <c r="T19" s="390"/>
      <c r="U19" s="390"/>
      <c r="V19" s="390"/>
      <c r="W19" s="390"/>
      <c r="X19" s="390"/>
      <c r="Y19" s="222"/>
      <c r="Z19" s="222"/>
      <c r="AA19" s="2"/>
      <c r="AB19" s="222"/>
    </row>
    <row r="20" spans="1:28" ht="30" customHeight="1">
      <c r="A20" s="390"/>
      <c r="B20" s="390"/>
      <c r="C20" s="390"/>
      <c r="D20" s="390"/>
      <c r="E20" s="390"/>
      <c r="F20" s="390"/>
      <c r="G20" s="390"/>
      <c r="H20" s="390"/>
      <c r="I20" s="390"/>
      <c r="J20" s="390"/>
      <c r="K20" s="390"/>
      <c r="L20" s="390"/>
      <c r="M20" s="390"/>
      <c r="N20" s="390"/>
      <c r="O20" s="390"/>
      <c r="P20" s="390"/>
      <c r="Q20" s="390"/>
      <c r="R20" s="390"/>
      <c r="S20" s="390"/>
      <c r="T20" s="390"/>
      <c r="U20" s="390"/>
      <c r="V20" s="390"/>
      <c r="W20" s="390"/>
      <c r="X20" s="390"/>
      <c r="Y20" s="222"/>
      <c r="Z20" s="222"/>
      <c r="AA20" s="2"/>
      <c r="AB20" s="222"/>
    </row>
    <row r="21" spans="1:28" ht="30" customHeight="1">
      <c r="A21" s="390"/>
      <c r="B21" s="390"/>
      <c r="C21" s="390"/>
      <c r="D21" s="390"/>
      <c r="E21" s="390"/>
      <c r="F21" s="390"/>
      <c r="G21" s="390"/>
      <c r="H21" s="390"/>
      <c r="I21" s="390"/>
      <c r="J21" s="390"/>
      <c r="K21" s="390"/>
      <c r="L21" s="390"/>
      <c r="M21" s="390"/>
      <c r="N21" s="390"/>
      <c r="O21" s="390"/>
      <c r="P21" s="390"/>
      <c r="Q21" s="390"/>
      <c r="R21" s="390"/>
      <c r="S21" s="390"/>
      <c r="T21" s="390"/>
      <c r="U21" s="390"/>
      <c r="V21" s="390"/>
      <c r="W21" s="390"/>
      <c r="X21" s="390"/>
      <c r="Y21" s="222"/>
      <c r="Z21" s="222"/>
      <c r="AA21" s="2"/>
      <c r="AB21" s="222"/>
    </row>
    <row r="22" spans="1:28" ht="30" customHeight="1">
      <c r="A22" s="390"/>
      <c r="B22" s="390"/>
      <c r="C22" s="390"/>
      <c r="D22" s="390"/>
      <c r="E22" s="390"/>
      <c r="F22" s="390"/>
      <c r="G22" s="390"/>
      <c r="H22" s="390"/>
      <c r="I22" s="390"/>
      <c r="J22" s="390"/>
      <c r="K22" s="390"/>
      <c r="L22" s="390"/>
      <c r="M22" s="390"/>
      <c r="N22" s="390"/>
      <c r="O22" s="390"/>
      <c r="P22" s="390"/>
      <c r="Q22" s="390"/>
      <c r="R22" s="390"/>
      <c r="S22" s="390"/>
      <c r="T22" s="390"/>
      <c r="U22" s="390"/>
      <c r="V22" s="390"/>
      <c r="W22" s="390"/>
      <c r="X22" s="390"/>
      <c r="Y22" s="222"/>
      <c r="Z22" s="222"/>
      <c r="AA22" s="2"/>
      <c r="AB22" s="222"/>
    </row>
    <row r="23" spans="1:28" ht="30" customHeight="1">
      <c r="A23" s="390"/>
      <c r="B23" s="390"/>
      <c r="C23" s="390"/>
      <c r="D23" s="390"/>
      <c r="E23" s="390"/>
      <c r="F23" s="390"/>
      <c r="G23" s="390"/>
      <c r="H23" s="390"/>
      <c r="I23" s="390"/>
      <c r="J23" s="390"/>
      <c r="K23" s="390"/>
      <c r="L23" s="390"/>
      <c r="M23" s="390"/>
      <c r="N23" s="390"/>
      <c r="O23" s="390"/>
      <c r="P23" s="390"/>
      <c r="Q23" s="390"/>
      <c r="R23" s="390"/>
      <c r="S23" s="390"/>
      <c r="T23" s="390"/>
      <c r="U23" s="390"/>
      <c r="V23" s="390"/>
      <c r="W23" s="390"/>
      <c r="X23" s="390"/>
      <c r="Y23" s="222"/>
      <c r="Z23" s="222"/>
      <c r="AA23" s="2"/>
      <c r="AB23" s="222"/>
    </row>
    <row r="24" spans="1:28" ht="30" customHeight="1">
      <c r="A24" s="390"/>
      <c r="B24" s="390"/>
      <c r="C24" s="390"/>
      <c r="D24" s="390"/>
      <c r="E24" s="390"/>
      <c r="F24" s="390"/>
      <c r="G24" s="390"/>
      <c r="H24" s="390"/>
      <c r="I24" s="390"/>
      <c r="J24" s="390"/>
      <c r="K24" s="390"/>
      <c r="L24" s="390"/>
      <c r="M24" s="390"/>
      <c r="N24" s="390"/>
      <c r="O24" s="390"/>
      <c r="P24" s="390"/>
      <c r="Q24" s="390"/>
      <c r="R24" s="390"/>
      <c r="S24" s="390"/>
      <c r="T24" s="390"/>
      <c r="U24" s="390"/>
      <c r="V24" s="390"/>
      <c r="W24" s="390"/>
      <c r="X24" s="390"/>
      <c r="Y24" s="222"/>
      <c r="Z24" s="222"/>
      <c r="AA24" s="2"/>
      <c r="AB24" s="222"/>
    </row>
    <row r="25" spans="1:28" ht="30" customHeight="1">
      <c r="A25" s="390"/>
      <c r="B25" s="390"/>
      <c r="C25" s="390"/>
      <c r="D25" s="390"/>
      <c r="E25" s="390"/>
      <c r="F25" s="390"/>
      <c r="G25" s="390"/>
      <c r="H25" s="390"/>
      <c r="I25" s="390"/>
      <c r="J25" s="390"/>
      <c r="K25" s="390"/>
      <c r="L25" s="390"/>
      <c r="M25" s="390"/>
      <c r="N25" s="390"/>
      <c r="O25" s="390"/>
      <c r="P25" s="390"/>
      <c r="Q25" s="390"/>
      <c r="R25" s="390"/>
      <c r="S25" s="390"/>
      <c r="T25" s="390"/>
      <c r="U25" s="390"/>
      <c r="V25" s="390"/>
      <c r="W25" s="390"/>
      <c r="X25" s="390"/>
      <c r="Y25" s="222"/>
      <c r="Z25" s="222"/>
      <c r="AA25" s="2"/>
      <c r="AB25" s="222"/>
    </row>
    <row r="26" spans="1:28" ht="30" customHeight="1">
      <c r="A26" s="390"/>
      <c r="B26" s="390"/>
      <c r="C26" s="390"/>
      <c r="D26" s="390"/>
      <c r="E26" s="390"/>
      <c r="F26" s="390"/>
      <c r="G26" s="390"/>
      <c r="H26" s="390"/>
      <c r="I26" s="390"/>
      <c r="J26" s="390"/>
      <c r="K26" s="390"/>
      <c r="L26" s="390"/>
      <c r="M26" s="390"/>
      <c r="N26" s="390"/>
      <c r="O26" s="390"/>
      <c r="P26" s="390"/>
      <c r="Q26" s="390"/>
      <c r="R26" s="390"/>
      <c r="S26" s="390"/>
      <c r="T26" s="390"/>
      <c r="U26" s="390"/>
      <c r="V26" s="390"/>
      <c r="W26" s="390"/>
      <c r="X26" s="390"/>
      <c r="Y26" s="222"/>
      <c r="Z26" s="222"/>
      <c r="AA26" s="2"/>
      <c r="AB26" s="222"/>
    </row>
    <row r="27" spans="1:28" ht="30" customHeight="1">
      <c r="A27" s="390"/>
      <c r="B27" s="390"/>
      <c r="C27" s="390"/>
      <c r="D27" s="390"/>
      <c r="E27" s="390"/>
      <c r="F27" s="390"/>
      <c r="G27" s="390"/>
      <c r="H27" s="390"/>
      <c r="I27" s="390"/>
      <c r="J27" s="390"/>
      <c r="K27" s="390"/>
      <c r="L27" s="390"/>
      <c r="M27" s="390"/>
      <c r="N27" s="390"/>
      <c r="O27" s="390"/>
      <c r="P27" s="390"/>
      <c r="Q27" s="390"/>
      <c r="R27" s="390"/>
      <c r="S27" s="390"/>
      <c r="T27" s="390"/>
      <c r="U27" s="390"/>
      <c r="V27" s="390"/>
      <c r="W27" s="390"/>
      <c r="X27" s="390"/>
      <c r="Y27" s="222"/>
      <c r="Z27" s="222"/>
      <c r="AA27" s="2"/>
      <c r="AB27" s="222"/>
    </row>
    <row r="28" spans="1:28" ht="30" customHeight="1">
      <c r="A28" s="390"/>
      <c r="B28" s="390"/>
      <c r="C28" s="390"/>
      <c r="D28" s="390"/>
      <c r="E28" s="390"/>
      <c r="F28" s="390"/>
      <c r="G28" s="390"/>
      <c r="H28" s="390"/>
      <c r="I28" s="390"/>
      <c r="J28" s="390"/>
      <c r="K28" s="390"/>
      <c r="L28" s="390"/>
      <c r="M28" s="390"/>
      <c r="N28" s="390"/>
      <c r="O28" s="390"/>
      <c r="P28" s="390"/>
      <c r="Q28" s="390"/>
      <c r="R28" s="390"/>
      <c r="S28" s="390"/>
      <c r="T28" s="390"/>
      <c r="U28" s="390"/>
      <c r="V28" s="390"/>
      <c r="W28" s="390"/>
      <c r="X28" s="390"/>
      <c r="Y28" s="222"/>
      <c r="Z28" s="222"/>
      <c r="AA28" s="2"/>
      <c r="AB28" s="222"/>
    </row>
    <row r="29" spans="1:28" ht="30" customHeight="1">
      <c r="A29" s="390"/>
      <c r="B29" s="390"/>
      <c r="C29" s="390"/>
      <c r="D29" s="390"/>
      <c r="E29" s="390"/>
      <c r="F29" s="390"/>
      <c r="G29" s="390"/>
      <c r="H29" s="390"/>
      <c r="I29" s="390"/>
      <c r="J29" s="390"/>
      <c r="K29" s="390"/>
      <c r="L29" s="390"/>
      <c r="M29" s="390"/>
      <c r="N29" s="390"/>
      <c r="O29" s="390"/>
      <c r="P29" s="390"/>
      <c r="Q29" s="390"/>
      <c r="R29" s="390"/>
      <c r="S29" s="390"/>
      <c r="T29" s="390"/>
      <c r="U29" s="390"/>
      <c r="V29" s="390"/>
      <c r="W29" s="390"/>
      <c r="X29" s="390"/>
      <c r="Y29" s="222"/>
      <c r="Z29" s="222"/>
      <c r="AA29" s="2"/>
      <c r="AB29" s="222"/>
    </row>
    <row r="30" spans="1:28" ht="30" customHeight="1">
      <c r="A30" s="390"/>
      <c r="B30" s="390"/>
      <c r="C30" s="390"/>
      <c r="D30" s="390"/>
      <c r="E30" s="390"/>
      <c r="F30" s="390"/>
      <c r="G30" s="390"/>
      <c r="H30" s="390"/>
      <c r="I30" s="390"/>
      <c r="J30" s="390"/>
      <c r="K30" s="390"/>
      <c r="L30" s="390"/>
      <c r="M30" s="390"/>
      <c r="N30" s="390"/>
      <c r="O30" s="390"/>
      <c r="P30" s="390"/>
      <c r="Q30" s="390"/>
      <c r="R30" s="390"/>
      <c r="S30" s="390"/>
      <c r="T30" s="390"/>
      <c r="U30" s="390"/>
      <c r="V30" s="390"/>
      <c r="W30" s="390"/>
      <c r="X30" s="390"/>
      <c r="Y30" s="222"/>
      <c r="Z30" s="222"/>
      <c r="AA30" s="2"/>
      <c r="AB30" s="222"/>
    </row>
    <row r="31" spans="1:28" ht="30" customHeight="1">
      <c r="A31" s="390"/>
      <c r="B31" s="390"/>
      <c r="C31" s="390"/>
      <c r="D31" s="390"/>
      <c r="E31" s="390"/>
      <c r="F31" s="390"/>
      <c r="G31" s="390"/>
      <c r="H31" s="390"/>
      <c r="I31" s="390"/>
      <c r="J31" s="390"/>
      <c r="K31" s="390"/>
      <c r="L31" s="390"/>
      <c r="M31" s="390"/>
      <c r="N31" s="390"/>
      <c r="O31" s="390"/>
      <c r="P31" s="390"/>
      <c r="Q31" s="390"/>
      <c r="R31" s="390"/>
      <c r="S31" s="390"/>
      <c r="T31" s="390"/>
      <c r="U31" s="390"/>
      <c r="V31" s="390"/>
      <c r="W31" s="390"/>
      <c r="X31" s="390"/>
      <c r="Y31" s="222"/>
      <c r="Z31" s="222"/>
      <c r="AA31" s="2"/>
      <c r="AB31" s="222"/>
    </row>
    <row r="32" spans="1:28" ht="30" customHeight="1">
      <c r="A32" s="390"/>
      <c r="B32" s="390"/>
      <c r="C32" s="390"/>
      <c r="D32" s="390"/>
      <c r="E32" s="390"/>
      <c r="F32" s="390"/>
      <c r="G32" s="390"/>
      <c r="H32" s="390"/>
      <c r="I32" s="390"/>
      <c r="J32" s="390"/>
      <c r="K32" s="390"/>
      <c r="L32" s="390"/>
      <c r="M32" s="390"/>
      <c r="N32" s="390"/>
      <c r="O32" s="390"/>
      <c r="P32" s="390"/>
      <c r="Q32" s="390"/>
      <c r="R32" s="390"/>
      <c r="S32" s="390"/>
      <c r="T32" s="390"/>
      <c r="U32" s="390"/>
      <c r="V32" s="390"/>
      <c r="W32" s="390"/>
      <c r="X32" s="390"/>
      <c r="Y32" s="222"/>
      <c r="Z32" s="222"/>
      <c r="AA32" s="2"/>
      <c r="AB32" s="222"/>
    </row>
    <row r="33" spans="1:28" ht="30" customHeight="1">
      <c r="A33" s="390"/>
      <c r="B33" s="390"/>
      <c r="C33" s="390"/>
      <c r="D33" s="390"/>
      <c r="E33" s="390"/>
      <c r="F33" s="390"/>
      <c r="G33" s="390"/>
      <c r="H33" s="390"/>
      <c r="I33" s="390"/>
      <c r="J33" s="390"/>
      <c r="K33" s="390"/>
      <c r="L33" s="390"/>
      <c r="M33" s="390"/>
      <c r="N33" s="390"/>
      <c r="O33" s="390"/>
      <c r="P33" s="390"/>
      <c r="Q33" s="390"/>
      <c r="R33" s="390"/>
      <c r="S33" s="390"/>
      <c r="T33" s="390"/>
      <c r="U33" s="390"/>
      <c r="V33" s="390"/>
      <c r="W33" s="390"/>
      <c r="X33" s="390"/>
      <c r="Y33" s="222"/>
      <c r="Z33" s="222"/>
      <c r="AA33" s="2"/>
      <c r="AB33" s="222"/>
    </row>
    <row r="34" spans="1:28" ht="30" customHeight="1">
      <c r="A34" s="390"/>
      <c r="B34" s="390"/>
      <c r="C34" s="390"/>
      <c r="D34" s="390"/>
      <c r="E34" s="390"/>
      <c r="F34" s="390"/>
      <c r="G34" s="390"/>
      <c r="H34" s="390"/>
      <c r="I34" s="390"/>
      <c r="J34" s="390"/>
      <c r="K34" s="390"/>
      <c r="L34" s="390"/>
      <c r="M34" s="390"/>
      <c r="N34" s="390"/>
      <c r="O34" s="390"/>
      <c r="P34" s="390"/>
      <c r="Q34" s="390"/>
      <c r="R34" s="390"/>
      <c r="S34" s="390"/>
      <c r="T34" s="390"/>
      <c r="U34" s="390"/>
      <c r="V34" s="390"/>
      <c r="W34" s="390"/>
      <c r="X34" s="390"/>
      <c r="Y34" s="222"/>
      <c r="Z34" s="222"/>
      <c r="AA34" s="2"/>
      <c r="AB34" s="222"/>
    </row>
    <row r="35" spans="1:28" ht="30" customHeight="1">
      <c r="A35" s="390"/>
      <c r="B35" s="390"/>
      <c r="C35" s="390"/>
      <c r="D35" s="390"/>
      <c r="E35" s="390"/>
      <c r="F35" s="390"/>
      <c r="G35" s="390"/>
      <c r="H35" s="390"/>
      <c r="I35" s="390"/>
      <c r="J35" s="390"/>
      <c r="K35" s="390"/>
      <c r="L35" s="390"/>
      <c r="M35" s="390"/>
      <c r="N35" s="390"/>
      <c r="O35" s="390"/>
      <c r="P35" s="390"/>
      <c r="Q35" s="390"/>
      <c r="R35" s="390"/>
      <c r="S35" s="390"/>
      <c r="T35" s="390"/>
      <c r="U35" s="390"/>
      <c r="V35" s="390"/>
      <c r="W35" s="390"/>
      <c r="X35" s="390"/>
      <c r="Y35" s="222"/>
      <c r="Z35" s="222"/>
      <c r="AA35" s="2"/>
      <c r="AB35" s="222"/>
    </row>
    <row r="36" spans="1:28" ht="30" customHeight="1">
      <c r="A36" s="390"/>
      <c r="B36" s="390"/>
      <c r="C36" s="390"/>
      <c r="D36" s="390"/>
      <c r="E36" s="390"/>
      <c r="F36" s="390"/>
      <c r="G36" s="390"/>
      <c r="H36" s="390"/>
      <c r="I36" s="390"/>
      <c r="J36" s="390"/>
      <c r="K36" s="390"/>
      <c r="L36" s="390"/>
      <c r="M36" s="390"/>
      <c r="N36" s="390"/>
      <c r="O36" s="390"/>
      <c r="P36" s="390"/>
      <c r="Q36" s="390"/>
      <c r="R36" s="390"/>
      <c r="S36" s="390"/>
      <c r="T36" s="390"/>
      <c r="U36" s="390"/>
      <c r="V36" s="390"/>
      <c r="W36" s="390"/>
      <c r="X36" s="390"/>
      <c r="Y36" s="222"/>
      <c r="Z36" s="222"/>
      <c r="AA36" s="2"/>
      <c r="AB36" s="222"/>
    </row>
    <row r="37" spans="1:28" ht="30" customHeight="1">
      <c r="A37" s="390"/>
      <c r="B37" s="390"/>
      <c r="C37" s="390"/>
      <c r="D37" s="390"/>
      <c r="E37" s="390"/>
      <c r="F37" s="390"/>
      <c r="G37" s="390"/>
      <c r="H37" s="390"/>
      <c r="I37" s="390"/>
      <c r="J37" s="390"/>
      <c r="K37" s="390"/>
      <c r="L37" s="390"/>
      <c r="M37" s="390"/>
      <c r="N37" s="390"/>
      <c r="O37" s="390"/>
      <c r="P37" s="390"/>
      <c r="Q37" s="390"/>
      <c r="R37" s="390"/>
      <c r="S37" s="390"/>
      <c r="T37" s="390"/>
      <c r="U37" s="390"/>
      <c r="V37" s="390"/>
      <c r="W37" s="390"/>
      <c r="X37" s="390"/>
      <c r="Y37" s="222"/>
      <c r="Z37" s="222"/>
      <c r="AA37" s="2"/>
      <c r="AB37" s="222"/>
    </row>
    <row r="38" spans="1:28" ht="30" customHeight="1">
      <c r="A38" s="390"/>
      <c r="B38" s="390"/>
      <c r="C38" s="390"/>
      <c r="D38" s="390"/>
      <c r="E38" s="390"/>
      <c r="F38" s="390"/>
      <c r="G38" s="390"/>
      <c r="H38" s="390"/>
      <c r="I38" s="390"/>
      <c r="J38" s="390"/>
      <c r="K38" s="390"/>
      <c r="L38" s="390"/>
      <c r="M38" s="390"/>
      <c r="N38" s="390"/>
      <c r="O38" s="390"/>
      <c r="P38" s="390"/>
      <c r="Q38" s="390"/>
      <c r="R38" s="390"/>
      <c r="S38" s="390"/>
      <c r="T38" s="390"/>
      <c r="U38" s="390"/>
      <c r="V38" s="390"/>
      <c r="W38" s="390"/>
      <c r="X38" s="390"/>
      <c r="Y38" s="222"/>
      <c r="Z38" s="222"/>
      <c r="AA38" s="2"/>
      <c r="AB38" s="222"/>
    </row>
    <row r="39" spans="1:28" ht="30" customHeight="1">
      <c r="A39" s="390"/>
      <c r="B39" s="390"/>
      <c r="C39" s="390"/>
      <c r="D39" s="390"/>
      <c r="E39" s="390"/>
      <c r="F39" s="390"/>
      <c r="G39" s="390"/>
      <c r="H39" s="390"/>
      <c r="I39" s="390"/>
      <c r="J39" s="390"/>
      <c r="K39" s="390"/>
      <c r="L39" s="390"/>
      <c r="M39" s="390"/>
      <c r="N39" s="390"/>
      <c r="O39" s="390"/>
      <c r="P39" s="390"/>
      <c r="Q39" s="390"/>
      <c r="R39" s="390"/>
      <c r="S39" s="390"/>
      <c r="T39" s="390"/>
      <c r="U39" s="390"/>
      <c r="V39" s="390"/>
      <c r="W39" s="390"/>
      <c r="X39" s="390"/>
      <c r="Y39" s="222"/>
      <c r="Z39" s="222"/>
      <c r="AA39" s="2"/>
      <c r="AB39" s="222"/>
    </row>
    <row r="40" spans="1:28" ht="30" customHeight="1">
      <c r="A40" s="390"/>
      <c r="B40" s="390"/>
      <c r="C40" s="390"/>
      <c r="D40" s="390"/>
      <c r="E40" s="390"/>
      <c r="F40" s="390"/>
      <c r="G40" s="390"/>
      <c r="H40" s="390"/>
      <c r="I40" s="390"/>
      <c r="J40" s="390"/>
      <c r="K40" s="390"/>
      <c r="L40" s="390"/>
      <c r="M40" s="390"/>
      <c r="N40" s="390"/>
      <c r="O40" s="390"/>
      <c r="P40" s="390"/>
      <c r="Q40" s="390"/>
      <c r="R40" s="390"/>
      <c r="S40" s="390"/>
      <c r="T40" s="390"/>
      <c r="U40" s="390"/>
      <c r="V40" s="390"/>
      <c r="W40" s="390"/>
      <c r="X40" s="390"/>
      <c r="Y40" s="222"/>
      <c r="Z40" s="222"/>
      <c r="AA40" s="2"/>
      <c r="AB40" s="222"/>
    </row>
    <row r="41" spans="1:28" ht="30" customHeight="1">
      <c r="A41" s="390"/>
      <c r="B41" s="390"/>
      <c r="C41" s="390"/>
      <c r="D41" s="390"/>
      <c r="E41" s="390"/>
      <c r="F41" s="390"/>
      <c r="G41" s="390"/>
      <c r="H41" s="390"/>
      <c r="I41" s="390"/>
      <c r="J41" s="390"/>
      <c r="K41" s="390"/>
      <c r="L41" s="390"/>
      <c r="M41" s="390"/>
      <c r="N41" s="390"/>
      <c r="O41" s="390"/>
      <c r="P41" s="390"/>
      <c r="Q41" s="390"/>
      <c r="R41" s="390"/>
      <c r="S41" s="390"/>
      <c r="T41" s="390"/>
      <c r="U41" s="390"/>
      <c r="V41" s="390"/>
      <c r="W41" s="390"/>
      <c r="X41" s="390"/>
      <c r="Y41" s="222"/>
      <c r="Z41" s="222"/>
      <c r="AA41" s="2"/>
      <c r="AB41" s="222"/>
    </row>
    <row r="42" spans="1:28" ht="30" customHeight="1">
      <c r="A42" s="390"/>
      <c r="B42" s="390"/>
      <c r="C42" s="390"/>
      <c r="D42" s="390"/>
      <c r="E42" s="390"/>
      <c r="F42" s="390"/>
      <c r="G42" s="390"/>
      <c r="H42" s="390"/>
      <c r="I42" s="390"/>
      <c r="J42" s="390"/>
      <c r="K42" s="390"/>
      <c r="L42" s="390"/>
      <c r="M42" s="390"/>
      <c r="N42" s="390"/>
      <c r="O42" s="390"/>
      <c r="P42" s="390"/>
      <c r="Q42" s="390"/>
      <c r="R42" s="390"/>
      <c r="S42" s="390"/>
      <c r="T42" s="390"/>
      <c r="U42" s="390"/>
      <c r="V42" s="390"/>
      <c r="W42" s="390"/>
      <c r="X42" s="390"/>
      <c r="Y42" s="222"/>
      <c r="Z42" s="222"/>
      <c r="AA42" s="2"/>
      <c r="AB42" s="222"/>
    </row>
    <row r="43" spans="1:28" ht="30" customHeight="1">
      <c r="A43" s="390"/>
      <c r="B43" s="390"/>
      <c r="C43" s="390"/>
      <c r="D43" s="390"/>
      <c r="E43" s="390"/>
      <c r="F43" s="390"/>
      <c r="G43" s="390"/>
      <c r="H43" s="390"/>
      <c r="I43" s="390"/>
      <c r="J43" s="390"/>
      <c r="K43" s="390"/>
      <c r="L43" s="390"/>
      <c r="M43" s="390"/>
      <c r="N43" s="390"/>
      <c r="O43" s="390"/>
      <c r="P43" s="390"/>
      <c r="Q43" s="390"/>
      <c r="R43" s="390"/>
      <c r="S43" s="390"/>
      <c r="T43" s="390"/>
      <c r="U43" s="390"/>
      <c r="V43" s="390"/>
      <c r="W43" s="390"/>
      <c r="X43" s="390"/>
      <c r="Y43" s="222"/>
      <c r="Z43" s="222"/>
      <c r="AA43" s="2"/>
      <c r="AB43" s="222"/>
    </row>
    <row r="44" spans="1:28" ht="30" customHeight="1">
      <c r="A44" s="390"/>
      <c r="B44" s="390"/>
      <c r="C44" s="390"/>
      <c r="D44" s="390"/>
      <c r="E44" s="390"/>
      <c r="F44" s="390"/>
      <c r="G44" s="390"/>
      <c r="H44" s="390"/>
      <c r="I44" s="390"/>
      <c r="J44" s="390"/>
      <c r="K44" s="390"/>
      <c r="L44" s="390"/>
      <c r="M44" s="390"/>
      <c r="N44" s="390"/>
      <c r="O44" s="390"/>
      <c r="P44" s="390"/>
      <c r="Q44" s="390"/>
      <c r="R44" s="390"/>
      <c r="S44" s="390"/>
      <c r="T44" s="390"/>
      <c r="U44" s="390"/>
      <c r="V44" s="390"/>
      <c r="W44" s="390"/>
      <c r="X44" s="390"/>
      <c r="Y44" s="222"/>
      <c r="Z44" s="222"/>
      <c r="AA44" s="2"/>
      <c r="AB44" s="222"/>
    </row>
    <row r="45" spans="1:28" ht="30" customHeight="1">
      <c r="A45" s="390"/>
      <c r="B45" s="390"/>
      <c r="C45" s="390"/>
      <c r="D45" s="390"/>
      <c r="E45" s="390"/>
      <c r="F45" s="390"/>
      <c r="G45" s="390"/>
      <c r="H45" s="390"/>
      <c r="I45" s="390"/>
      <c r="J45" s="390"/>
      <c r="K45" s="390"/>
      <c r="L45" s="390"/>
      <c r="M45" s="390"/>
      <c r="N45" s="390"/>
      <c r="O45" s="390"/>
      <c r="P45" s="390"/>
      <c r="Q45" s="390"/>
      <c r="R45" s="390"/>
      <c r="S45" s="390"/>
      <c r="T45" s="390"/>
      <c r="U45" s="390"/>
      <c r="V45" s="390"/>
      <c r="W45" s="390"/>
      <c r="X45" s="390"/>
      <c r="Y45" s="222"/>
      <c r="Z45" s="222"/>
      <c r="AA45" s="2"/>
      <c r="AB45" s="222"/>
    </row>
    <row r="46" spans="1:28" ht="30" customHeight="1">
      <c r="A46" s="390"/>
      <c r="B46" s="390"/>
      <c r="C46" s="390"/>
      <c r="D46" s="390"/>
      <c r="E46" s="390"/>
      <c r="F46" s="390"/>
      <c r="G46" s="390"/>
      <c r="H46" s="390"/>
      <c r="I46" s="390"/>
      <c r="J46" s="390"/>
      <c r="K46" s="390"/>
      <c r="L46" s="390"/>
      <c r="M46" s="390"/>
      <c r="N46" s="390"/>
      <c r="O46" s="390"/>
      <c r="P46" s="390"/>
      <c r="Q46" s="390"/>
      <c r="R46" s="390"/>
      <c r="S46" s="390"/>
      <c r="T46" s="390"/>
      <c r="U46" s="390"/>
      <c r="V46" s="390"/>
      <c r="W46" s="390"/>
      <c r="X46" s="390"/>
      <c r="Y46" s="222"/>
      <c r="Z46" s="222"/>
      <c r="AA46" s="2"/>
      <c r="AB46" s="222"/>
    </row>
    <row r="47" spans="1:28" ht="30" customHeight="1">
      <c r="A47" s="390"/>
      <c r="B47" s="390"/>
      <c r="C47" s="390"/>
      <c r="D47" s="390"/>
      <c r="E47" s="390"/>
      <c r="F47" s="390"/>
      <c r="G47" s="390"/>
      <c r="H47" s="390"/>
      <c r="I47" s="390"/>
      <c r="J47" s="390"/>
      <c r="K47" s="390"/>
      <c r="L47" s="390"/>
      <c r="M47" s="390"/>
      <c r="N47" s="390"/>
      <c r="O47" s="390"/>
      <c r="P47" s="390"/>
      <c r="Q47" s="390"/>
      <c r="R47" s="390"/>
      <c r="S47" s="390"/>
      <c r="T47" s="390"/>
      <c r="U47" s="390"/>
      <c r="V47" s="390"/>
      <c r="W47" s="390"/>
      <c r="X47" s="390"/>
      <c r="Y47" s="222"/>
      <c r="Z47" s="222"/>
      <c r="AA47" s="2"/>
      <c r="AB47" s="222"/>
    </row>
    <row r="48" spans="1:28" ht="30" customHeight="1">
      <c r="A48" s="390"/>
      <c r="B48" s="390"/>
      <c r="C48" s="390"/>
      <c r="D48" s="390"/>
      <c r="E48" s="390"/>
      <c r="F48" s="390"/>
      <c r="G48" s="390"/>
      <c r="H48" s="390"/>
      <c r="I48" s="390"/>
      <c r="J48" s="390"/>
      <c r="K48" s="390"/>
      <c r="L48" s="390"/>
      <c r="M48" s="390"/>
      <c r="N48" s="390"/>
      <c r="O48" s="390"/>
      <c r="P48" s="390"/>
      <c r="Q48" s="390"/>
      <c r="R48" s="390"/>
      <c r="S48" s="390"/>
      <c r="T48" s="390"/>
      <c r="U48" s="390"/>
      <c r="V48" s="390"/>
      <c r="W48" s="390"/>
      <c r="X48" s="390"/>
      <c r="Y48" s="222"/>
      <c r="Z48" s="222"/>
      <c r="AA48" s="2"/>
      <c r="AB48" s="222"/>
    </row>
    <row r="49" spans="1:28" ht="30" customHeight="1">
      <c r="A49" s="390"/>
      <c r="B49" s="390"/>
      <c r="C49" s="390"/>
      <c r="D49" s="390"/>
      <c r="E49" s="390"/>
      <c r="F49" s="390"/>
      <c r="G49" s="390"/>
      <c r="H49" s="390"/>
      <c r="I49" s="390"/>
      <c r="J49" s="390"/>
      <c r="K49" s="390"/>
      <c r="L49" s="390"/>
      <c r="M49" s="390"/>
      <c r="N49" s="390"/>
      <c r="O49" s="390"/>
      <c r="P49" s="390"/>
      <c r="Q49" s="390"/>
      <c r="R49" s="390"/>
      <c r="S49" s="390"/>
      <c r="T49" s="390"/>
      <c r="U49" s="390"/>
      <c r="V49" s="390"/>
      <c r="W49" s="390"/>
      <c r="X49" s="390"/>
      <c r="Y49" s="222"/>
      <c r="Z49" s="222"/>
      <c r="AA49" s="2"/>
      <c r="AB49" s="222"/>
    </row>
    <row r="50" spans="1:28" ht="30" customHeight="1">
      <c r="A50" s="390"/>
      <c r="B50" s="390"/>
      <c r="C50" s="390"/>
      <c r="D50" s="390"/>
      <c r="E50" s="390"/>
      <c r="F50" s="390"/>
      <c r="G50" s="390"/>
      <c r="H50" s="390"/>
      <c r="I50" s="390"/>
      <c r="J50" s="390"/>
      <c r="K50" s="390"/>
      <c r="L50" s="390"/>
      <c r="M50" s="390"/>
      <c r="N50" s="390"/>
      <c r="O50" s="390"/>
      <c r="P50" s="390"/>
      <c r="Q50" s="390"/>
      <c r="R50" s="390"/>
      <c r="S50" s="390"/>
      <c r="T50" s="390"/>
      <c r="U50" s="390"/>
      <c r="V50" s="390"/>
      <c r="W50" s="390"/>
      <c r="X50" s="390"/>
      <c r="Y50" s="222"/>
      <c r="Z50" s="222"/>
      <c r="AA50" s="2"/>
      <c r="AB50" s="222"/>
    </row>
    <row r="51" spans="1:28" ht="30" customHeight="1">
      <c r="A51" s="390"/>
      <c r="B51" s="390"/>
      <c r="C51" s="390"/>
      <c r="D51" s="390"/>
      <c r="E51" s="390"/>
      <c r="F51" s="390"/>
      <c r="G51" s="390"/>
      <c r="H51" s="390"/>
      <c r="I51" s="390"/>
      <c r="J51" s="390"/>
      <c r="K51" s="390"/>
      <c r="L51" s="390"/>
      <c r="M51" s="390"/>
      <c r="N51" s="390"/>
      <c r="O51" s="390"/>
      <c r="P51" s="390"/>
      <c r="Q51" s="390"/>
      <c r="R51" s="390"/>
      <c r="S51" s="390"/>
      <c r="T51" s="390"/>
      <c r="U51" s="390"/>
      <c r="V51" s="390"/>
      <c r="W51" s="390"/>
      <c r="X51" s="390"/>
      <c r="Y51" s="222"/>
      <c r="Z51" s="222"/>
      <c r="AA51" s="2"/>
      <c r="AB51" s="222"/>
    </row>
    <row r="52" spans="1:28" ht="30" customHeight="1">
      <c r="A52" s="390"/>
      <c r="B52" s="390"/>
      <c r="C52" s="390"/>
      <c r="D52" s="390"/>
      <c r="E52" s="390"/>
      <c r="F52" s="390"/>
      <c r="G52" s="390"/>
      <c r="H52" s="390"/>
      <c r="I52" s="390"/>
      <c r="J52" s="390"/>
      <c r="K52" s="390"/>
      <c r="L52" s="390"/>
      <c r="M52" s="390"/>
      <c r="N52" s="390"/>
      <c r="O52" s="390"/>
      <c r="P52" s="390"/>
      <c r="Q52" s="390"/>
      <c r="R52" s="390"/>
      <c r="S52" s="390"/>
      <c r="T52" s="390"/>
      <c r="U52" s="390"/>
      <c r="V52" s="390"/>
      <c r="W52" s="390"/>
      <c r="X52" s="390"/>
      <c r="Y52" s="222"/>
      <c r="Z52" s="222"/>
      <c r="AA52" s="2"/>
      <c r="AB52" s="222"/>
    </row>
    <row r="53" spans="1:28" ht="30" customHeight="1">
      <c r="A53" s="390"/>
      <c r="B53" s="390"/>
      <c r="C53" s="390"/>
      <c r="D53" s="390"/>
      <c r="E53" s="390"/>
      <c r="F53" s="390"/>
      <c r="G53" s="390"/>
      <c r="H53" s="390"/>
      <c r="I53" s="390"/>
      <c r="J53" s="390"/>
      <c r="K53" s="390"/>
      <c r="L53" s="390"/>
      <c r="M53" s="390"/>
      <c r="N53" s="390"/>
      <c r="O53" s="390"/>
      <c r="P53" s="390"/>
      <c r="Q53" s="390"/>
      <c r="R53" s="390"/>
      <c r="S53" s="390"/>
      <c r="T53" s="390"/>
      <c r="U53" s="390"/>
      <c r="V53" s="390"/>
      <c r="W53" s="390"/>
      <c r="X53" s="390"/>
      <c r="Y53" s="222"/>
      <c r="Z53" s="222"/>
      <c r="AA53" s="2"/>
      <c r="AB53" s="222"/>
    </row>
    <row r="54" spans="1:28" ht="30" customHeight="1">
      <c r="A54" s="390"/>
      <c r="B54" s="390"/>
      <c r="C54" s="390"/>
      <c r="D54" s="390"/>
      <c r="E54" s="390"/>
      <c r="F54" s="390"/>
      <c r="G54" s="390"/>
      <c r="H54" s="390"/>
      <c r="I54" s="390"/>
      <c r="J54" s="390"/>
      <c r="K54" s="390"/>
      <c r="L54" s="390"/>
      <c r="M54" s="390"/>
      <c r="N54" s="390"/>
      <c r="O54" s="390"/>
      <c r="P54" s="390"/>
      <c r="Q54" s="390"/>
      <c r="R54" s="390"/>
      <c r="S54" s="390"/>
      <c r="T54" s="390"/>
      <c r="U54" s="390"/>
      <c r="V54" s="390"/>
      <c r="W54" s="390"/>
      <c r="X54" s="390"/>
      <c r="Y54" s="222"/>
      <c r="Z54" s="222"/>
      <c r="AA54" s="2"/>
      <c r="AB54" s="222"/>
    </row>
    <row r="55" spans="1:28" ht="30" customHeight="1">
      <c r="A55" s="390"/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90"/>
      <c r="M55" s="390"/>
      <c r="N55" s="390"/>
      <c r="O55" s="390"/>
      <c r="P55" s="390"/>
      <c r="Q55" s="390"/>
      <c r="R55" s="390"/>
      <c r="S55" s="390"/>
      <c r="T55" s="390"/>
      <c r="U55" s="390"/>
      <c r="V55" s="390"/>
      <c r="W55" s="390"/>
      <c r="X55" s="390"/>
      <c r="Y55" s="222"/>
      <c r="Z55" s="222"/>
      <c r="AA55" s="2"/>
      <c r="AB55" s="222"/>
    </row>
    <row r="56" spans="1:28" ht="30" customHeight="1">
      <c r="A56" s="390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0"/>
      <c r="M56" s="390"/>
      <c r="N56" s="390"/>
      <c r="O56" s="390"/>
      <c r="P56" s="390"/>
      <c r="Q56" s="390"/>
      <c r="R56" s="390"/>
      <c r="S56" s="390"/>
      <c r="T56" s="390"/>
      <c r="U56" s="390"/>
      <c r="V56" s="390"/>
      <c r="W56" s="390"/>
      <c r="X56" s="390"/>
      <c r="Y56" s="222"/>
      <c r="Z56" s="222"/>
      <c r="AA56" s="2"/>
      <c r="AB56" s="222"/>
    </row>
    <row r="57" spans="1:28" ht="30" customHeight="1">
      <c r="A57" s="390"/>
      <c r="B57" s="390"/>
      <c r="C57" s="390"/>
      <c r="D57" s="390"/>
      <c r="E57" s="390"/>
      <c r="F57" s="390"/>
      <c r="G57" s="390"/>
      <c r="H57" s="390"/>
      <c r="I57" s="390"/>
      <c r="J57" s="390"/>
      <c r="K57" s="390"/>
      <c r="L57" s="390"/>
      <c r="M57" s="390"/>
      <c r="N57" s="390"/>
      <c r="O57" s="390"/>
      <c r="P57" s="390"/>
      <c r="Q57" s="390"/>
      <c r="R57" s="390"/>
      <c r="S57" s="390"/>
      <c r="T57" s="390"/>
      <c r="U57" s="390"/>
      <c r="V57" s="390"/>
      <c r="W57" s="390"/>
      <c r="X57" s="390"/>
      <c r="Y57" s="222"/>
      <c r="Z57" s="222"/>
      <c r="AA57" s="2"/>
      <c r="AB57" s="222"/>
    </row>
    <row r="58" spans="1:28" ht="30" customHeight="1">
      <c r="A58" s="390"/>
      <c r="B58" s="390"/>
      <c r="C58" s="390"/>
      <c r="D58" s="390"/>
      <c r="E58" s="390"/>
      <c r="F58" s="390"/>
      <c r="G58" s="390"/>
      <c r="H58" s="390"/>
      <c r="I58" s="390"/>
      <c r="J58" s="390"/>
      <c r="K58" s="390"/>
      <c r="L58" s="390"/>
      <c r="M58" s="390"/>
      <c r="N58" s="390"/>
      <c r="O58" s="390"/>
      <c r="P58" s="390"/>
      <c r="Q58" s="390"/>
      <c r="R58" s="390"/>
      <c r="S58" s="390"/>
      <c r="T58" s="390"/>
      <c r="U58" s="390"/>
      <c r="V58" s="390"/>
      <c r="W58" s="390"/>
      <c r="X58" s="390"/>
      <c r="Y58" s="222"/>
      <c r="Z58" s="222"/>
      <c r="AA58" s="2"/>
      <c r="AB58" s="222"/>
    </row>
    <row r="59" spans="1:28" ht="30" customHeight="1">
      <c r="A59" s="390"/>
      <c r="B59" s="390"/>
      <c r="C59" s="390"/>
      <c r="D59" s="390"/>
      <c r="E59" s="390"/>
      <c r="F59" s="390"/>
      <c r="G59" s="390"/>
      <c r="H59" s="390"/>
      <c r="I59" s="390"/>
      <c r="J59" s="390"/>
      <c r="K59" s="390"/>
      <c r="L59" s="390"/>
      <c r="M59" s="390"/>
      <c r="N59" s="390"/>
      <c r="O59" s="390"/>
      <c r="P59" s="390"/>
      <c r="Q59" s="390"/>
      <c r="R59" s="390"/>
      <c r="S59" s="390"/>
      <c r="T59" s="390"/>
      <c r="U59" s="390"/>
      <c r="V59" s="390"/>
      <c r="W59" s="390"/>
      <c r="X59" s="390"/>
      <c r="Y59" s="222"/>
      <c r="Z59" s="222"/>
      <c r="AA59" s="2"/>
      <c r="AB59" s="222"/>
    </row>
    <row r="60" spans="1:28" ht="30" customHeight="1">
      <c r="A60" s="390"/>
      <c r="B60" s="390"/>
      <c r="C60" s="390"/>
      <c r="D60" s="390"/>
      <c r="E60" s="390"/>
      <c r="F60" s="390"/>
      <c r="G60" s="390"/>
      <c r="H60" s="390"/>
      <c r="I60" s="390"/>
      <c r="J60" s="390"/>
      <c r="K60" s="390"/>
      <c r="L60" s="390"/>
      <c r="M60" s="390"/>
      <c r="N60" s="390"/>
      <c r="O60" s="390"/>
      <c r="P60" s="390"/>
      <c r="Q60" s="390"/>
      <c r="R60" s="390"/>
      <c r="S60" s="390"/>
      <c r="T60" s="390"/>
      <c r="U60" s="390"/>
      <c r="V60" s="390"/>
      <c r="W60" s="390"/>
      <c r="X60" s="390"/>
      <c r="Y60" s="222"/>
      <c r="Z60" s="222"/>
      <c r="AA60" s="2"/>
      <c r="AB60" s="222"/>
    </row>
    <row r="61" spans="1:28" ht="30" customHeight="1">
      <c r="A61" s="390"/>
      <c r="B61" s="390"/>
      <c r="C61" s="390"/>
      <c r="D61" s="390"/>
      <c r="E61" s="390"/>
      <c r="F61" s="390"/>
      <c r="G61" s="390"/>
      <c r="H61" s="390"/>
      <c r="I61" s="390"/>
      <c r="J61" s="390"/>
      <c r="K61" s="390"/>
      <c r="L61" s="390"/>
      <c r="M61" s="390"/>
      <c r="N61" s="390"/>
      <c r="O61" s="390"/>
      <c r="P61" s="390"/>
      <c r="Q61" s="390"/>
      <c r="R61" s="390"/>
      <c r="S61" s="390"/>
      <c r="T61" s="390"/>
      <c r="U61" s="390"/>
      <c r="V61" s="390"/>
      <c r="W61" s="390"/>
      <c r="X61" s="390"/>
      <c r="Y61" s="222"/>
      <c r="Z61" s="222"/>
      <c r="AA61" s="2"/>
      <c r="AB61" s="222"/>
    </row>
    <row r="62" spans="1:28" ht="30" customHeight="1">
      <c r="A62" s="390"/>
      <c r="B62" s="390"/>
      <c r="C62" s="390"/>
      <c r="D62" s="390"/>
      <c r="E62" s="390"/>
      <c r="F62" s="390"/>
      <c r="G62" s="390"/>
      <c r="H62" s="390"/>
      <c r="I62" s="390"/>
      <c r="J62" s="390"/>
      <c r="K62" s="390"/>
      <c r="L62" s="390"/>
      <c r="M62" s="390"/>
      <c r="N62" s="390"/>
      <c r="O62" s="390"/>
      <c r="P62" s="390"/>
      <c r="Q62" s="390"/>
      <c r="R62" s="390"/>
      <c r="S62" s="390"/>
      <c r="T62" s="390"/>
      <c r="U62" s="390"/>
      <c r="V62" s="390"/>
      <c r="W62" s="390"/>
      <c r="X62" s="390"/>
      <c r="Y62" s="222"/>
      <c r="Z62" s="222"/>
      <c r="AA62" s="2"/>
      <c r="AB62" s="222"/>
    </row>
    <row r="63" spans="1:28" ht="30" customHeight="1">
      <c r="A63" s="390"/>
      <c r="B63" s="390"/>
      <c r="C63" s="390"/>
      <c r="D63" s="390"/>
      <c r="E63" s="390"/>
      <c r="F63" s="390"/>
      <c r="G63" s="390"/>
      <c r="H63" s="390"/>
      <c r="I63" s="390"/>
      <c r="J63" s="390"/>
      <c r="K63" s="390"/>
      <c r="L63" s="390"/>
      <c r="M63" s="390"/>
      <c r="N63" s="390"/>
      <c r="O63" s="390"/>
      <c r="P63" s="390"/>
      <c r="Q63" s="390"/>
      <c r="R63" s="390"/>
      <c r="S63" s="390"/>
      <c r="T63" s="390"/>
      <c r="U63" s="390"/>
      <c r="V63" s="390"/>
      <c r="W63" s="390"/>
      <c r="X63" s="390"/>
      <c r="Y63" s="222"/>
      <c r="Z63" s="222"/>
      <c r="AA63" s="2"/>
      <c r="AB63" s="222"/>
    </row>
    <row r="64" spans="1:28" ht="30" customHeight="1">
      <c r="A64" s="390"/>
      <c r="B64" s="390"/>
      <c r="C64" s="390"/>
      <c r="D64" s="390"/>
      <c r="E64" s="390"/>
      <c r="F64" s="390"/>
      <c r="G64" s="390"/>
      <c r="H64" s="390"/>
      <c r="I64" s="390"/>
      <c r="J64" s="390"/>
      <c r="K64" s="390"/>
      <c r="L64" s="390"/>
      <c r="M64" s="390"/>
      <c r="N64" s="390"/>
      <c r="O64" s="390"/>
      <c r="P64" s="390"/>
      <c r="Q64" s="390"/>
      <c r="R64" s="390"/>
      <c r="S64" s="390"/>
      <c r="T64" s="390"/>
      <c r="U64" s="390"/>
      <c r="V64" s="390"/>
      <c r="W64" s="390"/>
      <c r="X64" s="390"/>
      <c r="Y64" s="222"/>
      <c r="Z64" s="222"/>
      <c r="AA64" s="2"/>
      <c r="AB64" s="222"/>
    </row>
    <row r="65" spans="1:28" ht="30" customHeight="1">
      <c r="A65" s="390"/>
      <c r="B65" s="390"/>
      <c r="C65" s="390"/>
      <c r="D65" s="390"/>
      <c r="E65" s="390"/>
      <c r="F65" s="390"/>
      <c r="G65" s="390"/>
      <c r="H65" s="390"/>
      <c r="I65" s="390"/>
      <c r="J65" s="390"/>
      <c r="K65" s="390"/>
      <c r="L65" s="390"/>
      <c r="M65" s="390"/>
      <c r="N65" s="390"/>
      <c r="O65" s="390"/>
      <c r="P65" s="390"/>
      <c r="Q65" s="390"/>
      <c r="R65" s="390"/>
      <c r="S65" s="390"/>
      <c r="T65" s="390"/>
      <c r="U65" s="390"/>
      <c r="V65" s="390"/>
      <c r="W65" s="390"/>
      <c r="X65" s="390"/>
      <c r="Y65" s="222"/>
      <c r="Z65" s="222"/>
      <c r="AA65" s="2"/>
      <c r="AB65" s="222"/>
    </row>
    <row r="66" spans="1:28" ht="30" customHeight="1">
      <c r="A66" s="390"/>
      <c r="B66" s="390"/>
      <c r="C66" s="390"/>
      <c r="D66" s="390"/>
      <c r="E66" s="390"/>
      <c r="F66" s="390"/>
      <c r="G66" s="390"/>
      <c r="H66" s="390"/>
      <c r="I66" s="390"/>
      <c r="J66" s="390"/>
      <c r="K66" s="390"/>
      <c r="L66" s="390"/>
      <c r="M66" s="390"/>
      <c r="N66" s="390"/>
      <c r="O66" s="390"/>
      <c r="P66" s="390"/>
      <c r="Q66" s="390"/>
      <c r="R66" s="390"/>
      <c r="S66" s="390"/>
      <c r="T66" s="390"/>
      <c r="U66" s="390"/>
      <c r="V66" s="390"/>
      <c r="W66" s="390"/>
      <c r="X66" s="390"/>
      <c r="Y66" s="222"/>
      <c r="Z66" s="222"/>
      <c r="AA66" s="2"/>
      <c r="AB66" s="222"/>
    </row>
    <row r="67" spans="1:28" ht="30" customHeight="1">
      <c r="A67" s="390"/>
      <c r="B67" s="390"/>
      <c r="C67" s="390"/>
      <c r="D67" s="390"/>
      <c r="E67" s="390"/>
      <c r="F67" s="390"/>
      <c r="G67" s="390"/>
      <c r="H67" s="390"/>
      <c r="I67" s="390"/>
      <c r="J67" s="390"/>
      <c r="K67" s="390"/>
      <c r="L67" s="390"/>
      <c r="M67" s="390"/>
      <c r="N67" s="390"/>
      <c r="O67" s="390"/>
      <c r="P67" s="390"/>
      <c r="Q67" s="390"/>
      <c r="R67" s="390"/>
      <c r="S67" s="390"/>
      <c r="T67" s="390"/>
      <c r="U67" s="390"/>
      <c r="V67" s="390"/>
      <c r="W67" s="390"/>
      <c r="X67" s="390"/>
      <c r="Y67" s="222"/>
      <c r="Z67" s="222"/>
      <c r="AA67" s="2"/>
      <c r="AB67" s="222"/>
    </row>
    <row r="68" spans="1:28" ht="30" customHeight="1">
      <c r="A68" s="390"/>
      <c r="B68" s="390"/>
      <c r="C68" s="390"/>
      <c r="D68" s="390"/>
      <c r="E68" s="390"/>
      <c r="F68" s="390"/>
      <c r="G68" s="390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0"/>
      <c r="S68" s="390"/>
      <c r="T68" s="390"/>
      <c r="U68" s="390"/>
      <c r="V68" s="390"/>
      <c r="W68" s="390"/>
      <c r="X68" s="390"/>
      <c r="Y68" s="222"/>
      <c r="Z68" s="222"/>
      <c r="AA68" s="2"/>
      <c r="AB68" s="222"/>
    </row>
    <row r="69" spans="1:28" ht="30" customHeight="1">
      <c r="A69" s="390"/>
      <c r="B69" s="390"/>
      <c r="C69" s="390"/>
      <c r="D69" s="390"/>
      <c r="E69" s="390"/>
      <c r="F69" s="390"/>
      <c r="G69" s="390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0"/>
      <c r="S69" s="390"/>
      <c r="T69" s="390"/>
      <c r="U69" s="390"/>
      <c r="V69" s="390"/>
      <c r="W69" s="390"/>
      <c r="X69" s="390"/>
      <c r="Y69" s="222"/>
      <c r="Z69" s="222"/>
      <c r="AA69" s="2"/>
      <c r="AB69" s="222"/>
    </row>
    <row r="70" spans="1:28" ht="30" customHeight="1">
      <c r="A70" s="390"/>
      <c r="B70" s="390"/>
      <c r="C70" s="390"/>
      <c r="D70" s="390"/>
      <c r="E70" s="390"/>
      <c r="F70" s="390"/>
      <c r="G70" s="390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0"/>
      <c r="S70" s="390"/>
      <c r="T70" s="390"/>
      <c r="U70" s="390"/>
      <c r="V70" s="390"/>
      <c r="W70" s="390"/>
      <c r="X70" s="390"/>
      <c r="Y70" s="222"/>
      <c r="Z70" s="222"/>
      <c r="AA70" s="2"/>
      <c r="AB70" s="222"/>
    </row>
    <row r="71" spans="1:28" ht="30" customHeight="1">
      <c r="A71" s="390"/>
      <c r="B71" s="390"/>
      <c r="C71" s="390"/>
      <c r="D71" s="390"/>
      <c r="E71" s="390"/>
      <c r="F71" s="390"/>
      <c r="G71" s="390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0"/>
      <c r="S71" s="390"/>
      <c r="T71" s="390"/>
      <c r="U71" s="390"/>
      <c r="V71" s="390"/>
      <c r="W71" s="390"/>
      <c r="X71" s="390"/>
      <c r="Y71" s="222"/>
      <c r="Z71" s="222"/>
      <c r="AA71" s="2"/>
      <c r="AB71" s="222"/>
    </row>
    <row r="72" spans="1:28" ht="30" customHeight="1">
      <c r="A72" s="390"/>
      <c r="B72" s="390"/>
      <c r="C72" s="390"/>
      <c r="D72" s="390"/>
      <c r="E72" s="390"/>
      <c r="F72" s="390"/>
      <c r="G72" s="390"/>
      <c r="H72" s="390"/>
      <c r="I72" s="390"/>
      <c r="J72" s="390"/>
      <c r="K72" s="390"/>
      <c r="L72" s="390"/>
      <c r="M72" s="390"/>
      <c r="N72" s="390"/>
      <c r="O72" s="390"/>
      <c r="P72" s="390"/>
      <c r="Q72" s="390"/>
      <c r="R72" s="390"/>
      <c r="S72" s="390"/>
      <c r="T72" s="390"/>
      <c r="U72" s="390"/>
      <c r="V72" s="390"/>
      <c r="W72" s="390"/>
      <c r="X72" s="390"/>
      <c r="Y72" s="222"/>
      <c r="Z72" s="222"/>
      <c r="AA72" s="2"/>
      <c r="AB72" s="222"/>
    </row>
    <row r="73" spans="1:28" ht="30" customHeight="1">
      <c r="A73" s="390"/>
      <c r="B73" s="390"/>
      <c r="C73" s="390"/>
      <c r="D73" s="390"/>
      <c r="E73" s="390"/>
      <c r="F73" s="390"/>
      <c r="G73" s="390"/>
      <c r="H73" s="390"/>
      <c r="I73" s="390"/>
      <c r="J73" s="390"/>
      <c r="K73" s="390"/>
      <c r="L73" s="390"/>
      <c r="M73" s="390"/>
      <c r="N73" s="390"/>
      <c r="O73" s="390"/>
      <c r="P73" s="390"/>
      <c r="Q73" s="390"/>
      <c r="R73" s="390"/>
      <c r="S73" s="390"/>
      <c r="T73" s="390"/>
      <c r="U73" s="390"/>
      <c r="V73" s="390"/>
      <c r="W73" s="390"/>
      <c r="X73" s="390"/>
      <c r="Y73" s="222"/>
      <c r="Z73" s="222"/>
      <c r="AA73" s="2"/>
      <c r="AB73" s="222"/>
    </row>
    <row r="74" spans="1:28" ht="30" customHeight="1">
      <c r="A74" s="390"/>
      <c r="B74" s="390"/>
      <c r="C74" s="390"/>
      <c r="D74" s="390"/>
      <c r="E74" s="390"/>
      <c r="F74" s="390"/>
      <c r="G74" s="390"/>
      <c r="H74" s="390"/>
      <c r="I74" s="390"/>
      <c r="J74" s="390"/>
      <c r="K74" s="390"/>
      <c r="L74" s="390"/>
      <c r="M74" s="390"/>
      <c r="N74" s="390"/>
      <c r="O74" s="390"/>
      <c r="P74" s="390"/>
      <c r="Q74" s="390"/>
      <c r="R74" s="390"/>
      <c r="S74" s="390"/>
      <c r="T74" s="390"/>
      <c r="U74" s="390"/>
      <c r="V74" s="390"/>
      <c r="W74" s="390"/>
      <c r="X74" s="390"/>
      <c r="Y74" s="222"/>
      <c r="Z74" s="222"/>
      <c r="AA74" s="2"/>
      <c r="AB74" s="222"/>
    </row>
    <row r="75" spans="1:28" ht="30" customHeight="1">
      <c r="A75" s="390"/>
      <c r="B75" s="390"/>
      <c r="C75" s="390"/>
      <c r="D75" s="390"/>
      <c r="E75" s="390"/>
      <c r="F75" s="390"/>
      <c r="G75" s="390"/>
      <c r="H75" s="390"/>
      <c r="I75" s="390"/>
      <c r="J75" s="390"/>
      <c r="K75" s="390"/>
      <c r="L75" s="390"/>
      <c r="M75" s="390"/>
      <c r="N75" s="390"/>
      <c r="O75" s="390"/>
      <c r="P75" s="390"/>
      <c r="Q75" s="390"/>
      <c r="R75" s="390"/>
      <c r="S75" s="390"/>
      <c r="T75" s="390"/>
      <c r="U75" s="390"/>
      <c r="V75" s="390"/>
      <c r="W75" s="390"/>
      <c r="X75" s="390"/>
      <c r="Y75" s="222"/>
      <c r="Z75" s="222"/>
      <c r="AA75" s="2"/>
      <c r="AB75" s="222"/>
    </row>
    <row r="76" spans="1:28" ht="30" customHeight="1">
      <c r="A76" s="390"/>
      <c r="B76" s="390"/>
      <c r="C76" s="390"/>
      <c r="D76" s="390"/>
      <c r="E76" s="390"/>
      <c r="F76" s="390"/>
      <c r="G76" s="390"/>
      <c r="H76" s="390"/>
      <c r="I76" s="390"/>
      <c r="J76" s="390"/>
      <c r="K76" s="390"/>
      <c r="L76" s="390"/>
      <c r="M76" s="390"/>
      <c r="N76" s="390"/>
      <c r="O76" s="390"/>
      <c r="P76" s="390"/>
      <c r="Q76" s="390"/>
      <c r="R76" s="390"/>
      <c r="S76" s="390"/>
      <c r="T76" s="390"/>
      <c r="U76" s="390"/>
      <c r="V76" s="390"/>
      <c r="W76" s="390"/>
      <c r="X76" s="390"/>
      <c r="Y76" s="222"/>
      <c r="Z76" s="222"/>
      <c r="AA76" s="2"/>
      <c r="AB76" s="222"/>
    </row>
    <row r="77" spans="1:28" ht="30" customHeight="1">
      <c r="A77" s="390"/>
      <c r="B77" s="390"/>
      <c r="C77" s="390"/>
      <c r="D77" s="390"/>
      <c r="E77" s="390"/>
      <c r="F77" s="390"/>
      <c r="G77" s="390"/>
      <c r="H77" s="390"/>
      <c r="I77" s="390"/>
      <c r="J77" s="390"/>
      <c r="K77" s="390"/>
      <c r="L77" s="390"/>
      <c r="M77" s="390"/>
      <c r="N77" s="390"/>
      <c r="O77" s="390"/>
      <c r="P77" s="390"/>
      <c r="Q77" s="390"/>
      <c r="R77" s="390"/>
      <c r="S77" s="390"/>
      <c r="T77" s="390"/>
      <c r="U77" s="390"/>
      <c r="V77" s="390"/>
      <c r="W77" s="390"/>
      <c r="X77" s="390"/>
      <c r="Y77" s="222"/>
      <c r="Z77" s="222"/>
      <c r="AA77" s="2"/>
      <c r="AB77" s="222"/>
    </row>
    <row r="78" spans="1:28" ht="30" customHeight="1">
      <c r="A78" s="390"/>
      <c r="B78" s="390"/>
      <c r="C78" s="390"/>
      <c r="D78" s="390"/>
      <c r="E78" s="390"/>
      <c r="F78" s="390"/>
      <c r="G78" s="390"/>
      <c r="H78" s="390"/>
      <c r="I78" s="390"/>
      <c r="J78" s="390"/>
      <c r="K78" s="390"/>
      <c r="L78" s="390"/>
      <c r="M78" s="390"/>
      <c r="N78" s="390"/>
      <c r="O78" s="390"/>
      <c r="P78" s="390"/>
      <c r="Q78" s="390"/>
      <c r="R78" s="390"/>
      <c r="S78" s="390"/>
      <c r="T78" s="390"/>
      <c r="U78" s="390"/>
      <c r="V78" s="390"/>
      <c r="W78" s="390"/>
      <c r="X78" s="390"/>
      <c r="Y78" s="222"/>
      <c r="Z78" s="222"/>
      <c r="AA78" s="2"/>
      <c r="AB78" s="222"/>
    </row>
    <row r="79" spans="1:28" ht="30" customHeight="1">
      <c r="A79" s="390"/>
      <c r="B79" s="390"/>
      <c r="C79" s="390"/>
      <c r="D79" s="390"/>
      <c r="E79" s="390"/>
      <c r="F79" s="390"/>
      <c r="G79" s="390"/>
      <c r="H79" s="390"/>
      <c r="I79" s="390"/>
      <c r="J79" s="390"/>
      <c r="K79" s="390"/>
      <c r="L79" s="390"/>
      <c r="M79" s="390"/>
      <c r="N79" s="390"/>
      <c r="O79" s="390"/>
      <c r="P79" s="390"/>
      <c r="Q79" s="390"/>
      <c r="R79" s="390"/>
      <c r="S79" s="390"/>
      <c r="T79" s="390"/>
      <c r="U79" s="390"/>
      <c r="V79" s="390"/>
      <c r="W79" s="390"/>
      <c r="X79" s="390"/>
      <c r="Y79" s="222"/>
      <c r="Z79" s="222"/>
      <c r="AA79" s="2"/>
      <c r="AB79" s="222"/>
    </row>
    <row r="80" spans="1:28" ht="30" customHeight="1">
      <c r="A80" s="390"/>
      <c r="B80" s="390"/>
      <c r="C80" s="390"/>
      <c r="D80" s="390"/>
      <c r="E80" s="390"/>
      <c r="F80" s="390"/>
      <c r="G80" s="390"/>
      <c r="H80" s="390"/>
      <c r="I80" s="390"/>
      <c r="J80" s="390"/>
      <c r="K80" s="390"/>
      <c r="L80" s="390"/>
      <c r="M80" s="390"/>
      <c r="N80" s="390"/>
      <c r="O80" s="390"/>
      <c r="P80" s="390"/>
      <c r="Q80" s="390"/>
      <c r="R80" s="390"/>
      <c r="S80" s="390"/>
      <c r="T80" s="390"/>
      <c r="U80" s="390"/>
      <c r="V80" s="390"/>
      <c r="W80" s="390"/>
      <c r="X80" s="390"/>
      <c r="Y80" s="222"/>
      <c r="Z80" s="222"/>
      <c r="AA80" s="2"/>
      <c r="AB80" s="222"/>
    </row>
    <row r="81" spans="1:28" ht="30" customHeight="1">
      <c r="A81" s="390"/>
      <c r="B81" s="390"/>
      <c r="C81" s="390"/>
      <c r="D81" s="390"/>
      <c r="E81" s="390"/>
      <c r="F81" s="390"/>
      <c r="G81" s="390"/>
      <c r="H81" s="390"/>
      <c r="I81" s="390"/>
      <c r="J81" s="390"/>
      <c r="K81" s="390"/>
      <c r="L81" s="390"/>
      <c r="M81" s="390"/>
      <c r="N81" s="390"/>
      <c r="O81" s="390"/>
      <c r="P81" s="390"/>
      <c r="Q81" s="390"/>
      <c r="R81" s="390"/>
      <c r="S81" s="390"/>
      <c r="T81" s="390"/>
      <c r="U81" s="390"/>
      <c r="V81" s="390"/>
      <c r="W81" s="390"/>
      <c r="X81" s="390"/>
      <c r="Y81" s="222"/>
      <c r="Z81" s="222"/>
      <c r="AA81" s="2"/>
      <c r="AB81" s="222"/>
    </row>
    <row r="82" spans="1:28" ht="30" customHeight="1">
      <c r="A82" s="390"/>
      <c r="B82" s="390"/>
      <c r="C82" s="390"/>
      <c r="D82" s="390"/>
      <c r="E82" s="390"/>
      <c r="F82" s="390"/>
      <c r="G82" s="390"/>
      <c r="H82" s="390"/>
      <c r="I82" s="390"/>
      <c r="J82" s="390"/>
      <c r="K82" s="390"/>
      <c r="L82" s="390"/>
      <c r="M82" s="390"/>
      <c r="N82" s="390"/>
      <c r="O82" s="390"/>
      <c r="P82" s="390"/>
      <c r="Q82" s="390"/>
      <c r="R82" s="390"/>
      <c r="S82" s="390"/>
      <c r="T82" s="390"/>
      <c r="U82" s="390"/>
      <c r="V82" s="390"/>
      <c r="W82" s="390"/>
      <c r="X82" s="390"/>
      <c r="Y82" s="222"/>
      <c r="Z82" s="222"/>
      <c r="AA82" s="2"/>
      <c r="AB82" s="222"/>
    </row>
    <row r="83" spans="1:28" ht="30" customHeight="1">
      <c r="A83" s="390"/>
      <c r="B83" s="390"/>
      <c r="C83" s="390"/>
      <c r="D83" s="390"/>
      <c r="E83" s="390"/>
      <c r="F83" s="390"/>
      <c r="G83" s="390"/>
      <c r="H83" s="390"/>
      <c r="I83" s="390"/>
      <c r="J83" s="390"/>
      <c r="K83" s="390"/>
      <c r="L83" s="390"/>
      <c r="M83" s="390"/>
      <c r="N83" s="390"/>
      <c r="O83" s="390"/>
      <c r="P83" s="390"/>
      <c r="Q83" s="390"/>
      <c r="R83" s="390"/>
      <c r="S83" s="390"/>
      <c r="T83" s="390"/>
      <c r="U83" s="390"/>
      <c r="V83" s="390"/>
      <c r="W83" s="390"/>
      <c r="X83" s="390"/>
      <c r="Y83" s="222"/>
      <c r="Z83" s="222"/>
      <c r="AA83" s="2"/>
      <c r="AB83" s="222"/>
    </row>
    <row r="84" spans="1:28" ht="30" customHeight="1">
      <c r="A84" s="390"/>
      <c r="B84" s="390"/>
      <c r="C84" s="390"/>
      <c r="D84" s="390"/>
      <c r="E84" s="390"/>
      <c r="F84" s="390"/>
      <c r="G84" s="390"/>
      <c r="H84" s="390"/>
      <c r="I84" s="390"/>
      <c r="J84" s="390"/>
      <c r="K84" s="390"/>
      <c r="L84" s="390"/>
      <c r="M84" s="390"/>
      <c r="N84" s="390"/>
      <c r="O84" s="390"/>
      <c r="P84" s="390"/>
      <c r="Q84" s="390"/>
      <c r="R84" s="390"/>
      <c r="S84" s="390"/>
      <c r="T84" s="390"/>
      <c r="U84" s="390"/>
      <c r="V84" s="390"/>
      <c r="W84" s="390"/>
      <c r="X84" s="390"/>
      <c r="Y84" s="222"/>
      <c r="Z84" s="222"/>
      <c r="AA84" s="2"/>
      <c r="AB84" s="222"/>
    </row>
    <row r="85" spans="1:28" ht="30" customHeight="1">
      <c r="A85" s="390"/>
      <c r="B85" s="390"/>
      <c r="C85" s="390"/>
      <c r="D85" s="390"/>
      <c r="E85" s="390"/>
      <c r="F85" s="390"/>
      <c r="G85" s="390"/>
      <c r="H85" s="390"/>
      <c r="I85" s="390"/>
      <c r="J85" s="390"/>
      <c r="K85" s="390"/>
      <c r="L85" s="390"/>
      <c r="M85" s="390"/>
      <c r="N85" s="390"/>
      <c r="O85" s="390"/>
      <c r="P85" s="390"/>
      <c r="Q85" s="390"/>
      <c r="R85" s="390"/>
      <c r="S85" s="390"/>
      <c r="T85" s="390"/>
      <c r="U85" s="390"/>
      <c r="V85" s="390"/>
      <c r="W85" s="390"/>
      <c r="X85" s="390"/>
      <c r="Y85" s="222"/>
      <c r="Z85" s="222"/>
      <c r="AA85" s="2"/>
      <c r="AB85" s="222"/>
    </row>
    <row r="86" spans="1:28" ht="30" customHeight="1">
      <c r="A86" s="390"/>
      <c r="B86" s="390"/>
      <c r="C86" s="390"/>
      <c r="D86" s="390"/>
      <c r="E86" s="390"/>
      <c r="F86" s="390"/>
      <c r="G86" s="390"/>
      <c r="H86" s="390"/>
      <c r="I86" s="390"/>
      <c r="J86" s="390"/>
      <c r="K86" s="390"/>
      <c r="L86" s="390"/>
      <c r="M86" s="390"/>
      <c r="N86" s="390"/>
      <c r="O86" s="390"/>
      <c r="P86" s="390"/>
      <c r="Q86" s="390"/>
      <c r="R86" s="390"/>
      <c r="S86" s="390"/>
      <c r="T86" s="390"/>
      <c r="U86" s="390"/>
      <c r="V86" s="390"/>
      <c r="W86" s="390"/>
      <c r="X86" s="390"/>
      <c r="Y86" s="222"/>
      <c r="Z86" s="222"/>
      <c r="AA86" s="2"/>
      <c r="AB86" s="222"/>
    </row>
    <row r="87" spans="1:28" ht="30" customHeight="1">
      <c r="A87" s="390"/>
      <c r="B87" s="390"/>
      <c r="C87" s="390"/>
      <c r="D87" s="390"/>
      <c r="E87" s="390"/>
      <c r="F87" s="390"/>
      <c r="G87" s="390"/>
      <c r="H87" s="390"/>
      <c r="I87" s="390"/>
      <c r="J87" s="390"/>
      <c r="K87" s="390"/>
      <c r="L87" s="390"/>
      <c r="M87" s="390"/>
      <c r="N87" s="390"/>
      <c r="O87" s="390"/>
      <c r="P87" s="390"/>
      <c r="Q87" s="390"/>
      <c r="R87" s="390"/>
      <c r="S87" s="390"/>
      <c r="T87" s="390"/>
      <c r="U87" s="390"/>
      <c r="V87" s="390"/>
      <c r="W87" s="390"/>
      <c r="X87" s="390"/>
      <c r="Y87" s="222"/>
      <c r="Z87" s="222"/>
      <c r="AA87" s="2"/>
      <c r="AB87" s="222"/>
    </row>
    <row r="88" spans="1:28" ht="30" customHeight="1">
      <c r="A88" s="390"/>
      <c r="B88" s="390"/>
      <c r="C88" s="390"/>
      <c r="D88" s="390"/>
      <c r="E88" s="390"/>
      <c r="F88" s="390"/>
      <c r="G88" s="390"/>
      <c r="H88" s="390"/>
      <c r="I88" s="390"/>
      <c r="J88" s="390"/>
      <c r="K88" s="390"/>
      <c r="L88" s="390"/>
      <c r="M88" s="390"/>
      <c r="N88" s="390"/>
      <c r="O88" s="390"/>
      <c r="P88" s="390"/>
      <c r="Q88" s="390"/>
      <c r="R88" s="390"/>
      <c r="S88" s="390"/>
      <c r="T88" s="390"/>
      <c r="U88" s="390"/>
      <c r="V88" s="390"/>
      <c r="W88" s="390"/>
      <c r="X88" s="390"/>
      <c r="Y88" s="222"/>
      <c r="Z88" s="222"/>
      <c r="AA88" s="2"/>
      <c r="AB88" s="222"/>
    </row>
    <row r="89" spans="1:28" ht="30" customHeight="1">
      <c r="A89" s="390"/>
      <c r="B89" s="390"/>
      <c r="C89" s="390"/>
      <c r="D89" s="390"/>
      <c r="E89" s="390"/>
      <c r="F89" s="390"/>
      <c r="G89" s="390"/>
      <c r="H89" s="390"/>
      <c r="I89" s="390"/>
      <c r="J89" s="390"/>
      <c r="K89" s="390"/>
      <c r="L89" s="390"/>
      <c r="M89" s="390"/>
      <c r="N89" s="390"/>
      <c r="O89" s="390"/>
      <c r="P89" s="390"/>
      <c r="Q89" s="390"/>
      <c r="R89" s="390"/>
      <c r="S89" s="390"/>
      <c r="T89" s="390"/>
      <c r="U89" s="390"/>
      <c r="V89" s="390"/>
      <c r="W89" s="390"/>
      <c r="X89" s="390"/>
      <c r="Y89" s="222"/>
      <c r="Z89" s="222"/>
      <c r="AA89" s="2"/>
      <c r="AB89" s="222"/>
    </row>
    <row r="90" spans="1:28" ht="30" customHeight="1">
      <c r="A90" s="390"/>
      <c r="B90" s="390"/>
      <c r="C90" s="390"/>
      <c r="D90" s="390"/>
      <c r="E90" s="390"/>
      <c r="F90" s="390"/>
      <c r="G90" s="390"/>
      <c r="H90" s="390"/>
      <c r="I90" s="390"/>
      <c r="J90" s="390"/>
      <c r="K90" s="390"/>
      <c r="L90" s="390"/>
      <c r="M90" s="390"/>
      <c r="N90" s="390"/>
      <c r="O90" s="390"/>
      <c r="P90" s="390"/>
      <c r="Q90" s="390"/>
      <c r="R90" s="390"/>
      <c r="S90" s="390"/>
      <c r="T90" s="390"/>
      <c r="U90" s="390"/>
      <c r="V90" s="390"/>
      <c r="W90" s="390"/>
      <c r="X90" s="390"/>
      <c r="Y90" s="222"/>
      <c r="Z90" s="222"/>
      <c r="AA90" s="2"/>
      <c r="AB90" s="222"/>
    </row>
    <row r="91" spans="1:28" ht="30" customHeight="1">
      <c r="A91" s="390"/>
      <c r="B91" s="390"/>
      <c r="C91" s="390"/>
      <c r="D91" s="390"/>
      <c r="E91" s="390"/>
      <c r="F91" s="390"/>
      <c r="G91" s="390"/>
      <c r="H91" s="390"/>
      <c r="I91" s="390"/>
      <c r="J91" s="390"/>
      <c r="K91" s="390"/>
      <c r="L91" s="390"/>
      <c r="M91" s="390"/>
      <c r="N91" s="390"/>
      <c r="O91" s="390"/>
      <c r="P91" s="390"/>
      <c r="Q91" s="390"/>
      <c r="R91" s="390"/>
      <c r="S91" s="390"/>
      <c r="T91" s="390"/>
      <c r="U91" s="390"/>
      <c r="V91" s="390"/>
      <c r="W91" s="390"/>
      <c r="X91" s="390"/>
      <c r="Y91" s="222"/>
      <c r="Z91" s="222"/>
      <c r="AA91" s="2"/>
      <c r="AB91" s="222"/>
    </row>
    <row r="92" spans="1:28" ht="30" customHeight="1">
      <c r="A92" s="390"/>
      <c r="B92" s="390"/>
      <c r="C92" s="390"/>
      <c r="D92" s="390"/>
      <c r="E92" s="390"/>
      <c r="F92" s="390"/>
      <c r="G92" s="390"/>
      <c r="H92" s="390"/>
      <c r="I92" s="390"/>
      <c r="J92" s="390"/>
      <c r="K92" s="390"/>
      <c r="L92" s="390"/>
      <c r="M92" s="390"/>
      <c r="N92" s="390"/>
      <c r="O92" s="390"/>
      <c r="P92" s="390"/>
      <c r="Q92" s="390"/>
      <c r="R92" s="390"/>
      <c r="S92" s="390"/>
      <c r="T92" s="390"/>
      <c r="U92" s="390"/>
      <c r="V92" s="390"/>
      <c r="W92" s="390"/>
      <c r="X92" s="390"/>
      <c r="Y92" s="222"/>
      <c r="Z92" s="222"/>
      <c r="AA92" s="2"/>
      <c r="AB92" s="222"/>
    </row>
    <row r="93" spans="1:28" ht="30" customHeight="1">
      <c r="A93" s="390"/>
      <c r="B93" s="390"/>
      <c r="C93" s="390"/>
      <c r="D93" s="390"/>
      <c r="E93" s="390"/>
      <c r="F93" s="390"/>
      <c r="G93" s="390"/>
      <c r="H93" s="390"/>
      <c r="I93" s="390"/>
      <c r="J93" s="390"/>
      <c r="K93" s="390"/>
      <c r="L93" s="390"/>
      <c r="M93" s="390"/>
      <c r="N93" s="390"/>
      <c r="O93" s="390"/>
      <c r="P93" s="390"/>
      <c r="Q93" s="390"/>
      <c r="R93" s="390"/>
      <c r="S93" s="390"/>
      <c r="T93" s="390"/>
      <c r="U93" s="390"/>
      <c r="V93" s="390"/>
      <c r="W93" s="390"/>
      <c r="X93" s="390"/>
      <c r="Y93" s="222"/>
      <c r="Z93" s="222"/>
      <c r="AA93" s="2"/>
      <c r="AB93" s="222"/>
    </row>
    <row r="94" spans="1:28" ht="30" customHeight="1">
      <c r="A94" s="390"/>
      <c r="B94" s="390"/>
      <c r="C94" s="390"/>
      <c r="D94" s="390"/>
      <c r="E94" s="390"/>
      <c r="F94" s="390"/>
      <c r="G94" s="390"/>
      <c r="H94" s="390"/>
      <c r="I94" s="390"/>
      <c r="J94" s="390"/>
      <c r="K94" s="390"/>
      <c r="L94" s="390"/>
      <c r="M94" s="390"/>
      <c r="N94" s="390"/>
      <c r="O94" s="390"/>
      <c r="P94" s="390"/>
      <c r="Q94" s="390"/>
      <c r="R94" s="390"/>
      <c r="S94" s="390"/>
      <c r="T94" s="390"/>
      <c r="U94" s="390"/>
      <c r="V94" s="390"/>
      <c r="W94" s="390"/>
      <c r="X94" s="390"/>
      <c r="Y94" s="222"/>
      <c r="Z94" s="222"/>
      <c r="AA94" s="2"/>
      <c r="AB94" s="222"/>
    </row>
    <row r="95" spans="1:28" ht="30" customHeight="1">
      <c r="A95" s="390"/>
      <c r="B95" s="390"/>
      <c r="C95" s="390"/>
      <c r="D95" s="390"/>
      <c r="E95" s="390"/>
      <c r="F95" s="390"/>
      <c r="G95" s="390"/>
      <c r="H95" s="390"/>
      <c r="I95" s="390"/>
      <c r="J95" s="390"/>
      <c r="K95" s="390"/>
      <c r="L95" s="390"/>
      <c r="M95" s="390"/>
      <c r="N95" s="390"/>
      <c r="O95" s="390"/>
      <c r="P95" s="390"/>
      <c r="Q95" s="390"/>
      <c r="R95" s="390"/>
      <c r="S95" s="390"/>
      <c r="T95" s="390"/>
      <c r="U95" s="390"/>
      <c r="V95" s="390"/>
      <c r="W95" s="390"/>
      <c r="X95" s="390"/>
      <c r="Y95" s="222"/>
      <c r="Z95" s="222"/>
      <c r="AA95" s="2"/>
      <c r="AB95" s="222"/>
    </row>
    <row r="96" spans="1:28" ht="30" customHeight="1">
      <c r="A96" s="390"/>
      <c r="B96" s="390"/>
      <c r="C96" s="390"/>
      <c r="D96" s="390"/>
      <c r="E96" s="390"/>
      <c r="F96" s="390"/>
      <c r="G96" s="390"/>
      <c r="H96" s="390"/>
      <c r="I96" s="390"/>
      <c r="J96" s="390"/>
      <c r="K96" s="390"/>
      <c r="L96" s="390"/>
      <c r="M96" s="390"/>
      <c r="N96" s="390"/>
      <c r="O96" s="390"/>
      <c r="P96" s="390"/>
      <c r="Q96" s="390"/>
      <c r="R96" s="390"/>
      <c r="S96" s="390"/>
      <c r="T96" s="390"/>
      <c r="U96" s="390"/>
      <c r="V96" s="390"/>
      <c r="W96" s="390"/>
      <c r="X96" s="390"/>
      <c r="Y96" s="222"/>
      <c r="Z96" s="222"/>
      <c r="AA96" s="2"/>
      <c r="AB96" s="222"/>
    </row>
    <row r="97" spans="1:28" ht="30" customHeight="1">
      <c r="A97" s="390"/>
      <c r="B97" s="390"/>
      <c r="C97" s="390"/>
      <c r="D97" s="390"/>
      <c r="E97" s="390"/>
      <c r="F97" s="390"/>
      <c r="G97" s="390"/>
      <c r="H97" s="390"/>
      <c r="I97" s="390"/>
      <c r="J97" s="390"/>
      <c r="K97" s="390"/>
      <c r="L97" s="390"/>
      <c r="M97" s="390"/>
      <c r="N97" s="390"/>
      <c r="O97" s="390"/>
      <c r="P97" s="390"/>
      <c r="Q97" s="390"/>
      <c r="R97" s="390"/>
      <c r="S97" s="390"/>
      <c r="T97" s="390"/>
      <c r="U97" s="390"/>
      <c r="V97" s="390"/>
      <c r="W97" s="390"/>
      <c r="X97" s="390"/>
      <c r="Y97" s="222"/>
      <c r="Z97" s="222"/>
      <c r="AA97" s="2"/>
      <c r="AB97" s="222"/>
    </row>
    <row r="98" spans="1:28" ht="30" customHeight="1">
      <c r="A98" s="390"/>
      <c r="B98" s="390"/>
      <c r="C98" s="390"/>
      <c r="D98" s="390"/>
      <c r="E98" s="390"/>
      <c r="F98" s="390"/>
      <c r="G98" s="390"/>
      <c r="H98" s="390"/>
      <c r="I98" s="390"/>
      <c r="J98" s="390"/>
      <c r="K98" s="390"/>
      <c r="L98" s="390"/>
      <c r="M98" s="390"/>
      <c r="N98" s="390"/>
      <c r="O98" s="390"/>
      <c r="P98" s="390"/>
      <c r="Q98" s="390"/>
      <c r="R98" s="390"/>
      <c r="S98" s="390"/>
      <c r="T98" s="390"/>
      <c r="U98" s="390"/>
      <c r="V98" s="390"/>
      <c r="W98" s="390"/>
      <c r="X98" s="390"/>
      <c r="Y98" s="222"/>
      <c r="Z98" s="222"/>
      <c r="AA98" s="2"/>
      <c r="AB98" s="222"/>
    </row>
    <row r="99" spans="1:28" ht="30" customHeight="1">
      <c r="A99" s="390"/>
      <c r="B99" s="390"/>
      <c r="C99" s="390"/>
      <c r="D99" s="390"/>
      <c r="E99" s="390"/>
      <c r="F99" s="390"/>
      <c r="G99" s="390"/>
      <c r="H99" s="390"/>
      <c r="I99" s="390"/>
      <c r="J99" s="390"/>
      <c r="K99" s="390"/>
      <c r="L99" s="390"/>
      <c r="M99" s="390"/>
      <c r="N99" s="390"/>
      <c r="O99" s="390"/>
      <c r="P99" s="390"/>
      <c r="Q99" s="390"/>
      <c r="R99" s="390"/>
      <c r="S99" s="390"/>
      <c r="T99" s="390"/>
      <c r="U99" s="390"/>
      <c r="V99" s="390"/>
      <c r="W99" s="390"/>
      <c r="X99" s="390"/>
      <c r="Y99" s="222"/>
      <c r="Z99" s="222"/>
      <c r="AA99" s="2"/>
      <c r="AB99" s="222"/>
    </row>
    <row r="100" spans="1:28" ht="30" customHeight="1">
      <c r="A100" s="390"/>
      <c r="B100" s="390"/>
      <c r="C100" s="390"/>
      <c r="D100" s="390"/>
      <c r="E100" s="390"/>
      <c r="F100" s="390"/>
      <c r="G100" s="390"/>
      <c r="H100" s="390"/>
      <c r="I100" s="390"/>
      <c r="J100" s="390"/>
      <c r="K100" s="390"/>
      <c r="L100" s="390"/>
      <c r="M100" s="390"/>
      <c r="N100" s="390"/>
      <c r="O100" s="390"/>
      <c r="P100" s="390"/>
      <c r="Q100" s="390"/>
      <c r="R100" s="390"/>
      <c r="S100" s="390"/>
      <c r="T100" s="390"/>
      <c r="U100" s="390"/>
      <c r="V100" s="390"/>
      <c r="W100" s="390"/>
      <c r="X100" s="390"/>
      <c r="Y100" s="222"/>
      <c r="Z100" s="222"/>
      <c r="AA100" s="2"/>
      <c r="AB100" s="222"/>
    </row>
    <row r="101" spans="1:28" ht="30" customHeight="1">
      <c r="A101" s="390"/>
      <c r="B101" s="390"/>
      <c r="C101" s="390"/>
      <c r="D101" s="390"/>
      <c r="E101" s="390"/>
      <c r="F101" s="390"/>
      <c r="G101" s="390"/>
      <c r="H101" s="390"/>
      <c r="I101" s="390"/>
      <c r="J101" s="390"/>
      <c r="K101" s="390"/>
      <c r="L101" s="390"/>
      <c r="M101" s="390"/>
      <c r="N101" s="390"/>
      <c r="O101" s="390"/>
      <c r="P101" s="390"/>
      <c r="Q101" s="390"/>
      <c r="R101" s="390"/>
      <c r="S101" s="390"/>
      <c r="T101" s="390"/>
      <c r="U101" s="390"/>
      <c r="V101" s="390"/>
      <c r="W101" s="390"/>
      <c r="X101" s="390"/>
      <c r="Y101" s="222"/>
      <c r="Z101" s="222"/>
      <c r="AA101" s="2"/>
      <c r="AB101" s="222"/>
    </row>
    <row r="102" spans="1:28" ht="30" customHeight="1">
      <c r="A102" s="390"/>
      <c r="B102" s="390"/>
      <c r="C102" s="390"/>
      <c r="D102" s="390"/>
      <c r="E102" s="390"/>
      <c r="F102" s="390"/>
      <c r="G102" s="390"/>
      <c r="H102" s="390"/>
      <c r="I102" s="390"/>
      <c r="J102" s="390"/>
      <c r="K102" s="390"/>
      <c r="L102" s="390"/>
      <c r="M102" s="390"/>
      <c r="N102" s="390"/>
      <c r="O102" s="390"/>
      <c r="P102" s="390"/>
      <c r="Q102" s="390"/>
      <c r="R102" s="390"/>
      <c r="S102" s="390"/>
      <c r="T102" s="390"/>
      <c r="U102" s="390"/>
      <c r="V102" s="390"/>
      <c r="W102" s="390"/>
      <c r="X102" s="390"/>
      <c r="Y102" s="222"/>
      <c r="Z102" s="222"/>
      <c r="AA102" s="2"/>
      <c r="AB102" s="222"/>
    </row>
    <row r="103" spans="1:28" ht="30" customHeight="1">
      <c r="A103" s="390"/>
      <c r="B103" s="390"/>
      <c r="C103" s="390"/>
      <c r="D103" s="390"/>
      <c r="E103" s="390"/>
      <c r="F103" s="390"/>
      <c r="G103" s="390"/>
      <c r="H103" s="390"/>
      <c r="I103" s="390"/>
      <c r="J103" s="390"/>
      <c r="K103" s="390"/>
      <c r="L103" s="390"/>
      <c r="M103" s="390"/>
      <c r="N103" s="390"/>
      <c r="O103" s="390"/>
      <c r="P103" s="390"/>
      <c r="Q103" s="390"/>
      <c r="R103" s="390"/>
      <c r="S103" s="390"/>
      <c r="T103" s="390"/>
      <c r="U103" s="390"/>
      <c r="V103" s="390"/>
      <c r="W103" s="390"/>
      <c r="X103" s="390"/>
      <c r="Y103" s="222"/>
      <c r="Z103" s="222"/>
      <c r="AA103" s="2"/>
      <c r="AB103" s="222"/>
    </row>
    <row r="104" spans="1:28" ht="30" customHeight="1">
      <c r="A104" s="390"/>
      <c r="B104" s="390"/>
      <c r="C104" s="390"/>
      <c r="D104" s="390"/>
      <c r="E104" s="390"/>
      <c r="F104" s="390"/>
      <c r="G104" s="390"/>
      <c r="H104" s="390"/>
      <c r="I104" s="390"/>
      <c r="J104" s="390"/>
      <c r="K104" s="390"/>
      <c r="L104" s="390"/>
      <c r="M104" s="390"/>
      <c r="N104" s="390"/>
      <c r="O104" s="390"/>
      <c r="P104" s="390"/>
      <c r="Q104" s="390"/>
      <c r="R104" s="390"/>
      <c r="S104" s="390"/>
      <c r="T104" s="390"/>
      <c r="U104" s="390"/>
      <c r="V104" s="390"/>
      <c r="W104" s="390"/>
      <c r="X104" s="390"/>
      <c r="Y104" s="222"/>
      <c r="Z104" s="222"/>
      <c r="AA104" s="2"/>
      <c r="AB104" s="222"/>
    </row>
    <row r="105" spans="1:28" ht="30" customHeight="1">
      <c r="A105" s="390"/>
      <c r="B105" s="390"/>
      <c r="C105" s="390"/>
      <c r="D105" s="390"/>
      <c r="E105" s="390"/>
      <c r="F105" s="390"/>
      <c r="G105" s="390"/>
      <c r="H105" s="390"/>
      <c r="I105" s="390"/>
      <c r="J105" s="390"/>
      <c r="K105" s="390"/>
      <c r="L105" s="390"/>
      <c r="M105" s="390"/>
      <c r="N105" s="390"/>
      <c r="O105" s="390"/>
      <c r="P105" s="390"/>
      <c r="Q105" s="390"/>
      <c r="R105" s="390"/>
      <c r="S105" s="390"/>
      <c r="T105" s="390"/>
      <c r="U105" s="390"/>
      <c r="V105" s="390"/>
      <c r="W105" s="390"/>
      <c r="X105" s="390"/>
      <c r="Y105" s="222"/>
      <c r="Z105" s="222"/>
      <c r="AA105" s="2"/>
      <c r="AB105" s="222"/>
    </row>
    <row r="106" spans="1:28" ht="30" customHeight="1">
      <c r="A106" s="390"/>
      <c r="B106" s="390"/>
      <c r="C106" s="390"/>
      <c r="D106" s="390"/>
      <c r="E106" s="390"/>
      <c r="F106" s="390"/>
      <c r="G106" s="390"/>
      <c r="H106" s="390"/>
      <c r="I106" s="390"/>
      <c r="J106" s="390"/>
      <c r="K106" s="390"/>
      <c r="L106" s="390"/>
      <c r="M106" s="390"/>
      <c r="N106" s="390"/>
      <c r="O106" s="390"/>
      <c r="P106" s="390"/>
      <c r="Q106" s="390"/>
      <c r="R106" s="390"/>
      <c r="S106" s="390"/>
      <c r="T106" s="390"/>
      <c r="U106" s="390"/>
      <c r="V106" s="390"/>
      <c r="W106" s="390"/>
      <c r="X106" s="390"/>
      <c r="Y106" s="222"/>
      <c r="Z106" s="222"/>
      <c r="AA106" s="2"/>
      <c r="AB106" s="222"/>
    </row>
    <row r="107" spans="1:28" ht="30" customHeight="1">
      <c r="A107" s="390"/>
      <c r="B107" s="390"/>
      <c r="C107" s="390"/>
      <c r="D107" s="390"/>
      <c r="E107" s="390"/>
      <c r="F107" s="390"/>
      <c r="G107" s="390"/>
      <c r="H107" s="390"/>
      <c r="I107" s="390"/>
      <c r="J107" s="390"/>
      <c r="K107" s="390"/>
      <c r="L107" s="390"/>
      <c r="M107" s="390"/>
      <c r="N107" s="390"/>
      <c r="O107" s="390"/>
      <c r="P107" s="390"/>
      <c r="Q107" s="390"/>
      <c r="R107" s="390"/>
      <c r="S107" s="390"/>
      <c r="T107" s="390"/>
      <c r="U107" s="390"/>
      <c r="V107" s="390"/>
      <c r="W107" s="390"/>
      <c r="X107" s="390"/>
      <c r="Y107" s="222"/>
      <c r="Z107" s="222"/>
      <c r="AA107" s="2"/>
      <c r="AB107" s="222"/>
    </row>
    <row r="108" spans="1:28" ht="30" customHeight="1">
      <c r="A108" s="390"/>
      <c r="B108" s="390"/>
      <c r="C108" s="390"/>
      <c r="D108" s="390"/>
      <c r="E108" s="390"/>
      <c r="F108" s="390"/>
      <c r="G108" s="390"/>
      <c r="H108" s="390"/>
      <c r="I108" s="390"/>
      <c r="J108" s="390"/>
      <c r="K108" s="390"/>
      <c r="L108" s="390"/>
      <c r="M108" s="390"/>
      <c r="N108" s="390"/>
      <c r="O108" s="390"/>
      <c r="P108" s="390"/>
      <c r="Q108" s="390"/>
      <c r="R108" s="390"/>
      <c r="S108" s="390"/>
      <c r="T108" s="390"/>
      <c r="U108" s="390"/>
      <c r="V108" s="390"/>
      <c r="W108" s="390"/>
      <c r="X108" s="390"/>
      <c r="Y108" s="222"/>
      <c r="Z108" s="222"/>
      <c r="AA108" s="2"/>
      <c r="AB108" s="222"/>
    </row>
  </sheetData>
  <mergeCells count="4">
    <mergeCell ref="AB3:AB4"/>
    <mergeCell ref="Y3:Y4"/>
    <mergeCell ref="Z3:Z4"/>
    <mergeCell ref="AA3:AA4"/>
  </mergeCells>
  <phoneticPr fontId="1" type="noConversion"/>
  <pageMargins left="0.59055118110236227" right="0.39370078740157483" top="0.39370078740157483" bottom="0.39370078740157483" header="0" footer="0"/>
  <pageSetup paperSize="9" scale="4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7" tint="0.59999389629810485"/>
    <pageSetUpPr fitToPage="1"/>
  </sheetPr>
  <dimension ref="A1:N74"/>
  <sheetViews>
    <sheetView view="pageBreakPreview" topLeftCell="B58" zoomScaleSheetLayoutView="100" workbookViewId="0">
      <selection activeCell="Q63" sqref="Q63"/>
    </sheetView>
  </sheetViews>
  <sheetFormatPr defaultColWidth="9" defaultRowHeight="16.5"/>
  <cols>
    <col min="1" max="1" width="21.625" style="322" hidden="1" customWidth="1"/>
    <col min="2" max="2" width="22.75" style="335" bestFit="1" customWidth="1"/>
    <col min="3" max="3" width="30.5" style="335" bestFit="1" customWidth="1"/>
    <col min="4" max="4" width="5.5" style="335" bestFit="1" customWidth="1"/>
    <col min="5" max="5" width="13.875" style="335" bestFit="1" customWidth="1"/>
    <col min="6" max="6" width="6.625" style="335" bestFit="1" customWidth="1"/>
    <col min="7" max="7" width="11.625" style="335" bestFit="1" customWidth="1"/>
    <col min="8" max="9" width="9" style="322" hidden="1" customWidth="1"/>
    <col min="10" max="10" width="11" style="322" hidden="1" customWidth="1"/>
    <col min="11" max="11" width="9" style="322" hidden="1" customWidth="1"/>
    <col min="12" max="12" width="9" style="322"/>
    <col min="13" max="13" width="11.5" style="462" bestFit="1" customWidth="1"/>
    <col min="14" max="16384" width="9" style="322"/>
  </cols>
  <sheetData>
    <row r="1" spans="1:14" ht="30" customHeight="1">
      <c r="A1" s="635" t="s">
        <v>337</v>
      </c>
      <c r="B1" s="635"/>
      <c r="C1" s="635"/>
      <c r="D1" s="635"/>
      <c r="E1" s="635"/>
      <c r="F1" s="635"/>
      <c r="G1" s="635"/>
    </row>
    <row r="2" spans="1:14" ht="20.100000000000001" customHeight="1" thickBot="1">
      <c r="A2" s="636" t="e">
        <f>설계서!B6&amp;" (화성시)"</f>
        <v>#REF!</v>
      </c>
      <c r="B2" s="636"/>
      <c r="C2" s="636"/>
      <c r="D2" s="636"/>
      <c r="E2" s="636"/>
      <c r="F2" s="636"/>
      <c r="G2" s="636"/>
    </row>
    <row r="3" spans="1:14" ht="129" customHeight="1">
      <c r="A3" s="323"/>
      <c r="B3" s="632"/>
      <c r="C3" s="633"/>
      <c r="D3" s="633"/>
      <c r="E3" s="633"/>
      <c r="F3" s="633"/>
      <c r="G3" s="634"/>
      <c r="H3" s="324"/>
      <c r="I3" s="324"/>
      <c r="J3" s="324"/>
      <c r="K3" s="324"/>
    </row>
    <row r="4" spans="1:14" ht="30" customHeight="1">
      <c r="A4" s="323"/>
      <c r="B4" s="325" t="s">
        <v>336</v>
      </c>
      <c r="C4" s="326" t="s">
        <v>333</v>
      </c>
      <c r="D4" s="326" t="s">
        <v>332</v>
      </c>
      <c r="E4" s="327" t="s">
        <v>338</v>
      </c>
      <c r="F4" s="327" t="s">
        <v>339</v>
      </c>
      <c r="G4" s="328" t="s">
        <v>335</v>
      </c>
      <c r="H4" s="324"/>
      <c r="I4" s="324"/>
      <c r="J4" s="324"/>
      <c r="K4" s="324"/>
    </row>
    <row r="5" spans="1:14" ht="30" customHeight="1" thickBot="1">
      <c r="A5" s="329" t="s">
        <v>6</v>
      </c>
      <c r="B5" s="330" t="s">
        <v>746</v>
      </c>
      <c r="C5" s="331" t="s">
        <v>747</v>
      </c>
      <c r="D5" s="331" t="s">
        <v>3</v>
      </c>
      <c r="E5" s="332">
        <v>1300000</v>
      </c>
      <c r="F5" s="333">
        <v>34</v>
      </c>
      <c r="G5" s="437">
        <v>23767205</v>
      </c>
      <c r="H5" s="324" t="s">
        <v>0</v>
      </c>
      <c r="I5" s="324" t="s">
        <v>0</v>
      </c>
      <c r="J5" s="334"/>
      <c r="K5" s="324" t="s">
        <v>0</v>
      </c>
      <c r="M5" s="462">
        <f>E5*F5</f>
        <v>44200000</v>
      </c>
      <c r="N5" s="463"/>
    </row>
    <row r="6" spans="1:14" ht="129" customHeight="1">
      <c r="A6" s="323"/>
      <c r="B6" s="632"/>
      <c r="C6" s="633"/>
      <c r="D6" s="633"/>
      <c r="E6" s="633"/>
      <c r="F6" s="633"/>
      <c r="G6" s="634"/>
      <c r="H6" s="324"/>
      <c r="I6" s="324"/>
      <c r="J6" s="324"/>
      <c r="K6" s="324"/>
    </row>
    <row r="7" spans="1:14" ht="30" customHeight="1">
      <c r="A7" s="323"/>
      <c r="B7" s="325" t="s">
        <v>334</v>
      </c>
      <c r="C7" s="326" t="s">
        <v>333</v>
      </c>
      <c r="D7" s="326" t="s">
        <v>332</v>
      </c>
      <c r="E7" s="327" t="s">
        <v>338</v>
      </c>
      <c r="F7" s="327" t="s">
        <v>339</v>
      </c>
      <c r="G7" s="328" t="s">
        <v>331</v>
      </c>
      <c r="H7" s="324"/>
      <c r="I7" s="324"/>
      <c r="J7" s="324"/>
      <c r="K7" s="324"/>
    </row>
    <row r="8" spans="1:14" ht="30" customHeight="1" thickBot="1">
      <c r="A8" s="329" t="s">
        <v>5</v>
      </c>
      <c r="B8" s="330" t="s">
        <v>746</v>
      </c>
      <c r="C8" s="331" t="s">
        <v>749</v>
      </c>
      <c r="D8" s="331" t="s">
        <v>3</v>
      </c>
      <c r="E8" s="332">
        <v>1600000</v>
      </c>
      <c r="F8" s="333">
        <v>11</v>
      </c>
      <c r="G8" s="437">
        <v>23767207</v>
      </c>
      <c r="H8" s="324" t="s">
        <v>0</v>
      </c>
      <c r="I8" s="324" t="s">
        <v>0</v>
      </c>
      <c r="J8" s="334"/>
      <c r="K8" s="324" t="s">
        <v>0</v>
      </c>
      <c r="M8" s="462">
        <f>E8*F8</f>
        <v>17600000</v>
      </c>
      <c r="N8" s="463"/>
    </row>
    <row r="9" spans="1:14" ht="129" customHeight="1">
      <c r="A9" s="323"/>
      <c r="B9" s="632"/>
      <c r="C9" s="633"/>
      <c r="D9" s="633"/>
      <c r="E9" s="633"/>
      <c r="F9" s="633"/>
      <c r="G9" s="634"/>
      <c r="H9" s="324"/>
      <c r="I9" s="324"/>
      <c r="J9" s="324"/>
      <c r="K9" s="324"/>
    </row>
    <row r="10" spans="1:14" ht="30" customHeight="1">
      <c r="A10" s="241"/>
      <c r="B10" s="325" t="s">
        <v>334</v>
      </c>
      <c r="C10" s="326" t="s">
        <v>333</v>
      </c>
      <c r="D10" s="326" t="s">
        <v>332</v>
      </c>
      <c r="E10" s="327" t="s">
        <v>338</v>
      </c>
      <c r="F10" s="327" t="s">
        <v>339</v>
      </c>
      <c r="G10" s="328" t="s">
        <v>331</v>
      </c>
      <c r="H10" s="324"/>
      <c r="I10" s="324"/>
      <c r="J10" s="324"/>
      <c r="K10" s="324"/>
    </row>
    <row r="11" spans="1:14" ht="30" customHeight="1" thickBot="1">
      <c r="A11" s="329" t="s">
        <v>7</v>
      </c>
      <c r="B11" s="330" t="s">
        <v>751</v>
      </c>
      <c r="C11" s="331" t="s">
        <v>752</v>
      </c>
      <c r="D11" s="331" t="s">
        <v>2</v>
      </c>
      <c r="E11" s="332">
        <v>590000</v>
      </c>
      <c r="F11" s="333">
        <v>34</v>
      </c>
      <c r="G11" s="437">
        <v>23656768</v>
      </c>
      <c r="H11" s="324" t="s">
        <v>0</v>
      </c>
      <c r="I11" s="324" t="s">
        <v>0</v>
      </c>
      <c r="J11" s="334"/>
      <c r="K11" s="324" t="s">
        <v>0</v>
      </c>
      <c r="M11" s="462">
        <f>E11*F11</f>
        <v>20060000</v>
      </c>
      <c r="N11" s="463"/>
    </row>
    <row r="12" spans="1:14" ht="129" customHeight="1">
      <c r="A12" s="323"/>
      <c r="B12" s="632"/>
      <c r="C12" s="633"/>
      <c r="D12" s="633"/>
      <c r="E12" s="633"/>
      <c r="F12" s="633"/>
      <c r="G12" s="634"/>
      <c r="H12" s="324"/>
      <c r="I12" s="324"/>
      <c r="J12" s="324"/>
      <c r="K12" s="324"/>
    </row>
    <row r="13" spans="1:14" ht="30" customHeight="1">
      <c r="A13" s="323"/>
      <c r="B13" s="325" t="s">
        <v>334</v>
      </c>
      <c r="C13" s="326" t="s">
        <v>333</v>
      </c>
      <c r="D13" s="326" t="s">
        <v>332</v>
      </c>
      <c r="E13" s="327" t="s">
        <v>338</v>
      </c>
      <c r="F13" s="327" t="s">
        <v>339</v>
      </c>
      <c r="G13" s="328" t="s">
        <v>331</v>
      </c>
      <c r="H13" s="324"/>
      <c r="I13" s="324"/>
      <c r="J13" s="324"/>
      <c r="K13" s="324"/>
    </row>
    <row r="14" spans="1:14" ht="30" customHeight="1" thickBot="1">
      <c r="A14" s="329" t="s">
        <v>8</v>
      </c>
      <c r="B14" s="330" t="s">
        <v>751</v>
      </c>
      <c r="C14" s="331" t="s">
        <v>754</v>
      </c>
      <c r="D14" s="331" t="s">
        <v>2</v>
      </c>
      <c r="E14" s="332">
        <v>670000</v>
      </c>
      <c r="F14" s="333">
        <v>11</v>
      </c>
      <c r="G14" s="437">
        <v>23656769</v>
      </c>
      <c r="H14" s="324" t="s">
        <v>0</v>
      </c>
      <c r="I14" s="324" t="s">
        <v>0</v>
      </c>
      <c r="J14" s="334"/>
      <c r="K14" s="324" t="s">
        <v>0</v>
      </c>
      <c r="M14" s="462">
        <f>E14*F14</f>
        <v>7370000</v>
      </c>
      <c r="N14" s="463"/>
    </row>
    <row r="15" spans="1:14" ht="129" customHeight="1">
      <c r="A15" s="323"/>
      <c r="B15" s="632"/>
      <c r="C15" s="633"/>
      <c r="D15" s="633"/>
      <c r="E15" s="633"/>
      <c r="F15" s="633"/>
      <c r="G15" s="634"/>
      <c r="H15" s="324"/>
      <c r="I15" s="324"/>
      <c r="J15" s="324"/>
      <c r="K15" s="324"/>
    </row>
    <row r="16" spans="1:14" ht="30" customHeight="1">
      <c r="A16" s="323"/>
      <c r="B16" s="325" t="s">
        <v>334</v>
      </c>
      <c r="C16" s="326" t="s">
        <v>333</v>
      </c>
      <c r="D16" s="326" t="s">
        <v>332</v>
      </c>
      <c r="E16" s="327" t="s">
        <v>338</v>
      </c>
      <c r="F16" s="327" t="s">
        <v>339</v>
      </c>
      <c r="G16" s="328" t="s">
        <v>331</v>
      </c>
      <c r="H16" s="324"/>
      <c r="I16" s="324"/>
      <c r="J16" s="324"/>
      <c r="K16" s="324"/>
    </row>
    <row r="17" spans="1:14" ht="30" customHeight="1" thickBot="1">
      <c r="A17" s="329" t="s">
        <v>6</v>
      </c>
      <c r="B17" s="330" t="s">
        <v>758</v>
      </c>
      <c r="C17" s="331" t="s">
        <v>759</v>
      </c>
      <c r="D17" s="331" t="s">
        <v>2</v>
      </c>
      <c r="E17" s="332">
        <v>150000</v>
      </c>
      <c r="F17" s="333">
        <v>2</v>
      </c>
      <c r="G17" s="437">
        <v>22664812</v>
      </c>
      <c r="H17" s="324" t="s">
        <v>0</v>
      </c>
      <c r="I17" s="324" t="s">
        <v>0</v>
      </c>
      <c r="J17" s="334"/>
      <c r="K17" s="324" t="s">
        <v>0</v>
      </c>
      <c r="M17" s="462">
        <f>E17*F17</f>
        <v>300000</v>
      </c>
      <c r="N17" s="463"/>
    </row>
    <row r="18" spans="1:14" ht="129" customHeight="1">
      <c r="A18" s="323"/>
      <c r="B18" s="632"/>
      <c r="C18" s="633"/>
      <c r="D18" s="633"/>
      <c r="E18" s="633"/>
      <c r="F18" s="633"/>
      <c r="G18" s="634"/>
      <c r="H18" s="324"/>
      <c r="I18" s="324"/>
      <c r="J18" s="324"/>
      <c r="K18" s="324"/>
    </row>
    <row r="19" spans="1:14" ht="30" customHeight="1">
      <c r="A19" s="323"/>
      <c r="B19" s="325" t="s">
        <v>334</v>
      </c>
      <c r="C19" s="326" t="s">
        <v>333</v>
      </c>
      <c r="D19" s="326" t="s">
        <v>332</v>
      </c>
      <c r="E19" s="327" t="s">
        <v>338</v>
      </c>
      <c r="F19" s="327" t="s">
        <v>339</v>
      </c>
      <c r="G19" s="328" t="s">
        <v>331</v>
      </c>
      <c r="H19" s="324"/>
      <c r="I19" s="324"/>
      <c r="J19" s="324"/>
      <c r="K19" s="324"/>
    </row>
    <row r="20" spans="1:14" ht="30" customHeight="1" thickBot="1">
      <c r="A20" s="329" t="s">
        <v>5</v>
      </c>
      <c r="B20" s="330" t="s">
        <v>758</v>
      </c>
      <c r="C20" s="331" t="s">
        <v>761</v>
      </c>
      <c r="D20" s="331" t="s">
        <v>2</v>
      </c>
      <c r="E20" s="332">
        <v>198000</v>
      </c>
      <c r="F20" s="333">
        <v>45</v>
      </c>
      <c r="G20" s="437">
        <v>23041167</v>
      </c>
      <c r="H20" s="324" t="s">
        <v>0</v>
      </c>
      <c r="I20" s="324" t="s">
        <v>0</v>
      </c>
      <c r="J20" s="334"/>
      <c r="K20" s="324" t="s">
        <v>0</v>
      </c>
      <c r="M20" s="462">
        <f>E20*F20</f>
        <v>8910000</v>
      </c>
      <c r="N20" s="463"/>
    </row>
    <row r="21" spans="1:14" ht="129" customHeight="1">
      <c r="A21" s="323"/>
      <c r="B21" s="632"/>
      <c r="C21" s="633"/>
      <c r="D21" s="633"/>
      <c r="E21" s="633"/>
      <c r="F21" s="633"/>
      <c r="G21" s="634"/>
      <c r="H21" s="324"/>
      <c r="I21" s="324"/>
      <c r="J21" s="324"/>
      <c r="K21" s="324"/>
    </row>
    <row r="22" spans="1:14" ht="30" customHeight="1">
      <c r="A22" s="241"/>
      <c r="B22" s="325" t="s">
        <v>334</v>
      </c>
      <c r="C22" s="326" t="s">
        <v>333</v>
      </c>
      <c r="D22" s="326" t="s">
        <v>332</v>
      </c>
      <c r="E22" s="327" t="s">
        <v>338</v>
      </c>
      <c r="F22" s="327" t="s">
        <v>339</v>
      </c>
      <c r="G22" s="328" t="s">
        <v>331</v>
      </c>
      <c r="H22" s="324"/>
      <c r="I22" s="324"/>
      <c r="J22" s="324"/>
      <c r="K22" s="324"/>
    </row>
    <row r="23" spans="1:14" ht="30" customHeight="1" thickBot="1">
      <c r="A23" s="329" t="s">
        <v>7</v>
      </c>
      <c r="B23" s="330" t="s">
        <v>756</v>
      </c>
      <c r="C23" s="331" t="s">
        <v>740</v>
      </c>
      <c r="D23" s="331" t="s">
        <v>430</v>
      </c>
      <c r="E23" s="332">
        <v>5110600</v>
      </c>
      <c r="F23" s="333">
        <v>2</v>
      </c>
      <c r="G23" s="437">
        <v>23112974</v>
      </c>
      <c r="H23" s="324" t="s">
        <v>0</v>
      </c>
      <c r="I23" s="324" t="s">
        <v>0</v>
      </c>
      <c r="J23" s="334"/>
      <c r="K23" s="324" t="s">
        <v>0</v>
      </c>
      <c r="M23" s="462">
        <f>E23*F23</f>
        <v>10221200</v>
      </c>
      <c r="N23" s="463"/>
    </row>
    <row r="24" spans="1:14" ht="129" customHeight="1">
      <c r="A24" s="323"/>
      <c r="B24" s="632"/>
      <c r="C24" s="633"/>
      <c r="D24" s="633"/>
      <c r="E24" s="633"/>
      <c r="F24" s="633"/>
      <c r="G24" s="634"/>
      <c r="H24" s="324"/>
      <c r="I24" s="324"/>
      <c r="J24" s="324"/>
      <c r="K24" s="324"/>
    </row>
    <row r="25" spans="1:14" ht="30" customHeight="1">
      <c r="A25" s="323"/>
      <c r="B25" s="325" t="s">
        <v>334</v>
      </c>
      <c r="C25" s="326" t="s">
        <v>333</v>
      </c>
      <c r="D25" s="326" t="s">
        <v>332</v>
      </c>
      <c r="E25" s="327" t="s">
        <v>338</v>
      </c>
      <c r="F25" s="327" t="s">
        <v>339</v>
      </c>
      <c r="G25" s="328" t="s">
        <v>331</v>
      </c>
      <c r="H25" s="324"/>
      <c r="I25" s="324"/>
      <c r="J25" s="324"/>
      <c r="K25" s="324"/>
    </row>
    <row r="26" spans="1:14" ht="30" customHeight="1" thickBot="1">
      <c r="A26" s="329" t="s">
        <v>8</v>
      </c>
      <c r="B26" s="330" t="s">
        <v>763</v>
      </c>
      <c r="C26" s="331" t="s">
        <v>764</v>
      </c>
      <c r="D26" s="331" t="s">
        <v>2</v>
      </c>
      <c r="E26" s="332">
        <v>43340</v>
      </c>
      <c r="F26" s="333">
        <v>45</v>
      </c>
      <c r="G26" s="437">
        <v>22511434</v>
      </c>
      <c r="H26" s="324" t="s">
        <v>0</v>
      </c>
      <c r="I26" s="324" t="s">
        <v>0</v>
      </c>
      <c r="J26" s="334"/>
      <c r="K26" s="324" t="s">
        <v>0</v>
      </c>
      <c r="M26" s="462">
        <f>E26*F26</f>
        <v>1950300</v>
      </c>
      <c r="N26" s="463"/>
    </row>
    <row r="27" spans="1:14" ht="129" customHeight="1">
      <c r="A27" s="323"/>
      <c r="B27" s="632"/>
      <c r="C27" s="633"/>
      <c r="D27" s="633"/>
      <c r="E27" s="633"/>
      <c r="F27" s="633"/>
      <c r="G27" s="634"/>
      <c r="H27" s="324"/>
      <c r="I27" s="324"/>
      <c r="J27" s="324"/>
      <c r="K27" s="324"/>
    </row>
    <row r="28" spans="1:14" ht="30" customHeight="1">
      <c r="A28" s="323"/>
      <c r="B28" s="325" t="s">
        <v>334</v>
      </c>
      <c r="C28" s="326" t="s">
        <v>333</v>
      </c>
      <c r="D28" s="326" t="s">
        <v>332</v>
      </c>
      <c r="E28" s="327" t="s">
        <v>338</v>
      </c>
      <c r="F28" s="327" t="s">
        <v>339</v>
      </c>
      <c r="G28" s="328" t="s">
        <v>331</v>
      </c>
      <c r="H28" s="324"/>
      <c r="I28" s="324"/>
      <c r="J28" s="324"/>
      <c r="K28" s="324"/>
    </row>
    <row r="29" spans="1:14" ht="30" customHeight="1" thickBot="1">
      <c r="A29" s="329" t="s">
        <v>6</v>
      </c>
      <c r="B29" s="330" t="s">
        <v>784</v>
      </c>
      <c r="C29" s="331" t="s">
        <v>785</v>
      </c>
      <c r="D29" s="331" t="s">
        <v>494</v>
      </c>
      <c r="E29" s="332">
        <v>139040</v>
      </c>
      <c r="F29" s="333">
        <v>6</v>
      </c>
      <c r="G29" s="437">
        <v>23584330</v>
      </c>
      <c r="H29" s="324" t="s">
        <v>0</v>
      </c>
      <c r="I29" s="324" t="s">
        <v>0</v>
      </c>
      <c r="J29" s="334"/>
      <c r="K29" s="324" t="s">
        <v>0</v>
      </c>
      <c r="M29" s="462">
        <f>E29*F29</f>
        <v>834240</v>
      </c>
      <c r="N29" s="463"/>
    </row>
    <row r="30" spans="1:14" ht="129" customHeight="1">
      <c r="A30" s="323"/>
      <c r="B30" s="632"/>
      <c r="C30" s="633"/>
      <c r="D30" s="633"/>
      <c r="E30" s="633"/>
      <c r="F30" s="633"/>
      <c r="G30" s="634"/>
      <c r="H30" s="324"/>
      <c r="I30" s="324"/>
      <c r="J30" s="324"/>
      <c r="K30" s="324"/>
    </row>
    <row r="31" spans="1:14" ht="30" customHeight="1">
      <c r="A31" s="323"/>
      <c r="B31" s="325" t="s">
        <v>334</v>
      </c>
      <c r="C31" s="326" t="s">
        <v>333</v>
      </c>
      <c r="D31" s="326" t="s">
        <v>332</v>
      </c>
      <c r="E31" s="327" t="s">
        <v>338</v>
      </c>
      <c r="F31" s="327" t="s">
        <v>339</v>
      </c>
      <c r="G31" s="328" t="s">
        <v>331</v>
      </c>
      <c r="H31" s="324"/>
      <c r="I31" s="324"/>
      <c r="J31" s="324"/>
      <c r="K31" s="324"/>
    </row>
    <row r="32" spans="1:14" ht="30" customHeight="1" thickBot="1">
      <c r="A32" s="329" t="s">
        <v>5</v>
      </c>
      <c r="B32" s="330" t="s">
        <v>790</v>
      </c>
      <c r="C32" s="331" t="s">
        <v>788</v>
      </c>
      <c r="D32" s="331" t="s">
        <v>494</v>
      </c>
      <c r="E32" s="332">
        <v>216040</v>
      </c>
      <c r="F32" s="333">
        <v>5</v>
      </c>
      <c r="G32" s="437">
        <v>23584338</v>
      </c>
      <c r="H32" s="324" t="s">
        <v>0</v>
      </c>
      <c r="I32" s="324" t="s">
        <v>0</v>
      </c>
      <c r="J32" s="334"/>
      <c r="K32" s="324" t="s">
        <v>0</v>
      </c>
      <c r="M32" s="462">
        <f>E32*F32</f>
        <v>1080200</v>
      </c>
      <c r="N32" s="463"/>
    </row>
    <row r="33" spans="1:14" ht="129" customHeight="1">
      <c r="A33" s="323"/>
      <c r="B33" s="632"/>
      <c r="C33" s="633"/>
      <c r="D33" s="633"/>
      <c r="E33" s="633"/>
      <c r="F33" s="633"/>
      <c r="G33" s="634"/>
      <c r="H33" s="324"/>
      <c r="I33" s="324"/>
      <c r="J33" s="324"/>
      <c r="K33" s="324"/>
    </row>
    <row r="34" spans="1:14" ht="30" customHeight="1">
      <c r="A34" s="241"/>
      <c r="B34" s="325" t="s">
        <v>334</v>
      </c>
      <c r="C34" s="326" t="s">
        <v>333</v>
      </c>
      <c r="D34" s="326" t="s">
        <v>332</v>
      </c>
      <c r="E34" s="327" t="s">
        <v>338</v>
      </c>
      <c r="F34" s="327" t="s">
        <v>339</v>
      </c>
      <c r="G34" s="328" t="s">
        <v>331</v>
      </c>
      <c r="H34" s="324"/>
      <c r="I34" s="324"/>
      <c r="J34" s="324"/>
      <c r="K34" s="324"/>
    </row>
    <row r="35" spans="1:14" ht="30" customHeight="1" thickBot="1">
      <c r="A35" s="329" t="s">
        <v>7</v>
      </c>
      <c r="B35" s="330" t="s">
        <v>790</v>
      </c>
      <c r="C35" s="331" t="s">
        <v>792</v>
      </c>
      <c r="D35" s="331" t="s">
        <v>494</v>
      </c>
      <c r="E35" s="332">
        <v>292930</v>
      </c>
      <c r="F35" s="333">
        <v>11</v>
      </c>
      <c r="G35" s="437">
        <v>23584339</v>
      </c>
      <c r="H35" s="324" t="s">
        <v>0</v>
      </c>
      <c r="I35" s="324" t="s">
        <v>0</v>
      </c>
      <c r="J35" s="334"/>
      <c r="K35" s="324" t="s">
        <v>0</v>
      </c>
      <c r="M35" s="462">
        <f>E35*F35</f>
        <v>3222230</v>
      </c>
      <c r="N35" s="463"/>
    </row>
    <row r="36" spans="1:14" ht="129" customHeight="1">
      <c r="A36" s="323"/>
      <c r="B36" s="632"/>
      <c r="C36" s="633"/>
      <c r="D36" s="633"/>
      <c r="E36" s="633"/>
      <c r="F36" s="633"/>
      <c r="G36" s="634"/>
      <c r="H36" s="324"/>
      <c r="I36" s="324"/>
      <c r="J36" s="324"/>
      <c r="K36" s="324"/>
    </row>
    <row r="37" spans="1:14" ht="30" customHeight="1">
      <c r="A37" s="323"/>
      <c r="B37" s="325" t="s">
        <v>334</v>
      </c>
      <c r="C37" s="326" t="s">
        <v>333</v>
      </c>
      <c r="D37" s="326" t="s">
        <v>332</v>
      </c>
      <c r="E37" s="327" t="s">
        <v>338</v>
      </c>
      <c r="F37" s="327" t="s">
        <v>339</v>
      </c>
      <c r="G37" s="328" t="s">
        <v>331</v>
      </c>
      <c r="H37" s="324"/>
      <c r="I37" s="324"/>
      <c r="J37" s="324"/>
      <c r="K37" s="324"/>
    </row>
    <row r="38" spans="1:14" ht="30" customHeight="1" thickBot="1">
      <c r="A38" s="329" t="s">
        <v>8</v>
      </c>
      <c r="B38" s="330" t="s">
        <v>794</v>
      </c>
      <c r="C38" s="331" t="s">
        <v>795</v>
      </c>
      <c r="D38" s="331" t="s">
        <v>494</v>
      </c>
      <c r="E38" s="332">
        <v>177980</v>
      </c>
      <c r="F38" s="333">
        <v>6</v>
      </c>
      <c r="G38" s="437">
        <v>23584326</v>
      </c>
      <c r="H38" s="324" t="s">
        <v>0</v>
      </c>
      <c r="I38" s="324" t="s">
        <v>0</v>
      </c>
      <c r="J38" s="334"/>
      <c r="K38" s="324" t="s">
        <v>0</v>
      </c>
      <c r="M38" s="462">
        <f>E38*F38</f>
        <v>1067880</v>
      </c>
      <c r="N38" s="463"/>
    </row>
    <row r="39" spans="1:14" ht="129" customHeight="1">
      <c r="A39" s="323"/>
      <c r="B39" s="632"/>
      <c r="C39" s="633"/>
      <c r="D39" s="633"/>
      <c r="E39" s="633"/>
      <c r="F39" s="633"/>
      <c r="G39" s="634"/>
      <c r="H39" s="324"/>
      <c r="I39" s="324"/>
      <c r="J39" s="324"/>
      <c r="K39" s="324"/>
    </row>
    <row r="40" spans="1:14" ht="30" customHeight="1">
      <c r="A40" s="323"/>
      <c r="B40" s="325" t="s">
        <v>334</v>
      </c>
      <c r="C40" s="326" t="s">
        <v>333</v>
      </c>
      <c r="D40" s="326" t="s">
        <v>332</v>
      </c>
      <c r="E40" s="327" t="s">
        <v>338</v>
      </c>
      <c r="F40" s="327" t="s">
        <v>339</v>
      </c>
      <c r="G40" s="328" t="s">
        <v>331</v>
      </c>
      <c r="H40" s="324"/>
      <c r="I40" s="324"/>
      <c r="J40" s="324"/>
      <c r="K40" s="324"/>
    </row>
    <row r="41" spans="1:14" ht="30" customHeight="1" thickBot="1">
      <c r="A41" s="329" t="s">
        <v>6</v>
      </c>
      <c r="B41" s="330" t="s">
        <v>724</v>
      </c>
      <c r="C41" s="331" t="s">
        <v>725</v>
      </c>
      <c r="D41" s="331" t="s">
        <v>430</v>
      </c>
      <c r="E41" s="332">
        <v>5250000</v>
      </c>
      <c r="F41" s="333">
        <v>1</v>
      </c>
      <c r="G41" s="437">
        <v>21926930</v>
      </c>
      <c r="H41" s="324" t="s">
        <v>0</v>
      </c>
      <c r="I41" s="324" t="s">
        <v>0</v>
      </c>
      <c r="J41" s="334"/>
      <c r="K41" s="324" t="s">
        <v>0</v>
      </c>
      <c r="M41" s="462">
        <f>E41*F41</f>
        <v>5250000</v>
      </c>
      <c r="N41" s="463"/>
    </row>
    <row r="42" spans="1:14" ht="129" customHeight="1">
      <c r="A42" s="323"/>
      <c r="B42" s="632"/>
      <c r="C42" s="633"/>
      <c r="D42" s="633"/>
      <c r="E42" s="633"/>
      <c r="F42" s="633"/>
      <c r="G42" s="634"/>
      <c r="H42" s="324"/>
      <c r="I42" s="324"/>
      <c r="J42" s="324"/>
      <c r="K42" s="324"/>
    </row>
    <row r="43" spans="1:14" ht="30" customHeight="1">
      <c r="A43" s="323"/>
      <c r="B43" s="325" t="s">
        <v>334</v>
      </c>
      <c r="C43" s="326" t="s">
        <v>333</v>
      </c>
      <c r="D43" s="326" t="s">
        <v>332</v>
      </c>
      <c r="E43" s="327" t="s">
        <v>338</v>
      </c>
      <c r="F43" s="327" t="s">
        <v>339</v>
      </c>
      <c r="G43" s="328" t="s">
        <v>331</v>
      </c>
      <c r="H43" s="324"/>
      <c r="I43" s="324"/>
      <c r="J43" s="324"/>
      <c r="K43" s="324"/>
    </row>
    <row r="44" spans="1:14" ht="30" customHeight="1" thickBot="1">
      <c r="A44" s="329" t="s">
        <v>5</v>
      </c>
      <c r="B44" s="330" t="s">
        <v>726</v>
      </c>
      <c r="C44" s="331" t="s">
        <v>767</v>
      </c>
      <c r="D44" s="331" t="s">
        <v>3</v>
      </c>
      <c r="E44" s="332">
        <v>1780000</v>
      </c>
      <c r="F44" s="333">
        <v>1</v>
      </c>
      <c r="G44" s="437">
        <v>23024229</v>
      </c>
      <c r="H44" s="324" t="s">
        <v>0</v>
      </c>
      <c r="I44" s="324" t="s">
        <v>0</v>
      </c>
      <c r="J44" s="334"/>
      <c r="K44" s="324" t="s">
        <v>0</v>
      </c>
      <c r="M44" s="462">
        <f>E44*F44</f>
        <v>1780000</v>
      </c>
      <c r="N44" s="463"/>
    </row>
    <row r="45" spans="1:14" ht="129" customHeight="1">
      <c r="A45" s="323"/>
      <c r="B45" s="632"/>
      <c r="C45" s="633"/>
      <c r="D45" s="633"/>
      <c r="E45" s="633"/>
      <c r="F45" s="633"/>
      <c r="G45" s="634"/>
      <c r="H45" s="324"/>
      <c r="I45" s="324"/>
      <c r="J45" s="324"/>
      <c r="K45" s="324"/>
    </row>
    <row r="46" spans="1:14" ht="30" customHeight="1">
      <c r="A46" s="241"/>
      <c r="B46" s="325" t="s">
        <v>334</v>
      </c>
      <c r="C46" s="326" t="s">
        <v>333</v>
      </c>
      <c r="D46" s="326" t="s">
        <v>332</v>
      </c>
      <c r="E46" s="327" t="s">
        <v>338</v>
      </c>
      <c r="F46" s="327" t="s">
        <v>339</v>
      </c>
      <c r="G46" s="328" t="s">
        <v>331</v>
      </c>
      <c r="H46" s="324"/>
      <c r="I46" s="324"/>
      <c r="J46" s="324"/>
      <c r="K46" s="324"/>
    </row>
    <row r="47" spans="1:14" ht="30" customHeight="1" thickBot="1">
      <c r="A47" s="329" t="s">
        <v>7</v>
      </c>
      <c r="B47" s="330" t="s">
        <v>726</v>
      </c>
      <c r="C47" s="331" t="s">
        <v>769</v>
      </c>
      <c r="D47" s="331" t="s">
        <v>3</v>
      </c>
      <c r="E47" s="332">
        <v>1630000</v>
      </c>
      <c r="F47" s="333">
        <v>2</v>
      </c>
      <c r="G47" s="437">
        <v>23024228</v>
      </c>
      <c r="H47" s="324" t="s">
        <v>0</v>
      </c>
      <c r="I47" s="324" t="s">
        <v>0</v>
      </c>
      <c r="J47" s="334"/>
      <c r="K47" s="324" t="s">
        <v>0</v>
      </c>
      <c r="M47" s="462">
        <f>E47*F47</f>
        <v>3260000</v>
      </c>
      <c r="N47" s="463"/>
    </row>
    <row r="48" spans="1:14" ht="129" customHeight="1">
      <c r="A48" s="323"/>
      <c r="B48" s="632"/>
      <c r="C48" s="633"/>
      <c r="D48" s="633"/>
      <c r="E48" s="633"/>
      <c r="F48" s="633"/>
      <c r="G48" s="634"/>
      <c r="H48" s="324"/>
      <c r="I48" s="324"/>
      <c r="J48" s="324"/>
      <c r="K48" s="324"/>
    </row>
    <row r="49" spans="1:14" ht="30" customHeight="1">
      <c r="A49" s="323"/>
      <c r="B49" s="325" t="s">
        <v>334</v>
      </c>
      <c r="C49" s="326" t="s">
        <v>333</v>
      </c>
      <c r="D49" s="326" t="s">
        <v>332</v>
      </c>
      <c r="E49" s="327" t="s">
        <v>338</v>
      </c>
      <c r="F49" s="327" t="s">
        <v>339</v>
      </c>
      <c r="G49" s="328" t="s">
        <v>331</v>
      </c>
      <c r="H49" s="324"/>
      <c r="I49" s="324"/>
      <c r="J49" s="324"/>
      <c r="K49" s="324"/>
    </row>
    <row r="50" spans="1:14" ht="30" customHeight="1" thickBot="1">
      <c r="A50" s="329" t="s">
        <v>8</v>
      </c>
      <c r="B50" s="330" t="s">
        <v>726</v>
      </c>
      <c r="C50" s="331" t="s">
        <v>771</v>
      </c>
      <c r="D50" s="331" t="s">
        <v>3</v>
      </c>
      <c r="E50" s="332">
        <v>1440000</v>
      </c>
      <c r="F50" s="333">
        <v>3</v>
      </c>
      <c r="G50" s="437">
        <v>23024227</v>
      </c>
      <c r="H50" s="324" t="s">
        <v>0</v>
      </c>
      <c r="I50" s="324" t="s">
        <v>0</v>
      </c>
      <c r="J50" s="334"/>
      <c r="K50" s="324" t="s">
        <v>0</v>
      </c>
      <c r="M50" s="462">
        <f>E50*F50</f>
        <v>4320000</v>
      </c>
      <c r="N50" s="463"/>
    </row>
    <row r="51" spans="1:14" ht="129" customHeight="1">
      <c r="A51" s="323"/>
      <c r="B51" s="632"/>
      <c r="C51" s="633"/>
      <c r="D51" s="633"/>
      <c r="E51" s="633"/>
      <c r="F51" s="633"/>
      <c r="G51" s="634"/>
      <c r="H51" s="324"/>
      <c r="I51" s="324"/>
      <c r="J51" s="324"/>
      <c r="K51" s="324"/>
    </row>
    <row r="52" spans="1:14" ht="30" customHeight="1">
      <c r="A52" s="323"/>
      <c r="B52" s="325" t="s">
        <v>334</v>
      </c>
      <c r="C52" s="326" t="s">
        <v>333</v>
      </c>
      <c r="D52" s="326" t="s">
        <v>332</v>
      </c>
      <c r="E52" s="327" t="s">
        <v>338</v>
      </c>
      <c r="F52" s="327" t="s">
        <v>339</v>
      </c>
      <c r="G52" s="328" t="s">
        <v>331</v>
      </c>
      <c r="H52" s="324"/>
      <c r="I52" s="324"/>
      <c r="J52" s="324"/>
      <c r="K52" s="324"/>
    </row>
    <row r="53" spans="1:14" ht="30" customHeight="1" thickBot="1">
      <c r="A53" s="329" t="s">
        <v>6</v>
      </c>
      <c r="B53" s="330" t="s">
        <v>773</v>
      </c>
      <c r="C53" s="331" t="s">
        <v>774</v>
      </c>
      <c r="D53" s="331" t="s">
        <v>3</v>
      </c>
      <c r="E53" s="332">
        <v>849000</v>
      </c>
      <c r="F53" s="333">
        <v>1</v>
      </c>
      <c r="G53" s="437">
        <v>23308088</v>
      </c>
      <c r="H53" s="324" t="s">
        <v>0</v>
      </c>
      <c r="I53" s="324" t="s">
        <v>0</v>
      </c>
      <c r="J53" s="334"/>
      <c r="K53" s="324" t="s">
        <v>0</v>
      </c>
      <c r="M53" s="462">
        <f>E53*F53</f>
        <v>849000</v>
      </c>
      <c r="N53" s="463"/>
    </row>
    <row r="54" spans="1:14" ht="129" customHeight="1">
      <c r="A54" s="323"/>
      <c r="B54" s="632"/>
      <c r="C54" s="633"/>
      <c r="D54" s="633"/>
      <c r="E54" s="633"/>
      <c r="F54" s="633"/>
      <c r="G54" s="634"/>
      <c r="H54" s="324"/>
      <c r="I54" s="324"/>
      <c r="J54" s="324"/>
      <c r="K54" s="324"/>
    </row>
    <row r="55" spans="1:14" ht="30" customHeight="1">
      <c r="A55" s="323"/>
      <c r="B55" s="325" t="s">
        <v>334</v>
      </c>
      <c r="C55" s="326" t="s">
        <v>333</v>
      </c>
      <c r="D55" s="326" t="s">
        <v>332</v>
      </c>
      <c r="E55" s="327" t="s">
        <v>338</v>
      </c>
      <c r="F55" s="327" t="s">
        <v>339</v>
      </c>
      <c r="G55" s="328" t="s">
        <v>331</v>
      </c>
      <c r="H55" s="324"/>
      <c r="I55" s="324"/>
      <c r="J55" s="324"/>
      <c r="K55" s="324"/>
    </row>
    <row r="56" spans="1:14" ht="30" customHeight="1" thickBot="1">
      <c r="A56" s="329" t="s">
        <v>5</v>
      </c>
      <c r="B56" s="330" t="s">
        <v>773</v>
      </c>
      <c r="C56" s="331" t="s">
        <v>776</v>
      </c>
      <c r="D56" s="331" t="s">
        <v>3</v>
      </c>
      <c r="E56" s="332">
        <v>750000</v>
      </c>
      <c r="F56" s="333">
        <v>1</v>
      </c>
      <c r="G56" s="437">
        <v>23024235</v>
      </c>
      <c r="H56" s="324" t="s">
        <v>0</v>
      </c>
      <c r="I56" s="324" t="s">
        <v>0</v>
      </c>
      <c r="J56" s="334"/>
      <c r="K56" s="324" t="s">
        <v>0</v>
      </c>
      <c r="M56" s="462">
        <f>E56*F56</f>
        <v>750000</v>
      </c>
      <c r="N56" s="463"/>
    </row>
    <row r="57" spans="1:14" ht="129" customHeight="1">
      <c r="A57" s="323"/>
      <c r="B57" s="632"/>
      <c r="C57" s="633"/>
      <c r="D57" s="633"/>
      <c r="E57" s="633"/>
      <c r="F57" s="633"/>
      <c r="G57" s="634"/>
      <c r="H57" s="324"/>
      <c r="I57" s="324"/>
      <c r="J57" s="324"/>
      <c r="K57" s="324"/>
    </row>
    <row r="58" spans="1:14" ht="30" customHeight="1">
      <c r="A58" s="241"/>
      <c r="B58" s="325" t="s">
        <v>334</v>
      </c>
      <c r="C58" s="326" t="s">
        <v>333</v>
      </c>
      <c r="D58" s="326" t="s">
        <v>332</v>
      </c>
      <c r="E58" s="327" t="s">
        <v>338</v>
      </c>
      <c r="F58" s="327" t="s">
        <v>339</v>
      </c>
      <c r="G58" s="328" t="s">
        <v>331</v>
      </c>
      <c r="H58" s="324"/>
      <c r="I58" s="324"/>
      <c r="J58" s="324"/>
      <c r="K58" s="324"/>
    </row>
    <row r="59" spans="1:14" ht="30" customHeight="1" thickBot="1">
      <c r="A59" s="329" t="s">
        <v>7</v>
      </c>
      <c r="B59" s="330" t="s">
        <v>773</v>
      </c>
      <c r="C59" s="331" t="s">
        <v>778</v>
      </c>
      <c r="D59" s="331" t="s">
        <v>3</v>
      </c>
      <c r="E59" s="332">
        <v>620000</v>
      </c>
      <c r="F59" s="333">
        <v>1</v>
      </c>
      <c r="G59" s="437">
        <v>23024237</v>
      </c>
      <c r="H59" s="324" t="s">
        <v>0</v>
      </c>
      <c r="I59" s="324" t="s">
        <v>0</v>
      </c>
      <c r="J59" s="334"/>
      <c r="K59" s="324" t="s">
        <v>0</v>
      </c>
      <c r="M59" s="462">
        <f>E59*F59</f>
        <v>620000</v>
      </c>
      <c r="N59" s="463"/>
    </row>
    <row r="60" spans="1:14" ht="129" customHeight="1">
      <c r="A60" s="323"/>
      <c r="B60" s="632"/>
      <c r="C60" s="633"/>
      <c r="D60" s="633"/>
      <c r="E60" s="633"/>
      <c r="F60" s="633"/>
      <c r="G60" s="634"/>
      <c r="H60" s="324"/>
      <c r="I60" s="324"/>
      <c r="J60" s="324"/>
      <c r="K60" s="324"/>
    </row>
    <row r="61" spans="1:14" ht="30" customHeight="1">
      <c r="A61" s="323"/>
      <c r="B61" s="325" t="s">
        <v>334</v>
      </c>
      <c r="C61" s="326" t="s">
        <v>333</v>
      </c>
      <c r="D61" s="326" t="s">
        <v>332</v>
      </c>
      <c r="E61" s="327" t="s">
        <v>338</v>
      </c>
      <c r="F61" s="327" t="s">
        <v>339</v>
      </c>
      <c r="G61" s="328" t="s">
        <v>331</v>
      </c>
      <c r="H61" s="324"/>
      <c r="I61" s="324"/>
      <c r="J61" s="324"/>
      <c r="K61" s="324"/>
    </row>
    <row r="62" spans="1:14" ht="30" customHeight="1" thickBot="1">
      <c r="A62" s="329" t="s">
        <v>8</v>
      </c>
      <c r="B62" s="330" t="s">
        <v>773</v>
      </c>
      <c r="C62" s="331" t="s">
        <v>780</v>
      </c>
      <c r="D62" s="331" t="s">
        <v>3</v>
      </c>
      <c r="E62" s="332">
        <v>469000</v>
      </c>
      <c r="F62" s="333">
        <v>2</v>
      </c>
      <c r="G62" s="437">
        <v>23024238</v>
      </c>
      <c r="H62" s="324" t="s">
        <v>0</v>
      </c>
      <c r="I62" s="324" t="s">
        <v>0</v>
      </c>
      <c r="J62" s="334"/>
      <c r="K62" s="324" t="s">
        <v>0</v>
      </c>
      <c r="M62" s="462">
        <f>E62*F62</f>
        <v>938000</v>
      </c>
      <c r="N62" s="463"/>
    </row>
    <row r="63" spans="1:14" ht="129" customHeight="1">
      <c r="A63" s="323"/>
      <c r="B63" s="632"/>
      <c r="C63" s="633"/>
      <c r="D63" s="633"/>
      <c r="E63" s="633"/>
      <c r="F63" s="633"/>
      <c r="G63" s="634"/>
      <c r="H63" s="324"/>
      <c r="I63" s="324"/>
      <c r="J63" s="324"/>
      <c r="K63" s="324"/>
    </row>
    <row r="64" spans="1:14" ht="30" customHeight="1">
      <c r="A64" s="323"/>
      <c r="B64" s="325" t="s">
        <v>334</v>
      </c>
      <c r="C64" s="326" t="s">
        <v>333</v>
      </c>
      <c r="D64" s="326" t="s">
        <v>332</v>
      </c>
      <c r="E64" s="327" t="s">
        <v>338</v>
      </c>
      <c r="F64" s="327" t="s">
        <v>339</v>
      </c>
      <c r="G64" s="328" t="s">
        <v>331</v>
      </c>
      <c r="H64" s="324"/>
      <c r="I64" s="324"/>
      <c r="J64" s="324"/>
      <c r="K64" s="324"/>
    </row>
    <row r="65" spans="1:14" ht="30" customHeight="1" thickBot="1">
      <c r="A65" s="329" t="s">
        <v>6</v>
      </c>
      <c r="B65" s="330" t="s">
        <v>773</v>
      </c>
      <c r="C65" s="331" t="s">
        <v>782</v>
      </c>
      <c r="D65" s="331" t="s">
        <v>3</v>
      </c>
      <c r="E65" s="332">
        <v>379000</v>
      </c>
      <c r="F65" s="333">
        <v>2</v>
      </c>
      <c r="G65" s="437">
        <v>23024241</v>
      </c>
      <c r="H65" s="324" t="s">
        <v>0</v>
      </c>
      <c r="I65" s="324" t="s">
        <v>0</v>
      </c>
      <c r="J65" s="334"/>
      <c r="K65" s="324" t="s">
        <v>0</v>
      </c>
      <c r="M65" s="462">
        <f>E65*F65</f>
        <v>758000</v>
      </c>
      <c r="N65" s="463"/>
    </row>
    <row r="66" spans="1:14" ht="129" customHeight="1">
      <c r="A66" s="323"/>
      <c r="B66" s="632"/>
      <c r="C66" s="633"/>
      <c r="D66" s="633"/>
      <c r="E66" s="633"/>
      <c r="F66" s="633"/>
      <c r="G66" s="634"/>
      <c r="H66" s="324"/>
      <c r="I66" s="324"/>
      <c r="J66" s="324"/>
      <c r="K66" s="324"/>
    </row>
    <row r="67" spans="1:14" ht="30" customHeight="1">
      <c r="A67" s="323"/>
      <c r="B67" s="325" t="s">
        <v>334</v>
      </c>
      <c r="C67" s="326" t="s">
        <v>333</v>
      </c>
      <c r="D67" s="326" t="s">
        <v>332</v>
      </c>
      <c r="E67" s="327" t="s">
        <v>338</v>
      </c>
      <c r="F67" s="327" t="s">
        <v>339</v>
      </c>
      <c r="G67" s="328" t="s">
        <v>331</v>
      </c>
      <c r="H67" s="324"/>
      <c r="I67" s="324"/>
      <c r="J67" s="324"/>
      <c r="K67" s="324"/>
    </row>
    <row r="68" spans="1:14" ht="30" customHeight="1" thickBot="1">
      <c r="A68" s="329" t="s">
        <v>5</v>
      </c>
      <c r="B68" s="330"/>
      <c r="C68" s="331"/>
      <c r="D68" s="331"/>
      <c r="E68" s="332"/>
      <c r="F68" s="333"/>
      <c r="G68" s="437"/>
      <c r="H68" s="324" t="s">
        <v>0</v>
      </c>
      <c r="I68" s="324" t="s">
        <v>0</v>
      </c>
      <c r="J68" s="334"/>
      <c r="K68" s="324" t="s">
        <v>0</v>
      </c>
      <c r="M68" s="462">
        <f>E68*F68</f>
        <v>0</v>
      </c>
      <c r="N68" s="463"/>
    </row>
    <row r="69" spans="1:14" ht="129" customHeight="1">
      <c r="A69" s="323"/>
      <c r="B69" s="632"/>
      <c r="C69" s="633"/>
      <c r="D69" s="633"/>
      <c r="E69" s="633"/>
      <c r="F69" s="633"/>
      <c r="G69" s="634"/>
      <c r="H69" s="324"/>
      <c r="I69" s="324"/>
      <c r="J69" s="324"/>
      <c r="K69" s="324"/>
    </row>
    <row r="70" spans="1:14" ht="30" customHeight="1">
      <c r="A70" s="241"/>
      <c r="B70" s="325" t="s">
        <v>334</v>
      </c>
      <c r="C70" s="326" t="s">
        <v>333</v>
      </c>
      <c r="D70" s="326" t="s">
        <v>332</v>
      </c>
      <c r="E70" s="327" t="s">
        <v>338</v>
      </c>
      <c r="F70" s="327" t="s">
        <v>339</v>
      </c>
      <c r="G70" s="328" t="s">
        <v>331</v>
      </c>
      <c r="H70" s="324"/>
      <c r="I70" s="324"/>
      <c r="J70" s="324"/>
      <c r="K70" s="324"/>
    </row>
    <row r="71" spans="1:14" ht="30" customHeight="1" thickBot="1">
      <c r="A71" s="329" t="s">
        <v>7</v>
      </c>
      <c r="B71" s="330"/>
      <c r="C71" s="331"/>
      <c r="D71" s="331"/>
      <c r="E71" s="332"/>
      <c r="F71" s="333"/>
      <c r="G71" s="437"/>
      <c r="H71" s="324" t="s">
        <v>0</v>
      </c>
      <c r="I71" s="324" t="s">
        <v>0</v>
      </c>
      <c r="J71" s="334"/>
      <c r="K71" s="324" t="s">
        <v>0</v>
      </c>
      <c r="M71" s="462">
        <f>E71*F71</f>
        <v>0</v>
      </c>
      <c r="N71" s="463"/>
    </row>
    <row r="72" spans="1:14" ht="129" customHeight="1">
      <c r="A72" s="323"/>
      <c r="B72" s="632"/>
      <c r="C72" s="633"/>
      <c r="D72" s="633"/>
      <c r="E72" s="633"/>
      <c r="F72" s="633"/>
      <c r="G72" s="634"/>
      <c r="H72" s="324"/>
      <c r="I72" s="324"/>
      <c r="J72" s="324"/>
      <c r="K72" s="324"/>
    </row>
    <row r="73" spans="1:14" ht="30" customHeight="1">
      <c r="A73" s="323"/>
      <c r="B73" s="325" t="s">
        <v>334</v>
      </c>
      <c r="C73" s="326" t="s">
        <v>333</v>
      </c>
      <c r="D73" s="326" t="s">
        <v>332</v>
      </c>
      <c r="E73" s="327" t="s">
        <v>338</v>
      </c>
      <c r="F73" s="327" t="s">
        <v>339</v>
      </c>
      <c r="G73" s="328" t="s">
        <v>331</v>
      </c>
      <c r="H73" s="324"/>
      <c r="I73" s="324"/>
      <c r="J73" s="324"/>
      <c r="K73" s="324"/>
    </row>
    <row r="74" spans="1:14" ht="30" customHeight="1" thickBot="1">
      <c r="A74" s="329" t="s">
        <v>8</v>
      </c>
      <c r="B74" s="330"/>
      <c r="C74" s="331"/>
      <c r="D74" s="331"/>
      <c r="E74" s="332"/>
      <c r="F74" s="333"/>
      <c r="G74" s="437"/>
      <c r="H74" s="324" t="s">
        <v>0</v>
      </c>
      <c r="I74" s="324" t="s">
        <v>0</v>
      </c>
      <c r="J74" s="334"/>
      <c r="K74" s="324" t="s">
        <v>0</v>
      </c>
      <c r="M74" s="462">
        <f>E74*F74</f>
        <v>0</v>
      </c>
      <c r="N74" s="463"/>
    </row>
  </sheetData>
  <mergeCells count="26">
    <mergeCell ref="B12:G12"/>
    <mergeCell ref="A1:G1"/>
    <mergeCell ref="A2:G2"/>
    <mergeCell ref="B6:G6"/>
    <mergeCell ref="B3:G3"/>
    <mergeCell ref="B9:G9"/>
    <mergeCell ref="B45:G45"/>
    <mergeCell ref="B48:G48"/>
    <mergeCell ref="B51:G51"/>
    <mergeCell ref="B54:G54"/>
    <mergeCell ref="B15:G15"/>
    <mergeCell ref="B18:G18"/>
    <mergeCell ref="B21:G21"/>
    <mergeCell ref="B24:G24"/>
    <mergeCell ref="B39:G39"/>
    <mergeCell ref="B27:G27"/>
    <mergeCell ref="B30:G30"/>
    <mergeCell ref="B33:G33"/>
    <mergeCell ref="B36:G36"/>
    <mergeCell ref="B42:G42"/>
    <mergeCell ref="B63:G63"/>
    <mergeCell ref="B66:G66"/>
    <mergeCell ref="B69:G69"/>
    <mergeCell ref="B72:G72"/>
    <mergeCell ref="B57:G57"/>
    <mergeCell ref="B60:G60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96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M27"/>
  <sheetViews>
    <sheetView view="pageBreakPreview" zoomScale="70" zoomScaleSheetLayoutView="70" workbookViewId="0">
      <selection sqref="A1:M27"/>
    </sheetView>
  </sheetViews>
  <sheetFormatPr defaultColWidth="9" defaultRowHeight="16.5"/>
  <cols>
    <col min="1" max="16384" width="9" style="246"/>
  </cols>
  <sheetData>
    <row r="1" spans="1:13">
      <c r="A1" s="637" t="s">
        <v>84</v>
      </c>
      <c r="B1" s="638"/>
      <c r="C1" s="638"/>
      <c r="D1" s="638"/>
      <c r="E1" s="638"/>
      <c r="F1" s="638"/>
      <c r="G1" s="638"/>
      <c r="H1" s="638"/>
      <c r="I1" s="638"/>
      <c r="J1" s="638"/>
      <c r="K1" s="638"/>
      <c r="L1" s="638"/>
      <c r="M1" s="638"/>
    </row>
    <row r="2" spans="1:13">
      <c r="A2" s="638"/>
      <c r="B2" s="638"/>
      <c r="C2" s="638"/>
      <c r="D2" s="638"/>
      <c r="E2" s="638"/>
      <c r="F2" s="638"/>
      <c r="G2" s="638"/>
      <c r="H2" s="638"/>
      <c r="I2" s="638"/>
      <c r="J2" s="638"/>
      <c r="K2" s="638"/>
      <c r="L2" s="638"/>
      <c r="M2" s="638"/>
    </row>
    <row r="3" spans="1:13">
      <c r="A3" s="638"/>
      <c r="B3" s="638"/>
      <c r="C3" s="638"/>
      <c r="D3" s="638"/>
      <c r="E3" s="638"/>
      <c r="F3" s="638"/>
      <c r="G3" s="638"/>
      <c r="H3" s="638"/>
      <c r="I3" s="638"/>
      <c r="J3" s="638"/>
      <c r="K3" s="638"/>
      <c r="L3" s="638"/>
      <c r="M3" s="638"/>
    </row>
    <row r="4" spans="1:13">
      <c r="A4" s="638"/>
      <c r="B4" s="638"/>
      <c r="C4" s="638"/>
      <c r="D4" s="638"/>
      <c r="E4" s="638"/>
      <c r="F4" s="638"/>
      <c r="G4" s="638"/>
      <c r="H4" s="638"/>
      <c r="I4" s="638"/>
      <c r="J4" s="638"/>
      <c r="K4" s="638"/>
      <c r="L4" s="638"/>
      <c r="M4" s="638"/>
    </row>
    <row r="5" spans="1:13">
      <c r="A5" s="638"/>
      <c r="B5" s="638"/>
      <c r="C5" s="638"/>
      <c r="D5" s="638"/>
      <c r="E5" s="638"/>
      <c r="F5" s="638"/>
      <c r="G5" s="638"/>
      <c r="H5" s="638"/>
      <c r="I5" s="638"/>
      <c r="J5" s="638"/>
      <c r="K5" s="638"/>
      <c r="L5" s="638"/>
      <c r="M5" s="638"/>
    </row>
    <row r="6" spans="1:13">
      <c r="A6" s="638"/>
      <c r="B6" s="638"/>
      <c r="C6" s="638"/>
      <c r="D6" s="638"/>
      <c r="E6" s="638"/>
      <c r="F6" s="638"/>
      <c r="G6" s="638"/>
      <c r="H6" s="638"/>
      <c r="I6" s="638"/>
      <c r="J6" s="638"/>
      <c r="K6" s="638"/>
      <c r="L6" s="638"/>
      <c r="M6" s="638"/>
    </row>
    <row r="7" spans="1:13">
      <c r="A7" s="638"/>
      <c r="B7" s="638"/>
      <c r="C7" s="638"/>
      <c r="D7" s="638"/>
      <c r="E7" s="638"/>
      <c r="F7" s="638"/>
      <c r="G7" s="638"/>
      <c r="H7" s="638"/>
      <c r="I7" s="638"/>
      <c r="J7" s="638"/>
      <c r="K7" s="638"/>
      <c r="L7" s="638"/>
      <c r="M7" s="638"/>
    </row>
    <row r="8" spans="1:13" ht="16.5" customHeight="1">
      <c r="A8" s="638"/>
      <c r="B8" s="638"/>
      <c r="C8" s="638"/>
      <c r="D8" s="638"/>
      <c r="E8" s="638"/>
      <c r="F8" s="638"/>
      <c r="G8" s="638"/>
      <c r="H8" s="638"/>
      <c r="I8" s="638"/>
      <c r="J8" s="638"/>
      <c r="K8" s="638"/>
      <c r="L8" s="638"/>
      <c r="M8" s="638"/>
    </row>
    <row r="9" spans="1:13" ht="16.5" customHeight="1">
      <c r="A9" s="638"/>
      <c r="B9" s="638"/>
      <c r="C9" s="638"/>
      <c r="D9" s="638"/>
      <c r="E9" s="638"/>
      <c r="F9" s="638"/>
      <c r="G9" s="638"/>
      <c r="H9" s="638"/>
      <c r="I9" s="638"/>
      <c r="J9" s="638"/>
      <c r="K9" s="638"/>
      <c r="L9" s="638"/>
      <c r="M9" s="638"/>
    </row>
    <row r="10" spans="1:13" ht="16.5" customHeight="1">
      <c r="A10" s="639"/>
      <c r="B10" s="638"/>
      <c r="C10" s="638"/>
      <c r="D10" s="638"/>
      <c r="E10" s="638"/>
      <c r="F10" s="638"/>
      <c r="G10" s="638"/>
      <c r="H10" s="638"/>
      <c r="I10" s="638"/>
      <c r="J10" s="638"/>
      <c r="K10" s="638"/>
      <c r="L10" s="638"/>
      <c r="M10" s="638"/>
    </row>
    <row r="11" spans="1:13" ht="16.5" customHeight="1">
      <c r="A11" s="638"/>
      <c r="B11" s="638"/>
      <c r="C11" s="638"/>
      <c r="D11" s="638"/>
      <c r="E11" s="638"/>
      <c r="F11" s="638"/>
      <c r="G11" s="638"/>
      <c r="H11" s="638"/>
      <c r="I11" s="638"/>
      <c r="J11" s="638"/>
      <c r="K11" s="638"/>
      <c r="L11" s="638"/>
      <c r="M11" s="638"/>
    </row>
    <row r="12" spans="1:13">
      <c r="A12" s="638"/>
      <c r="B12" s="638"/>
      <c r="C12" s="638"/>
      <c r="D12" s="638"/>
      <c r="E12" s="638"/>
      <c r="F12" s="638"/>
      <c r="G12" s="638"/>
      <c r="H12" s="638"/>
      <c r="I12" s="638"/>
      <c r="J12" s="638"/>
      <c r="K12" s="638"/>
      <c r="L12" s="638"/>
      <c r="M12" s="638"/>
    </row>
    <row r="13" spans="1:13">
      <c r="A13" s="638"/>
      <c r="B13" s="638"/>
      <c r="C13" s="638"/>
      <c r="D13" s="638"/>
      <c r="E13" s="638"/>
      <c r="F13" s="638"/>
      <c r="G13" s="638"/>
      <c r="H13" s="638"/>
      <c r="I13" s="638"/>
      <c r="J13" s="638"/>
      <c r="K13" s="638"/>
      <c r="L13" s="638"/>
      <c r="M13" s="638"/>
    </row>
    <row r="14" spans="1:13">
      <c r="A14" s="638"/>
      <c r="B14" s="638"/>
      <c r="C14" s="638"/>
      <c r="D14" s="638"/>
      <c r="E14" s="638"/>
      <c r="F14" s="638"/>
      <c r="G14" s="638"/>
      <c r="H14" s="638"/>
      <c r="I14" s="638"/>
      <c r="J14" s="638"/>
      <c r="K14" s="638"/>
      <c r="L14" s="638"/>
      <c r="M14" s="638"/>
    </row>
    <row r="15" spans="1:13">
      <c r="A15" s="638"/>
      <c r="B15" s="638"/>
      <c r="C15" s="638"/>
      <c r="D15" s="638"/>
      <c r="E15" s="638"/>
      <c r="F15" s="638"/>
      <c r="G15" s="638"/>
      <c r="H15" s="638"/>
      <c r="I15" s="638"/>
      <c r="J15" s="638"/>
      <c r="K15" s="638"/>
      <c r="L15" s="638"/>
      <c r="M15" s="638"/>
    </row>
    <row r="16" spans="1:13">
      <c r="A16" s="638"/>
      <c r="B16" s="638"/>
      <c r="C16" s="638"/>
      <c r="D16" s="638"/>
      <c r="E16" s="638"/>
      <c r="F16" s="638"/>
      <c r="G16" s="638"/>
      <c r="H16" s="638"/>
      <c r="I16" s="638"/>
      <c r="J16" s="638"/>
      <c r="K16" s="638"/>
      <c r="L16" s="638"/>
      <c r="M16" s="638"/>
    </row>
    <row r="17" spans="1:13">
      <c r="A17" s="638"/>
      <c r="B17" s="638"/>
      <c r="C17" s="638"/>
      <c r="D17" s="638"/>
      <c r="E17" s="638"/>
      <c r="F17" s="638"/>
      <c r="G17" s="638"/>
      <c r="H17" s="638"/>
      <c r="I17" s="638"/>
      <c r="J17" s="638"/>
      <c r="K17" s="638"/>
      <c r="L17" s="638"/>
      <c r="M17" s="638"/>
    </row>
    <row r="18" spans="1:13">
      <c r="A18" s="638"/>
      <c r="B18" s="638"/>
      <c r="C18" s="638"/>
      <c r="D18" s="638"/>
      <c r="E18" s="638"/>
      <c r="F18" s="638"/>
      <c r="G18" s="638"/>
      <c r="H18" s="638"/>
      <c r="I18" s="638"/>
      <c r="J18" s="638"/>
      <c r="K18" s="638"/>
      <c r="L18" s="638"/>
      <c r="M18" s="638"/>
    </row>
    <row r="19" spans="1:13">
      <c r="A19" s="638"/>
      <c r="B19" s="638"/>
      <c r="C19" s="638"/>
      <c r="D19" s="638"/>
      <c r="E19" s="638"/>
      <c r="F19" s="638"/>
      <c r="G19" s="638"/>
      <c r="H19" s="638"/>
      <c r="I19" s="638"/>
      <c r="J19" s="638"/>
      <c r="K19" s="638"/>
      <c r="L19" s="638"/>
      <c r="M19" s="638"/>
    </row>
    <row r="20" spans="1:13">
      <c r="A20" s="638"/>
      <c r="B20" s="638"/>
      <c r="C20" s="638"/>
      <c r="D20" s="638"/>
      <c r="E20" s="638"/>
      <c r="F20" s="638"/>
      <c r="G20" s="638"/>
      <c r="H20" s="638"/>
      <c r="I20" s="638"/>
      <c r="J20" s="638"/>
      <c r="K20" s="638"/>
      <c r="L20" s="638"/>
      <c r="M20" s="638"/>
    </row>
    <row r="21" spans="1:13">
      <c r="A21" s="638"/>
      <c r="B21" s="638"/>
      <c r="C21" s="638"/>
      <c r="D21" s="638"/>
      <c r="E21" s="638"/>
      <c r="F21" s="638"/>
      <c r="G21" s="638"/>
      <c r="H21" s="638"/>
      <c r="I21" s="638"/>
      <c r="J21" s="638"/>
      <c r="K21" s="638"/>
      <c r="L21" s="638"/>
      <c r="M21" s="638"/>
    </row>
    <row r="22" spans="1:13">
      <c r="A22" s="638"/>
      <c r="B22" s="638"/>
      <c r="C22" s="638"/>
      <c r="D22" s="638"/>
      <c r="E22" s="638"/>
      <c r="F22" s="638"/>
      <c r="G22" s="638"/>
      <c r="H22" s="638"/>
      <c r="I22" s="638"/>
      <c r="J22" s="638"/>
      <c r="K22" s="638"/>
      <c r="L22" s="638"/>
      <c r="M22" s="638"/>
    </row>
    <row r="23" spans="1:13">
      <c r="A23" s="638"/>
      <c r="B23" s="638"/>
      <c r="C23" s="638"/>
      <c r="D23" s="638"/>
      <c r="E23" s="638"/>
      <c r="F23" s="638"/>
      <c r="G23" s="638"/>
      <c r="H23" s="638"/>
      <c r="I23" s="638"/>
      <c r="J23" s="638"/>
      <c r="K23" s="638"/>
      <c r="L23" s="638"/>
      <c r="M23" s="638"/>
    </row>
    <row r="24" spans="1:13">
      <c r="A24" s="638"/>
      <c r="B24" s="638"/>
      <c r="C24" s="638"/>
      <c r="D24" s="638"/>
      <c r="E24" s="638"/>
      <c r="F24" s="638"/>
      <c r="G24" s="638"/>
      <c r="H24" s="638"/>
      <c r="I24" s="638"/>
      <c r="J24" s="638"/>
      <c r="K24" s="638"/>
      <c r="L24" s="638"/>
      <c r="M24" s="638"/>
    </row>
    <row r="25" spans="1:13">
      <c r="A25" s="638"/>
      <c r="B25" s="638"/>
      <c r="C25" s="638"/>
      <c r="D25" s="638"/>
      <c r="E25" s="638"/>
      <c r="F25" s="638"/>
      <c r="G25" s="638"/>
      <c r="H25" s="638"/>
      <c r="I25" s="638"/>
      <c r="J25" s="638"/>
      <c r="K25" s="638"/>
      <c r="L25" s="638"/>
      <c r="M25" s="638"/>
    </row>
    <row r="26" spans="1:13">
      <c r="A26" s="638"/>
      <c r="B26" s="638"/>
      <c r="C26" s="638"/>
      <c r="D26" s="638"/>
      <c r="E26" s="638"/>
      <c r="F26" s="638"/>
      <c r="G26" s="638"/>
      <c r="H26" s="638"/>
      <c r="I26" s="638"/>
      <c r="J26" s="638"/>
      <c r="K26" s="638"/>
      <c r="L26" s="638"/>
      <c r="M26" s="638"/>
    </row>
    <row r="27" spans="1:13">
      <c r="A27" s="638"/>
      <c r="B27" s="638"/>
      <c r="C27" s="638"/>
      <c r="D27" s="638"/>
      <c r="E27" s="638"/>
      <c r="F27" s="638"/>
      <c r="G27" s="638"/>
      <c r="H27" s="638"/>
      <c r="I27" s="638"/>
      <c r="J27" s="638"/>
      <c r="K27" s="638"/>
      <c r="L27" s="638"/>
      <c r="M27" s="638"/>
    </row>
  </sheetData>
  <mergeCells count="1">
    <mergeCell ref="A1:M27"/>
  </mergeCells>
  <phoneticPr fontId="1" type="noConversion"/>
  <printOptions horizontalCentered="1" verticalCentered="1"/>
  <pageMargins left="0.59055118110236227" right="0.39370078740157483" top="0.98425196850393704" bottom="0.98425196850393704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FF0000"/>
  </sheetPr>
  <dimension ref="A1:I47"/>
  <sheetViews>
    <sheetView view="pageBreakPreview" zoomScale="85" zoomScaleNormal="115" zoomScaleSheetLayoutView="85" workbookViewId="0">
      <pane xSplit="3" ySplit="5" topLeftCell="D6" activePane="bottomRight" state="frozen"/>
      <selection activeCell="E31" sqref="E31"/>
      <selection pane="topRight" activeCell="E31" sqref="E31"/>
      <selection pane="bottomLeft" activeCell="E31" sqref="E31"/>
      <selection pane="bottomRight" activeCell="E31" sqref="E31"/>
    </sheetView>
  </sheetViews>
  <sheetFormatPr defaultColWidth="9" defaultRowHeight="13.5"/>
  <cols>
    <col min="1" max="1" width="29" style="3" customWidth="1"/>
    <col min="2" max="2" width="34.625" style="3" customWidth="1"/>
    <col min="3" max="3" width="6.5" style="5" customWidth="1"/>
    <col min="4" max="4" width="62.5" style="3" customWidth="1"/>
    <col min="5" max="5" width="23.375" style="4" customWidth="1"/>
    <col min="6" max="6" width="13.25" style="3" customWidth="1"/>
    <col min="7" max="7" width="9" style="3"/>
    <col min="8" max="8" width="38.375" style="3" customWidth="1"/>
    <col min="9" max="9" width="13" style="3" customWidth="1"/>
    <col min="10" max="16384" width="9" style="3"/>
  </cols>
  <sheetData>
    <row r="1" spans="1:9" ht="16.5" customHeight="1">
      <c r="A1" s="640" t="s">
        <v>130</v>
      </c>
      <c r="B1" s="640"/>
      <c r="C1" s="640"/>
      <c r="D1" s="640"/>
      <c r="E1" s="640"/>
      <c r="F1" s="640"/>
    </row>
    <row r="2" spans="1:9" ht="16.5" customHeight="1">
      <c r="E2" s="16"/>
    </row>
    <row r="3" spans="1:9" s="15" customFormat="1" ht="16.5" customHeight="1">
      <c r="A3" s="223" t="s">
        <v>129</v>
      </c>
      <c r="B3" s="223"/>
      <c r="C3" s="224"/>
      <c r="D3" s="223"/>
      <c r="E3" s="225"/>
      <c r="F3" s="223"/>
    </row>
    <row r="4" spans="1:9" s="5" customFormat="1" ht="24.95" customHeight="1">
      <c r="A4" s="641" t="s">
        <v>128</v>
      </c>
      <c r="B4" s="641"/>
      <c r="C4" s="641" t="s">
        <v>127</v>
      </c>
      <c r="D4" s="641" t="s">
        <v>126</v>
      </c>
      <c r="E4" s="643" t="s">
        <v>125</v>
      </c>
      <c r="F4" s="641" t="s">
        <v>124</v>
      </c>
    </row>
    <row r="5" spans="1:9" s="5" customFormat="1" ht="24.95" customHeight="1">
      <c r="A5" s="13" t="s">
        <v>123</v>
      </c>
      <c r="B5" s="13" t="s">
        <v>122</v>
      </c>
      <c r="C5" s="642"/>
      <c r="D5" s="642"/>
      <c r="E5" s="644"/>
      <c r="F5" s="642"/>
    </row>
    <row r="6" spans="1:9" s="5" customFormat="1" ht="24.95" customHeight="1">
      <c r="A6" s="12" t="s">
        <v>121</v>
      </c>
      <c r="B6" s="13"/>
      <c r="C6" s="13"/>
      <c r="D6" s="13"/>
      <c r="E6" s="14"/>
      <c r="F6" s="13"/>
    </row>
    <row r="7" spans="1:9" ht="24.95" customHeight="1">
      <c r="A7" s="11" t="s">
        <v>118</v>
      </c>
      <c r="B7" s="11" t="s">
        <v>120</v>
      </c>
      <c r="C7" s="10" t="s">
        <v>1</v>
      </c>
      <c r="D7" s="9"/>
      <c r="E7" s="8" t="e">
        <f t="shared" ref="E7:E12" si="0">I7</f>
        <v>#NAME?</v>
      </c>
      <c r="F7" s="7"/>
      <c r="H7" s="3" t="str">
        <f t="shared" ref="H7:H12" si="1">CONCATENATE(A7,B7)</f>
        <v>폴리에틸렌 전선관(POLE)PE 36㎜(POLE)</v>
      </c>
      <c r="I7" s="6" t="e">
        <f>SUMIF('1.간선'!$N$6:$N$27,H7,'1.간선'!$O$6:$O$27)</f>
        <v>#NAME?</v>
      </c>
    </row>
    <row r="8" spans="1:9" ht="24.95" customHeight="1">
      <c r="A8" s="11" t="s">
        <v>118</v>
      </c>
      <c r="B8" s="11" t="s">
        <v>119</v>
      </c>
      <c r="C8" s="10" t="s">
        <v>1</v>
      </c>
      <c r="D8" s="9"/>
      <c r="E8" s="8" t="e">
        <f t="shared" si="0"/>
        <v>#NAME?</v>
      </c>
      <c r="F8" s="7"/>
      <c r="H8" s="3" t="str">
        <f t="shared" si="1"/>
        <v>폴리에틸렌 전선관(POLE)PE 42㎜(POLE)</v>
      </c>
      <c r="I8" s="6" t="e">
        <f>SUMIF('1.간선'!$N$6:$N$27,H8,'1.간선'!$O$6:$O$27)</f>
        <v>#NAME?</v>
      </c>
    </row>
    <row r="9" spans="1:9" ht="24.95" customHeight="1">
      <c r="A9" s="11" t="s">
        <v>118</v>
      </c>
      <c r="B9" s="11" t="s">
        <v>117</v>
      </c>
      <c r="C9" s="10" t="s">
        <v>1</v>
      </c>
      <c r="D9" s="9"/>
      <c r="E9" s="8" t="e">
        <f t="shared" si="0"/>
        <v>#NAME?</v>
      </c>
      <c r="F9" s="7"/>
      <c r="H9" s="3" t="str">
        <f t="shared" si="1"/>
        <v>폴리에틸렌 전선관(POLE)PE 54㎜(POLE)</v>
      </c>
      <c r="I9" s="6" t="e">
        <f>SUMIF('1.간선'!$N$6:$N$27,H9,'1.간선'!$O$6:$O$27)</f>
        <v>#NAME?</v>
      </c>
    </row>
    <row r="10" spans="1:9" ht="24.95" customHeight="1">
      <c r="A10" s="11" t="s">
        <v>115</v>
      </c>
      <c r="B10" s="11" t="s">
        <v>116</v>
      </c>
      <c r="C10" s="10" t="s">
        <v>1</v>
      </c>
      <c r="D10" s="9"/>
      <c r="E10" s="8" t="e">
        <f t="shared" si="0"/>
        <v>#NAME?</v>
      </c>
      <c r="F10" s="7"/>
      <c r="H10" s="3" t="str">
        <f t="shared" si="1"/>
        <v>PE난연케이블-2열/POLE0.6/1kv F-CV 6㎟x1C</v>
      </c>
      <c r="I10" s="6" t="e">
        <f>SUMIF('1.간선'!$N$6:$N$27,H10,'1.간선'!$O$6:$O$27)</f>
        <v>#NAME?</v>
      </c>
    </row>
    <row r="11" spans="1:9" ht="24.95" customHeight="1">
      <c r="A11" s="11" t="s">
        <v>115</v>
      </c>
      <c r="B11" s="11" t="s">
        <v>113</v>
      </c>
      <c r="C11" s="10" t="s">
        <v>1</v>
      </c>
      <c r="D11" s="9"/>
      <c r="E11" s="8" t="e">
        <f t="shared" si="0"/>
        <v>#NAME?</v>
      </c>
      <c r="F11" s="7"/>
      <c r="H11" s="3" t="str">
        <f t="shared" si="1"/>
        <v>PE난연케이블-2열/POLE0.6/1kv F-CV 16㎟x1C</v>
      </c>
      <c r="I11" s="6" t="e">
        <f>SUMIF('1.간선'!$N$6:$N$27,H11,'1.간선'!$O$6:$O$27)</f>
        <v>#NAME?</v>
      </c>
    </row>
    <row r="12" spans="1:9" ht="24.95" customHeight="1">
      <c r="A12" s="11" t="s">
        <v>114</v>
      </c>
      <c r="B12" s="11" t="s">
        <v>113</v>
      </c>
      <c r="C12" s="10" t="s">
        <v>1</v>
      </c>
      <c r="D12" s="9"/>
      <c r="E12" s="8" t="e">
        <f t="shared" si="0"/>
        <v>#NAME?</v>
      </c>
      <c r="F12" s="7"/>
      <c r="H12" s="3" t="str">
        <f t="shared" si="1"/>
        <v>PE난연케이블-4열/POLE0.6/1kv F-CV 16㎟x1C</v>
      </c>
      <c r="I12" s="6" t="e">
        <f>SUMIF('1.간선'!$N$6:$N$27,H12,'1.간선'!$O$6:$O$27)</f>
        <v>#NAME?</v>
      </c>
    </row>
    <row r="13" spans="1:9" ht="24.95" customHeight="1">
      <c r="A13" s="11"/>
      <c r="B13" s="11"/>
      <c r="C13" s="10"/>
      <c r="D13" s="9"/>
      <c r="E13" s="8"/>
      <c r="F13" s="7"/>
      <c r="I13" s="6"/>
    </row>
    <row r="14" spans="1:9" ht="24.95" customHeight="1">
      <c r="A14" s="11" t="s">
        <v>112</v>
      </c>
      <c r="B14" s="11" t="s">
        <v>111</v>
      </c>
      <c r="C14" s="10" t="s">
        <v>1</v>
      </c>
      <c r="D14" s="9"/>
      <c r="E14" s="8" t="e">
        <f>I14</f>
        <v>#NAME?</v>
      </c>
      <c r="F14" s="7"/>
      <c r="H14" s="3" t="str">
        <f>CONCATENATE(A14,B14)</f>
        <v>접지용비닐절연전선(F-GV)6㎟(옥외)</v>
      </c>
      <c r="I14" s="6" t="e">
        <f>SUMIF('1.간선'!$N$6:$N$27,H14,'1.간선'!$O$6:$O$27)</f>
        <v>#NAME?</v>
      </c>
    </row>
    <row r="15" spans="1:9" s="5" customFormat="1" ht="24.95" customHeight="1">
      <c r="A15" s="12" t="s">
        <v>110</v>
      </c>
      <c r="B15" s="13"/>
      <c r="C15" s="13"/>
      <c r="D15" s="13"/>
      <c r="E15" s="14"/>
      <c r="F15" s="13"/>
    </row>
    <row r="16" spans="1:9" ht="24.95" customHeight="1">
      <c r="A16" s="11" t="s">
        <v>109</v>
      </c>
      <c r="B16" s="11" t="s">
        <v>108</v>
      </c>
      <c r="C16" s="10" t="s">
        <v>105</v>
      </c>
      <c r="D16" s="9"/>
      <c r="E16" s="8" t="e">
        <f t="shared" ref="E16:E24" si="2">I16</f>
        <v>#NAME?</v>
      </c>
      <c r="F16" s="7"/>
      <c r="H16" s="3" t="str">
        <f t="shared" ref="H16:H24" si="3">CONCATENATE(A16,B16)</f>
        <v>공원등 제어반LP-M, 8회로</v>
      </c>
      <c r="I16" s="6" t="e">
        <f>SUMIF('1.간선'!$N$6:$N$27,H16,'1.간선'!$O$6:$O$27)</f>
        <v>#NAME?</v>
      </c>
    </row>
    <row r="17" spans="1:9" ht="24.95" customHeight="1">
      <c r="A17" s="11" t="s">
        <v>107</v>
      </c>
      <c r="B17" s="11" t="s">
        <v>106</v>
      </c>
      <c r="C17" s="10" t="s">
        <v>105</v>
      </c>
      <c r="D17" s="9"/>
      <c r="E17" s="8" t="e">
        <f t="shared" si="2"/>
        <v>#NAME?</v>
      </c>
      <c r="F17" s="7"/>
      <c r="H17" s="3" t="str">
        <f t="shared" si="3"/>
        <v>SMPS 분전반LP-01, (SMPS 600W)</v>
      </c>
      <c r="I17" s="6" t="e">
        <f>SUMIF('1.간선'!$N$6:$N$27,H17,'1.간선'!$O$6:$O$27)</f>
        <v>#NAME?</v>
      </c>
    </row>
    <row r="18" spans="1:9" ht="24.95" customHeight="1">
      <c r="A18" s="11" t="s">
        <v>104</v>
      </c>
      <c r="B18" s="11" t="s">
        <v>103</v>
      </c>
      <c r="C18" s="10" t="s">
        <v>93</v>
      </c>
      <c r="D18" s="9"/>
      <c r="E18" s="8" t="e">
        <f t="shared" si="2"/>
        <v>#NAME?</v>
      </c>
      <c r="F18" s="7"/>
      <c r="H18" s="3" t="str">
        <f t="shared" si="3"/>
        <v>공원등 제어반 설치8회로</v>
      </c>
      <c r="I18" s="6" t="e">
        <f>SUMIF('1.간선'!$N$6:$N$27,H18,'1.간선'!$O$6:$O$27)</f>
        <v>#NAME?</v>
      </c>
    </row>
    <row r="19" spans="1:9" ht="24.95" customHeight="1">
      <c r="A19" s="11" t="s">
        <v>102</v>
      </c>
      <c r="B19" s="11"/>
      <c r="C19" s="10" t="s">
        <v>93</v>
      </c>
      <c r="D19" s="9"/>
      <c r="E19" s="8" t="e">
        <f t="shared" si="2"/>
        <v>#NAME?</v>
      </c>
      <c r="F19" s="7"/>
      <c r="H19" s="3" t="str">
        <f t="shared" si="3"/>
        <v>SMPS 분전반 설치</v>
      </c>
      <c r="I19" s="6" t="e">
        <f>SUMIF('1.간선'!$N$6:$N$27,H19,'1.간선'!$O$6:$O$27)</f>
        <v>#NAME?</v>
      </c>
    </row>
    <row r="20" spans="1:9" ht="24.95" customHeight="1">
      <c r="A20" s="11" t="s">
        <v>101</v>
      </c>
      <c r="B20" s="11" t="s">
        <v>100</v>
      </c>
      <c r="C20" s="10" t="s">
        <v>93</v>
      </c>
      <c r="D20" s="9"/>
      <c r="E20" s="8" t="e">
        <f t="shared" si="2"/>
        <v>#NAME?</v>
      </c>
      <c r="F20" s="7"/>
      <c r="H20" s="3" t="str">
        <f t="shared" si="3"/>
        <v>제어반 및 POLE LIGHT 기초500*670*840*700</v>
      </c>
      <c r="I20" s="6" t="e">
        <f>SUMIF('1.간선'!$N$6:$N$27,H20,'1.간선'!$O$6:$O$27)</f>
        <v>#NAME?</v>
      </c>
    </row>
    <row r="21" spans="1:9" ht="24.95" customHeight="1">
      <c r="A21" s="11" t="s">
        <v>99</v>
      </c>
      <c r="B21" s="11" t="s">
        <v>98</v>
      </c>
      <c r="C21" s="10" t="s">
        <v>97</v>
      </c>
      <c r="D21" s="9"/>
      <c r="E21" s="8" t="e">
        <f t="shared" si="2"/>
        <v>#NAME?</v>
      </c>
      <c r="F21" s="7"/>
      <c r="H21" s="3" t="str">
        <f t="shared" si="3"/>
        <v>SMPS 분전반 기초750*450*500</v>
      </c>
      <c r="I21" s="6" t="e">
        <f>SUMIF('1.간선'!$N$6:$N$27,H21,'1.간선'!$O$6:$O$27)</f>
        <v>#NAME?</v>
      </c>
    </row>
    <row r="22" spans="1:9" ht="24.95" customHeight="1">
      <c r="A22" s="11" t="s">
        <v>96</v>
      </c>
      <c r="B22" s="11"/>
      <c r="C22" s="10" t="s">
        <v>93</v>
      </c>
      <c r="D22" s="9"/>
      <c r="E22" s="8" t="e">
        <f t="shared" si="2"/>
        <v>#NAME?</v>
      </c>
      <c r="F22" s="7"/>
      <c r="H22" s="3" t="str">
        <f t="shared" si="3"/>
        <v>지중선로 표시기</v>
      </c>
      <c r="I22" s="6" t="e">
        <f>SUMIF('1.간선'!$N$6:$N$27,H22,'1.간선'!$O$6:$O$27)</f>
        <v>#NAME?</v>
      </c>
    </row>
    <row r="23" spans="1:9" ht="24.95" customHeight="1">
      <c r="A23" s="11" t="s">
        <v>95</v>
      </c>
      <c r="B23" s="11" t="s">
        <v>94</v>
      </c>
      <c r="C23" s="10" t="s">
        <v>93</v>
      </c>
      <c r="D23" s="9"/>
      <c r="E23" s="8" t="e">
        <f t="shared" si="2"/>
        <v>#NAME?</v>
      </c>
      <c r="F23" s="7"/>
      <c r="H23" s="3" t="str">
        <f t="shared" si="3"/>
        <v>맨홀(뚜껑 포함)600*600*600</v>
      </c>
      <c r="I23" s="6" t="e">
        <f>SUMIF('1.간선'!$N$6:$N$27,H23,'1.간선'!$O$6:$O$27)</f>
        <v>#NAME?</v>
      </c>
    </row>
    <row r="24" spans="1:9" ht="24.95" customHeight="1">
      <c r="A24" s="11" t="s">
        <v>92</v>
      </c>
      <c r="B24" s="11" t="s">
        <v>91</v>
      </c>
      <c r="C24" s="10" t="s">
        <v>90</v>
      </c>
      <c r="D24" s="9"/>
      <c r="E24" s="8" t="e">
        <f t="shared" si="2"/>
        <v>#NAME?</v>
      </c>
      <c r="F24" s="7"/>
      <c r="H24" s="3" t="str">
        <f t="shared" si="3"/>
        <v>반경철관80×2×2400mm</v>
      </c>
      <c r="I24" s="6" t="e">
        <f>SUMIF('1.간선'!$N$6:$N$27,H24,'1.간선'!$O$6:$O$27)</f>
        <v>#NAME?</v>
      </c>
    </row>
    <row r="25" spans="1:9" ht="24.95" customHeight="1">
      <c r="A25" s="11"/>
      <c r="B25" s="11"/>
      <c r="C25" s="10"/>
      <c r="D25" s="9"/>
      <c r="E25" s="8"/>
      <c r="F25" s="7"/>
      <c r="I25" s="6"/>
    </row>
    <row r="26" spans="1:9" ht="24.95" customHeight="1">
      <c r="A26" s="12" t="s">
        <v>89</v>
      </c>
      <c r="B26" s="11"/>
      <c r="C26" s="10"/>
      <c r="D26" s="9"/>
      <c r="E26" s="8"/>
      <c r="F26" s="7"/>
      <c r="I26" s="6"/>
    </row>
    <row r="27" spans="1:9" ht="24.95" customHeight="1">
      <c r="A27" s="11" t="s">
        <v>87</v>
      </c>
      <c r="B27" s="11" t="s">
        <v>88</v>
      </c>
      <c r="C27" s="10" t="s">
        <v>85</v>
      </c>
      <c r="D27" s="9"/>
      <c r="E27" s="8" t="e">
        <f>I27</f>
        <v>#NAME?</v>
      </c>
      <c r="F27" s="7"/>
      <c r="H27" s="3" t="str">
        <f>CONCATENATE(A27,B27)</f>
        <v>관로터파기 및 되메우기일반(0.6M)</v>
      </c>
      <c r="I27" s="6" t="e">
        <f>SUMIF('1.간선'!$N$6:$N$27,H27,'1.간선'!$O$6:$O$27)</f>
        <v>#NAME?</v>
      </c>
    </row>
    <row r="28" spans="1:9" ht="24.95" customHeight="1">
      <c r="A28" s="11" t="s">
        <v>87</v>
      </c>
      <c r="B28" s="11" t="s">
        <v>86</v>
      </c>
      <c r="C28" s="10" t="s">
        <v>85</v>
      </c>
      <c r="D28" s="9"/>
      <c r="E28" s="8" t="e">
        <f>I28</f>
        <v>#NAME?</v>
      </c>
      <c r="F28" s="7"/>
      <c r="H28" s="3" t="str">
        <f>CONCATENATE(A28,B28)</f>
        <v>관로터파기 및 되메우기차도(0.8M)</v>
      </c>
      <c r="I28" s="6" t="e">
        <f>SUMIF('1.간선'!$N$6:$N$27,H28,'1.간선'!$O$6:$O$27)</f>
        <v>#NAME?</v>
      </c>
    </row>
    <row r="29" spans="1:9" ht="24.95" customHeight="1">
      <c r="A29" s="11"/>
      <c r="B29" s="11"/>
      <c r="C29" s="10"/>
      <c r="D29" s="9"/>
      <c r="E29" s="8"/>
      <c r="F29" s="7"/>
      <c r="I29" s="6"/>
    </row>
    <row r="30" spans="1:9" ht="24.95" customHeight="1">
      <c r="A30" s="11"/>
      <c r="B30" s="11"/>
      <c r="C30" s="10"/>
      <c r="D30" s="9"/>
      <c r="E30" s="8"/>
      <c r="F30" s="7"/>
      <c r="I30" s="6"/>
    </row>
    <row r="31" spans="1:9" ht="24.95" customHeight="1">
      <c r="A31" s="11"/>
      <c r="B31" s="11"/>
      <c r="C31" s="10"/>
      <c r="D31" s="9"/>
      <c r="E31" s="8"/>
      <c r="F31" s="7"/>
      <c r="I31" s="6"/>
    </row>
    <row r="32" spans="1:9" ht="24.95" customHeight="1">
      <c r="A32" s="11"/>
      <c r="B32" s="11"/>
      <c r="C32" s="10"/>
      <c r="D32" s="9"/>
      <c r="E32" s="8"/>
      <c r="F32" s="7"/>
      <c r="I32" s="6"/>
    </row>
    <row r="33" spans="1:9" ht="24.95" customHeight="1">
      <c r="A33" s="11"/>
      <c r="B33" s="11"/>
      <c r="C33" s="10"/>
      <c r="D33" s="9"/>
      <c r="E33" s="8"/>
      <c r="F33" s="7"/>
      <c r="I33" s="6"/>
    </row>
    <row r="34" spans="1:9" ht="24.95" customHeight="1">
      <c r="A34" s="11"/>
      <c r="B34" s="11"/>
      <c r="C34" s="10"/>
      <c r="D34" s="9"/>
      <c r="E34" s="8"/>
      <c r="F34" s="7"/>
      <c r="I34" s="6"/>
    </row>
    <row r="35" spans="1:9" ht="24.95" customHeight="1">
      <c r="A35" s="11"/>
      <c r="B35" s="11"/>
      <c r="C35" s="10"/>
      <c r="D35" s="9"/>
      <c r="E35" s="8"/>
      <c r="F35" s="7"/>
      <c r="I35" s="6"/>
    </row>
    <row r="36" spans="1:9" ht="24.95" customHeight="1">
      <c r="A36" s="11"/>
      <c r="B36" s="11"/>
      <c r="C36" s="10"/>
      <c r="D36" s="9"/>
      <c r="E36" s="8"/>
      <c r="F36" s="7"/>
      <c r="I36" s="6"/>
    </row>
    <row r="37" spans="1:9" ht="24.95" customHeight="1">
      <c r="A37" s="11"/>
      <c r="B37" s="11"/>
      <c r="C37" s="10"/>
      <c r="D37" s="9"/>
      <c r="E37" s="8"/>
      <c r="F37" s="7"/>
      <c r="I37" s="6"/>
    </row>
    <row r="38" spans="1:9" ht="24.95" customHeight="1">
      <c r="A38" s="11"/>
      <c r="B38" s="11"/>
      <c r="C38" s="10"/>
      <c r="D38" s="9"/>
      <c r="E38" s="8"/>
      <c r="F38" s="7"/>
      <c r="I38" s="6"/>
    </row>
    <row r="39" spans="1:9" ht="24.95" customHeight="1">
      <c r="A39" s="11"/>
      <c r="B39" s="11"/>
      <c r="C39" s="10"/>
      <c r="D39" s="9"/>
      <c r="E39" s="8"/>
      <c r="F39" s="7"/>
      <c r="I39" s="6"/>
    </row>
    <row r="40" spans="1:9" ht="24.95" customHeight="1">
      <c r="A40" s="11"/>
      <c r="B40" s="11"/>
      <c r="C40" s="10"/>
      <c r="D40" s="9"/>
      <c r="E40" s="8"/>
      <c r="F40" s="7"/>
      <c r="I40" s="6"/>
    </row>
    <row r="41" spans="1:9" ht="24.95" customHeight="1">
      <c r="A41" s="11"/>
      <c r="B41" s="11"/>
      <c r="C41" s="10"/>
      <c r="D41" s="9"/>
      <c r="E41" s="8"/>
      <c r="F41" s="7"/>
      <c r="I41" s="6"/>
    </row>
    <row r="42" spans="1:9" ht="24.95" customHeight="1">
      <c r="A42" s="11"/>
      <c r="B42" s="11"/>
      <c r="C42" s="10"/>
      <c r="D42" s="9"/>
      <c r="E42" s="8"/>
      <c r="F42" s="7"/>
      <c r="I42" s="6"/>
    </row>
    <row r="43" spans="1:9" ht="24.95" customHeight="1">
      <c r="A43" s="11"/>
      <c r="B43" s="11"/>
      <c r="C43" s="10"/>
      <c r="D43" s="9"/>
      <c r="E43" s="8"/>
      <c r="F43" s="7"/>
      <c r="I43" s="6"/>
    </row>
    <row r="44" spans="1:9" ht="24.95" customHeight="1">
      <c r="A44" s="11"/>
      <c r="B44" s="11"/>
      <c r="C44" s="10"/>
      <c r="D44" s="9"/>
      <c r="E44" s="8"/>
      <c r="F44" s="7"/>
      <c r="I44" s="6"/>
    </row>
    <row r="45" spans="1:9" ht="24.95" customHeight="1">
      <c r="A45" s="11"/>
      <c r="B45" s="11"/>
      <c r="C45" s="10"/>
      <c r="D45" s="9"/>
      <c r="E45" s="8"/>
      <c r="F45" s="7"/>
      <c r="I45" s="6"/>
    </row>
    <row r="46" spans="1:9" ht="24.95" customHeight="1">
      <c r="A46" s="11"/>
      <c r="B46" s="11"/>
      <c r="C46" s="10"/>
      <c r="D46" s="9"/>
      <c r="E46" s="8"/>
      <c r="F46" s="7"/>
      <c r="I46" s="6"/>
    </row>
    <row r="47" spans="1:9" ht="24.95" customHeight="1">
      <c r="A47" s="11"/>
      <c r="B47" s="11"/>
      <c r="C47" s="10"/>
      <c r="D47" s="9"/>
      <c r="E47" s="8"/>
      <c r="F47" s="7"/>
      <c r="I47" s="6"/>
    </row>
  </sheetData>
  <mergeCells count="6">
    <mergeCell ref="A1:F1"/>
    <mergeCell ref="A4:B4"/>
    <mergeCell ref="C4:C5"/>
    <mergeCell ref="D4:D5"/>
    <mergeCell ref="E4:E5"/>
    <mergeCell ref="F4:F5"/>
  </mergeCells>
  <phoneticPr fontId="1" type="noConversion"/>
  <pageMargins left="0.59055118110236227" right="0.39370078740157483" top="0.98425196850393704" bottom="0.98425196850393704" header="0.51181102362204722" footer="0.51181102362204722"/>
  <pageSetup paperSize="9" scale="74" orientation="landscape" r:id="rId1"/>
  <headerFooter alignWithMargins="0"/>
  <colBreaks count="1" manualBreakCount="1">
    <brk id="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O27"/>
  <sheetViews>
    <sheetView view="pageBreakPreview" topLeftCell="D1" zoomScale="85" zoomScaleSheetLayoutView="85" workbookViewId="0">
      <selection activeCell="E31" sqref="E31"/>
    </sheetView>
  </sheetViews>
  <sheetFormatPr defaultColWidth="9" defaultRowHeight="15.95" customHeight="1"/>
  <cols>
    <col min="1" max="1" width="9.5" style="17" hidden="1" customWidth="1"/>
    <col min="2" max="2" width="26.5" style="23" hidden="1" customWidth="1"/>
    <col min="3" max="3" width="23.5" style="23" hidden="1" customWidth="1"/>
    <col min="4" max="4" width="41.125" style="17" customWidth="1"/>
    <col min="5" max="5" width="36.375" style="22" customWidth="1"/>
    <col min="6" max="6" width="8.75" style="21" customWidth="1"/>
    <col min="7" max="7" width="7.125" style="21" customWidth="1"/>
    <col min="8" max="9" width="29" style="17" customWidth="1"/>
    <col min="10" max="10" width="4.75" style="20" customWidth="1"/>
    <col min="11" max="11" width="9.25" style="19" customWidth="1"/>
    <col min="12" max="12" width="12.375" style="18" customWidth="1"/>
    <col min="13" max="13" width="9" style="17"/>
    <col min="14" max="14" width="46.5" style="17" customWidth="1"/>
    <col min="15" max="15" width="10.125" style="17" customWidth="1"/>
    <col min="16" max="16384" width="9" style="17"/>
  </cols>
  <sheetData>
    <row r="1" spans="1:15" ht="15.95" customHeight="1">
      <c r="D1" s="645" t="s">
        <v>340</v>
      </c>
      <c r="E1" s="645"/>
      <c r="F1" s="645"/>
      <c r="G1" s="645"/>
      <c r="H1" s="645"/>
      <c r="I1" s="645"/>
      <c r="J1" s="645"/>
      <c r="K1" s="645"/>
      <c r="L1" s="645"/>
    </row>
    <row r="2" spans="1:15" ht="15.95" customHeight="1">
      <c r="D2" s="645"/>
      <c r="E2" s="645"/>
      <c r="F2" s="645"/>
      <c r="G2" s="645"/>
      <c r="H2" s="645"/>
      <c r="I2" s="645"/>
      <c r="J2" s="645"/>
      <c r="K2" s="645"/>
      <c r="L2" s="645"/>
    </row>
    <row r="3" spans="1:15" s="33" customFormat="1" ht="15.95" customHeight="1">
      <c r="B3" s="36"/>
      <c r="C3" s="36"/>
      <c r="D3" s="652" t="s">
        <v>177</v>
      </c>
      <c r="E3" s="652"/>
      <c r="F3" s="652"/>
      <c r="G3" s="652"/>
      <c r="H3" s="652"/>
      <c r="I3" s="652"/>
      <c r="J3" s="652"/>
      <c r="K3" s="35"/>
      <c r="L3" s="34"/>
    </row>
    <row r="4" spans="1:15" ht="15.95" customHeight="1">
      <c r="A4" s="646" t="e">
        <f>#REF!</f>
        <v>#REF!</v>
      </c>
      <c r="B4" s="647" t="e">
        <f>#REF!</f>
        <v>#REF!</v>
      </c>
      <c r="C4" s="647" t="e">
        <f>#REF!</f>
        <v>#REF!</v>
      </c>
      <c r="D4" s="648" t="s">
        <v>176</v>
      </c>
      <c r="E4" s="649" t="s">
        <v>175</v>
      </c>
      <c r="F4" s="653" t="s">
        <v>174</v>
      </c>
      <c r="G4" s="653" t="s">
        <v>173</v>
      </c>
      <c r="H4" s="648" t="s">
        <v>172</v>
      </c>
      <c r="I4" s="648" t="s">
        <v>171</v>
      </c>
      <c r="J4" s="648" t="s">
        <v>170</v>
      </c>
      <c r="K4" s="650" t="s">
        <v>169</v>
      </c>
      <c r="L4" s="651" t="s">
        <v>168</v>
      </c>
    </row>
    <row r="5" spans="1:15" ht="15.95" customHeight="1">
      <c r="A5" s="646"/>
      <c r="B5" s="647"/>
      <c r="C5" s="647"/>
      <c r="D5" s="648"/>
      <c r="E5" s="649"/>
      <c r="F5" s="653"/>
      <c r="G5" s="653"/>
      <c r="H5" s="648"/>
      <c r="I5" s="648"/>
      <c r="J5" s="648"/>
      <c r="K5" s="650"/>
      <c r="L5" s="651"/>
    </row>
    <row r="6" spans="1:15" ht="24.95" customHeight="1">
      <c r="D6" s="31" t="s">
        <v>167</v>
      </c>
      <c r="E6" s="29"/>
      <c r="F6" s="27"/>
      <c r="G6" s="27"/>
      <c r="H6" s="11"/>
      <c r="I6" s="11"/>
      <c r="J6" s="10"/>
      <c r="K6" s="26"/>
      <c r="L6" s="25"/>
      <c r="O6" s="24"/>
    </row>
    <row r="7" spans="1:15" ht="24.95" customHeight="1">
      <c r="D7" s="31" t="s">
        <v>166</v>
      </c>
      <c r="E7" s="29"/>
      <c r="F7" s="27"/>
      <c r="G7" s="27"/>
      <c r="H7" s="11"/>
      <c r="I7" s="11"/>
      <c r="J7" s="10"/>
      <c r="K7" s="26"/>
      <c r="L7" s="25"/>
      <c r="N7" s="17" t="str">
        <f t="shared" ref="N7:N27" si="0">CONCATENATE(H7,I7)</f>
        <v/>
      </c>
      <c r="O7" s="24">
        <f t="shared" ref="O7:O27" si="1">+L7</f>
        <v>0</v>
      </c>
    </row>
    <row r="8" spans="1:15" ht="24.95" customHeight="1">
      <c r="B8" s="23" t="s">
        <v>155</v>
      </c>
      <c r="D8" s="32" t="s">
        <v>165</v>
      </c>
      <c r="E8" s="30">
        <v>60</v>
      </c>
      <c r="F8" s="27" t="e">
        <f t="shared" ref="F8:F14" si="2">간선</f>
        <v>#NAME?</v>
      </c>
      <c r="G8" s="27" t="e">
        <f t="shared" ref="G8:G14" si="3">F8</f>
        <v>#NAME?</v>
      </c>
      <c r="H8" s="11" t="s">
        <v>118</v>
      </c>
      <c r="I8" s="11" t="s">
        <v>119</v>
      </c>
      <c r="J8" s="10" t="s">
        <v>1</v>
      </c>
      <c r="K8" s="26">
        <v>1</v>
      </c>
      <c r="L8" s="25" t="e">
        <f t="shared" ref="L8:L14" si="4">G8*K8</f>
        <v>#NAME?</v>
      </c>
      <c r="N8" s="17" t="str">
        <f t="shared" si="0"/>
        <v>폴리에틸렌 전선관(POLE)PE 42㎜(POLE)</v>
      </c>
      <c r="O8" s="24" t="e">
        <f t="shared" si="1"/>
        <v>#NAME?</v>
      </c>
    </row>
    <row r="9" spans="1:15" ht="24.95" customHeight="1">
      <c r="B9" s="23" t="s">
        <v>155</v>
      </c>
      <c r="D9" s="32"/>
      <c r="E9" s="30">
        <f>E8</f>
        <v>60</v>
      </c>
      <c r="F9" s="27" t="e">
        <f t="shared" si="2"/>
        <v>#NAME?</v>
      </c>
      <c r="G9" s="27" t="e">
        <f t="shared" si="3"/>
        <v>#NAME?</v>
      </c>
      <c r="H9" s="11" t="s">
        <v>115</v>
      </c>
      <c r="I9" s="11" t="s">
        <v>156</v>
      </c>
      <c r="J9" s="10" t="s">
        <v>1</v>
      </c>
      <c r="K9" s="26">
        <v>2</v>
      </c>
      <c r="L9" s="25" t="e">
        <f t="shared" si="4"/>
        <v>#NAME?</v>
      </c>
      <c r="N9" s="17" t="str">
        <f t="shared" si="0"/>
        <v>PE난연케이블-2열/POLE0.6/1kv F-CV 16㎟x1C</v>
      </c>
      <c r="O9" s="24" t="e">
        <f t="shared" si="1"/>
        <v>#NAME?</v>
      </c>
    </row>
    <row r="10" spans="1:15" ht="24.95" customHeight="1">
      <c r="B10" s="23" t="s">
        <v>155</v>
      </c>
      <c r="D10" s="32" t="s">
        <v>164</v>
      </c>
      <c r="E10" s="30" t="s">
        <v>163</v>
      </c>
      <c r="F10" s="27" t="e">
        <f t="shared" si="2"/>
        <v>#NAME?</v>
      </c>
      <c r="G10" s="27" t="e">
        <f t="shared" si="3"/>
        <v>#NAME?</v>
      </c>
      <c r="H10" s="11" t="s">
        <v>118</v>
      </c>
      <c r="I10" s="11" t="s">
        <v>120</v>
      </c>
      <c r="J10" s="10" t="s">
        <v>1</v>
      </c>
      <c r="K10" s="26">
        <v>1</v>
      </c>
      <c r="L10" s="25" t="e">
        <f t="shared" si="4"/>
        <v>#NAME?</v>
      </c>
      <c r="N10" s="17" t="str">
        <f t="shared" si="0"/>
        <v>폴리에틸렌 전선관(POLE)PE 36㎜(POLE)</v>
      </c>
      <c r="O10" s="24" t="e">
        <f t="shared" si="1"/>
        <v>#NAME?</v>
      </c>
    </row>
    <row r="11" spans="1:15" ht="24.95" customHeight="1">
      <c r="B11" s="23" t="s">
        <v>155</v>
      </c>
      <c r="D11" s="32"/>
      <c r="E11" s="30" t="str">
        <f>E10</f>
        <v>7+(2)</v>
      </c>
      <c r="F11" s="27" t="e">
        <f t="shared" si="2"/>
        <v>#NAME?</v>
      </c>
      <c r="G11" s="27" t="e">
        <f t="shared" si="3"/>
        <v>#NAME?</v>
      </c>
      <c r="H11" s="11" t="s">
        <v>162</v>
      </c>
      <c r="I11" s="11" t="s">
        <v>161</v>
      </c>
      <c r="J11" s="10" t="s">
        <v>1</v>
      </c>
      <c r="K11" s="26">
        <v>1</v>
      </c>
      <c r="L11" s="25" t="e">
        <f t="shared" si="4"/>
        <v>#NAME?</v>
      </c>
      <c r="N11" s="17" t="str">
        <f t="shared" si="0"/>
        <v>접지용비닐절연전선(F-GV)6㎟(옥외)</v>
      </c>
      <c r="O11" s="24" t="e">
        <f t="shared" si="1"/>
        <v>#NAME?</v>
      </c>
    </row>
    <row r="12" spans="1:15" ht="24.95" customHeight="1">
      <c r="B12" s="23" t="s">
        <v>155</v>
      </c>
      <c r="D12" s="32"/>
      <c r="E12" s="30" t="str">
        <f>E11</f>
        <v>7+(2)</v>
      </c>
      <c r="F12" s="27" t="e">
        <f t="shared" si="2"/>
        <v>#NAME?</v>
      </c>
      <c r="G12" s="27" t="e">
        <f t="shared" si="3"/>
        <v>#NAME?</v>
      </c>
      <c r="H12" s="11" t="s">
        <v>115</v>
      </c>
      <c r="I12" s="11" t="s">
        <v>160</v>
      </c>
      <c r="J12" s="10" t="s">
        <v>1</v>
      </c>
      <c r="K12" s="26">
        <v>2</v>
      </c>
      <c r="L12" s="25" t="e">
        <f t="shared" si="4"/>
        <v>#NAME?</v>
      </c>
      <c r="N12" s="17" t="str">
        <f t="shared" si="0"/>
        <v>PE난연케이블-2열/POLE0.6/1kv F-CV 6㎟x1C</v>
      </c>
      <c r="O12" s="24" t="e">
        <f t="shared" si="1"/>
        <v>#NAME?</v>
      </c>
    </row>
    <row r="13" spans="1:15" ht="24.95" customHeight="1">
      <c r="B13" s="23" t="s">
        <v>155</v>
      </c>
      <c r="D13" s="32" t="s">
        <v>159</v>
      </c>
      <c r="E13" s="30">
        <v>70</v>
      </c>
      <c r="F13" s="27" t="e">
        <f t="shared" si="2"/>
        <v>#NAME?</v>
      </c>
      <c r="G13" s="27" t="e">
        <f t="shared" si="3"/>
        <v>#NAME?</v>
      </c>
      <c r="H13" s="11" t="s">
        <v>118</v>
      </c>
      <c r="I13" s="11" t="s">
        <v>158</v>
      </c>
      <c r="J13" s="10" t="s">
        <v>1</v>
      </c>
      <c r="K13" s="26">
        <v>1</v>
      </c>
      <c r="L13" s="25" t="e">
        <f t="shared" si="4"/>
        <v>#NAME?</v>
      </c>
      <c r="N13" s="17" t="str">
        <f t="shared" si="0"/>
        <v>폴리에틸렌 전선관(POLE)PE 54㎜(POLE)</v>
      </c>
      <c r="O13" s="24" t="e">
        <f t="shared" si="1"/>
        <v>#NAME?</v>
      </c>
    </row>
    <row r="14" spans="1:15" ht="24.95" customHeight="1">
      <c r="B14" s="23" t="s">
        <v>155</v>
      </c>
      <c r="D14" s="32"/>
      <c r="E14" s="30">
        <f>E13</f>
        <v>70</v>
      </c>
      <c r="F14" s="27" t="e">
        <f t="shared" si="2"/>
        <v>#NAME?</v>
      </c>
      <c r="G14" s="27" t="e">
        <f t="shared" si="3"/>
        <v>#NAME?</v>
      </c>
      <c r="H14" s="11" t="s">
        <v>157</v>
      </c>
      <c r="I14" s="11" t="s">
        <v>156</v>
      </c>
      <c r="J14" s="10" t="s">
        <v>1</v>
      </c>
      <c r="K14" s="26">
        <v>4</v>
      </c>
      <c r="L14" s="25" t="e">
        <f t="shared" si="4"/>
        <v>#NAME?</v>
      </c>
      <c r="N14" s="17" t="str">
        <f t="shared" si="0"/>
        <v>PE난연케이블-4열/POLE0.6/1kv F-CV 16㎟x1C</v>
      </c>
      <c r="O14" s="24" t="e">
        <f t="shared" si="1"/>
        <v>#NAME?</v>
      </c>
    </row>
    <row r="15" spans="1:15" ht="24.95" customHeight="1">
      <c r="B15" s="23" t="s">
        <v>155</v>
      </c>
      <c r="D15" s="31" t="s">
        <v>154</v>
      </c>
      <c r="E15" s="29"/>
      <c r="F15" s="27"/>
      <c r="G15" s="27"/>
      <c r="H15" s="11"/>
      <c r="I15" s="11"/>
      <c r="J15" s="10"/>
      <c r="K15" s="26"/>
      <c r="L15" s="25"/>
      <c r="N15" s="17" t="str">
        <f t="shared" si="0"/>
        <v/>
      </c>
      <c r="O15" s="24">
        <f t="shared" si="1"/>
        <v>0</v>
      </c>
    </row>
    <row r="16" spans="1:15" ht="24.95" customHeight="1">
      <c r="D16" s="29" t="str">
        <f t="shared" ref="D16:D24" si="5">TEXT(H16,0)&amp;", "&amp;TEXT(I16,0)</f>
        <v>공원등 제어반, LP-M, 8회로</v>
      </c>
      <c r="E16" s="30">
        <v>1</v>
      </c>
      <c r="F16" s="27" t="e">
        <f t="shared" ref="F16:F24" si="6">간선</f>
        <v>#NAME?</v>
      </c>
      <c r="G16" s="27" t="e">
        <f t="shared" ref="G16:G24" si="7">F16</f>
        <v>#NAME?</v>
      </c>
      <c r="H16" s="11" t="s">
        <v>153</v>
      </c>
      <c r="I16" s="11" t="s">
        <v>152</v>
      </c>
      <c r="J16" s="10" t="s">
        <v>150</v>
      </c>
      <c r="K16" s="26">
        <v>1</v>
      </c>
      <c r="L16" s="25" t="e">
        <f t="shared" ref="L16:L24" si="8">G16*K16</f>
        <v>#NAME?</v>
      </c>
      <c r="N16" s="17" t="str">
        <f t="shared" si="0"/>
        <v>공원등 제어반LP-M, 8회로</v>
      </c>
      <c r="O16" s="24" t="e">
        <f t="shared" si="1"/>
        <v>#NAME?</v>
      </c>
    </row>
    <row r="17" spans="4:15" ht="24.95" customHeight="1">
      <c r="D17" s="29" t="str">
        <f t="shared" si="5"/>
        <v>SMPS 분전반, LP-01, (SMPS 600W)</v>
      </c>
      <c r="E17" s="30">
        <v>1</v>
      </c>
      <c r="F17" s="27" t="e">
        <f t="shared" si="6"/>
        <v>#NAME?</v>
      </c>
      <c r="G17" s="27" t="e">
        <f t="shared" si="7"/>
        <v>#NAME?</v>
      </c>
      <c r="H17" s="11" t="s">
        <v>151</v>
      </c>
      <c r="I17" s="11" t="s">
        <v>106</v>
      </c>
      <c r="J17" s="10" t="s">
        <v>150</v>
      </c>
      <c r="K17" s="26">
        <v>1</v>
      </c>
      <c r="L17" s="25" t="e">
        <f t="shared" si="8"/>
        <v>#NAME?</v>
      </c>
      <c r="N17" s="17" t="str">
        <f t="shared" si="0"/>
        <v>SMPS 분전반LP-01, (SMPS 600W)</v>
      </c>
      <c r="O17" s="24" t="e">
        <f t="shared" si="1"/>
        <v>#NAME?</v>
      </c>
    </row>
    <row r="18" spans="4:15" ht="24.95" customHeight="1">
      <c r="D18" s="29" t="str">
        <f t="shared" si="5"/>
        <v>공원등 제어반 설치, 8회로</v>
      </c>
      <c r="E18" s="30">
        <v>1</v>
      </c>
      <c r="F18" s="27" t="e">
        <f t="shared" si="6"/>
        <v>#NAME?</v>
      </c>
      <c r="G18" s="27" t="e">
        <f t="shared" si="7"/>
        <v>#NAME?</v>
      </c>
      <c r="H18" s="11" t="s">
        <v>149</v>
      </c>
      <c r="I18" s="11" t="s">
        <v>148</v>
      </c>
      <c r="J18" s="10" t="s">
        <v>140</v>
      </c>
      <c r="K18" s="26">
        <v>1</v>
      </c>
      <c r="L18" s="25" t="e">
        <f t="shared" si="8"/>
        <v>#NAME?</v>
      </c>
      <c r="N18" s="17" t="str">
        <f t="shared" si="0"/>
        <v>공원등 제어반 설치8회로</v>
      </c>
      <c r="O18" s="24" t="e">
        <f t="shared" si="1"/>
        <v>#NAME?</v>
      </c>
    </row>
    <row r="19" spans="4:15" ht="24.95" customHeight="1">
      <c r="D19" s="29" t="str">
        <f t="shared" si="5"/>
        <v>SMPS 분전반 설치, 0</v>
      </c>
      <c r="E19" s="30">
        <v>1</v>
      </c>
      <c r="F19" s="27" t="e">
        <f t="shared" si="6"/>
        <v>#NAME?</v>
      </c>
      <c r="G19" s="27" t="e">
        <f t="shared" si="7"/>
        <v>#NAME?</v>
      </c>
      <c r="H19" s="11" t="s">
        <v>147</v>
      </c>
      <c r="I19" s="11"/>
      <c r="J19" s="10" t="s">
        <v>140</v>
      </c>
      <c r="K19" s="26">
        <v>1</v>
      </c>
      <c r="L19" s="25" t="e">
        <f t="shared" si="8"/>
        <v>#NAME?</v>
      </c>
      <c r="N19" s="17" t="str">
        <f t="shared" si="0"/>
        <v>SMPS 분전반 설치</v>
      </c>
      <c r="O19" s="24" t="e">
        <f t="shared" si="1"/>
        <v>#NAME?</v>
      </c>
    </row>
    <row r="20" spans="4:15" ht="24.95" customHeight="1">
      <c r="D20" s="29" t="str">
        <f t="shared" si="5"/>
        <v>제어반 및 POLE LIGHT 기초, 500*670*840*700</v>
      </c>
      <c r="E20" s="30">
        <v>1</v>
      </c>
      <c r="F20" s="27" t="e">
        <f t="shared" si="6"/>
        <v>#NAME?</v>
      </c>
      <c r="G20" s="27" t="e">
        <f t="shared" si="7"/>
        <v>#NAME?</v>
      </c>
      <c r="H20" s="11" t="s">
        <v>146</v>
      </c>
      <c r="I20" s="11" t="s">
        <v>145</v>
      </c>
      <c r="J20" s="10" t="s">
        <v>140</v>
      </c>
      <c r="K20" s="26">
        <v>1</v>
      </c>
      <c r="L20" s="25" t="e">
        <f t="shared" si="8"/>
        <v>#NAME?</v>
      </c>
      <c r="N20" s="17" t="str">
        <f t="shared" si="0"/>
        <v>제어반 및 POLE LIGHT 기초500*670*840*700</v>
      </c>
      <c r="O20" s="24" t="e">
        <f t="shared" si="1"/>
        <v>#NAME?</v>
      </c>
    </row>
    <row r="21" spans="4:15" ht="24.95" customHeight="1">
      <c r="D21" s="29" t="str">
        <f t="shared" si="5"/>
        <v>SMPS 분전반 기초, 750*450*500</v>
      </c>
      <c r="E21" s="30">
        <v>1</v>
      </c>
      <c r="F21" s="27" t="e">
        <f t="shared" si="6"/>
        <v>#NAME?</v>
      </c>
      <c r="G21" s="27" t="e">
        <f t="shared" si="7"/>
        <v>#NAME?</v>
      </c>
      <c r="H21" s="11" t="s">
        <v>144</v>
      </c>
      <c r="I21" s="11" t="s">
        <v>143</v>
      </c>
      <c r="J21" s="10" t="s">
        <v>140</v>
      </c>
      <c r="K21" s="26">
        <v>1</v>
      </c>
      <c r="L21" s="25" t="e">
        <f t="shared" si="8"/>
        <v>#NAME?</v>
      </c>
      <c r="N21" s="17" t="str">
        <f t="shared" si="0"/>
        <v>SMPS 분전반 기초750*450*500</v>
      </c>
      <c r="O21" s="24" t="e">
        <f t="shared" si="1"/>
        <v>#NAME?</v>
      </c>
    </row>
    <row r="22" spans="4:15" ht="24.95" customHeight="1">
      <c r="D22" s="29" t="str">
        <f t="shared" si="5"/>
        <v>지중선로 표시기, 0</v>
      </c>
      <c r="E22" s="30">
        <v>10</v>
      </c>
      <c r="F22" s="27" t="e">
        <f t="shared" si="6"/>
        <v>#NAME?</v>
      </c>
      <c r="G22" s="27" t="e">
        <f t="shared" si="7"/>
        <v>#NAME?</v>
      </c>
      <c r="H22" s="11" t="s">
        <v>96</v>
      </c>
      <c r="I22" s="11"/>
      <c r="J22" s="10" t="s">
        <v>140</v>
      </c>
      <c r="K22" s="26">
        <v>1</v>
      </c>
      <c r="L22" s="25" t="e">
        <f t="shared" si="8"/>
        <v>#NAME?</v>
      </c>
      <c r="N22" s="17" t="str">
        <f t="shared" si="0"/>
        <v>지중선로 표시기</v>
      </c>
      <c r="O22" s="24" t="e">
        <f t="shared" si="1"/>
        <v>#NAME?</v>
      </c>
    </row>
    <row r="23" spans="4:15" ht="24.95" customHeight="1">
      <c r="D23" s="29" t="str">
        <f t="shared" si="5"/>
        <v>맨홀(뚜껑 포함), 600*600*600</v>
      </c>
      <c r="E23" s="30">
        <v>1</v>
      </c>
      <c r="F23" s="27" t="e">
        <f t="shared" si="6"/>
        <v>#NAME?</v>
      </c>
      <c r="G23" s="27" t="e">
        <f t="shared" si="7"/>
        <v>#NAME?</v>
      </c>
      <c r="H23" s="11" t="s">
        <v>142</v>
      </c>
      <c r="I23" s="11" t="s">
        <v>141</v>
      </c>
      <c r="J23" s="10" t="s">
        <v>140</v>
      </c>
      <c r="K23" s="26">
        <v>1</v>
      </c>
      <c r="L23" s="25" t="e">
        <f t="shared" si="8"/>
        <v>#NAME?</v>
      </c>
      <c r="N23" s="17" t="str">
        <f t="shared" si="0"/>
        <v>맨홀(뚜껑 포함)600*600*600</v>
      </c>
      <c r="O23" s="24" t="e">
        <f t="shared" si="1"/>
        <v>#NAME?</v>
      </c>
    </row>
    <row r="24" spans="4:15" ht="24.95" customHeight="1">
      <c r="D24" s="29" t="str">
        <f t="shared" si="5"/>
        <v>반경철관, 80×2×2400mm</v>
      </c>
      <c r="E24" s="30">
        <v>2</v>
      </c>
      <c r="F24" s="27" t="e">
        <f t="shared" si="6"/>
        <v>#NAME?</v>
      </c>
      <c r="G24" s="27" t="e">
        <f t="shared" si="7"/>
        <v>#NAME?</v>
      </c>
      <c r="H24" s="11" t="s">
        <v>139</v>
      </c>
      <c r="I24" s="11" t="s">
        <v>138</v>
      </c>
      <c r="J24" s="10" t="s">
        <v>137</v>
      </c>
      <c r="K24" s="26">
        <v>1</v>
      </c>
      <c r="L24" s="25" t="e">
        <f t="shared" si="8"/>
        <v>#NAME?</v>
      </c>
      <c r="N24" s="17" t="str">
        <f t="shared" si="0"/>
        <v>반경철관80×2×2400mm</v>
      </c>
      <c r="O24" s="24" t="e">
        <f t="shared" si="1"/>
        <v>#NAME?</v>
      </c>
    </row>
    <row r="25" spans="4:15" ht="24.95" customHeight="1">
      <c r="D25" s="31" t="s">
        <v>136</v>
      </c>
      <c r="E25" s="30"/>
      <c r="F25" s="27"/>
      <c r="G25" s="27"/>
      <c r="H25" s="11"/>
      <c r="I25" s="11"/>
      <c r="J25" s="10"/>
      <c r="K25" s="26"/>
      <c r="L25" s="25"/>
      <c r="N25" s="17" t="str">
        <f t="shared" si="0"/>
        <v/>
      </c>
      <c r="O25" s="24">
        <f t="shared" si="1"/>
        <v>0</v>
      </c>
    </row>
    <row r="26" spans="4:15" ht="24.95" customHeight="1">
      <c r="D26" s="29" t="str">
        <f>TEXT(H26,0)&amp;", "&amp;TEXT(I26,0)</f>
        <v>관로터파기 및 되메우기, 일반(0.6M)</v>
      </c>
      <c r="E26" s="30" t="e">
        <f>L8+L10+L13</f>
        <v>#NAME?</v>
      </c>
      <c r="F26" s="27" t="e">
        <f>간선</f>
        <v>#NAME?</v>
      </c>
      <c r="G26" s="27" t="e">
        <f>F26</f>
        <v>#NAME?</v>
      </c>
      <c r="H26" s="11" t="s">
        <v>135</v>
      </c>
      <c r="I26" s="11" t="s">
        <v>134</v>
      </c>
      <c r="J26" s="10" t="s">
        <v>131</v>
      </c>
      <c r="K26" s="26">
        <v>1</v>
      </c>
      <c r="L26" s="25" t="e">
        <f>G26*K26</f>
        <v>#NAME?</v>
      </c>
      <c r="N26" s="17" t="str">
        <f t="shared" si="0"/>
        <v>관로터파기 및 되메우기일반(0.6M)</v>
      </c>
      <c r="O26" s="24" t="e">
        <f t="shared" si="1"/>
        <v>#NAME?</v>
      </c>
    </row>
    <row r="27" spans="4:15" ht="24.95" customHeight="1">
      <c r="D27" s="29" t="str">
        <f>TEXT(H27,0)&amp;", "&amp;TEXT(I27,0)</f>
        <v>관로터파기 및 되메우기, 차도(0.8M)</v>
      </c>
      <c r="E27" s="28">
        <v>0</v>
      </c>
      <c r="F27" s="27" t="e">
        <f>간선</f>
        <v>#NAME?</v>
      </c>
      <c r="G27" s="27" t="e">
        <f>F27</f>
        <v>#NAME?</v>
      </c>
      <c r="H27" s="11" t="s">
        <v>133</v>
      </c>
      <c r="I27" s="11" t="s">
        <v>132</v>
      </c>
      <c r="J27" s="10" t="s">
        <v>131</v>
      </c>
      <c r="K27" s="26">
        <v>1</v>
      </c>
      <c r="L27" s="25" t="e">
        <f>G27*K27</f>
        <v>#NAME?</v>
      </c>
      <c r="N27" s="17" t="str">
        <f t="shared" si="0"/>
        <v>관로터파기 및 되메우기차도(0.8M)</v>
      </c>
      <c r="O27" s="24" t="e">
        <f t="shared" si="1"/>
        <v>#NAME?</v>
      </c>
    </row>
  </sheetData>
  <mergeCells count="14">
    <mergeCell ref="D1:L2"/>
    <mergeCell ref="A4:A5"/>
    <mergeCell ref="B4:B5"/>
    <mergeCell ref="C4:C5"/>
    <mergeCell ref="D4:D5"/>
    <mergeCell ref="E4:E5"/>
    <mergeCell ref="I4:I5"/>
    <mergeCell ref="J4:J5"/>
    <mergeCell ref="K4:K5"/>
    <mergeCell ref="L4:L5"/>
    <mergeCell ref="D3:J3"/>
    <mergeCell ref="F4:F5"/>
    <mergeCell ref="G4:G5"/>
    <mergeCell ref="H4:H5"/>
  </mergeCells>
  <phoneticPr fontId="1" type="noConversion"/>
  <pageMargins left="0.59055118110236227" right="0.39370078740157483" top="0.98425196850393704" bottom="0.98425196850393704" header="0.51181102362204722" footer="0.51181102362204722"/>
  <pageSetup paperSize="9" scale="70" orientation="landscape" r:id="rId1"/>
  <headerFooter alignWithMargins="0"/>
  <colBreaks count="1" manualBreakCount="1">
    <brk id="1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DX29"/>
  <sheetViews>
    <sheetView view="pageBreakPreview" zoomScale="115" zoomScaleSheetLayoutView="115" workbookViewId="0">
      <selection sqref="A1:M27"/>
    </sheetView>
  </sheetViews>
  <sheetFormatPr defaultColWidth="9" defaultRowHeight="13.5"/>
  <cols>
    <col min="1" max="1" width="7.125" style="301" customWidth="1"/>
    <col min="2" max="2" width="9.125" style="301" customWidth="1"/>
    <col min="3" max="4" width="9" style="301"/>
    <col min="5" max="5" width="13.875" style="301" customWidth="1"/>
    <col min="6" max="10" width="9" style="301"/>
    <col min="11" max="11" width="8.125" style="301" customWidth="1"/>
    <col min="12" max="16384" width="9" style="301"/>
  </cols>
  <sheetData>
    <row r="1" spans="1:128" ht="15" customHeight="1">
      <c r="A1" s="298"/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300"/>
    </row>
    <row r="2" spans="1:128" s="254" customFormat="1" ht="15" customHeight="1">
      <c r="A2" s="251" t="s">
        <v>209</v>
      </c>
      <c r="B2" s="252" t="s">
        <v>343</v>
      </c>
      <c r="F2" s="255">
        <v>1</v>
      </c>
      <c r="G2" s="254" t="s">
        <v>220</v>
      </c>
      <c r="M2" s="256"/>
      <c r="P2" s="256"/>
      <c r="AK2" s="257"/>
      <c r="AX2" s="257"/>
      <c r="BK2" s="257"/>
      <c r="BX2" s="257"/>
      <c r="CK2" s="257"/>
      <c r="CX2" s="257"/>
      <c r="DK2" s="257"/>
      <c r="DX2" s="257"/>
    </row>
    <row r="3" spans="1:128" ht="15" customHeight="1">
      <c r="A3" s="302"/>
      <c r="M3" s="303"/>
    </row>
    <row r="4" spans="1:128" ht="15" customHeight="1">
      <c r="A4" s="302"/>
      <c r="J4" s="304" t="s">
        <v>207</v>
      </c>
      <c r="K4" s="305">
        <v>0.74</v>
      </c>
      <c r="M4" s="303"/>
    </row>
    <row r="5" spans="1:128" ht="15" customHeight="1">
      <c r="A5" s="302"/>
      <c r="J5" s="304" t="s">
        <v>206</v>
      </c>
      <c r="K5" s="305">
        <v>0.39</v>
      </c>
      <c r="M5" s="303"/>
    </row>
    <row r="6" spans="1:128" ht="15" customHeight="1">
      <c r="A6" s="302"/>
      <c r="J6" s="304" t="s">
        <v>205</v>
      </c>
      <c r="K6" s="305">
        <v>0</v>
      </c>
      <c r="M6" s="303"/>
    </row>
    <row r="7" spans="1:128" ht="15" customHeight="1">
      <c r="A7" s="302"/>
      <c r="J7" s="304" t="s">
        <v>204</v>
      </c>
      <c r="K7" s="305">
        <v>0.3</v>
      </c>
      <c r="M7" s="303"/>
    </row>
    <row r="8" spans="1:128" ht="15" customHeight="1">
      <c r="A8" s="302"/>
      <c r="J8" s="304" t="s">
        <v>203</v>
      </c>
      <c r="K8" s="305">
        <f>K4+0.2</f>
        <v>0.94</v>
      </c>
      <c r="M8" s="303"/>
    </row>
    <row r="9" spans="1:128" ht="15" customHeight="1">
      <c r="A9" s="302"/>
      <c r="J9" s="304" t="s">
        <v>202</v>
      </c>
      <c r="K9" s="305">
        <f>K4-0.6*(K4-K8)/2*K7*2</f>
        <v>0.77600000000000002</v>
      </c>
      <c r="M9" s="303"/>
    </row>
    <row r="10" spans="1:128" ht="15" customHeight="1">
      <c r="A10" s="240"/>
      <c r="J10" s="304" t="s">
        <v>201</v>
      </c>
      <c r="K10" s="305">
        <f>K4+0.5</f>
        <v>1.24</v>
      </c>
      <c r="M10" s="303"/>
    </row>
    <row r="11" spans="1:128" ht="15" customHeight="1">
      <c r="A11" s="302"/>
      <c r="J11" s="304" t="s">
        <v>200</v>
      </c>
      <c r="K11" s="305">
        <f>K5+0.2</f>
        <v>0.59000000000000008</v>
      </c>
      <c r="M11" s="306"/>
    </row>
    <row r="12" spans="1:128" ht="15" customHeight="1">
      <c r="A12" s="302"/>
      <c r="J12" s="304" t="s">
        <v>199</v>
      </c>
      <c r="K12" s="305">
        <f>K13-0.6*(K13-K11)/2*K7*2</f>
        <v>0.83600000000000008</v>
      </c>
      <c r="M12" s="303"/>
    </row>
    <row r="13" spans="1:128" ht="15" customHeight="1">
      <c r="A13" s="302"/>
      <c r="J13" s="304" t="s">
        <v>198</v>
      </c>
      <c r="K13" s="305">
        <f>K5+0.5</f>
        <v>0.89</v>
      </c>
      <c r="M13" s="303"/>
    </row>
    <row r="14" spans="1:128" ht="15" customHeight="1">
      <c r="A14" s="302"/>
      <c r="J14" s="304"/>
      <c r="K14" s="305"/>
      <c r="M14" s="303"/>
    </row>
    <row r="15" spans="1:128" ht="15" customHeight="1">
      <c r="A15" s="302"/>
      <c r="J15" s="304"/>
      <c r="K15" s="305"/>
      <c r="M15" s="303"/>
    </row>
    <row r="16" spans="1:128" ht="15" customHeight="1">
      <c r="A16" s="302"/>
      <c r="J16" s="304"/>
      <c r="K16" s="305"/>
      <c r="M16" s="303"/>
    </row>
    <row r="17" spans="1:13" ht="15" customHeight="1">
      <c r="A17" s="302"/>
      <c r="M17" s="303"/>
    </row>
    <row r="18" spans="1:13" ht="15" customHeight="1">
      <c r="A18" s="302"/>
      <c r="M18" s="303"/>
    </row>
    <row r="19" spans="1:13" ht="15" customHeight="1">
      <c r="A19" s="307" t="s">
        <v>219</v>
      </c>
      <c r="B19" s="308" t="s">
        <v>218</v>
      </c>
      <c r="I19" s="309"/>
      <c r="L19" s="305"/>
      <c r="M19" s="303"/>
    </row>
    <row r="20" spans="1:13" ht="15" customHeight="1">
      <c r="A20" s="310"/>
      <c r="B20" s="301" t="str">
        <f>CONCATENATE("1/6*",K7,"*((2*",K9,"+",K8,")*",K12,"+(2*",K8,"+",K9,")*",K11,")*")</f>
        <v>1/6*0.3*((2*0.776+0.94)*0.836+(2*0.94+0.776)*0.59)*</v>
      </c>
      <c r="G20" s="304"/>
      <c r="H20" s="304"/>
      <c r="J20" s="311">
        <f>F2</f>
        <v>1</v>
      </c>
      <c r="K20" s="304" t="s">
        <v>179</v>
      </c>
      <c r="L20" s="312">
        <f>ROUNDDOWN((1/6*K7*((2*K9 + K8) *K12 +(2*K8+K9)*K11)*J20),2)</f>
        <v>0.18</v>
      </c>
      <c r="M20" s="303" t="s">
        <v>184</v>
      </c>
    </row>
    <row r="21" spans="1:13" ht="15" customHeight="1">
      <c r="A21" s="307" t="s">
        <v>217</v>
      </c>
      <c r="B21" s="308" t="s">
        <v>216</v>
      </c>
      <c r="L21" s="312"/>
      <c r="M21" s="303"/>
    </row>
    <row r="22" spans="1:13" ht="15" customHeight="1">
      <c r="A22" s="310"/>
      <c r="B22" s="301" t="str">
        <f>CONCATENATE("(",K4,"*",K5,"*",K7,")*")</f>
        <v>(0.74*0.39*0.3)*</v>
      </c>
      <c r="J22" s="311">
        <f>F2</f>
        <v>1</v>
      </c>
      <c r="K22" s="304" t="s">
        <v>179</v>
      </c>
      <c r="L22" s="312">
        <f>ROUNDDOWN((K4*K5*K7)*J22,2)</f>
        <v>0.08</v>
      </c>
      <c r="M22" s="303" t="s">
        <v>184</v>
      </c>
    </row>
    <row r="23" spans="1:13" ht="15" customHeight="1">
      <c r="A23" s="307" t="s">
        <v>215</v>
      </c>
      <c r="B23" s="308" t="s">
        <v>214</v>
      </c>
      <c r="F23" s="313"/>
      <c r="L23" s="312"/>
      <c r="M23" s="303"/>
    </row>
    <row r="24" spans="1:13" ht="15" customHeight="1">
      <c r="A24" s="310"/>
      <c r="B24" s="301" t="str">
        <f>CONCATENATE("(",L20,"-(1.0*0.6*0.3))*",)</f>
        <v>(0.18-(1.0*0.6*0.3))*</v>
      </c>
      <c r="F24" s="314"/>
      <c r="G24" s="313"/>
      <c r="J24" s="311">
        <f>F2</f>
        <v>1</v>
      </c>
      <c r="K24" s="304" t="s">
        <v>179</v>
      </c>
      <c r="L24" s="312">
        <f>ROUNDDOWN(L20-(K4*K5*K7)*J24,2)</f>
        <v>0.09</v>
      </c>
      <c r="M24" s="303" t="s">
        <v>184</v>
      </c>
    </row>
    <row r="25" spans="1:13" ht="15" customHeight="1">
      <c r="A25" s="307" t="s">
        <v>213</v>
      </c>
      <c r="B25" s="308" t="s">
        <v>212</v>
      </c>
      <c r="L25" s="312"/>
      <c r="M25" s="303"/>
    </row>
    <row r="26" spans="1:13" ht="15" customHeight="1">
      <c r="A26" s="310"/>
      <c r="B26" s="301" t="str">
        <f>CONCATENATE("(",L20,"-",L24,")*",)</f>
        <v>(0.18-0.09)*</v>
      </c>
      <c r="C26" s="315"/>
      <c r="D26" s="312"/>
      <c r="J26" s="301">
        <v>1</v>
      </c>
      <c r="K26" s="304" t="s">
        <v>179</v>
      </c>
      <c r="L26" s="312">
        <f>L20-L24</f>
        <v>0.09</v>
      </c>
      <c r="M26" s="303" t="s">
        <v>184</v>
      </c>
    </row>
    <row r="27" spans="1:13" ht="15" customHeight="1">
      <c r="A27" s="307" t="s">
        <v>211</v>
      </c>
      <c r="B27" s="308" t="s">
        <v>210</v>
      </c>
      <c r="L27" s="312"/>
      <c r="M27" s="303"/>
    </row>
    <row r="28" spans="1:13" ht="15" customHeight="1">
      <c r="A28" s="316"/>
      <c r="B28" s="301" t="str">
        <f>CONCATENATE("(",K4,"*",K7,"*2)+","(",K5,"*",K7,"*2)")</f>
        <v>(0.74*0.3*2)+(0.39*0.3*2)</v>
      </c>
      <c r="J28" s="301">
        <f>F2</f>
        <v>1</v>
      </c>
      <c r="K28" s="304" t="s">
        <v>179</v>
      </c>
      <c r="L28" s="312">
        <f>ROUNDDOWN((K4*K7*2)+(K5*K7*2),2)</f>
        <v>0.67</v>
      </c>
      <c r="M28" s="317" t="s">
        <v>181</v>
      </c>
    </row>
    <row r="29" spans="1:13" ht="15" customHeight="1">
      <c r="A29" s="318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20"/>
      <c r="M29" s="321"/>
    </row>
  </sheetData>
  <phoneticPr fontId="1" type="noConversion"/>
  <printOptions horizontalCentered="1" gridLinesSet="0"/>
  <pageMargins left="0.59055118110236227" right="0.39370078740157483" top="0.98425196850393704" bottom="0.98425196850393704" header="0.51181102362204722" footer="0.51181102362204722"/>
  <pageSetup paperSize="9" scale="91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EI33"/>
  <sheetViews>
    <sheetView view="pageBreakPreview" zoomScale="115" zoomScaleSheetLayoutView="115" workbookViewId="0">
      <selection activeCell="L15" sqref="L15"/>
    </sheetView>
  </sheetViews>
  <sheetFormatPr defaultColWidth="7.75" defaultRowHeight="12"/>
  <cols>
    <col min="1" max="1" width="7.75" style="37" customWidth="1"/>
    <col min="2" max="2" width="9.375" style="37" customWidth="1"/>
    <col min="3" max="3" width="9.125" style="37" customWidth="1"/>
    <col min="4" max="4" width="7.5" style="37" customWidth="1"/>
    <col min="5" max="5" width="8.625" style="37" customWidth="1"/>
    <col min="6" max="6" width="7.625" style="37" customWidth="1"/>
    <col min="7" max="7" width="8.5" style="37" customWidth="1"/>
    <col min="8" max="8" width="8.375" style="37" customWidth="1"/>
    <col min="9" max="9" width="7.625" style="37" customWidth="1"/>
    <col min="10" max="10" width="7.75" style="37" customWidth="1"/>
    <col min="11" max="11" width="8.875" style="37" customWidth="1"/>
    <col min="12" max="12" width="8.125" style="37" customWidth="1"/>
    <col min="13" max="13" width="8.5" style="37" customWidth="1"/>
    <col min="14" max="14" width="6.125" style="37" customWidth="1"/>
    <col min="15" max="16384" width="7.75" style="37"/>
  </cols>
  <sheetData>
    <row r="1" spans="1:139" ht="15" customHeight="1">
      <c r="A1" s="89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7"/>
    </row>
    <row r="2" spans="1:139" s="81" customFormat="1" ht="15" customHeight="1">
      <c r="A2" s="86" t="s">
        <v>209</v>
      </c>
      <c r="B2" s="85" t="s">
        <v>342</v>
      </c>
      <c r="F2" s="84">
        <v>1</v>
      </c>
      <c r="G2" s="81" t="s">
        <v>208</v>
      </c>
      <c r="P2" s="83"/>
      <c r="AK2" s="82"/>
      <c r="AX2" s="82"/>
      <c r="BK2" s="82"/>
      <c r="BX2" s="82"/>
      <c r="CK2" s="82"/>
      <c r="CX2" s="82"/>
      <c r="DK2" s="82"/>
      <c r="DX2" s="82"/>
    </row>
    <row r="3" spans="1:139" ht="15" customHeight="1">
      <c r="A3" s="80"/>
      <c r="B3" s="38"/>
      <c r="F3" s="58"/>
      <c r="K3" s="76" t="s">
        <v>207</v>
      </c>
      <c r="L3" s="75">
        <f>L16</f>
        <v>1.365</v>
      </c>
      <c r="O3" s="38"/>
      <c r="P3" s="44"/>
      <c r="AO3" s="38"/>
      <c r="BB3" s="38"/>
      <c r="BO3" s="38"/>
      <c r="CB3" s="38"/>
      <c r="CO3" s="38"/>
      <c r="DB3" s="38"/>
      <c r="DO3" s="38"/>
      <c r="EB3" s="38"/>
    </row>
    <row r="4" spans="1:139" ht="15" customHeight="1">
      <c r="A4" s="80"/>
      <c r="B4" s="38"/>
      <c r="F4" s="58"/>
      <c r="K4" s="76" t="s">
        <v>206</v>
      </c>
      <c r="L4" s="56">
        <v>0.5</v>
      </c>
      <c r="O4" s="38"/>
      <c r="P4" s="44"/>
      <c r="AO4" s="38"/>
      <c r="BB4" s="38"/>
      <c r="BO4" s="38"/>
      <c r="CB4" s="38"/>
      <c r="CO4" s="38"/>
      <c r="DB4" s="38"/>
      <c r="DO4" s="38"/>
      <c r="EB4" s="38"/>
    </row>
    <row r="5" spans="1:139" ht="15" customHeight="1">
      <c r="A5" s="80"/>
      <c r="B5" s="38"/>
      <c r="F5" s="58"/>
      <c r="K5" s="76" t="s">
        <v>205</v>
      </c>
      <c r="L5" s="75">
        <f>L15+0.3</f>
        <v>1.1000000000000001</v>
      </c>
      <c r="O5" s="38"/>
      <c r="P5" s="44"/>
      <c r="AO5" s="38"/>
      <c r="BB5" s="38"/>
      <c r="BO5" s="38"/>
      <c r="CB5" s="38"/>
      <c r="CO5" s="38"/>
      <c r="DB5" s="38"/>
      <c r="DO5" s="38"/>
      <c r="EB5" s="38"/>
    </row>
    <row r="6" spans="1:139" ht="15" customHeight="1">
      <c r="A6" s="80"/>
      <c r="B6" s="38"/>
      <c r="F6" s="58"/>
      <c r="I6" s="76"/>
      <c r="J6" s="76"/>
      <c r="K6" s="76" t="s">
        <v>204</v>
      </c>
      <c r="L6" s="56">
        <v>0.88500000000000001</v>
      </c>
      <c r="O6" s="38"/>
      <c r="P6" s="44"/>
      <c r="AO6" s="38"/>
      <c r="BB6" s="38"/>
      <c r="BO6" s="38"/>
      <c r="CB6" s="38"/>
      <c r="CO6" s="38"/>
      <c r="DB6" s="38"/>
      <c r="DO6" s="38"/>
      <c r="EB6" s="38"/>
    </row>
    <row r="7" spans="1:139" ht="15" customHeight="1">
      <c r="A7" s="64"/>
      <c r="I7" s="76"/>
      <c r="J7" s="76"/>
      <c r="K7" s="76" t="s">
        <v>203</v>
      </c>
      <c r="L7" s="75">
        <f>L6+0.2</f>
        <v>1.085</v>
      </c>
      <c r="P7" s="44"/>
    </row>
    <row r="8" spans="1:139" ht="15" customHeight="1">
      <c r="A8" s="64"/>
      <c r="I8" s="76"/>
      <c r="J8" s="76"/>
      <c r="K8" s="76" t="s">
        <v>202</v>
      </c>
      <c r="L8" s="75">
        <f>L17</f>
        <v>1.17</v>
      </c>
      <c r="P8" s="44"/>
      <c r="V8" s="76"/>
      <c r="AI8" s="76"/>
      <c r="AV8" s="76"/>
      <c r="BI8" s="76"/>
      <c r="BV8" s="76"/>
      <c r="CI8" s="76"/>
      <c r="CV8" s="76"/>
      <c r="DI8" s="76"/>
      <c r="DV8" s="76"/>
      <c r="EI8" s="76"/>
    </row>
    <row r="9" spans="1:139" ht="15" customHeight="1">
      <c r="A9" s="64"/>
      <c r="I9" s="76"/>
      <c r="J9" s="76"/>
      <c r="K9" s="76" t="s">
        <v>201</v>
      </c>
      <c r="L9" s="56">
        <f>L4</f>
        <v>0.5</v>
      </c>
      <c r="P9" s="44"/>
      <c r="V9" s="76"/>
      <c r="AI9" s="76"/>
      <c r="AV9" s="76"/>
      <c r="BI9" s="76"/>
      <c r="BV9" s="76"/>
      <c r="CI9" s="76"/>
      <c r="CV9" s="76"/>
      <c r="DI9" s="76"/>
      <c r="DV9" s="76"/>
      <c r="EI9" s="76"/>
    </row>
    <row r="10" spans="1:139" ht="15" customHeight="1">
      <c r="A10" s="64"/>
      <c r="I10" s="76"/>
      <c r="J10" s="76"/>
      <c r="K10" s="76" t="s">
        <v>200</v>
      </c>
      <c r="L10" s="56">
        <v>0.69</v>
      </c>
      <c r="P10" s="44"/>
      <c r="V10" s="76"/>
      <c r="AI10" s="76"/>
      <c r="AV10" s="76"/>
      <c r="BI10" s="76"/>
      <c r="BV10" s="76"/>
      <c r="CI10" s="76"/>
      <c r="CV10" s="76"/>
      <c r="DI10" s="76"/>
      <c r="DV10" s="76"/>
      <c r="EI10" s="76"/>
    </row>
    <row r="11" spans="1:139" ht="15" customHeight="1">
      <c r="A11" s="64"/>
      <c r="I11" s="76"/>
      <c r="J11" s="76"/>
      <c r="K11" s="76" t="s">
        <v>199</v>
      </c>
      <c r="L11" s="75">
        <f>L10+0.2</f>
        <v>0.8899999999999999</v>
      </c>
      <c r="P11" s="44"/>
      <c r="V11" s="76"/>
      <c r="AI11" s="76"/>
      <c r="AV11" s="76"/>
      <c r="BI11" s="76"/>
      <c r="BV11" s="76"/>
      <c r="CI11" s="76"/>
      <c r="CV11" s="76"/>
      <c r="DI11" s="76"/>
      <c r="DV11" s="76"/>
      <c r="EI11" s="76"/>
    </row>
    <row r="12" spans="1:139" ht="15" customHeight="1">
      <c r="A12" s="64"/>
      <c r="I12" s="76"/>
      <c r="J12" s="76"/>
      <c r="K12" s="76" t="s">
        <v>198</v>
      </c>
      <c r="L12" s="75">
        <v>0.21199999999999999</v>
      </c>
      <c r="P12" s="44"/>
      <c r="V12" s="76"/>
      <c r="AI12" s="76"/>
      <c r="AV12" s="76"/>
      <c r="BI12" s="76"/>
      <c r="BV12" s="76"/>
      <c r="CI12" s="76"/>
      <c r="CV12" s="76"/>
      <c r="DI12" s="76"/>
      <c r="DV12" s="76"/>
      <c r="EI12" s="76"/>
    </row>
    <row r="13" spans="1:139" ht="15" customHeight="1">
      <c r="A13" s="64"/>
      <c r="I13" s="76"/>
      <c r="J13" s="76"/>
      <c r="K13" s="76" t="s">
        <v>197</v>
      </c>
      <c r="L13" s="75">
        <f>L12</f>
        <v>0.21199999999999999</v>
      </c>
      <c r="P13" s="44"/>
      <c r="V13" s="76"/>
      <c r="AI13" s="76"/>
      <c r="AV13" s="76"/>
      <c r="BI13" s="76"/>
      <c r="BV13" s="76"/>
      <c r="CI13" s="76"/>
      <c r="CV13" s="76"/>
      <c r="DI13" s="76"/>
      <c r="DV13" s="76"/>
      <c r="EI13" s="76"/>
    </row>
    <row r="14" spans="1:139" ht="15" customHeight="1">
      <c r="A14" s="64"/>
      <c r="I14" s="76"/>
      <c r="J14" s="76"/>
      <c r="K14" s="74" t="s">
        <v>196</v>
      </c>
      <c r="L14" s="73">
        <v>0.34</v>
      </c>
      <c r="M14" s="79" t="s">
        <v>195</v>
      </c>
      <c r="N14" s="78"/>
      <c r="O14" s="78"/>
      <c r="P14" s="44"/>
      <c r="V14" s="76"/>
      <c r="AI14" s="76"/>
      <c r="AV14" s="76"/>
      <c r="BI14" s="76"/>
      <c r="BV14" s="76"/>
      <c r="CI14" s="76"/>
      <c r="CV14" s="76"/>
      <c r="DI14" s="76"/>
      <c r="DV14" s="76"/>
      <c r="EI14" s="76"/>
    </row>
    <row r="15" spans="1:139" ht="15" customHeight="1">
      <c r="A15" s="64"/>
      <c r="I15" s="76"/>
      <c r="J15" s="76"/>
      <c r="K15" s="74" t="s">
        <v>194</v>
      </c>
      <c r="L15" s="56">
        <v>0.8</v>
      </c>
      <c r="M15" s="77" t="s">
        <v>193</v>
      </c>
      <c r="P15" s="44"/>
      <c r="V15" s="76"/>
      <c r="AI15" s="76"/>
      <c r="AV15" s="76"/>
      <c r="BI15" s="76"/>
      <c r="BV15" s="76"/>
      <c r="CI15" s="76"/>
      <c r="CV15" s="76"/>
      <c r="DI15" s="76"/>
      <c r="DV15" s="76"/>
      <c r="EI15" s="76"/>
    </row>
    <row r="16" spans="1:139" ht="15" customHeight="1">
      <c r="A16" s="64"/>
      <c r="I16" s="76"/>
      <c r="J16" s="76"/>
      <c r="K16" s="74" t="s">
        <v>192</v>
      </c>
      <c r="L16" s="73">
        <f>L6+(0.3*2*L15)</f>
        <v>1.365</v>
      </c>
      <c r="P16" s="44"/>
    </row>
    <row r="17" spans="1:138" ht="15" customHeight="1">
      <c r="A17" s="64"/>
      <c r="I17" s="76"/>
      <c r="J17" s="75"/>
      <c r="K17" s="74" t="s">
        <v>191</v>
      </c>
      <c r="L17" s="73">
        <f>L10+(0.3*2*L15)</f>
        <v>1.17</v>
      </c>
      <c r="P17" s="44"/>
    </row>
    <row r="18" spans="1:138" ht="15" customHeight="1">
      <c r="A18" s="64"/>
      <c r="I18" s="76"/>
      <c r="J18" s="75"/>
      <c r="K18" s="74"/>
      <c r="L18" s="73"/>
      <c r="P18" s="44"/>
    </row>
    <row r="19" spans="1:138" ht="15" customHeight="1">
      <c r="A19" s="64"/>
      <c r="K19" s="74"/>
      <c r="L19" s="73"/>
      <c r="P19" s="44"/>
    </row>
    <row r="20" spans="1:138" ht="15" customHeight="1">
      <c r="A20" s="64"/>
      <c r="P20" s="44"/>
    </row>
    <row r="21" spans="1:138" ht="15" customHeight="1">
      <c r="A21" s="65" t="s">
        <v>190</v>
      </c>
      <c r="H21" s="72"/>
      <c r="P21" s="44"/>
      <c r="U21" s="72"/>
      <c r="AH21" s="72"/>
      <c r="AU21" s="72"/>
      <c r="BH21" s="72"/>
      <c r="BU21" s="72"/>
      <c r="CH21" s="72"/>
      <c r="CU21" s="72"/>
      <c r="DH21" s="72"/>
      <c r="DU21" s="72"/>
      <c r="EH21" s="72"/>
    </row>
    <row r="22" spans="1:138" ht="15" customHeight="1">
      <c r="A22" s="64"/>
      <c r="B22" s="70" t="str">
        <f>CONCATENATE(L15,"/6*((2*",L16,"+",L7,")*",L17,"+(2*",L11,"+",L17,")*",L7,")*",J22,")   *")</f>
        <v>0.8/6*((2*1.365+1.085)*1.17+(2*0.89+1.17)*1.085)*1)   *</v>
      </c>
      <c r="C22" s="69"/>
      <c r="D22" s="68"/>
      <c r="E22" s="67"/>
      <c r="F22" s="66"/>
      <c r="G22" s="61"/>
      <c r="H22" s="61"/>
      <c r="I22" s="59"/>
      <c r="J22" s="58">
        <f>F2</f>
        <v>1</v>
      </c>
      <c r="K22" s="57" t="s">
        <v>182</v>
      </c>
      <c r="L22" s="56">
        <f>TRUNC(L15/6*((2*L16+L7)*L17+(2*L11+L17)*L7)*J22,2)</f>
        <v>1.02</v>
      </c>
      <c r="M22" s="37" t="s">
        <v>184</v>
      </c>
      <c r="P22" s="44"/>
    </row>
    <row r="23" spans="1:138" ht="15" customHeight="1">
      <c r="A23" s="65" t="s">
        <v>189</v>
      </c>
      <c r="I23" s="58"/>
      <c r="J23" s="58"/>
      <c r="L23" s="56"/>
      <c r="P23" s="44"/>
    </row>
    <row r="24" spans="1:138" ht="15" customHeight="1">
      <c r="A24" s="64"/>
      <c r="B24" s="70" t="str">
        <f>CONCATENATE(L15,"/6*((2*",L6,"+",L4,")*",L10,"+(2*",L9,"+",L10,")*",L4,")  *")</f>
        <v>0.8/6*((2*0.885+0.5)*0.69+(2*0.5+0.69)*0.5)  *</v>
      </c>
      <c r="C24" s="69"/>
      <c r="D24" s="68"/>
      <c r="E24" s="67"/>
      <c r="F24" s="66"/>
      <c r="G24" s="61"/>
      <c r="H24" s="61"/>
      <c r="I24" s="59"/>
      <c r="J24" s="58">
        <f>F2</f>
        <v>1</v>
      </c>
      <c r="K24" s="57" t="s">
        <v>182</v>
      </c>
      <c r="L24" s="56">
        <f>TRUNC(L15/6*((2*L6+L4)*L10+(2*L9+L10)*L4),2)</f>
        <v>0.32</v>
      </c>
      <c r="M24" s="37" t="s">
        <v>184</v>
      </c>
      <c r="N24" s="71"/>
      <c r="P24" s="44"/>
    </row>
    <row r="25" spans="1:138" ht="15" customHeight="1">
      <c r="A25" s="65" t="s">
        <v>187</v>
      </c>
      <c r="I25" s="58"/>
      <c r="J25" s="58"/>
      <c r="L25" s="56"/>
      <c r="P25" s="44"/>
    </row>
    <row r="26" spans="1:138" ht="15" customHeight="1">
      <c r="A26" s="64"/>
      <c r="B26" s="70" t="str">
        <f>CONCATENATE("(",L22,"-",L28,")   *",)</f>
        <v>(1.02-0.32)   *</v>
      </c>
      <c r="C26" s="69"/>
      <c r="D26" s="68"/>
      <c r="E26" s="67"/>
      <c r="F26" s="66"/>
      <c r="G26" s="61"/>
      <c r="H26" s="61"/>
      <c r="I26" s="59"/>
      <c r="J26" s="58">
        <v>1</v>
      </c>
      <c r="K26" s="57" t="s">
        <v>182</v>
      </c>
      <c r="L26" s="56">
        <f>L22-L28</f>
        <v>0.7</v>
      </c>
      <c r="M26" s="37" t="s">
        <v>184</v>
      </c>
      <c r="P26" s="44"/>
    </row>
    <row r="27" spans="1:138" ht="15" customHeight="1">
      <c r="A27" s="65" t="s">
        <v>186</v>
      </c>
      <c r="I27" s="58"/>
      <c r="J27" s="58"/>
      <c r="L27" s="56"/>
      <c r="P27" s="44"/>
    </row>
    <row r="28" spans="1:138" ht="15" customHeight="1">
      <c r="A28" s="64"/>
      <c r="B28" s="70" t="str">
        <f>CONCATENATE(L15,"/6*((2*",L6,"+",L4,")*",L10,"+(2*",L9,"+",L10,")*",L4,")  *")</f>
        <v>0.8/6*((2*0.885+0.5)*0.69+(2*0.5+0.69)*0.5)  *</v>
      </c>
      <c r="C28" s="69"/>
      <c r="D28" s="68"/>
      <c r="E28" s="67"/>
      <c r="F28" s="66"/>
      <c r="G28" s="61"/>
      <c r="H28" s="61"/>
      <c r="I28" s="59"/>
      <c r="J28" s="58">
        <f>F2</f>
        <v>1</v>
      </c>
      <c r="K28" s="57" t="s">
        <v>182</v>
      </c>
      <c r="L28" s="56">
        <f>TRUNC(L15/6*((2*L6+L4)*L10+(2*L9+L10)*L4),2)</f>
        <v>0.32</v>
      </c>
      <c r="M28" s="37" t="s">
        <v>184</v>
      </c>
      <c r="P28" s="44"/>
    </row>
    <row r="29" spans="1:138" ht="15" customHeight="1">
      <c r="A29" s="65" t="s">
        <v>183</v>
      </c>
      <c r="I29" s="58"/>
      <c r="J29" s="58"/>
      <c r="L29" s="56"/>
      <c r="P29" s="44"/>
    </row>
    <row r="30" spans="1:138" ht="15" customHeight="1">
      <c r="A30" s="64"/>
      <c r="B30" s="63" t="str">
        <f>CONCATENATE("1/2*","((",L4,"+",L6,")*",L15^2+((L6-L4)/2)^2,"+(",L4,"+",L6,")*",L5,"+(",L9,"+",L10,")*",L15^2+((L10-L9)/2)^2,"*2)*")</f>
        <v>1/2*((0.5+0.885)*0.67705625+(0.5+0.885)*1.1+(0.5+0.69)*0.649025*2)*</v>
      </c>
      <c r="E30" s="62"/>
      <c r="F30" s="61"/>
      <c r="H30" s="60"/>
      <c r="I30" s="59"/>
      <c r="J30" s="58">
        <f>F2</f>
        <v>1</v>
      </c>
      <c r="K30" s="57" t="s">
        <v>182</v>
      </c>
      <c r="L30" s="56">
        <f>ROUND(1/2*((L4+L6)*(L15^2+((L6-L4)/2)^2)+(L4+L6)*0.9+(L9+L10)*(L15^2+((L10-L9)/2)^2)*2)*J30,2)</f>
        <v>1.86</v>
      </c>
      <c r="M30" s="38" t="s">
        <v>181</v>
      </c>
      <c r="P30" s="44"/>
    </row>
    <row r="31" spans="1:138" ht="15" customHeight="1">
      <c r="A31" s="55" t="s">
        <v>180</v>
      </c>
      <c r="B31" s="52"/>
      <c r="C31" s="52"/>
      <c r="D31" s="52"/>
      <c r="E31" s="52"/>
      <c r="F31" s="52"/>
      <c r="G31" s="52"/>
      <c r="H31" s="52"/>
      <c r="I31" s="54"/>
      <c r="J31" s="52"/>
      <c r="K31" s="53"/>
      <c r="L31" s="52"/>
      <c r="P31" s="44"/>
    </row>
    <row r="32" spans="1:138" ht="15" customHeight="1">
      <c r="A32" s="51"/>
      <c r="B32" s="50" t="str">
        <f>CONCATENATE("(",L12,"*4+",L13,"*4+",L14,"*4)*3.98")</f>
        <v>(0.212*4+0.212*4+0.34*4)*3.98</v>
      </c>
      <c r="C32" s="50"/>
      <c r="D32" s="50"/>
      <c r="E32" s="50"/>
      <c r="F32" s="45"/>
      <c r="G32" s="45"/>
      <c r="H32" s="45"/>
      <c r="I32" s="49"/>
      <c r="J32" s="48">
        <f>F2</f>
        <v>1</v>
      </c>
      <c r="K32" s="47" t="s">
        <v>179</v>
      </c>
      <c r="L32" s="46">
        <f>ROUNDDOWN((L12*4+L13*4+L14*4)*3.98*J32,2)</f>
        <v>12.16</v>
      </c>
      <c r="M32" s="45" t="s">
        <v>178</v>
      </c>
      <c r="P32" s="44"/>
    </row>
    <row r="33" spans="1:128" ht="15" customHeight="1">
      <c r="A33" s="43"/>
      <c r="B33" s="42"/>
      <c r="C33" s="40"/>
      <c r="D33" s="40"/>
      <c r="E33" s="40"/>
      <c r="F33" s="41"/>
      <c r="G33" s="40"/>
      <c r="H33" s="40"/>
      <c r="I33" s="40"/>
      <c r="J33" s="40"/>
      <c r="K33" s="40"/>
      <c r="L33" s="40"/>
      <c r="M33" s="40"/>
      <c r="N33" s="40"/>
      <c r="O33" s="40"/>
      <c r="P33" s="39"/>
      <c r="AK33" s="38"/>
      <c r="AX33" s="38"/>
      <c r="BK33" s="38"/>
      <c r="BX33" s="38"/>
      <c r="CK33" s="38"/>
      <c r="CX33" s="38"/>
      <c r="DK33" s="38"/>
      <c r="DX33" s="38"/>
    </row>
  </sheetData>
  <phoneticPr fontId="1" type="noConversion"/>
  <printOptions horizontalCentered="1"/>
  <pageMargins left="0.59055118110236227" right="0.39370078740157483" top="0.98425196850393704" bottom="0.98425196850393704" header="0.51181102362204722" footer="0.51181102362204722"/>
  <pageSetup paperSize="9" scale="90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EI33"/>
  <sheetViews>
    <sheetView view="pageBreakPreview" zoomScale="115" zoomScaleSheetLayoutView="115" workbookViewId="0">
      <selection activeCell="L16" sqref="L16"/>
    </sheetView>
  </sheetViews>
  <sheetFormatPr defaultColWidth="7.75" defaultRowHeight="12"/>
  <cols>
    <col min="1" max="1" width="7.75" style="37" customWidth="1"/>
    <col min="2" max="2" width="9.375" style="37" customWidth="1"/>
    <col min="3" max="3" width="9.125" style="37" customWidth="1"/>
    <col min="4" max="4" width="7.5" style="37" customWidth="1"/>
    <col min="5" max="5" width="8.625" style="37" customWidth="1"/>
    <col min="6" max="6" width="7.625" style="37" customWidth="1"/>
    <col min="7" max="7" width="8.5" style="37" customWidth="1"/>
    <col min="8" max="8" width="8.375" style="37" customWidth="1"/>
    <col min="9" max="9" width="7.625" style="37" customWidth="1"/>
    <col min="10" max="10" width="7.75" style="37" customWidth="1"/>
    <col min="11" max="11" width="8.875" style="37" customWidth="1"/>
    <col min="12" max="12" width="8.125" style="37" customWidth="1"/>
    <col min="13" max="13" width="8.5" style="37" customWidth="1"/>
    <col min="14" max="14" width="6.125" style="37" customWidth="1"/>
    <col min="15" max="16384" width="7.75" style="37"/>
  </cols>
  <sheetData>
    <row r="1" spans="1:139" ht="15" customHeight="1">
      <c r="A1" s="89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7"/>
    </row>
    <row r="2" spans="1:139" s="81" customFormat="1" ht="15" customHeight="1">
      <c r="A2" s="86" t="s">
        <v>209</v>
      </c>
      <c r="B2" s="85" t="s">
        <v>342</v>
      </c>
      <c r="F2" s="84">
        <v>1</v>
      </c>
      <c r="G2" s="81" t="s">
        <v>208</v>
      </c>
      <c r="P2" s="83"/>
      <c r="AK2" s="82"/>
      <c r="AX2" s="82"/>
      <c r="BK2" s="82"/>
      <c r="BX2" s="82"/>
      <c r="CK2" s="82"/>
      <c r="CX2" s="82"/>
      <c r="DK2" s="82"/>
      <c r="DX2" s="82"/>
    </row>
    <row r="3" spans="1:139" ht="15" customHeight="1">
      <c r="A3" s="80"/>
      <c r="B3" s="38"/>
      <c r="F3" s="58"/>
      <c r="K3" s="76" t="s">
        <v>207</v>
      </c>
      <c r="L3" s="75">
        <f>L16</f>
        <v>1.05</v>
      </c>
      <c r="O3" s="38"/>
      <c r="P3" s="44"/>
      <c r="AO3" s="38"/>
      <c r="BB3" s="38"/>
      <c r="BO3" s="38"/>
      <c r="CB3" s="38"/>
      <c r="CO3" s="38"/>
      <c r="DB3" s="38"/>
      <c r="DO3" s="38"/>
      <c r="EB3" s="38"/>
    </row>
    <row r="4" spans="1:139" ht="15" customHeight="1">
      <c r="A4" s="80"/>
      <c r="B4" s="38"/>
      <c r="F4" s="58"/>
      <c r="K4" s="76" t="s">
        <v>206</v>
      </c>
      <c r="L4" s="56">
        <v>0.4</v>
      </c>
      <c r="O4" s="38"/>
      <c r="P4" s="44"/>
      <c r="AO4" s="38"/>
      <c r="BB4" s="38"/>
      <c r="BO4" s="38"/>
      <c r="CB4" s="38"/>
      <c r="CO4" s="38"/>
      <c r="DB4" s="38"/>
      <c r="DO4" s="38"/>
      <c r="EB4" s="38"/>
    </row>
    <row r="5" spans="1:139" ht="15" customHeight="1">
      <c r="A5" s="80"/>
      <c r="B5" s="38"/>
      <c r="F5" s="58"/>
      <c r="K5" s="76" t="s">
        <v>205</v>
      </c>
      <c r="L5" s="75">
        <f>L15+0.3</f>
        <v>1</v>
      </c>
      <c r="O5" s="38"/>
      <c r="P5" s="44"/>
      <c r="AO5" s="38"/>
      <c r="BB5" s="38"/>
      <c r="BO5" s="38"/>
      <c r="CB5" s="38"/>
      <c r="CO5" s="38"/>
      <c r="DB5" s="38"/>
      <c r="DO5" s="38"/>
      <c r="EB5" s="38"/>
    </row>
    <row r="6" spans="1:139" ht="15" customHeight="1">
      <c r="A6" s="80"/>
      <c r="B6" s="38"/>
      <c r="F6" s="58"/>
      <c r="I6" s="76"/>
      <c r="J6" s="76"/>
      <c r="K6" s="76" t="s">
        <v>204</v>
      </c>
      <c r="L6" s="56">
        <v>0.63</v>
      </c>
      <c r="O6" s="38"/>
      <c r="P6" s="44"/>
      <c r="AO6" s="38"/>
      <c r="BB6" s="38"/>
      <c r="BO6" s="38"/>
      <c r="CB6" s="38"/>
      <c r="CO6" s="38"/>
      <c r="DB6" s="38"/>
      <c r="DO6" s="38"/>
      <c r="EB6" s="38"/>
    </row>
    <row r="7" spans="1:139" ht="15" customHeight="1">
      <c r="A7" s="64"/>
      <c r="I7" s="76"/>
      <c r="J7" s="76"/>
      <c r="K7" s="76" t="s">
        <v>203</v>
      </c>
      <c r="L7" s="75">
        <f>L6+0.2</f>
        <v>0.83000000000000007</v>
      </c>
      <c r="P7" s="44"/>
    </row>
    <row r="8" spans="1:139" ht="15" customHeight="1">
      <c r="A8" s="64"/>
      <c r="I8" s="76"/>
      <c r="J8" s="76"/>
      <c r="K8" s="76" t="s">
        <v>202</v>
      </c>
      <c r="L8" s="75">
        <f>L17</f>
        <v>1.0349999999999999</v>
      </c>
      <c r="P8" s="44"/>
      <c r="V8" s="76"/>
      <c r="AI8" s="76"/>
      <c r="AV8" s="76"/>
      <c r="BI8" s="76"/>
      <c r="BV8" s="76"/>
      <c r="CI8" s="76"/>
      <c r="CV8" s="76"/>
      <c r="DI8" s="76"/>
      <c r="DV8" s="76"/>
      <c r="EI8" s="76"/>
    </row>
    <row r="9" spans="1:139" ht="15" customHeight="1">
      <c r="A9" s="64"/>
      <c r="I9" s="76"/>
      <c r="J9" s="76"/>
      <c r="K9" s="76" t="s">
        <v>201</v>
      </c>
      <c r="L9" s="56">
        <f>L4</f>
        <v>0.4</v>
      </c>
      <c r="P9" s="44"/>
      <c r="V9" s="76"/>
      <c r="AI9" s="76"/>
      <c r="AV9" s="76"/>
      <c r="BI9" s="76"/>
      <c r="BV9" s="76"/>
      <c r="CI9" s="76"/>
      <c r="CV9" s="76"/>
      <c r="DI9" s="76"/>
      <c r="DV9" s="76"/>
      <c r="EI9" s="76"/>
    </row>
    <row r="10" spans="1:139" ht="15" customHeight="1">
      <c r="A10" s="64"/>
      <c r="I10" s="76"/>
      <c r="J10" s="76"/>
      <c r="K10" s="76" t="s">
        <v>200</v>
      </c>
      <c r="L10" s="56">
        <v>0.61499999999999999</v>
      </c>
      <c r="P10" s="44"/>
      <c r="V10" s="76"/>
      <c r="AI10" s="76"/>
      <c r="AV10" s="76"/>
      <c r="BI10" s="76"/>
      <c r="BV10" s="76"/>
      <c r="CI10" s="76"/>
      <c r="CV10" s="76"/>
      <c r="DI10" s="76"/>
      <c r="DV10" s="76"/>
      <c r="EI10" s="76"/>
    </row>
    <row r="11" spans="1:139" ht="15" customHeight="1">
      <c r="A11" s="64"/>
      <c r="I11" s="76"/>
      <c r="J11" s="76"/>
      <c r="K11" s="76" t="s">
        <v>199</v>
      </c>
      <c r="L11" s="75">
        <f>L10+0.2</f>
        <v>0.81499999999999995</v>
      </c>
      <c r="P11" s="44"/>
      <c r="V11" s="76"/>
      <c r="AI11" s="76"/>
      <c r="AV11" s="76"/>
      <c r="BI11" s="76"/>
      <c r="BV11" s="76"/>
      <c r="CI11" s="76"/>
      <c r="CV11" s="76"/>
      <c r="DI11" s="76"/>
      <c r="DV11" s="76"/>
      <c r="EI11" s="76"/>
    </row>
    <row r="12" spans="1:139" ht="15" customHeight="1">
      <c r="A12" s="64"/>
      <c r="I12" s="76"/>
      <c r="J12" s="76"/>
      <c r="K12" s="76" t="s">
        <v>198</v>
      </c>
      <c r="L12" s="75">
        <v>0.21199999999999999</v>
      </c>
      <c r="P12" s="44"/>
      <c r="V12" s="76"/>
      <c r="AI12" s="76"/>
      <c r="AV12" s="76"/>
      <c r="BI12" s="76"/>
      <c r="BV12" s="76"/>
      <c r="CI12" s="76"/>
      <c r="CV12" s="76"/>
      <c r="DI12" s="76"/>
      <c r="DV12" s="76"/>
      <c r="EI12" s="76"/>
    </row>
    <row r="13" spans="1:139" ht="15" customHeight="1">
      <c r="A13" s="64"/>
      <c r="I13" s="76"/>
      <c r="J13" s="76"/>
      <c r="K13" s="76" t="s">
        <v>197</v>
      </c>
      <c r="L13" s="75">
        <f>L12</f>
        <v>0.21199999999999999</v>
      </c>
      <c r="P13" s="44"/>
      <c r="V13" s="76"/>
      <c r="AI13" s="76"/>
      <c r="AV13" s="76"/>
      <c r="BI13" s="76"/>
      <c r="BV13" s="76"/>
      <c r="CI13" s="76"/>
      <c r="CV13" s="76"/>
      <c r="DI13" s="76"/>
      <c r="DV13" s="76"/>
      <c r="EI13" s="76"/>
    </row>
    <row r="14" spans="1:139" ht="15" customHeight="1">
      <c r="A14" s="64"/>
      <c r="I14" s="76"/>
      <c r="J14" s="76"/>
      <c r="K14" s="74" t="s">
        <v>196</v>
      </c>
      <c r="L14" s="73">
        <v>0.34</v>
      </c>
      <c r="M14" s="79" t="s">
        <v>195</v>
      </c>
      <c r="N14" s="78"/>
      <c r="O14" s="78"/>
      <c r="P14" s="44"/>
      <c r="V14" s="76"/>
      <c r="AI14" s="76"/>
      <c r="AV14" s="76"/>
      <c r="BI14" s="76"/>
      <c r="BV14" s="76"/>
      <c r="CI14" s="76"/>
      <c r="CV14" s="76"/>
      <c r="DI14" s="76"/>
      <c r="DV14" s="76"/>
      <c r="EI14" s="76"/>
    </row>
    <row r="15" spans="1:139" ht="15" customHeight="1">
      <c r="A15" s="64"/>
      <c r="I15" s="76"/>
      <c r="J15" s="76"/>
      <c r="K15" s="74" t="s">
        <v>194</v>
      </c>
      <c r="L15" s="56">
        <v>0.7</v>
      </c>
      <c r="M15" s="77" t="s">
        <v>193</v>
      </c>
      <c r="P15" s="44"/>
      <c r="V15" s="76"/>
      <c r="AI15" s="76"/>
      <c r="AV15" s="76"/>
      <c r="BI15" s="76"/>
      <c r="BV15" s="76"/>
      <c r="CI15" s="76"/>
      <c r="CV15" s="76"/>
      <c r="DI15" s="76"/>
      <c r="DV15" s="76"/>
      <c r="EI15" s="76"/>
    </row>
    <row r="16" spans="1:139" ht="15" customHeight="1">
      <c r="A16" s="64"/>
      <c r="I16" s="76"/>
      <c r="J16" s="76"/>
      <c r="K16" s="74" t="s">
        <v>192</v>
      </c>
      <c r="L16" s="73">
        <f>L6+(0.3*2*L15)</f>
        <v>1.05</v>
      </c>
      <c r="P16" s="44"/>
    </row>
    <row r="17" spans="1:138" ht="15" customHeight="1">
      <c r="A17" s="64"/>
      <c r="I17" s="76"/>
      <c r="J17" s="75"/>
      <c r="K17" s="74" t="s">
        <v>191</v>
      </c>
      <c r="L17" s="73">
        <f>L10+(0.3*2*L15)</f>
        <v>1.0349999999999999</v>
      </c>
      <c r="P17" s="44"/>
    </row>
    <row r="18" spans="1:138" ht="15" customHeight="1">
      <c r="A18" s="64"/>
      <c r="I18" s="76"/>
      <c r="J18" s="75"/>
      <c r="K18" s="74"/>
      <c r="L18" s="73"/>
      <c r="P18" s="44"/>
    </row>
    <row r="19" spans="1:138" ht="15" customHeight="1">
      <c r="A19" s="64"/>
      <c r="K19" s="74"/>
      <c r="L19" s="73"/>
      <c r="P19" s="44"/>
    </row>
    <row r="20" spans="1:138" ht="15" customHeight="1">
      <c r="A20" s="64"/>
      <c r="P20" s="44"/>
    </row>
    <row r="21" spans="1:138" ht="15" customHeight="1">
      <c r="A21" s="65" t="s">
        <v>190</v>
      </c>
      <c r="H21" s="72"/>
      <c r="P21" s="44"/>
      <c r="U21" s="72"/>
      <c r="AH21" s="72"/>
      <c r="AU21" s="72"/>
      <c r="BH21" s="72"/>
      <c r="BU21" s="72"/>
      <c r="CH21" s="72"/>
      <c r="CU21" s="72"/>
      <c r="DH21" s="72"/>
      <c r="DU21" s="72"/>
      <c r="EH21" s="72"/>
    </row>
    <row r="22" spans="1:138" ht="15" customHeight="1">
      <c r="A22" s="64"/>
      <c r="B22" s="70" t="str">
        <f>CONCATENATE(L15,"/6*((2*",L16,"+",L7,")*",L17,"+(2*",L11,"+",L17,")*",L7,")*",J22,")   *")</f>
        <v>0.7/6*((2*1.05+0.83)*1.035+(2*0.815+1.035)*0.83)*1)   *</v>
      </c>
      <c r="C22" s="69"/>
      <c r="D22" s="68"/>
      <c r="E22" s="67"/>
      <c r="F22" s="66"/>
      <c r="G22" s="61"/>
      <c r="H22" s="61"/>
      <c r="I22" s="59"/>
      <c r="J22" s="58">
        <f>F2</f>
        <v>1</v>
      </c>
      <c r="K22" s="57" t="s">
        <v>182</v>
      </c>
      <c r="L22" s="56">
        <f>TRUNC(L15/6*((2*L16+L7)*L17+(2*L11+L17)*L7)*J22,2)</f>
        <v>0.61</v>
      </c>
      <c r="M22" s="37" t="s">
        <v>184</v>
      </c>
      <c r="P22" s="44"/>
    </row>
    <row r="23" spans="1:138" ht="15" customHeight="1">
      <c r="A23" s="65" t="s">
        <v>189</v>
      </c>
      <c r="I23" s="58"/>
      <c r="J23" s="58"/>
      <c r="L23" s="56"/>
      <c r="P23" s="44"/>
    </row>
    <row r="24" spans="1:138" ht="15" customHeight="1">
      <c r="A24" s="64"/>
      <c r="B24" s="70" t="str">
        <f>CONCATENATE(L15,"/6*((2*",L6,"+",L4,")*",L10,"+(2*",L9,"+",L10,")*",L4,")  *")</f>
        <v>0.7/6*((2*0.63+0.4)*0.615+(2*0.4+0.615)*0.4)  *</v>
      </c>
      <c r="C24" s="69"/>
      <c r="D24" s="68"/>
      <c r="E24" s="67"/>
      <c r="F24" s="66"/>
      <c r="G24" s="61"/>
      <c r="H24" s="61"/>
      <c r="I24" s="59"/>
      <c r="J24" s="58">
        <f>F2</f>
        <v>1</v>
      </c>
      <c r="K24" s="57" t="s">
        <v>182</v>
      </c>
      <c r="L24" s="56">
        <f>TRUNC(L15/6*((2*L6+L4)*L10+(2*L9+L10)*L4),2)</f>
        <v>0.18</v>
      </c>
      <c r="M24" s="37" t="s">
        <v>184</v>
      </c>
      <c r="N24" s="71"/>
      <c r="P24" s="44"/>
    </row>
    <row r="25" spans="1:138" ht="15" customHeight="1">
      <c r="A25" s="65" t="s">
        <v>187</v>
      </c>
      <c r="I25" s="58"/>
      <c r="J25" s="58"/>
      <c r="L25" s="56"/>
      <c r="P25" s="44"/>
    </row>
    <row r="26" spans="1:138" ht="15" customHeight="1">
      <c r="A26" s="64"/>
      <c r="B26" s="70" t="str">
        <f>CONCATENATE("(",L22,"-",L28,")   *",)</f>
        <v>(0.61-0.18)   *</v>
      </c>
      <c r="C26" s="69"/>
      <c r="D26" s="68"/>
      <c r="E26" s="67"/>
      <c r="F26" s="66"/>
      <c r="G26" s="61"/>
      <c r="H26" s="61"/>
      <c r="I26" s="59"/>
      <c r="J26" s="58">
        <v>1</v>
      </c>
      <c r="K26" s="57" t="s">
        <v>182</v>
      </c>
      <c r="L26" s="56">
        <f>L22-L28</f>
        <v>0.43</v>
      </c>
      <c r="M26" s="37" t="s">
        <v>184</v>
      </c>
      <c r="P26" s="44"/>
    </row>
    <row r="27" spans="1:138" ht="15" customHeight="1">
      <c r="A27" s="65" t="s">
        <v>186</v>
      </c>
      <c r="I27" s="58"/>
      <c r="J27" s="58"/>
      <c r="L27" s="56"/>
      <c r="P27" s="44"/>
    </row>
    <row r="28" spans="1:138" ht="15" customHeight="1">
      <c r="A28" s="64"/>
      <c r="B28" s="70" t="str">
        <f>CONCATENATE(L15,"/6*((2*",L6,"+",L4,")*",L10,"+(2*",L9,"+",L10,")*",L4,")  *")</f>
        <v>0.7/6*((2*0.63+0.4)*0.615+(2*0.4+0.615)*0.4)  *</v>
      </c>
      <c r="C28" s="69"/>
      <c r="D28" s="68"/>
      <c r="E28" s="67"/>
      <c r="F28" s="66"/>
      <c r="G28" s="61"/>
      <c r="H28" s="61"/>
      <c r="I28" s="59"/>
      <c r="J28" s="58">
        <f>F2</f>
        <v>1</v>
      </c>
      <c r="K28" s="57" t="s">
        <v>182</v>
      </c>
      <c r="L28" s="56">
        <f>TRUNC(L15/6*((2*L6+L4)*L10+(2*L9+L10)*L4),2)</f>
        <v>0.18</v>
      </c>
      <c r="M28" s="37" t="s">
        <v>184</v>
      </c>
      <c r="P28" s="44"/>
    </row>
    <row r="29" spans="1:138" ht="15" customHeight="1">
      <c r="A29" s="65" t="s">
        <v>183</v>
      </c>
      <c r="I29" s="58"/>
      <c r="J29" s="58"/>
      <c r="L29" s="56"/>
      <c r="P29" s="44"/>
    </row>
    <row r="30" spans="1:138" ht="15" customHeight="1">
      <c r="A30" s="64"/>
      <c r="B30" s="63" t="str">
        <f>CONCATENATE("1/2*","((",L4,"+",L6,")*",L15^2+((L6-L4)/2)^2,"+(",L4,"+",L6,")*",L5,"+(",L9,"+",L10,")*",L15^2+((L10-L9)/2)^2,"*2)*")</f>
        <v>1/2*((0.4+0.63)*0.503225+(0.4+0.63)*1+(0.4+0.615)*0.50155625*2)*</v>
      </c>
      <c r="E30" s="62"/>
      <c r="F30" s="61"/>
      <c r="H30" s="60"/>
      <c r="I30" s="59"/>
      <c r="J30" s="58">
        <f>F2</f>
        <v>1</v>
      </c>
      <c r="K30" s="57" t="s">
        <v>182</v>
      </c>
      <c r="L30" s="56">
        <f>ROUND(1/2*((L4+L6)*(L15^2+((L6-L4)/2)^2)+(L4+L6)*0.9+(L9+L10)*(L15^2+((L10-L9)/2)^2)*2)*J30,2)</f>
        <v>1.23</v>
      </c>
      <c r="M30" s="38" t="s">
        <v>181</v>
      </c>
      <c r="P30" s="44"/>
    </row>
    <row r="31" spans="1:138" ht="15" customHeight="1">
      <c r="A31" s="55" t="s">
        <v>180</v>
      </c>
      <c r="B31" s="52"/>
      <c r="C31" s="52"/>
      <c r="D31" s="52"/>
      <c r="E31" s="52"/>
      <c r="F31" s="52"/>
      <c r="G31" s="52"/>
      <c r="H31" s="52"/>
      <c r="I31" s="54"/>
      <c r="J31" s="52"/>
      <c r="K31" s="53"/>
      <c r="L31" s="52"/>
      <c r="P31" s="44"/>
    </row>
    <row r="32" spans="1:138" ht="15" customHeight="1">
      <c r="A32" s="51"/>
      <c r="B32" s="50" t="str">
        <f>CONCATENATE("(",L12,"*4+",L13,"*4+",L14,"*4)*3.98")</f>
        <v>(0.212*4+0.212*4+0.34*4)*3.98</v>
      </c>
      <c r="C32" s="50"/>
      <c r="D32" s="50"/>
      <c r="E32" s="50"/>
      <c r="F32" s="45"/>
      <c r="G32" s="45"/>
      <c r="H32" s="45"/>
      <c r="I32" s="49"/>
      <c r="J32" s="48">
        <f>F2</f>
        <v>1</v>
      </c>
      <c r="K32" s="47" t="s">
        <v>179</v>
      </c>
      <c r="L32" s="46">
        <f>ROUNDDOWN((L12*4+L13*4+L14*4)*3.98*J32,2)</f>
        <v>12.16</v>
      </c>
      <c r="M32" s="45" t="s">
        <v>178</v>
      </c>
      <c r="P32" s="44"/>
    </row>
    <row r="33" spans="1:128" ht="15" customHeight="1">
      <c r="A33" s="43"/>
      <c r="B33" s="42"/>
      <c r="C33" s="40"/>
      <c r="D33" s="40"/>
      <c r="E33" s="40"/>
      <c r="F33" s="41"/>
      <c r="G33" s="40"/>
      <c r="H33" s="40"/>
      <c r="I33" s="40"/>
      <c r="J33" s="40"/>
      <c r="K33" s="40"/>
      <c r="L33" s="40"/>
      <c r="M33" s="40"/>
      <c r="N33" s="40"/>
      <c r="O33" s="40"/>
      <c r="P33" s="39"/>
      <c r="AK33" s="38"/>
      <c r="AX33" s="38"/>
      <c r="BK33" s="38"/>
      <c r="BX33" s="38"/>
      <c r="CK33" s="38"/>
      <c r="CX33" s="38"/>
      <c r="DK33" s="38"/>
      <c r="DX33" s="38"/>
    </row>
  </sheetData>
  <phoneticPr fontId="1" type="noConversion"/>
  <printOptions horizontalCentered="1"/>
  <pageMargins left="0.59055118110236227" right="0.39370078740157483" top="0.98425196850393704" bottom="0.98425196850393704" header="0.51181102362204722" footer="0.51181102362204722"/>
  <pageSetup paperSize="9" scale="90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EI33"/>
  <sheetViews>
    <sheetView view="pageBreakPreview" zoomScale="115" zoomScaleSheetLayoutView="115" workbookViewId="0">
      <selection activeCell="L16" sqref="L16"/>
    </sheetView>
  </sheetViews>
  <sheetFormatPr defaultColWidth="7.75" defaultRowHeight="12"/>
  <cols>
    <col min="1" max="1" width="7.75" style="37" customWidth="1"/>
    <col min="2" max="2" width="9.375" style="37" customWidth="1"/>
    <col min="3" max="3" width="9.125" style="37" customWidth="1"/>
    <col min="4" max="4" width="7.5" style="37" customWidth="1"/>
    <col min="5" max="5" width="8.625" style="37" customWidth="1"/>
    <col min="6" max="6" width="7.625" style="37" customWidth="1"/>
    <col min="7" max="7" width="8.5" style="37" customWidth="1"/>
    <col min="8" max="8" width="8.375" style="37" customWidth="1"/>
    <col min="9" max="9" width="7.625" style="37" customWidth="1"/>
    <col min="10" max="10" width="7.75" style="37" customWidth="1"/>
    <col min="11" max="11" width="8.875" style="37" customWidth="1"/>
    <col min="12" max="12" width="8.125" style="37" customWidth="1"/>
    <col min="13" max="13" width="8.5" style="37" customWidth="1"/>
    <col min="14" max="14" width="6.125" style="37" customWidth="1"/>
    <col min="15" max="16384" width="7.75" style="37"/>
  </cols>
  <sheetData>
    <row r="1" spans="1:139" ht="15" customHeight="1">
      <c r="A1" s="89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7"/>
    </row>
    <row r="2" spans="1:139" s="81" customFormat="1" ht="15" customHeight="1">
      <c r="A2" s="86" t="s">
        <v>209</v>
      </c>
      <c r="B2" s="85" t="s">
        <v>341</v>
      </c>
      <c r="F2" s="84">
        <v>1</v>
      </c>
      <c r="G2" s="81" t="s">
        <v>208</v>
      </c>
      <c r="P2" s="83"/>
      <c r="AK2" s="82"/>
      <c r="AX2" s="82"/>
      <c r="BK2" s="82"/>
      <c r="BX2" s="82"/>
      <c r="CK2" s="82"/>
      <c r="CX2" s="82"/>
      <c r="DK2" s="82"/>
      <c r="DX2" s="82"/>
    </row>
    <row r="3" spans="1:139" ht="15" customHeight="1">
      <c r="A3" s="80"/>
      <c r="B3" s="38"/>
      <c r="F3" s="58"/>
      <c r="K3" s="76" t="s">
        <v>207</v>
      </c>
      <c r="L3" s="75">
        <f>L16</f>
        <v>1.31</v>
      </c>
      <c r="O3" s="38"/>
      <c r="P3" s="44"/>
      <c r="AO3" s="38"/>
      <c r="BB3" s="38"/>
      <c r="BO3" s="38"/>
      <c r="CB3" s="38"/>
      <c r="CO3" s="38"/>
      <c r="DB3" s="38"/>
      <c r="DO3" s="38"/>
      <c r="EB3" s="38"/>
    </row>
    <row r="4" spans="1:139" ht="15" customHeight="1">
      <c r="A4" s="80"/>
      <c r="B4" s="38"/>
      <c r="F4" s="58"/>
      <c r="K4" s="76" t="s">
        <v>206</v>
      </c>
      <c r="L4" s="56">
        <v>0.5</v>
      </c>
      <c r="O4" s="38"/>
      <c r="P4" s="44"/>
      <c r="AO4" s="38"/>
      <c r="BB4" s="38"/>
      <c r="BO4" s="38"/>
      <c r="CB4" s="38"/>
      <c r="CO4" s="38"/>
      <c r="DB4" s="38"/>
      <c r="DO4" s="38"/>
      <c r="EB4" s="38"/>
    </row>
    <row r="5" spans="1:139" ht="15" customHeight="1">
      <c r="A5" s="80"/>
      <c r="B5" s="38"/>
      <c r="F5" s="58"/>
      <c r="K5" s="76" t="s">
        <v>205</v>
      </c>
      <c r="L5" s="75">
        <f>L15+0.3</f>
        <v>1.05</v>
      </c>
      <c r="O5" s="38"/>
      <c r="P5" s="44"/>
      <c r="AO5" s="38"/>
      <c r="BB5" s="38"/>
      <c r="BO5" s="38"/>
      <c r="CB5" s="38"/>
      <c r="CO5" s="38"/>
      <c r="DB5" s="38"/>
      <c r="DO5" s="38"/>
      <c r="EB5" s="38"/>
    </row>
    <row r="6" spans="1:139" ht="15" customHeight="1">
      <c r="A6" s="80"/>
      <c r="B6" s="38"/>
      <c r="F6" s="58"/>
      <c r="I6" s="76"/>
      <c r="J6" s="76"/>
      <c r="K6" s="76" t="s">
        <v>204</v>
      </c>
      <c r="L6" s="56">
        <v>0.86</v>
      </c>
      <c r="O6" s="38"/>
      <c r="P6" s="44"/>
      <c r="AO6" s="38"/>
      <c r="BB6" s="38"/>
      <c r="BO6" s="38"/>
      <c r="CB6" s="38"/>
      <c r="CO6" s="38"/>
      <c r="DB6" s="38"/>
      <c r="DO6" s="38"/>
      <c r="EB6" s="38"/>
    </row>
    <row r="7" spans="1:139" ht="15" customHeight="1">
      <c r="A7" s="64"/>
      <c r="I7" s="76"/>
      <c r="J7" s="76"/>
      <c r="K7" s="76" t="s">
        <v>203</v>
      </c>
      <c r="L7" s="75">
        <f>L6+0.2</f>
        <v>1.06</v>
      </c>
      <c r="P7" s="44"/>
    </row>
    <row r="8" spans="1:139" ht="15" customHeight="1">
      <c r="A8" s="64"/>
      <c r="I8" s="76"/>
      <c r="J8" s="76"/>
      <c r="K8" s="76" t="s">
        <v>202</v>
      </c>
      <c r="L8" s="75">
        <f>L17</f>
        <v>1.1299999999999999</v>
      </c>
      <c r="P8" s="44"/>
      <c r="V8" s="76"/>
      <c r="AI8" s="76"/>
      <c r="AV8" s="76"/>
      <c r="BI8" s="76"/>
      <c r="BV8" s="76"/>
      <c r="CI8" s="76"/>
      <c r="CV8" s="76"/>
      <c r="DI8" s="76"/>
      <c r="DV8" s="76"/>
      <c r="EI8" s="76"/>
    </row>
    <row r="9" spans="1:139" ht="15" customHeight="1">
      <c r="A9" s="64"/>
      <c r="I9" s="76"/>
      <c r="J9" s="76"/>
      <c r="K9" s="76" t="s">
        <v>201</v>
      </c>
      <c r="L9" s="56">
        <f>L4</f>
        <v>0.5</v>
      </c>
      <c r="P9" s="44"/>
      <c r="V9" s="76"/>
      <c r="AI9" s="76"/>
      <c r="AV9" s="76"/>
      <c r="BI9" s="76"/>
      <c r="BV9" s="76"/>
      <c r="CI9" s="76"/>
      <c r="CV9" s="76"/>
      <c r="DI9" s="76"/>
      <c r="DV9" s="76"/>
      <c r="EI9" s="76"/>
    </row>
    <row r="10" spans="1:139" ht="15" customHeight="1">
      <c r="A10" s="64"/>
      <c r="I10" s="76"/>
      <c r="J10" s="76"/>
      <c r="K10" s="76" t="s">
        <v>200</v>
      </c>
      <c r="L10" s="56">
        <v>0.68</v>
      </c>
      <c r="P10" s="44"/>
      <c r="V10" s="76"/>
      <c r="AI10" s="76"/>
      <c r="AV10" s="76"/>
      <c r="BI10" s="76"/>
      <c r="BV10" s="76"/>
      <c r="CI10" s="76"/>
      <c r="CV10" s="76"/>
      <c r="DI10" s="76"/>
      <c r="DV10" s="76"/>
      <c r="EI10" s="76"/>
    </row>
    <row r="11" spans="1:139" ht="15" customHeight="1">
      <c r="A11" s="64"/>
      <c r="I11" s="76"/>
      <c r="J11" s="76"/>
      <c r="K11" s="76" t="s">
        <v>199</v>
      </c>
      <c r="L11" s="75">
        <f>L10+0.2</f>
        <v>0.88000000000000012</v>
      </c>
      <c r="P11" s="44"/>
      <c r="V11" s="76"/>
      <c r="AI11" s="76"/>
      <c r="AV11" s="76"/>
      <c r="BI11" s="76"/>
      <c r="BV11" s="76"/>
      <c r="CI11" s="76"/>
      <c r="CV11" s="76"/>
      <c r="DI11" s="76"/>
      <c r="DV11" s="76"/>
      <c r="EI11" s="76"/>
    </row>
    <row r="12" spans="1:139" ht="15" customHeight="1">
      <c r="A12" s="64"/>
      <c r="I12" s="76"/>
      <c r="J12" s="76"/>
      <c r="K12" s="76" t="s">
        <v>198</v>
      </c>
      <c r="L12" s="75">
        <v>0.21199999999999999</v>
      </c>
      <c r="P12" s="44"/>
      <c r="V12" s="76"/>
      <c r="AI12" s="76"/>
      <c r="AV12" s="76"/>
      <c r="BI12" s="76"/>
      <c r="BV12" s="76"/>
      <c r="CI12" s="76"/>
      <c r="CV12" s="76"/>
      <c r="DI12" s="76"/>
      <c r="DV12" s="76"/>
      <c r="EI12" s="76"/>
    </row>
    <row r="13" spans="1:139" ht="15" customHeight="1">
      <c r="A13" s="64"/>
      <c r="I13" s="76"/>
      <c r="J13" s="76"/>
      <c r="K13" s="76" t="s">
        <v>197</v>
      </c>
      <c r="L13" s="75">
        <f>L12</f>
        <v>0.21199999999999999</v>
      </c>
      <c r="P13" s="44"/>
      <c r="V13" s="76"/>
      <c r="AI13" s="76"/>
      <c r="AV13" s="76"/>
      <c r="BI13" s="76"/>
      <c r="BV13" s="76"/>
      <c r="CI13" s="76"/>
      <c r="CV13" s="76"/>
      <c r="DI13" s="76"/>
      <c r="DV13" s="76"/>
      <c r="EI13" s="76"/>
    </row>
    <row r="14" spans="1:139" ht="15" customHeight="1">
      <c r="A14" s="64"/>
      <c r="I14" s="76"/>
      <c r="J14" s="76"/>
      <c r="K14" s="74" t="s">
        <v>196</v>
      </c>
      <c r="L14" s="73">
        <v>0.34</v>
      </c>
      <c r="M14" s="79" t="s">
        <v>195</v>
      </c>
      <c r="N14" s="78"/>
      <c r="O14" s="78"/>
      <c r="P14" s="44"/>
      <c r="V14" s="76"/>
      <c r="AI14" s="76"/>
      <c r="AV14" s="76"/>
      <c r="BI14" s="76"/>
      <c r="BV14" s="76"/>
      <c r="CI14" s="76"/>
      <c r="CV14" s="76"/>
      <c r="DI14" s="76"/>
      <c r="DV14" s="76"/>
      <c r="EI14" s="76"/>
    </row>
    <row r="15" spans="1:139" ht="15" customHeight="1">
      <c r="A15" s="64"/>
      <c r="I15" s="76"/>
      <c r="J15" s="76"/>
      <c r="K15" s="74" t="s">
        <v>194</v>
      </c>
      <c r="L15" s="56">
        <v>0.75</v>
      </c>
      <c r="M15" s="77" t="s">
        <v>193</v>
      </c>
      <c r="P15" s="44"/>
      <c r="V15" s="76"/>
      <c r="AI15" s="76"/>
      <c r="AV15" s="76"/>
      <c r="BI15" s="76"/>
      <c r="BV15" s="76"/>
      <c r="CI15" s="76"/>
      <c r="CV15" s="76"/>
      <c r="DI15" s="76"/>
      <c r="DV15" s="76"/>
      <c r="EI15" s="76"/>
    </row>
    <row r="16" spans="1:139" ht="15" customHeight="1">
      <c r="A16" s="64"/>
      <c r="I16" s="76"/>
      <c r="J16" s="76"/>
      <c r="K16" s="74" t="s">
        <v>192</v>
      </c>
      <c r="L16" s="73">
        <f>L6+(0.3*2*L15)</f>
        <v>1.31</v>
      </c>
      <c r="P16" s="44"/>
    </row>
    <row r="17" spans="1:138" ht="15" customHeight="1">
      <c r="A17" s="64"/>
      <c r="I17" s="76"/>
      <c r="J17" s="75"/>
      <c r="K17" s="74" t="s">
        <v>191</v>
      </c>
      <c r="L17" s="73">
        <f>L10+(0.3*2*L15)</f>
        <v>1.1299999999999999</v>
      </c>
      <c r="P17" s="44"/>
    </row>
    <row r="18" spans="1:138" ht="15" customHeight="1">
      <c r="A18" s="64"/>
      <c r="I18" s="76"/>
      <c r="J18" s="75"/>
      <c r="K18" s="74"/>
      <c r="L18" s="73"/>
      <c r="P18" s="44"/>
    </row>
    <row r="19" spans="1:138" ht="15" customHeight="1">
      <c r="A19" s="64"/>
      <c r="K19" s="74"/>
      <c r="L19" s="73"/>
      <c r="P19" s="44"/>
    </row>
    <row r="20" spans="1:138" ht="15" customHeight="1">
      <c r="A20" s="64"/>
      <c r="P20" s="44"/>
    </row>
    <row r="21" spans="1:138" ht="15" customHeight="1">
      <c r="A21" s="65" t="s">
        <v>190</v>
      </c>
      <c r="H21" s="72"/>
      <c r="P21" s="44"/>
      <c r="U21" s="72"/>
      <c r="AH21" s="72"/>
      <c r="AU21" s="72"/>
      <c r="BH21" s="72"/>
      <c r="BU21" s="72"/>
      <c r="CH21" s="72"/>
      <c r="CU21" s="72"/>
      <c r="DH21" s="72"/>
      <c r="DU21" s="72"/>
      <c r="EH21" s="72"/>
    </row>
    <row r="22" spans="1:138" ht="15" customHeight="1">
      <c r="A22" s="64"/>
      <c r="B22" s="70" t="str">
        <f>CONCATENATE(L15,"/6*((2*",L16,"+",L7,")*",L17,"+(2*",L11,"+",L17,")*",L7,")*",J22,")   *")</f>
        <v>0.75/6*((2*1.31+1.06)*1.13+(2*0.88+1.13)*1.06)*1)   *</v>
      </c>
      <c r="C22" s="69"/>
      <c r="D22" s="68"/>
      <c r="E22" s="67"/>
      <c r="F22" s="66"/>
      <c r="G22" s="61"/>
      <c r="H22" s="61"/>
      <c r="I22" s="59"/>
      <c r="J22" s="58">
        <f>F2</f>
        <v>1</v>
      </c>
      <c r="K22" s="57" t="s">
        <v>185</v>
      </c>
      <c r="L22" s="56">
        <f>TRUNC(L15/6*((2*L16+L7)*L17+(2*L11+L17)*L7)*J22,2)</f>
        <v>0.9</v>
      </c>
      <c r="M22" s="37" t="s">
        <v>184</v>
      </c>
      <c r="P22" s="44"/>
    </row>
    <row r="23" spans="1:138" ht="15" customHeight="1">
      <c r="A23" s="65" t="s">
        <v>189</v>
      </c>
      <c r="I23" s="58"/>
      <c r="J23" s="58"/>
      <c r="L23" s="56"/>
      <c r="P23" s="44"/>
    </row>
    <row r="24" spans="1:138" ht="15" customHeight="1">
      <c r="A24" s="64"/>
      <c r="B24" s="70" t="str">
        <f>CONCATENATE(L15,"/6*((2*",L6,"+",L4,")*",L10,"+(2*",L9,"+",L10,")*",L4,")  *")</f>
        <v>0.75/6*((2*0.86+0.5)*0.68+(2*0.5+0.68)*0.5)  *</v>
      </c>
      <c r="C24" s="69"/>
      <c r="D24" s="68"/>
      <c r="E24" s="67"/>
      <c r="F24" s="66"/>
      <c r="G24" s="61"/>
      <c r="H24" s="61"/>
      <c r="I24" s="59"/>
      <c r="J24" s="58">
        <f>F2</f>
        <v>1</v>
      </c>
      <c r="K24" s="57" t="s">
        <v>188</v>
      </c>
      <c r="L24" s="56">
        <f>TRUNC(L15/6*((2*L6+L4)*L10+(2*L9+L10)*L4),2)</f>
        <v>0.28999999999999998</v>
      </c>
      <c r="M24" s="37" t="s">
        <v>184</v>
      </c>
      <c r="N24" s="71"/>
      <c r="P24" s="44"/>
    </row>
    <row r="25" spans="1:138" ht="15" customHeight="1">
      <c r="A25" s="65" t="s">
        <v>187</v>
      </c>
      <c r="I25" s="58"/>
      <c r="J25" s="58"/>
      <c r="L25" s="56"/>
      <c r="P25" s="44"/>
    </row>
    <row r="26" spans="1:138" ht="15" customHeight="1">
      <c r="A26" s="64"/>
      <c r="B26" s="70" t="str">
        <f>CONCATENATE("(",L22,"-",L28,")   *",)</f>
        <v>(0.9-0.29)   *</v>
      </c>
      <c r="C26" s="69"/>
      <c r="D26" s="68"/>
      <c r="E26" s="67"/>
      <c r="F26" s="66"/>
      <c r="G26" s="61"/>
      <c r="H26" s="61"/>
      <c r="I26" s="59"/>
      <c r="J26" s="58">
        <v>1</v>
      </c>
      <c r="K26" s="57" t="s">
        <v>185</v>
      </c>
      <c r="L26" s="56">
        <f>L22-L28</f>
        <v>0.6100000000000001</v>
      </c>
      <c r="M26" s="37" t="s">
        <v>184</v>
      </c>
      <c r="P26" s="44"/>
    </row>
    <row r="27" spans="1:138" ht="15" customHeight="1">
      <c r="A27" s="65" t="s">
        <v>186</v>
      </c>
      <c r="I27" s="58"/>
      <c r="J27" s="58"/>
      <c r="L27" s="56"/>
      <c r="P27" s="44"/>
    </row>
    <row r="28" spans="1:138" ht="15" customHeight="1">
      <c r="A28" s="64"/>
      <c r="B28" s="70" t="str">
        <f>CONCATENATE(L15,"/6*((2*",L6,"+",L4,")*",L10,"+(2*",L9,"+",L10,")*",L4,")  *")</f>
        <v>0.75/6*((2*0.86+0.5)*0.68+(2*0.5+0.68)*0.5)  *</v>
      </c>
      <c r="C28" s="69"/>
      <c r="D28" s="68"/>
      <c r="E28" s="67"/>
      <c r="F28" s="66"/>
      <c r="G28" s="61"/>
      <c r="H28" s="61"/>
      <c r="I28" s="59"/>
      <c r="J28" s="58">
        <f>F2</f>
        <v>1</v>
      </c>
      <c r="K28" s="57" t="s">
        <v>185</v>
      </c>
      <c r="L28" s="56">
        <f>TRUNC(L15/6*((2*L6+L4)*L10+(2*L9+L10)*L4),2)</f>
        <v>0.28999999999999998</v>
      </c>
      <c r="M28" s="37" t="s">
        <v>184</v>
      </c>
      <c r="P28" s="44"/>
    </row>
    <row r="29" spans="1:138" ht="15" customHeight="1">
      <c r="A29" s="65" t="s">
        <v>183</v>
      </c>
      <c r="I29" s="58"/>
      <c r="J29" s="58"/>
      <c r="L29" s="56"/>
      <c r="P29" s="44"/>
    </row>
    <row r="30" spans="1:138" ht="15" customHeight="1">
      <c r="A30" s="64"/>
      <c r="B30" s="63" t="str">
        <f>CONCATENATE("1/2*","((",L4,"+",L6,")*",L15^2+((L6-L4)/2)^2,"+(",L4,"+",L6,")*",L5,"+(",L9,"+",L10,")*",L15^2+((L10-L9)/2)^2,"*2)*")</f>
        <v>1/2*((0.5+0.86)*0.5949+(0.5+0.86)*1.05+(0.5+0.68)*0.5706*2)*</v>
      </c>
      <c r="E30" s="62"/>
      <c r="F30" s="61"/>
      <c r="H30" s="60"/>
      <c r="I30" s="59"/>
      <c r="J30" s="58">
        <f>F2</f>
        <v>1</v>
      </c>
      <c r="K30" s="57" t="s">
        <v>182</v>
      </c>
      <c r="L30" s="56">
        <f>ROUND(1/2*((L4+L6)*(L15^2+((L6-L4)/2)^2)+(L4+L6)*0.9+(L9+L10)*(L15^2+((L10-L9)/2)^2)*2)*J30,2)</f>
        <v>1.69</v>
      </c>
      <c r="M30" s="38" t="s">
        <v>181</v>
      </c>
      <c r="P30" s="44"/>
    </row>
    <row r="31" spans="1:138" ht="15" customHeight="1">
      <c r="A31" s="55" t="s">
        <v>180</v>
      </c>
      <c r="B31" s="52"/>
      <c r="C31" s="52"/>
      <c r="D31" s="52"/>
      <c r="E31" s="52"/>
      <c r="F31" s="52"/>
      <c r="G31" s="52"/>
      <c r="H31" s="52"/>
      <c r="I31" s="54"/>
      <c r="J31" s="52"/>
      <c r="K31" s="53"/>
      <c r="L31" s="52"/>
      <c r="P31" s="44"/>
    </row>
    <row r="32" spans="1:138" ht="15" customHeight="1">
      <c r="A32" s="51"/>
      <c r="B32" s="50" t="str">
        <f>CONCATENATE("(",L12,"*4+",L13,"*4+",L14,"*4)*3.98")</f>
        <v>(0.212*4+0.212*4+0.34*4)*3.98</v>
      </c>
      <c r="C32" s="50"/>
      <c r="D32" s="50"/>
      <c r="E32" s="50"/>
      <c r="F32" s="45"/>
      <c r="G32" s="45"/>
      <c r="H32" s="45"/>
      <c r="I32" s="49"/>
      <c r="J32" s="48">
        <f>F2</f>
        <v>1</v>
      </c>
      <c r="K32" s="47" t="s">
        <v>179</v>
      </c>
      <c r="L32" s="46">
        <f>ROUNDDOWN((L12*4+L13*4+L14*4)*3.98*J32,2)</f>
        <v>12.16</v>
      </c>
      <c r="M32" s="45" t="s">
        <v>178</v>
      </c>
      <c r="P32" s="44"/>
    </row>
    <row r="33" spans="1:128" ht="15" customHeight="1">
      <c r="A33" s="43"/>
      <c r="B33" s="42"/>
      <c r="C33" s="40"/>
      <c r="D33" s="40"/>
      <c r="E33" s="40"/>
      <c r="F33" s="41"/>
      <c r="G33" s="40"/>
      <c r="H33" s="40"/>
      <c r="I33" s="40"/>
      <c r="J33" s="40"/>
      <c r="K33" s="40"/>
      <c r="L33" s="40"/>
      <c r="M33" s="40"/>
      <c r="N33" s="40"/>
      <c r="O33" s="40"/>
      <c r="P33" s="39"/>
      <c r="AK33" s="38"/>
      <c r="AX33" s="38"/>
      <c r="BK33" s="38"/>
      <c r="BX33" s="38"/>
      <c r="CK33" s="38"/>
      <c r="CX33" s="38"/>
      <c r="DK33" s="38"/>
      <c r="DX33" s="38"/>
    </row>
  </sheetData>
  <phoneticPr fontId="1" type="noConversion"/>
  <printOptions horizontalCentered="1"/>
  <pageMargins left="0.59055118110236227" right="0.39370078740157483" top="0.98425196850393704" bottom="0.98425196850393704" header="0.51181102362204722" footer="0.51181102362204722"/>
  <pageSetup paperSize="9" scale="90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EH29"/>
  <sheetViews>
    <sheetView view="pageBreakPreview" zoomScale="115" zoomScaleSheetLayoutView="115" workbookViewId="0">
      <selection activeCell="G22" sqref="G22"/>
    </sheetView>
  </sheetViews>
  <sheetFormatPr defaultColWidth="7.75" defaultRowHeight="12"/>
  <cols>
    <col min="1" max="1" width="7.75" style="37" customWidth="1"/>
    <col min="2" max="2" width="9.375" style="37" customWidth="1"/>
    <col min="3" max="3" width="9.125" style="37" customWidth="1"/>
    <col min="4" max="4" width="7.5" style="37" customWidth="1"/>
    <col min="5" max="5" width="8.625" style="37" customWidth="1"/>
    <col min="6" max="6" width="7.625" style="37" customWidth="1"/>
    <col min="7" max="7" width="8.5" style="37" customWidth="1"/>
    <col min="8" max="8" width="8.375" style="37" customWidth="1"/>
    <col min="9" max="9" width="7.625" style="37" customWidth="1"/>
    <col min="10" max="10" width="7.75" style="37" customWidth="1"/>
    <col min="11" max="11" width="8.875" style="37" customWidth="1"/>
    <col min="12" max="12" width="8.125" style="37" customWidth="1"/>
    <col min="13" max="13" width="8.5" style="37" customWidth="1"/>
    <col min="14" max="14" width="6.125" style="37" customWidth="1"/>
    <col min="15" max="16384" width="7.75" style="37"/>
  </cols>
  <sheetData>
    <row r="1" spans="1:138" ht="15" customHeight="1">
      <c r="A1" s="89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7"/>
    </row>
    <row r="2" spans="1:138" s="81" customFormat="1" ht="15" customHeight="1">
      <c r="A2" s="86" t="s">
        <v>209</v>
      </c>
      <c r="B2" s="90" t="s">
        <v>230</v>
      </c>
      <c r="C2" s="91" t="s">
        <v>229</v>
      </c>
      <c r="F2" s="84">
        <v>1</v>
      </c>
      <c r="G2" s="81" t="s">
        <v>228</v>
      </c>
      <c r="O2" s="83"/>
      <c r="AJ2" s="82"/>
      <c r="AW2" s="82"/>
      <c r="BJ2" s="82"/>
      <c r="BW2" s="82"/>
      <c r="CJ2" s="82"/>
      <c r="CW2" s="82"/>
      <c r="DJ2" s="82"/>
      <c r="DW2" s="82"/>
    </row>
    <row r="3" spans="1:138" ht="15" customHeight="1">
      <c r="A3" s="80"/>
      <c r="B3" s="38"/>
      <c r="F3" s="58"/>
      <c r="K3" s="76"/>
      <c r="L3" s="75"/>
      <c r="O3" s="226"/>
      <c r="AN3" s="38"/>
      <c r="BA3" s="38"/>
      <c r="BN3" s="38"/>
      <c r="CA3" s="38"/>
      <c r="CN3" s="38"/>
      <c r="DA3" s="38"/>
      <c r="DN3" s="38"/>
      <c r="EA3" s="38"/>
    </row>
    <row r="4" spans="1:138" ht="15" customHeight="1">
      <c r="A4" s="80"/>
      <c r="B4" s="38"/>
      <c r="F4" s="58"/>
      <c r="K4" s="76"/>
      <c r="L4" s="75"/>
      <c r="O4" s="226"/>
      <c r="AN4" s="38"/>
      <c r="BA4" s="38"/>
      <c r="BN4" s="38"/>
      <c r="CA4" s="38"/>
      <c r="CN4" s="38"/>
      <c r="DA4" s="38"/>
      <c r="DN4" s="38"/>
      <c r="EA4" s="38"/>
    </row>
    <row r="5" spans="1:138" ht="15" customHeight="1">
      <c r="A5" s="80"/>
      <c r="B5" s="38"/>
      <c r="F5" s="58"/>
      <c r="K5" s="76"/>
      <c r="L5" s="75"/>
      <c r="O5" s="226"/>
      <c r="AN5" s="38"/>
      <c r="BA5" s="38"/>
      <c r="BN5" s="38"/>
      <c r="CA5" s="38"/>
      <c r="CN5" s="38"/>
      <c r="DA5" s="38"/>
      <c r="DN5" s="38"/>
      <c r="EA5" s="38"/>
    </row>
    <row r="6" spans="1:138" ht="15" customHeight="1">
      <c r="A6" s="80"/>
      <c r="B6" s="38"/>
      <c r="F6" s="58"/>
      <c r="I6" s="76"/>
      <c r="J6" s="76"/>
      <c r="K6" s="76"/>
      <c r="L6" s="75"/>
      <c r="O6" s="226"/>
      <c r="AN6" s="38"/>
      <c r="BA6" s="38"/>
      <c r="BN6" s="38"/>
      <c r="CA6" s="38"/>
      <c r="CN6" s="38"/>
      <c r="DA6" s="38"/>
      <c r="DN6" s="38"/>
      <c r="EA6" s="38"/>
    </row>
    <row r="7" spans="1:138" ht="15" customHeight="1">
      <c r="A7" s="64"/>
      <c r="I7" s="76"/>
      <c r="J7" s="76"/>
      <c r="K7" s="76" t="s">
        <v>227</v>
      </c>
      <c r="L7" s="75">
        <v>0.3</v>
      </c>
      <c r="O7" s="44"/>
    </row>
    <row r="8" spans="1:138" ht="15" customHeight="1">
      <c r="A8" s="64"/>
      <c r="I8" s="76"/>
      <c r="J8" s="76"/>
      <c r="K8" s="74" t="s">
        <v>226</v>
      </c>
      <c r="L8" s="73">
        <f>L7*2</f>
        <v>0.6</v>
      </c>
      <c r="O8" s="44"/>
      <c r="U8" s="76"/>
      <c r="AH8" s="76"/>
      <c r="AU8" s="76"/>
      <c r="BH8" s="76"/>
      <c r="BU8" s="76"/>
      <c r="CH8" s="76"/>
      <c r="CU8" s="76"/>
      <c r="DH8" s="76"/>
      <c r="DU8" s="76"/>
      <c r="EH8" s="76"/>
    </row>
    <row r="9" spans="1:138" ht="15" customHeight="1">
      <c r="A9" s="64"/>
      <c r="I9" s="76"/>
      <c r="J9" s="76"/>
      <c r="K9" s="74" t="s">
        <v>225</v>
      </c>
      <c r="L9" s="73">
        <v>0.3</v>
      </c>
      <c r="O9" s="44"/>
      <c r="U9" s="76"/>
      <c r="AH9" s="76"/>
      <c r="AU9" s="76"/>
      <c r="BH9" s="76"/>
      <c r="BU9" s="76"/>
      <c r="CH9" s="76"/>
      <c r="CU9" s="76"/>
      <c r="DH9" s="76"/>
      <c r="DU9" s="76"/>
      <c r="EH9" s="76"/>
    </row>
    <row r="10" spans="1:138" ht="15" customHeight="1">
      <c r="A10" s="64"/>
      <c r="I10" s="76"/>
      <c r="J10" s="76"/>
      <c r="K10" s="76"/>
      <c r="L10" s="75"/>
      <c r="O10" s="44"/>
      <c r="U10" s="76"/>
      <c r="AH10" s="76"/>
      <c r="AU10" s="76"/>
      <c r="BH10" s="76"/>
      <c r="BU10" s="76"/>
      <c r="CH10" s="76"/>
      <c r="CU10" s="76"/>
      <c r="DH10" s="76"/>
      <c r="DU10" s="76"/>
      <c r="EH10" s="76"/>
    </row>
    <row r="11" spans="1:138" ht="15" customHeight="1">
      <c r="A11" s="64"/>
      <c r="I11" s="76"/>
      <c r="J11" s="76"/>
      <c r="K11" s="76"/>
      <c r="L11" s="75"/>
      <c r="O11" s="44"/>
      <c r="U11" s="76"/>
      <c r="AH11" s="76"/>
      <c r="AU11" s="76"/>
      <c r="BH11" s="76"/>
      <c r="BU11" s="76"/>
      <c r="CH11" s="76"/>
      <c r="CU11" s="76"/>
      <c r="DH11" s="76"/>
      <c r="DU11" s="76"/>
      <c r="EH11" s="76"/>
    </row>
    <row r="12" spans="1:138" ht="15" customHeight="1">
      <c r="A12" s="64"/>
      <c r="I12" s="76"/>
      <c r="J12" s="76"/>
      <c r="K12" s="76"/>
      <c r="L12" s="75"/>
      <c r="O12" s="44"/>
      <c r="U12" s="76"/>
      <c r="AH12" s="76"/>
      <c r="AU12" s="76"/>
      <c r="BH12" s="76"/>
      <c r="BU12" s="76"/>
      <c r="CH12" s="76"/>
      <c r="CU12" s="76"/>
      <c r="DH12" s="76"/>
      <c r="DU12" s="76"/>
      <c r="EH12" s="76"/>
    </row>
    <row r="13" spans="1:138" ht="15" customHeight="1">
      <c r="A13" s="64"/>
      <c r="I13" s="76"/>
      <c r="J13" s="76"/>
      <c r="K13" s="76"/>
      <c r="L13" s="75"/>
      <c r="O13" s="44"/>
      <c r="U13" s="76"/>
      <c r="AH13" s="76"/>
      <c r="AU13" s="76"/>
      <c r="BH13" s="76"/>
      <c r="BU13" s="76"/>
      <c r="CH13" s="76"/>
      <c r="CU13" s="76"/>
      <c r="DH13" s="76"/>
      <c r="DU13" s="76"/>
      <c r="EH13" s="76"/>
    </row>
    <row r="14" spans="1:138" ht="15" customHeight="1">
      <c r="A14" s="64"/>
      <c r="I14" s="76"/>
      <c r="J14" s="76"/>
      <c r="K14" s="74"/>
      <c r="L14" s="73"/>
      <c r="M14" s="79"/>
      <c r="N14" s="78"/>
      <c r="O14" s="227"/>
      <c r="U14" s="76"/>
      <c r="AH14" s="76"/>
      <c r="AU14" s="76"/>
      <c r="BH14" s="76"/>
      <c r="BU14" s="76"/>
      <c r="CH14" s="76"/>
      <c r="CU14" s="76"/>
      <c r="DH14" s="76"/>
      <c r="DU14" s="76"/>
      <c r="EH14" s="76"/>
    </row>
    <row r="15" spans="1:138" ht="15" customHeight="1">
      <c r="A15" s="64"/>
      <c r="I15" s="76"/>
      <c r="J15" s="76"/>
      <c r="M15" s="77"/>
      <c r="O15" s="44"/>
      <c r="U15" s="76"/>
      <c r="AH15" s="76"/>
      <c r="AU15" s="76"/>
      <c r="BH15" s="76"/>
      <c r="BU15" s="76"/>
      <c r="CH15" s="76"/>
      <c r="CU15" s="76"/>
      <c r="DH15" s="76"/>
      <c r="DU15" s="76"/>
      <c r="EH15" s="76"/>
    </row>
    <row r="16" spans="1:138" ht="15" customHeight="1">
      <c r="A16" s="64"/>
      <c r="I16" s="76"/>
      <c r="J16" s="76"/>
      <c r="O16" s="44"/>
    </row>
    <row r="17" spans="1:137" ht="15" customHeight="1">
      <c r="A17" s="64"/>
      <c r="I17" s="76"/>
      <c r="J17" s="75"/>
      <c r="K17" s="74"/>
      <c r="L17" s="73"/>
      <c r="O17" s="44"/>
    </row>
    <row r="18" spans="1:137" ht="15" customHeight="1">
      <c r="A18" s="64"/>
      <c r="I18" s="76"/>
      <c r="J18" s="75"/>
      <c r="K18" s="74"/>
      <c r="L18" s="73"/>
      <c r="O18" s="44"/>
    </row>
    <row r="19" spans="1:137" ht="15" customHeight="1">
      <c r="A19" s="64"/>
      <c r="K19" s="74"/>
      <c r="L19" s="73"/>
      <c r="O19" s="44"/>
    </row>
    <row r="20" spans="1:137" ht="15" customHeight="1">
      <c r="A20" s="64"/>
      <c r="O20" s="44"/>
    </row>
    <row r="21" spans="1:137" ht="15" customHeight="1">
      <c r="A21" s="65" t="s">
        <v>190</v>
      </c>
      <c r="H21" s="72"/>
      <c r="O21" s="44"/>
      <c r="T21" s="72"/>
      <c r="AG21" s="72"/>
      <c r="AT21" s="72"/>
      <c r="BG21" s="72"/>
      <c r="BT21" s="72"/>
      <c r="CG21" s="72"/>
      <c r="CT21" s="72"/>
      <c r="DG21" s="72"/>
      <c r="DT21" s="72"/>
      <c r="EG21" s="72"/>
    </row>
    <row r="22" spans="1:137" ht="15" customHeight="1">
      <c r="A22" s="64"/>
      <c r="B22" s="70" t="str">
        <f>CONCATENATE("1/6*",L9,"*((2*",L8,"+",L7,")*",L8,"+(2*",L7,"+",L8,")*",L7,")*")</f>
        <v>1/6*0.3*((2*0.6+0.3)*0.6+(2*0.3+0.6)*0.3)*</v>
      </c>
      <c r="C22" s="69"/>
      <c r="D22" s="68"/>
      <c r="E22" s="67"/>
      <c r="F22" s="66"/>
      <c r="G22" s="61"/>
      <c r="H22" s="61"/>
      <c r="I22" s="59"/>
      <c r="J22" s="58">
        <f>F2</f>
        <v>1</v>
      </c>
      <c r="K22" s="57" t="s">
        <v>224</v>
      </c>
      <c r="L22" s="56">
        <f>ROUND(1/6*L9*((2*L8+L7)*L8+(2*L7+L8)*L7)*J22,2)</f>
        <v>0.06</v>
      </c>
      <c r="M22" s="37" t="s">
        <v>184</v>
      </c>
      <c r="O22" s="44"/>
    </row>
    <row r="23" spans="1:137" ht="15" customHeight="1">
      <c r="A23" s="65" t="s">
        <v>223</v>
      </c>
      <c r="I23" s="58"/>
      <c r="J23" s="58"/>
      <c r="L23" s="56"/>
      <c r="O23" s="44"/>
    </row>
    <row r="24" spans="1:137" ht="15" customHeight="1">
      <c r="A24" s="64"/>
      <c r="B24" s="70" t="str">
        <f>CONCATENATE("(",L22,"-",L26,")*",)</f>
        <v>(0.06-0.03)*</v>
      </c>
      <c r="C24" s="69"/>
      <c r="D24" s="68"/>
      <c r="E24" s="67"/>
      <c r="F24" s="66"/>
      <c r="G24" s="61"/>
      <c r="H24" s="61"/>
      <c r="I24" s="59"/>
      <c r="J24" s="58">
        <v>1</v>
      </c>
      <c r="K24" s="57" t="s">
        <v>222</v>
      </c>
      <c r="L24" s="56">
        <f>L22-L26</f>
        <v>0.03</v>
      </c>
      <c r="M24" s="37" t="s">
        <v>184</v>
      </c>
      <c r="O24" s="44"/>
    </row>
    <row r="25" spans="1:137" ht="15" customHeight="1">
      <c r="A25" s="65" t="s">
        <v>221</v>
      </c>
      <c r="I25" s="58"/>
      <c r="J25" s="58"/>
      <c r="L25" s="56"/>
      <c r="O25" s="44"/>
    </row>
    <row r="26" spans="1:137" ht="15" customHeight="1">
      <c r="A26" s="64"/>
      <c r="B26" s="63" t="str">
        <f>CONCATENATE(L7,"*",L7,"*",L9)</f>
        <v>0.3*0.3*0.3</v>
      </c>
      <c r="C26" s="69"/>
      <c r="D26" s="68"/>
      <c r="E26" s="67"/>
      <c r="F26" s="66"/>
      <c r="G26" s="61"/>
      <c r="H26" s="61"/>
      <c r="I26" s="59"/>
      <c r="J26" s="58">
        <f>F2</f>
        <v>1</v>
      </c>
      <c r="K26" s="57" t="s">
        <v>185</v>
      </c>
      <c r="L26" s="56">
        <f>ROUND(L7*L7*L9,2)</f>
        <v>0.03</v>
      </c>
      <c r="M26" s="37" t="s">
        <v>184</v>
      </c>
      <c r="O26" s="44"/>
    </row>
    <row r="27" spans="1:137" ht="15" customHeight="1">
      <c r="A27" s="65"/>
      <c r="I27" s="58"/>
      <c r="J27" s="58"/>
      <c r="L27" s="56"/>
      <c r="O27" s="44"/>
    </row>
    <row r="28" spans="1:137" ht="15" customHeight="1">
      <c r="A28" s="64"/>
      <c r="B28" s="63"/>
      <c r="C28" s="69"/>
      <c r="D28" s="68"/>
      <c r="E28" s="67"/>
      <c r="F28" s="66"/>
      <c r="G28" s="61"/>
      <c r="H28" s="61"/>
      <c r="I28" s="59"/>
      <c r="J28" s="58"/>
      <c r="K28" s="57"/>
      <c r="L28" s="56"/>
      <c r="O28" s="44"/>
    </row>
    <row r="29" spans="1:137" ht="15" customHeight="1">
      <c r="A29" s="228"/>
      <c r="B29" s="229"/>
      <c r="C29" s="230"/>
      <c r="D29" s="231"/>
      <c r="E29" s="232"/>
      <c r="F29" s="233"/>
      <c r="G29" s="234"/>
      <c r="H29" s="234"/>
      <c r="I29" s="235"/>
      <c r="J29" s="41"/>
      <c r="K29" s="236"/>
      <c r="L29" s="237"/>
      <c r="M29" s="40"/>
      <c r="N29" s="238"/>
      <c r="O29" s="39"/>
    </row>
  </sheetData>
  <phoneticPr fontId="1" type="noConversion"/>
  <printOptions horizontalCentered="1"/>
  <pageMargins left="0.59055118110236227" right="0.39370078740157483" top="0.98425196850393704" bottom="0.98425196850393704" header="0.51181102362204722" footer="0.51181102362204722"/>
  <pageSetup paperSize="9" scale="91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EH29"/>
  <sheetViews>
    <sheetView view="pageBreakPreview" zoomScale="115" zoomScaleSheetLayoutView="115" workbookViewId="0">
      <selection activeCell="O29" sqref="A1:O29"/>
    </sheetView>
  </sheetViews>
  <sheetFormatPr defaultColWidth="7.75" defaultRowHeight="12"/>
  <cols>
    <col min="1" max="1" width="7.75" style="37" customWidth="1"/>
    <col min="2" max="2" width="9.375" style="37" customWidth="1"/>
    <col min="3" max="3" width="9.125" style="37" customWidth="1"/>
    <col min="4" max="4" width="7.5" style="37" customWidth="1"/>
    <col min="5" max="5" width="8.625" style="37" customWidth="1"/>
    <col min="6" max="6" width="7.625" style="37" customWidth="1"/>
    <col min="7" max="7" width="8.5" style="37" customWidth="1"/>
    <col min="8" max="8" width="8.375" style="37" customWidth="1"/>
    <col min="9" max="9" width="7.625" style="37" customWidth="1"/>
    <col min="10" max="10" width="7.75" style="37" customWidth="1"/>
    <col min="11" max="11" width="8.875" style="37" customWidth="1"/>
    <col min="12" max="12" width="8.125" style="37" customWidth="1"/>
    <col min="13" max="13" width="8.5" style="37" customWidth="1"/>
    <col min="14" max="14" width="6.125" style="37" customWidth="1"/>
    <col min="15" max="16384" width="7.75" style="37"/>
  </cols>
  <sheetData>
    <row r="1" spans="1:138" ht="15" customHeight="1">
      <c r="A1" s="89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7"/>
    </row>
    <row r="2" spans="1:138" s="81" customFormat="1" ht="15" customHeight="1">
      <c r="A2" s="86" t="s">
        <v>237</v>
      </c>
      <c r="B2" s="90" t="s">
        <v>236</v>
      </c>
      <c r="C2" s="91" t="s">
        <v>235</v>
      </c>
      <c r="F2" s="84">
        <v>1</v>
      </c>
      <c r="G2" s="81" t="s">
        <v>208</v>
      </c>
      <c r="O2" s="83"/>
      <c r="AJ2" s="82"/>
      <c r="AW2" s="82"/>
      <c r="BJ2" s="82"/>
      <c r="BW2" s="82"/>
      <c r="CJ2" s="82"/>
      <c r="CW2" s="82"/>
      <c r="DJ2" s="82"/>
      <c r="DW2" s="82"/>
    </row>
    <row r="3" spans="1:138" ht="15" customHeight="1">
      <c r="A3" s="80"/>
      <c r="B3" s="38"/>
      <c r="F3" s="58"/>
      <c r="K3" s="76"/>
      <c r="L3" s="75"/>
      <c r="O3" s="226"/>
      <c r="AN3" s="38"/>
      <c r="BA3" s="38"/>
      <c r="BN3" s="38"/>
      <c r="CA3" s="38"/>
      <c r="CN3" s="38"/>
      <c r="DA3" s="38"/>
      <c r="DN3" s="38"/>
      <c r="EA3" s="38"/>
    </row>
    <row r="4" spans="1:138" ht="15" customHeight="1">
      <c r="A4" s="80"/>
      <c r="B4" s="38"/>
      <c r="F4" s="58"/>
      <c r="K4" s="76"/>
      <c r="L4" s="75"/>
      <c r="O4" s="226"/>
      <c r="AN4" s="38"/>
      <c r="BA4" s="38"/>
      <c r="BN4" s="38"/>
      <c r="CA4" s="38"/>
      <c r="CN4" s="38"/>
      <c r="DA4" s="38"/>
      <c r="DN4" s="38"/>
      <c r="EA4" s="38"/>
    </row>
    <row r="5" spans="1:138" ht="15" customHeight="1">
      <c r="A5" s="80"/>
      <c r="B5" s="38"/>
      <c r="F5" s="58"/>
      <c r="K5" s="76"/>
      <c r="L5" s="75"/>
      <c r="O5" s="226"/>
      <c r="AN5" s="38"/>
      <c r="BA5" s="38"/>
      <c r="BN5" s="38"/>
      <c r="CA5" s="38"/>
      <c r="CN5" s="38"/>
      <c r="DA5" s="38"/>
      <c r="DN5" s="38"/>
      <c r="EA5" s="38"/>
    </row>
    <row r="6" spans="1:138" ht="15" customHeight="1">
      <c r="A6" s="80"/>
      <c r="B6" s="38"/>
      <c r="F6" s="58"/>
      <c r="I6" s="76"/>
      <c r="J6" s="76"/>
      <c r="K6" s="76"/>
      <c r="L6" s="75"/>
      <c r="O6" s="226"/>
      <c r="AN6" s="38"/>
      <c r="BA6" s="38"/>
      <c r="BN6" s="38"/>
      <c r="CA6" s="38"/>
      <c r="CN6" s="38"/>
      <c r="DA6" s="38"/>
      <c r="DN6" s="38"/>
      <c r="EA6" s="38"/>
    </row>
    <row r="7" spans="1:138" ht="15" customHeight="1">
      <c r="A7" s="64"/>
      <c r="I7" s="76"/>
      <c r="J7" s="76"/>
      <c r="K7" s="76" t="s">
        <v>234</v>
      </c>
      <c r="L7" s="75">
        <v>0.2</v>
      </c>
      <c r="O7" s="44"/>
    </row>
    <row r="8" spans="1:138" ht="15" customHeight="1">
      <c r="A8" s="64"/>
      <c r="I8" s="76"/>
      <c r="J8" s="76"/>
      <c r="K8" s="74" t="s">
        <v>233</v>
      </c>
      <c r="L8" s="73">
        <f>L7*2</f>
        <v>0.4</v>
      </c>
      <c r="O8" s="44"/>
      <c r="U8" s="76"/>
      <c r="AH8" s="76"/>
      <c r="AU8" s="76"/>
      <c r="BH8" s="76"/>
      <c r="BU8" s="76"/>
      <c r="CH8" s="76"/>
      <c r="CU8" s="76"/>
      <c r="DH8" s="76"/>
      <c r="DU8" s="76"/>
      <c r="EH8" s="76"/>
    </row>
    <row r="9" spans="1:138" ht="15" customHeight="1">
      <c r="A9" s="64"/>
      <c r="I9" s="76"/>
      <c r="J9" s="76"/>
      <c r="K9" s="74" t="s">
        <v>225</v>
      </c>
      <c r="L9" s="73">
        <v>0.2</v>
      </c>
      <c r="O9" s="44"/>
      <c r="U9" s="76"/>
      <c r="AH9" s="76"/>
      <c r="AU9" s="76"/>
      <c r="BH9" s="76"/>
      <c r="BU9" s="76"/>
      <c r="CH9" s="76"/>
      <c r="CU9" s="76"/>
      <c r="DH9" s="76"/>
      <c r="DU9" s="76"/>
      <c r="EH9" s="76"/>
    </row>
    <row r="10" spans="1:138" ht="15" customHeight="1">
      <c r="A10" s="64"/>
      <c r="I10" s="76"/>
      <c r="J10" s="76"/>
      <c r="K10" s="76"/>
      <c r="L10" s="75"/>
      <c r="O10" s="44"/>
      <c r="U10" s="76"/>
      <c r="AH10" s="76"/>
      <c r="AU10" s="76"/>
      <c r="BH10" s="76"/>
      <c r="BU10" s="76"/>
      <c r="CH10" s="76"/>
      <c r="CU10" s="76"/>
      <c r="DH10" s="76"/>
      <c r="DU10" s="76"/>
      <c r="EH10" s="76"/>
    </row>
    <row r="11" spans="1:138" ht="15" customHeight="1">
      <c r="A11" s="64"/>
      <c r="I11" s="76"/>
      <c r="J11" s="76"/>
      <c r="K11" s="76"/>
      <c r="L11" s="75"/>
      <c r="O11" s="44"/>
      <c r="U11" s="76"/>
      <c r="AH11" s="76"/>
      <c r="AU11" s="76"/>
      <c r="BH11" s="76"/>
      <c r="BU11" s="76"/>
      <c r="CH11" s="76"/>
      <c r="CU11" s="76"/>
      <c r="DH11" s="76"/>
      <c r="DU11" s="76"/>
      <c r="EH11" s="76"/>
    </row>
    <row r="12" spans="1:138" ht="15" customHeight="1">
      <c r="A12" s="64"/>
      <c r="I12" s="76"/>
      <c r="J12" s="76"/>
      <c r="K12" s="76"/>
      <c r="L12" s="75"/>
      <c r="O12" s="44"/>
      <c r="U12" s="76"/>
      <c r="AH12" s="76"/>
      <c r="AU12" s="76"/>
      <c r="BH12" s="76"/>
      <c r="BU12" s="76"/>
      <c r="CH12" s="76"/>
      <c r="CU12" s="76"/>
      <c r="DH12" s="76"/>
      <c r="DU12" s="76"/>
      <c r="EH12" s="76"/>
    </row>
    <row r="13" spans="1:138" ht="15" customHeight="1">
      <c r="A13" s="64"/>
      <c r="I13" s="76"/>
      <c r="J13" s="76"/>
      <c r="K13" s="76"/>
      <c r="L13" s="75"/>
      <c r="O13" s="44"/>
      <c r="U13" s="76"/>
      <c r="AH13" s="76"/>
      <c r="AU13" s="76"/>
      <c r="BH13" s="76"/>
      <c r="BU13" s="76"/>
      <c r="CH13" s="76"/>
      <c r="CU13" s="76"/>
      <c r="DH13" s="76"/>
      <c r="DU13" s="76"/>
      <c r="EH13" s="76"/>
    </row>
    <row r="14" spans="1:138" ht="15" customHeight="1">
      <c r="A14" s="64"/>
      <c r="I14" s="76"/>
      <c r="J14" s="76"/>
      <c r="K14" s="74"/>
      <c r="L14" s="73"/>
      <c r="M14" s="79"/>
      <c r="N14" s="78"/>
      <c r="O14" s="227"/>
      <c r="U14" s="76"/>
      <c r="AH14" s="76"/>
      <c r="AU14" s="76"/>
      <c r="BH14" s="76"/>
      <c r="BU14" s="76"/>
      <c r="CH14" s="76"/>
      <c r="CU14" s="76"/>
      <c r="DH14" s="76"/>
      <c r="DU14" s="76"/>
      <c r="EH14" s="76"/>
    </row>
    <row r="15" spans="1:138" ht="15" customHeight="1">
      <c r="A15" s="64"/>
      <c r="I15" s="76"/>
      <c r="J15" s="76"/>
      <c r="M15" s="77"/>
      <c r="O15" s="44"/>
      <c r="U15" s="76"/>
      <c r="AH15" s="76"/>
      <c r="AU15" s="76"/>
      <c r="BH15" s="76"/>
      <c r="BU15" s="76"/>
      <c r="CH15" s="76"/>
      <c r="CU15" s="76"/>
      <c r="DH15" s="76"/>
      <c r="DU15" s="76"/>
      <c r="EH15" s="76"/>
    </row>
    <row r="16" spans="1:138" ht="15" customHeight="1">
      <c r="A16" s="64"/>
      <c r="I16" s="76"/>
      <c r="J16" s="76"/>
      <c r="O16" s="44"/>
    </row>
    <row r="17" spans="1:137" ht="15" customHeight="1">
      <c r="A17" s="64"/>
      <c r="I17" s="76"/>
      <c r="J17" s="75"/>
      <c r="K17" s="74"/>
      <c r="L17" s="73"/>
      <c r="O17" s="44"/>
    </row>
    <row r="18" spans="1:137" ht="15" customHeight="1">
      <c r="A18" s="64"/>
      <c r="I18" s="76"/>
      <c r="J18" s="75"/>
      <c r="K18" s="74"/>
      <c r="L18" s="73"/>
      <c r="O18" s="44"/>
    </row>
    <row r="19" spans="1:137" ht="15" customHeight="1">
      <c r="A19" s="64"/>
      <c r="K19" s="74"/>
      <c r="L19" s="73"/>
      <c r="O19" s="44"/>
    </row>
    <row r="20" spans="1:137" ht="15" customHeight="1">
      <c r="A20" s="64"/>
      <c r="O20" s="44"/>
    </row>
    <row r="21" spans="1:137" ht="15" customHeight="1">
      <c r="A21" s="65" t="s">
        <v>190</v>
      </c>
      <c r="H21" s="72"/>
      <c r="O21" s="44"/>
      <c r="T21" s="72"/>
      <c r="AG21" s="72"/>
      <c r="AT21" s="72"/>
      <c r="BG21" s="72"/>
      <c r="BT21" s="72"/>
      <c r="CG21" s="72"/>
      <c r="CT21" s="72"/>
      <c r="DG21" s="72"/>
      <c r="DT21" s="72"/>
      <c r="EG21" s="72"/>
    </row>
    <row r="22" spans="1:137" ht="15" customHeight="1">
      <c r="A22" s="64"/>
      <c r="B22" s="70" t="str">
        <f>CONCATENATE("1/6*",L9,"*((2*",L8,"+",L7,")*",L8,"+(2*",L7,"+",L8,")*",L7,")*")</f>
        <v>1/6*0.2*((2*0.4+0.2)*0.4+(2*0.2+0.4)*0.2)*</v>
      </c>
      <c r="C22" s="69"/>
      <c r="D22" s="68"/>
      <c r="E22" s="67"/>
      <c r="F22" s="66"/>
      <c r="G22" s="61"/>
      <c r="H22" s="61"/>
      <c r="I22" s="59"/>
      <c r="J22" s="58">
        <f>F2</f>
        <v>1</v>
      </c>
      <c r="K22" s="57" t="s">
        <v>185</v>
      </c>
      <c r="L22" s="56">
        <f>ROUND(1/6*L9*((2*L8+L7)*L8+(2*L7+L8)*L7)*J22,2)</f>
        <v>0.02</v>
      </c>
      <c r="M22" s="37" t="s">
        <v>184</v>
      </c>
      <c r="O22" s="44"/>
    </row>
    <row r="23" spans="1:137" ht="15" customHeight="1">
      <c r="A23" s="65" t="s">
        <v>223</v>
      </c>
      <c r="I23" s="58"/>
      <c r="J23" s="58"/>
      <c r="L23" s="56"/>
      <c r="O23" s="44"/>
    </row>
    <row r="24" spans="1:137" ht="15" customHeight="1">
      <c r="A24" s="64"/>
      <c r="B24" s="70" t="str">
        <f>CONCATENATE("(",L22,"-",L26,")*",)</f>
        <v>(0.02-0.01)*</v>
      </c>
      <c r="C24" s="69"/>
      <c r="D24" s="68"/>
      <c r="E24" s="67"/>
      <c r="F24" s="66"/>
      <c r="G24" s="61"/>
      <c r="H24" s="61"/>
      <c r="I24" s="59"/>
      <c r="J24" s="58">
        <v>1</v>
      </c>
      <c r="K24" s="57" t="s">
        <v>231</v>
      </c>
      <c r="L24" s="56">
        <f>L22-L26</f>
        <v>0.01</v>
      </c>
      <c r="M24" s="37" t="s">
        <v>184</v>
      </c>
      <c r="O24" s="44"/>
    </row>
    <row r="25" spans="1:137" ht="15" customHeight="1">
      <c r="A25" s="65" t="s">
        <v>232</v>
      </c>
      <c r="I25" s="58"/>
      <c r="J25" s="58"/>
      <c r="L25" s="56"/>
      <c r="O25" s="44"/>
    </row>
    <row r="26" spans="1:137" ht="15" customHeight="1">
      <c r="A26" s="64"/>
      <c r="B26" s="63" t="str">
        <f>CONCATENATE(L7,"*",L7,"*",L9)</f>
        <v>0.2*0.2*0.2</v>
      </c>
      <c r="C26" s="69"/>
      <c r="D26" s="68"/>
      <c r="E26" s="67"/>
      <c r="F26" s="66"/>
      <c r="G26" s="61"/>
      <c r="H26" s="61"/>
      <c r="I26" s="59"/>
      <c r="J26" s="58">
        <f>F2</f>
        <v>1</v>
      </c>
      <c r="K26" s="57" t="s">
        <v>231</v>
      </c>
      <c r="L26" s="56">
        <f>ROUND(L7*L7*L9,2)</f>
        <v>0.01</v>
      </c>
      <c r="M26" s="37" t="s">
        <v>184</v>
      </c>
      <c r="O26" s="44"/>
    </row>
    <row r="27" spans="1:137" ht="15" customHeight="1">
      <c r="A27" s="65"/>
      <c r="I27" s="58"/>
      <c r="J27" s="58"/>
      <c r="L27" s="56"/>
      <c r="O27" s="44"/>
    </row>
    <row r="28" spans="1:137" ht="15" customHeight="1">
      <c r="A28" s="64"/>
      <c r="B28" s="63"/>
      <c r="C28" s="69"/>
      <c r="D28" s="68"/>
      <c r="E28" s="67"/>
      <c r="F28" s="66"/>
      <c r="G28" s="61"/>
      <c r="H28" s="61"/>
      <c r="I28" s="59"/>
      <c r="J28" s="58"/>
      <c r="K28" s="57"/>
      <c r="L28" s="56"/>
      <c r="O28" s="44"/>
    </row>
    <row r="29" spans="1:137" ht="15" customHeight="1">
      <c r="A29" s="228"/>
      <c r="B29" s="229"/>
      <c r="C29" s="230"/>
      <c r="D29" s="231"/>
      <c r="E29" s="232"/>
      <c r="F29" s="233"/>
      <c r="G29" s="234"/>
      <c r="H29" s="234"/>
      <c r="I29" s="235"/>
      <c r="J29" s="41"/>
      <c r="K29" s="236"/>
      <c r="L29" s="237"/>
      <c r="M29" s="40"/>
      <c r="N29" s="238"/>
      <c r="O29" s="39"/>
    </row>
  </sheetData>
  <phoneticPr fontId="1" type="noConversion"/>
  <printOptions horizontalCentered="1"/>
  <pageMargins left="0.59055118110236227" right="0.39370078740157483" top="0.98425196850393704" bottom="0.98425196850393704" header="0.51181102362204722" footer="0.51181102362204722"/>
  <pageSetup paperSize="9" scale="91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rgb="FFFF0000"/>
  </sheetPr>
  <dimension ref="A1:I29"/>
  <sheetViews>
    <sheetView view="pageBreakPreview" zoomScale="85" zoomScaleNormal="115" zoomScaleSheetLayoutView="85" workbookViewId="0">
      <pane xSplit="3" ySplit="5" topLeftCell="D6" activePane="bottomRight" state="frozen"/>
      <selection activeCell="A30" sqref="A30:XFD35"/>
      <selection pane="topRight" activeCell="A30" sqref="A30:XFD35"/>
      <selection pane="bottomLeft" activeCell="A30" sqref="A30:XFD35"/>
      <selection pane="bottomRight" activeCell="A30" sqref="A30:XFD35"/>
    </sheetView>
  </sheetViews>
  <sheetFormatPr defaultColWidth="9" defaultRowHeight="13.5"/>
  <cols>
    <col min="1" max="1" width="29" style="3" customWidth="1"/>
    <col min="2" max="2" width="34.625" style="3" customWidth="1"/>
    <col min="3" max="3" width="6.5" style="5" customWidth="1"/>
    <col min="4" max="4" width="62.5" style="3" customWidth="1"/>
    <col min="5" max="5" width="23.375" style="4" customWidth="1"/>
    <col min="6" max="6" width="13.25" style="3" customWidth="1"/>
    <col min="7" max="7" width="9" style="3"/>
    <col min="8" max="8" width="38.375" style="3" customWidth="1"/>
    <col min="9" max="9" width="13" style="3" customWidth="1"/>
    <col min="10" max="16384" width="9" style="3"/>
  </cols>
  <sheetData>
    <row r="1" spans="1:9" ht="16.5" customHeight="1">
      <c r="A1" s="640" t="s">
        <v>130</v>
      </c>
      <c r="B1" s="640"/>
      <c r="C1" s="640"/>
      <c r="D1" s="640"/>
      <c r="E1" s="640"/>
      <c r="F1" s="640"/>
    </row>
    <row r="2" spans="1:9" ht="16.5" customHeight="1">
      <c r="E2" s="16"/>
    </row>
    <row r="3" spans="1:9" s="15" customFormat="1" ht="16.5" customHeight="1">
      <c r="A3" s="223" t="s">
        <v>353</v>
      </c>
      <c r="B3" s="223"/>
      <c r="C3" s="224"/>
      <c r="D3" s="223"/>
      <c r="E3" s="225"/>
      <c r="F3" s="223"/>
    </row>
    <row r="4" spans="1:9" s="5" customFormat="1" ht="24.95" customHeight="1">
      <c r="A4" s="641" t="s">
        <v>128</v>
      </c>
      <c r="B4" s="641"/>
      <c r="C4" s="641" t="s">
        <v>127</v>
      </c>
      <c r="D4" s="641" t="s">
        <v>126</v>
      </c>
      <c r="E4" s="643" t="s">
        <v>125</v>
      </c>
      <c r="F4" s="641" t="s">
        <v>124</v>
      </c>
    </row>
    <row r="5" spans="1:9" s="5" customFormat="1" ht="24.95" customHeight="1">
      <c r="A5" s="13" t="s">
        <v>123</v>
      </c>
      <c r="B5" s="13" t="s">
        <v>122</v>
      </c>
      <c r="C5" s="642"/>
      <c r="D5" s="642"/>
      <c r="E5" s="644"/>
      <c r="F5" s="642"/>
    </row>
    <row r="6" spans="1:9" s="5" customFormat="1" ht="24.95" customHeight="1">
      <c r="A6" s="12" t="s">
        <v>354</v>
      </c>
      <c r="B6" s="13"/>
      <c r="C6" s="13"/>
      <c r="D6" s="13"/>
      <c r="E6" s="14"/>
      <c r="F6" s="13"/>
    </row>
    <row r="7" spans="1:9" ht="24.95" customHeight="1">
      <c r="A7" s="11" t="s">
        <v>355</v>
      </c>
      <c r="B7" s="11" t="s">
        <v>356</v>
      </c>
      <c r="C7" s="10" t="s">
        <v>357</v>
      </c>
      <c r="D7" s="9"/>
      <c r="E7" s="8" t="e">
        <f t="shared" ref="E7:E14" si="0">I7</f>
        <v>#NAME?</v>
      </c>
      <c r="F7" s="7"/>
      <c r="H7" s="3" t="str">
        <f t="shared" ref="H7:H14" si="1">CONCATENATE(A7,B7)</f>
        <v>가로등 철거8m, 가로등</v>
      </c>
      <c r="I7" s="6" t="e">
        <f>SUMIF('1.가로등 철거'!$N$6:$N$31,H7,'1.가로등 철거'!$O$6:$O$31)</f>
        <v>#NAME?</v>
      </c>
    </row>
    <row r="8" spans="1:9" ht="24.95" customHeight="1">
      <c r="A8" s="11" t="s">
        <v>358</v>
      </c>
      <c r="B8" s="11" t="s">
        <v>359</v>
      </c>
      <c r="C8" s="10" t="s">
        <v>105</v>
      </c>
      <c r="D8" s="9"/>
      <c r="E8" s="8" t="e">
        <f t="shared" si="0"/>
        <v>#NAME?</v>
      </c>
      <c r="F8" s="7"/>
      <c r="H8" s="3" t="str">
        <f t="shared" si="1"/>
        <v>가로등 제어반 철거6회로</v>
      </c>
      <c r="I8" s="6" t="e">
        <f>SUMIF('1.가로등 철거'!$N$6:$N$31,H8,'1.가로등 철거'!$O$6:$O$31)</f>
        <v>#NAME?</v>
      </c>
    </row>
    <row r="9" spans="1:9" ht="24.95" customHeight="1">
      <c r="A9" s="11" t="s">
        <v>360</v>
      </c>
      <c r="B9" s="11"/>
      <c r="C9" s="10" t="s">
        <v>361</v>
      </c>
      <c r="D9" s="9"/>
      <c r="E9" s="8" t="e">
        <f t="shared" si="0"/>
        <v>#NAME?</v>
      </c>
      <c r="F9" s="7"/>
      <c r="H9" s="3" t="str">
        <f t="shared" si="1"/>
        <v>고재 (철)</v>
      </c>
      <c r="I9" s="6" t="e">
        <f>SUMIF('1.가로등 철거'!$N$6:$N$31,H9,'1.가로등 철거'!$O$6:$O$31)</f>
        <v>#NAME?</v>
      </c>
    </row>
    <row r="10" spans="1:9" ht="24.95" customHeight="1">
      <c r="A10" s="11" t="s">
        <v>362</v>
      </c>
      <c r="B10" s="11" t="s">
        <v>363</v>
      </c>
      <c r="C10" s="10" t="s">
        <v>90</v>
      </c>
      <c r="D10" s="9"/>
      <c r="E10" s="8" t="e">
        <f t="shared" si="0"/>
        <v>#NAME?</v>
      </c>
      <c r="F10" s="7"/>
      <c r="H10" s="3" t="str">
        <f t="shared" si="1"/>
        <v>가로등 기초 철거보도블럭 복구 포함</v>
      </c>
      <c r="I10" s="6" t="e">
        <f>SUMIF('1.가로등 철거'!$N$6:$N$31,H10,'1.가로등 철거'!$O$6:$O$31)</f>
        <v>#NAME?</v>
      </c>
    </row>
    <row r="11" spans="1:9" ht="24.95" customHeight="1">
      <c r="A11" s="11" t="s">
        <v>364</v>
      </c>
      <c r="B11" s="11"/>
      <c r="C11" s="10" t="s">
        <v>365</v>
      </c>
      <c r="D11" s="9"/>
      <c r="E11" s="8" t="e">
        <f t="shared" si="0"/>
        <v>#NAME?</v>
      </c>
      <c r="F11" s="7"/>
      <c r="H11" s="3" t="str">
        <f t="shared" si="1"/>
        <v>콘크리트 폐기물</v>
      </c>
      <c r="I11" s="6" t="e">
        <f>SUMIF('1.가로등 철거'!$N$6:$N$31,H11,'1.가로등 철거'!$O$6:$O$31)</f>
        <v>#NAME?</v>
      </c>
    </row>
    <row r="12" spans="1:9" ht="24.95" customHeight="1">
      <c r="A12" s="11" t="s">
        <v>351</v>
      </c>
      <c r="B12" s="11" t="s">
        <v>352</v>
      </c>
      <c r="C12" s="10" t="s">
        <v>365</v>
      </c>
      <c r="D12" s="9"/>
      <c r="E12" s="8" t="e">
        <f t="shared" si="0"/>
        <v>#NAME?</v>
      </c>
      <c r="F12" s="7"/>
      <c r="H12" s="3" t="str">
        <f t="shared" si="1"/>
        <v>폐기물 상차보통, 유압식백호 0.2m3,</v>
      </c>
      <c r="I12" s="6" t="e">
        <f>SUMIF('1.가로등 철거'!$N$6:$N$31,H12,'1.가로등 철거'!$O$6:$O$31)</f>
        <v>#NAME?</v>
      </c>
    </row>
    <row r="13" spans="1:9" ht="24.95" customHeight="1">
      <c r="A13" s="11" t="s">
        <v>366</v>
      </c>
      <c r="B13" s="11" t="s">
        <v>367</v>
      </c>
      <c r="C13" s="10" t="s">
        <v>368</v>
      </c>
      <c r="D13" s="9"/>
      <c r="E13" s="8" t="e">
        <f t="shared" si="0"/>
        <v>#NAME?</v>
      </c>
      <c r="F13" s="7"/>
      <c r="H13" s="3" t="str">
        <f t="shared" si="1"/>
        <v>보행안전도우미주간</v>
      </c>
      <c r="I13" s="6" t="e">
        <f>SUMIF('1.가로등 철거'!$N$6:$N$31,H13,'1.가로등 철거'!$O$6:$O$31)</f>
        <v>#NAME?</v>
      </c>
    </row>
    <row r="14" spans="1:9" ht="24.95" customHeight="1">
      <c r="A14" s="11" t="s">
        <v>369</v>
      </c>
      <c r="B14" s="11" t="s">
        <v>367</v>
      </c>
      <c r="C14" s="10" t="s">
        <v>368</v>
      </c>
      <c r="D14" s="9"/>
      <c r="E14" s="8" t="e">
        <f t="shared" si="0"/>
        <v>#NAME?</v>
      </c>
      <c r="F14" s="7"/>
      <c r="H14" s="3" t="str">
        <f t="shared" si="1"/>
        <v>교통신호수주간</v>
      </c>
      <c r="I14" s="6" t="e">
        <f>SUMIF('1.가로등 철거'!$N$6:$N$31,H14,'1.가로등 철거'!$O$6:$O$31)</f>
        <v>#NAME?</v>
      </c>
    </row>
    <row r="15" spans="1:9" ht="24.95" customHeight="1">
      <c r="A15" s="11"/>
      <c r="B15" s="11"/>
      <c r="C15" s="10"/>
      <c r="D15" s="9"/>
      <c r="E15" s="8"/>
      <c r="F15" s="7"/>
      <c r="I15" s="6"/>
    </row>
    <row r="16" spans="1:9" ht="24.95" customHeight="1">
      <c r="A16" s="11"/>
      <c r="B16" s="11"/>
      <c r="C16" s="10"/>
      <c r="D16" s="9"/>
      <c r="E16" s="8"/>
      <c r="F16" s="7"/>
      <c r="I16" s="6"/>
    </row>
    <row r="17" spans="1:9" ht="24.95" customHeight="1">
      <c r="A17" s="11"/>
      <c r="B17" s="11"/>
      <c r="C17" s="10"/>
      <c r="D17" s="9"/>
      <c r="E17" s="8"/>
      <c r="F17" s="7"/>
      <c r="I17" s="6"/>
    </row>
    <row r="18" spans="1:9" ht="24.95" customHeight="1">
      <c r="A18" s="11"/>
      <c r="B18" s="11"/>
      <c r="C18" s="10"/>
      <c r="D18" s="9"/>
      <c r="E18" s="8"/>
      <c r="F18" s="7"/>
      <c r="I18" s="6"/>
    </row>
    <row r="19" spans="1:9" ht="24.95" customHeight="1">
      <c r="A19" s="11"/>
      <c r="B19" s="11"/>
      <c r="C19" s="10"/>
      <c r="D19" s="9"/>
      <c r="E19" s="8"/>
      <c r="F19" s="7"/>
      <c r="I19" s="6"/>
    </row>
    <row r="20" spans="1:9" ht="24.95" customHeight="1">
      <c r="A20" s="11"/>
      <c r="B20" s="11"/>
      <c r="C20" s="10"/>
      <c r="D20" s="9"/>
      <c r="E20" s="8"/>
      <c r="F20" s="7"/>
      <c r="I20" s="6"/>
    </row>
    <row r="21" spans="1:9" ht="24.95" customHeight="1">
      <c r="A21" s="11"/>
      <c r="B21" s="11"/>
      <c r="C21" s="10"/>
      <c r="D21" s="9"/>
      <c r="E21" s="8"/>
      <c r="F21" s="7"/>
      <c r="I21" s="6"/>
    </row>
    <row r="22" spans="1:9" ht="24.95" customHeight="1">
      <c r="A22" s="11"/>
      <c r="B22" s="11"/>
      <c r="C22" s="10"/>
      <c r="D22" s="9"/>
      <c r="E22" s="8"/>
      <c r="F22" s="7"/>
      <c r="I22" s="6"/>
    </row>
    <row r="23" spans="1:9" ht="24.95" customHeight="1">
      <c r="A23" s="11"/>
      <c r="B23" s="11"/>
      <c r="C23" s="10"/>
      <c r="D23" s="9"/>
      <c r="E23" s="8"/>
      <c r="F23" s="7"/>
      <c r="I23" s="6"/>
    </row>
    <row r="24" spans="1:9" ht="24.95" customHeight="1">
      <c r="A24" s="11"/>
      <c r="B24" s="11"/>
      <c r="C24" s="10"/>
      <c r="D24" s="9"/>
      <c r="E24" s="8"/>
      <c r="F24" s="7"/>
      <c r="I24" s="6"/>
    </row>
    <row r="25" spans="1:9" ht="24.95" customHeight="1">
      <c r="A25" s="11"/>
      <c r="B25" s="11"/>
      <c r="C25" s="10"/>
      <c r="D25" s="9"/>
      <c r="E25" s="8"/>
      <c r="F25" s="7"/>
      <c r="I25" s="6"/>
    </row>
    <row r="26" spans="1:9" ht="24.95" customHeight="1">
      <c r="A26" s="11"/>
      <c r="B26" s="11"/>
      <c r="C26" s="10"/>
      <c r="D26" s="9"/>
      <c r="E26" s="8"/>
      <c r="F26" s="7"/>
      <c r="I26" s="6"/>
    </row>
    <row r="27" spans="1:9" ht="24.95" customHeight="1">
      <c r="A27" s="11"/>
      <c r="B27" s="11"/>
      <c r="C27" s="10"/>
      <c r="D27" s="9"/>
      <c r="E27" s="8"/>
      <c r="F27" s="7"/>
      <c r="I27" s="6"/>
    </row>
    <row r="28" spans="1:9" ht="24.95" customHeight="1">
      <c r="A28" s="11"/>
      <c r="B28" s="11"/>
      <c r="C28" s="10"/>
      <c r="D28" s="9"/>
      <c r="E28" s="8"/>
      <c r="F28" s="7"/>
      <c r="I28" s="6"/>
    </row>
    <row r="29" spans="1:9" ht="24.95" customHeight="1">
      <c r="A29" s="11"/>
      <c r="B29" s="11"/>
      <c r="C29" s="10"/>
      <c r="D29" s="9"/>
      <c r="E29" s="8"/>
      <c r="F29" s="7"/>
      <c r="I29" s="6"/>
    </row>
  </sheetData>
  <mergeCells count="6">
    <mergeCell ref="A1:F1"/>
    <mergeCell ref="A4:B4"/>
    <mergeCell ref="C4:C5"/>
    <mergeCell ref="D4:D5"/>
    <mergeCell ref="E4:E5"/>
    <mergeCell ref="F4:F5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75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O31"/>
  <sheetViews>
    <sheetView view="pageBreakPreview" topLeftCell="D1" zoomScale="85" zoomScaleNormal="100" zoomScaleSheetLayoutView="85" workbookViewId="0">
      <selection activeCell="A30" sqref="A30:XFD35"/>
    </sheetView>
  </sheetViews>
  <sheetFormatPr defaultColWidth="9" defaultRowHeight="15.95" customHeight="1"/>
  <cols>
    <col min="1" max="1" width="9.5" style="17" hidden="1" customWidth="1"/>
    <col min="2" max="2" width="26.5" style="23" hidden="1" customWidth="1"/>
    <col min="3" max="3" width="23.5" style="23" hidden="1" customWidth="1"/>
    <col min="4" max="4" width="41.125" style="17" customWidth="1"/>
    <col min="5" max="5" width="36.375" style="22" customWidth="1"/>
    <col min="6" max="6" width="8.75" style="21" customWidth="1"/>
    <col min="7" max="7" width="7.125" style="21" customWidth="1"/>
    <col min="8" max="9" width="29" style="17" customWidth="1"/>
    <col min="10" max="10" width="4.75" style="20" customWidth="1"/>
    <col min="11" max="11" width="9.25" style="19" customWidth="1"/>
    <col min="12" max="12" width="12.375" style="18" customWidth="1"/>
    <col min="13" max="13" width="9" style="17"/>
    <col min="14" max="14" width="46.5" style="17" customWidth="1"/>
    <col min="15" max="15" width="10.125" style="17" customWidth="1"/>
    <col min="16" max="16384" width="9" style="17"/>
  </cols>
  <sheetData>
    <row r="1" spans="1:15" ht="15.95" customHeight="1">
      <c r="D1" s="645" t="s">
        <v>340</v>
      </c>
      <c r="E1" s="645"/>
      <c r="F1" s="645"/>
      <c r="G1" s="645"/>
      <c r="H1" s="645"/>
      <c r="I1" s="645"/>
      <c r="J1" s="645"/>
      <c r="K1" s="645"/>
      <c r="L1" s="645"/>
    </row>
    <row r="2" spans="1:15" ht="15.95" customHeight="1">
      <c r="D2" s="645"/>
      <c r="E2" s="645"/>
      <c r="F2" s="645"/>
      <c r="G2" s="645"/>
      <c r="H2" s="645"/>
      <c r="I2" s="645"/>
      <c r="J2" s="645"/>
      <c r="K2" s="645"/>
      <c r="L2" s="645"/>
    </row>
    <row r="3" spans="1:15" s="33" customFormat="1" ht="15.95" customHeight="1">
      <c r="B3" s="36"/>
      <c r="C3" s="36"/>
      <c r="D3" s="652" t="s">
        <v>370</v>
      </c>
      <c r="E3" s="652"/>
      <c r="F3" s="652"/>
      <c r="G3" s="652"/>
      <c r="H3" s="652"/>
      <c r="I3" s="652"/>
      <c r="J3" s="652"/>
      <c r="K3" s="35"/>
      <c r="L3" s="34"/>
    </row>
    <row r="4" spans="1:15" ht="15.95" customHeight="1">
      <c r="A4" s="646" t="e">
        <f>#REF!</f>
        <v>#REF!</v>
      </c>
      <c r="B4" s="647" t="e">
        <f>#REF!</f>
        <v>#REF!</v>
      </c>
      <c r="C4" s="647" t="e">
        <f>#REF!</f>
        <v>#REF!</v>
      </c>
      <c r="D4" s="648" t="s">
        <v>176</v>
      </c>
      <c r="E4" s="649" t="s">
        <v>175</v>
      </c>
      <c r="F4" s="653" t="s">
        <v>174</v>
      </c>
      <c r="G4" s="653" t="s">
        <v>173</v>
      </c>
      <c r="H4" s="648" t="s">
        <v>172</v>
      </c>
      <c r="I4" s="648" t="s">
        <v>122</v>
      </c>
      <c r="J4" s="648" t="s">
        <v>170</v>
      </c>
      <c r="K4" s="650" t="s">
        <v>169</v>
      </c>
      <c r="L4" s="651" t="s">
        <v>56</v>
      </c>
    </row>
    <row r="5" spans="1:15" ht="15.95" customHeight="1">
      <c r="A5" s="646"/>
      <c r="B5" s="647"/>
      <c r="C5" s="647"/>
      <c r="D5" s="648"/>
      <c r="E5" s="649"/>
      <c r="F5" s="653"/>
      <c r="G5" s="653"/>
      <c r="H5" s="648"/>
      <c r="I5" s="648"/>
      <c r="J5" s="648"/>
      <c r="K5" s="650"/>
      <c r="L5" s="651"/>
    </row>
    <row r="6" spans="1:15" ht="24.95" customHeight="1">
      <c r="D6" s="31" t="s">
        <v>371</v>
      </c>
      <c r="E6" s="29"/>
      <c r="F6" s="27"/>
      <c r="G6" s="27"/>
      <c r="H6" s="11"/>
      <c r="I6" s="11"/>
      <c r="J6" s="10"/>
      <c r="K6" s="26"/>
      <c r="L6" s="25"/>
      <c r="O6" s="24"/>
    </row>
    <row r="7" spans="1:15" ht="24.95" customHeight="1">
      <c r="D7" s="31" t="s">
        <v>355</v>
      </c>
      <c r="E7" s="29"/>
      <c r="F7" s="27"/>
      <c r="G7" s="27"/>
      <c r="H7" s="11"/>
      <c r="I7" s="11"/>
      <c r="J7" s="10"/>
      <c r="K7" s="26"/>
      <c r="L7" s="25"/>
      <c r="N7" s="17" t="str">
        <f t="shared" ref="N7:N13" si="0">CONCATENATE(H7,I7)</f>
        <v/>
      </c>
      <c r="O7" s="24">
        <f t="shared" ref="O7:O13" si="1">+L7</f>
        <v>0</v>
      </c>
    </row>
    <row r="8" spans="1:15" ht="24.95" customHeight="1">
      <c r="B8" s="23" t="s">
        <v>155</v>
      </c>
      <c r="D8" s="29" t="str">
        <f t="shared" ref="D8:D13" si="2">TEXT(H8,0)&amp;", "&amp;TEXT(I8,0)</f>
        <v>가로등 철거, 8m, 가로등</v>
      </c>
      <c r="E8" s="30" t="s">
        <v>394</v>
      </c>
      <c r="F8" s="27" t="e">
        <f t="shared" ref="F8:F15" si="3">철거</f>
        <v>#NAME?</v>
      </c>
      <c r="G8" s="27" t="e">
        <f t="shared" ref="G8:G13" si="4">F8</f>
        <v>#NAME?</v>
      </c>
      <c r="H8" s="11" t="s">
        <v>355</v>
      </c>
      <c r="I8" s="11" t="s">
        <v>356</v>
      </c>
      <c r="J8" s="10" t="s">
        <v>357</v>
      </c>
      <c r="K8" s="26">
        <v>1</v>
      </c>
      <c r="L8" s="25" t="e">
        <f t="shared" ref="L8:L13" si="5">G8*K8</f>
        <v>#NAME?</v>
      </c>
      <c r="N8" s="17" t="str">
        <f t="shared" si="0"/>
        <v>가로등 철거8m, 가로등</v>
      </c>
      <c r="O8" s="24" t="e">
        <f t="shared" si="1"/>
        <v>#NAME?</v>
      </c>
    </row>
    <row r="9" spans="1:15" ht="24.95" customHeight="1">
      <c r="B9" s="23" t="s">
        <v>155</v>
      </c>
      <c r="D9" s="29" t="str">
        <f t="shared" si="2"/>
        <v>가로등 제어반 철거, 6회로</v>
      </c>
      <c r="E9" s="30">
        <v>1</v>
      </c>
      <c r="F9" s="27" t="e">
        <f t="shared" si="3"/>
        <v>#NAME?</v>
      </c>
      <c r="G9" s="27" t="e">
        <f t="shared" si="4"/>
        <v>#NAME?</v>
      </c>
      <c r="H9" s="11" t="s">
        <v>358</v>
      </c>
      <c r="I9" s="11" t="s">
        <v>359</v>
      </c>
      <c r="J9" s="10" t="s">
        <v>105</v>
      </c>
      <c r="K9" s="26">
        <v>1</v>
      </c>
      <c r="L9" s="25" t="e">
        <f t="shared" si="5"/>
        <v>#NAME?</v>
      </c>
      <c r="N9" s="17" t="str">
        <f t="shared" si="0"/>
        <v>가로등 제어반 철거6회로</v>
      </c>
      <c r="O9" s="24" t="e">
        <f t="shared" si="1"/>
        <v>#NAME?</v>
      </c>
    </row>
    <row r="10" spans="1:15" ht="24.95" customHeight="1">
      <c r="B10" s="23" t="s">
        <v>155</v>
      </c>
      <c r="D10" s="29" t="str">
        <f t="shared" si="2"/>
        <v>고재 (철), 0</v>
      </c>
      <c r="E10" s="30" t="s">
        <v>372</v>
      </c>
      <c r="F10" s="27" t="e">
        <f t="shared" si="3"/>
        <v>#NAME?</v>
      </c>
      <c r="G10" s="27" t="e">
        <f t="shared" si="4"/>
        <v>#NAME?</v>
      </c>
      <c r="H10" s="11" t="s">
        <v>360</v>
      </c>
      <c r="I10" s="11"/>
      <c r="J10" s="10" t="s">
        <v>361</v>
      </c>
      <c r="K10" s="26">
        <v>1</v>
      </c>
      <c r="L10" s="25" t="e">
        <f t="shared" si="5"/>
        <v>#NAME?</v>
      </c>
      <c r="N10" s="17" t="str">
        <f t="shared" si="0"/>
        <v>고재 (철)</v>
      </c>
      <c r="O10" s="24" t="e">
        <f t="shared" si="1"/>
        <v>#NAME?</v>
      </c>
    </row>
    <row r="11" spans="1:15" ht="24.95" customHeight="1">
      <c r="B11" s="23" t="s">
        <v>155</v>
      </c>
      <c r="D11" s="29" t="str">
        <f t="shared" si="2"/>
        <v>가로등 기초 철거, 보도블럭 복구 포함</v>
      </c>
      <c r="E11" s="30" t="str">
        <f>E8&amp;"+"&amp;E9</f>
        <v>2+2+2+2+2+2+2+2+1+1</v>
      </c>
      <c r="F11" s="27" t="e">
        <f t="shared" si="3"/>
        <v>#NAME?</v>
      </c>
      <c r="G11" s="27" t="e">
        <f t="shared" si="4"/>
        <v>#NAME?</v>
      </c>
      <c r="H11" s="11" t="s">
        <v>362</v>
      </c>
      <c r="I11" s="11" t="s">
        <v>363</v>
      </c>
      <c r="J11" s="10" t="s">
        <v>90</v>
      </c>
      <c r="K11" s="26">
        <v>1</v>
      </c>
      <c r="L11" s="25" t="e">
        <f t="shared" si="5"/>
        <v>#NAME?</v>
      </c>
      <c r="N11" s="17" t="str">
        <f t="shared" si="0"/>
        <v>가로등 기초 철거보도블럭 복구 포함</v>
      </c>
      <c r="O11" s="24" t="e">
        <f t="shared" si="1"/>
        <v>#NAME?</v>
      </c>
    </row>
    <row r="12" spans="1:15" ht="24.95" customHeight="1">
      <c r="B12" s="23" t="s">
        <v>155</v>
      </c>
      <c r="D12" s="29" t="str">
        <f t="shared" si="2"/>
        <v>콘크리트 폐기물, 0</v>
      </c>
      <c r="E12" s="30" t="str">
        <f>"("&amp;E11&amp;")*0.54"</f>
        <v>(2+2+2+2+2+2+2+2+1+1)*0.54</v>
      </c>
      <c r="F12" s="27" t="e">
        <f t="shared" si="3"/>
        <v>#NAME?</v>
      </c>
      <c r="G12" s="27" t="e">
        <f t="shared" si="4"/>
        <v>#NAME?</v>
      </c>
      <c r="H12" s="11" t="s">
        <v>364</v>
      </c>
      <c r="I12" s="11"/>
      <c r="J12" s="10" t="s">
        <v>365</v>
      </c>
      <c r="K12" s="26">
        <v>1</v>
      </c>
      <c r="L12" s="25" t="e">
        <f t="shared" si="5"/>
        <v>#NAME?</v>
      </c>
      <c r="N12" s="17" t="str">
        <f t="shared" si="0"/>
        <v>콘크리트 폐기물</v>
      </c>
      <c r="O12" s="24" t="e">
        <f t="shared" si="1"/>
        <v>#NAME?</v>
      </c>
    </row>
    <row r="13" spans="1:15" ht="24.95" customHeight="1">
      <c r="D13" s="29" t="str">
        <f t="shared" si="2"/>
        <v>폐기물 상차, 보통, 유압식백호 0.2m3,</v>
      </c>
      <c r="E13" s="30" t="str">
        <f>E12</f>
        <v>(2+2+2+2+2+2+2+2+1+1)*0.54</v>
      </c>
      <c r="F13" s="27" t="e">
        <f t="shared" si="3"/>
        <v>#NAME?</v>
      </c>
      <c r="G13" s="27" t="e">
        <f t="shared" si="4"/>
        <v>#NAME?</v>
      </c>
      <c r="H13" s="11" t="s">
        <v>351</v>
      </c>
      <c r="I13" s="11" t="s">
        <v>352</v>
      </c>
      <c r="J13" s="10" t="s">
        <v>365</v>
      </c>
      <c r="K13" s="26">
        <v>1</v>
      </c>
      <c r="L13" s="25" t="e">
        <f t="shared" si="5"/>
        <v>#NAME?</v>
      </c>
      <c r="N13" s="17" t="str">
        <f t="shared" si="0"/>
        <v>폐기물 상차보통, 유압식백호 0.2m3,</v>
      </c>
      <c r="O13" s="24" t="e">
        <f t="shared" si="1"/>
        <v>#NAME?</v>
      </c>
    </row>
    <row r="14" spans="1:15" ht="24.95" customHeight="1">
      <c r="D14" s="29" t="str">
        <f>TEXT(H14,0)&amp;", "&amp;TEXT(I14,0)</f>
        <v>보행안전도우미, 주간</v>
      </c>
      <c r="E14" s="30">
        <v>2</v>
      </c>
      <c r="F14" s="27" t="e">
        <f t="shared" si="3"/>
        <v>#NAME?</v>
      </c>
      <c r="G14" s="27" t="e">
        <f>F14</f>
        <v>#NAME?</v>
      </c>
      <c r="H14" s="11" t="s">
        <v>366</v>
      </c>
      <c r="I14" s="11" t="s">
        <v>367</v>
      </c>
      <c r="J14" s="10" t="s">
        <v>368</v>
      </c>
      <c r="K14" s="26">
        <v>1</v>
      </c>
      <c r="L14" s="25" t="e">
        <f>G14*K14</f>
        <v>#NAME?</v>
      </c>
      <c r="N14" s="17" t="str">
        <f>CONCATENATE(H14,I14)</f>
        <v>보행안전도우미주간</v>
      </c>
      <c r="O14" s="24" t="e">
        <f>+L14</f>
        <v>#NAME?</v>
      </c>
    </row>
    <row r="15" spans="1:15" ht="24.95" customHeight="1">
      <c r="D15" s="29" t="str">
        <f>TEXT(H15,0)&amp;", "&amp;TEXT(I15,0)</f>
        <v>교통신호수, 주간</v>
      </c>
      <c r="E15" s="30">
        <f>E14</f>
        <v>2</v>
      </c>
      <c r="F15" s="27" t="e">
        <f t="shared" si="3"/>
        <v>#NAME?</v>
      </c>
      <c r="G15" s="27" t="e">
        <f>F15</f>
        <v>#NAME?</v>
      </c>
      <c r="H15" s="11" t="s">
        <v>369</v>
      </c>
      <c r="I15" s="11" t="s">
        <v>367</v>
      </c>
      <c r="J15" s="10" t="s">
        <v>368</v>
      </c>
      <c r="K15" s="26">
        <v>1</v>
      </c>
      <c r="L15" s="25" t="e">
        <f>G15*K15</f>
        <v>#NAME?</v>
      </c>
      <c r="N15" s="17" t="str">
        <f>CONCATENATE(H15,I15)</f>
        <v>교통신호수주간</v>
      </c>
      <c r="O15" s="24" t="e">
        <f>+L15</f>
        <v>#NAME?</v>
      </c>
    </row>
    <row r="16" spans="1:15" ht="24.95" customHeight="1">
      <c r="D16" s="29"/>
      <c r="E16" s="30"/>
      <c r="F16" s="27"/>
      <c r="G16" s="27"/>
      <c r="H16" s="11"/>
      <c r="I16" s="11"/>
      <c r="J16" s="10"/>
      <c r="K16" s="26"/>
      <c r="L16" s="25"/>
      <c r="O16" s="24"/>
    </row>
    <row r="17" spans="4:15" ht="24.95" customHeight="1">
      <c r="D17" s="29"/>
      <c r="E17" s="30"/>
      <c r="F17" s="27"/>
      <c r="G17" s="27"/>
      <c r="H17" s="11"/>
      <c r="I17" s="11"/>
      <c r="J17" s="10"/>
      <c r="K17" s="26"/>
      <c r="L17" s="25"/>
      <c r="O17" s="24"/>
    </row>
    <row r="18" spans="4:15" ht="24.95" customHeight="1">
      <c r="D18" s="29"/>
      <c r="E18" s="30"/>
      <c r="F18" s="27"/>
      <c r="G18" s="27"/>
      <c r="H18" s="11"/>
      <c r="I18" s="11"/>
      <c r="J18" s="10"/>
      <c r="K18" s="26"/>
      <c r="L18" s="25"/>
      <c r="O18" s="24"/>
    </row>
    <row r="19" spans="4:15" ht="24.95" customHeight="1">
      <c r="D19" s="29"/>
      <c r="E19" s="30"/>
      <c r="F19" s="27"/>
      <c r="G19" s="27"/>
      <c r="H19" s="11"/>
      <c r="I19" s="11"/>
      <c r="J19" s="10"/>
      <c r="K19" s="26"/>
      <c r="L19" s="25"/>
      <c r="O19" s="24"/>
    </row>
    <row r="20" spans="4:15" ht="24.95" customHeight="1">
      <c r="D20" s="29"/>
      <c r="E20" s="30"/>
      <c r="F20" s="27"/>
      <c r="G20" s="27"/>
      <c r="H20" s="11"/>
      <c r="I20" s="11"/>
      <c r="J20" s="10"/>
      <c r="K20" s="26"/>
      <c r="L20" s="25"/>
      <c r="O20" s="24"/>
    </row>
    <row r="21" spans="4:15" ht="24.95" customHeight="1">
      <c r="D21" s="29"/>
      <c r="E21" s="30"/>
      <c r="F21" s="27"/>
      <c r="G21" s="27"/>
      <c r="H21" s="11"/>
      <c r="I21" s="11"/>
      <c r="J21" s="10"/>
      <c r="K21" s="26"/>
      <c r="L21" s="25"/>
      <c r="O21" s="24"/>
    </row>
    <row r="22" spans="4:15" ht="24.95" customHeight="1">
      <c r="D22" s="29"/>
      <c r="E22" s="30"/>
      <c r="F22" s="27"/>
      <c r="G22" s="27"/>
      <c r="H22" s="11"/>
      <c r="I22" s="11"/>
      <c r="J22" s="10"/>
      <c r="K22" s="26"/>
      <c r="L22" s="25"/>
      <c r="O22" s="24"/>
    </row>
    <row r="23" spans="4:15" ht="24.95" customHeight="1">
      <c r="D23" s="29"/>
      <c r="E23" s="30"/>
      <c r="F23" s="27"/>
      <c r="G23" s="27"/>
      <c r="H23" s="11"/>
      <c r="I23" s="11"/>
      <c r="J23" s="10"/>
      <c r="K23" s="26"/>
      <c r="L23" s="25"/>
      <c r="O23" s="24"/>
    </row>
    <row r="24" spans="4:15" ht="24.95" customHeight="1">
      <c r="D24" s="29"/>
      <c r="E24" s="30"/>
      <c r="F24" s="27"/>
      <c r="G24" s="27"/>
      <c r="H24" s="11"/>
      <c r="I24" s="11"/>
      <c r="J24" s="10"/>
      <c r="K24" s="26"/>
      <c r="L24" s="25"/>
      <c r="O24" s="24"/>
    </row>
    <row r="25" spans="4:15" ht="24.95" customHeight="1">
      <c r="D25" s="29"/>
      <c r="E25" s="30"/>
      <c r="F25" s="27"/>
      <c r="G25" s="27"/>
      <c r="H25" s="11"/>
      <c r="I25" s="11"/>
      <c r="J25" s="10"/>
      <c r="K25" s="26"/>
      <c r="L25" s="25"/>
      <c r="O25" s="24"/>
    </row>
    <row r="26" spans="4:15" ht="24.95" customHeight="1">
      <c r="D26" s="29"/>
      <c r="E26" s="30"/>
      <c r="F26" s="27"/>
      <c r="G26" s="27"/>
      <c r="H26" s="11"/>
      <c r="I26" s="11"/>
      <c r="J26" s="10"/>
      <c r="K26" s="26"/>
      <c r="L26" s="25"/>
      <c r="O26" s="24"/>
    </row>
    <row r="27" spans="4:15" ht="24.95" customHeight="1">
      <c r="D27" s="29"/>
      <c r="E27" s="30"/>
      <c r="F27" s="27"/>
      <c r="G27" s="27"/>
      <c r="H27" s="11"/>
      <c r="I27" s="11"/>
      <c r="J27" s="10"/>
      <c r="K27" s="26"/>
      <c r="L27" s="25"/>
      <c r="O27" s="24"/>
    </row>
    <row r="28" spans="4:15" ht="24.95" customHeight="1">
      <c r="D28" s="29"/>
      <c r="E28" s="30"/>
      <c r="F28" s="27"/>
      <c r="G28" s="27"/>
      <c r="H28" s="11"/>
      <c r="I28" s="11"/>
      <c r="J28" s="10"/>
      <c r="K28" s="26"/>
      <c r="L28" s="25"/>
      <c r="O28" s="24"/>
    </row>
    <row r="29" spans="4:15" ht="24.95" customHeight="1">
      <c r="D29" s="29"/>
      <c r="E29" s="30"/>
      <c r="F29" s="27"/>
      <c r="G29" s="27"/>
      <c r="H29" s="11"/>
      <c r="I29" s="11"/>
      <c r="J29" s="10"/>
      <c r="K29" s="26"/>
      <c r="L29" s="25"/>
      <c r="O29" s="24"/>
    </row>
    <row r="30" spans="4:15" ht="24.95" customHeight="1">
      <c r="D30" s="29"/>
      <c r="E30" s="30"/>
      <c r="F30" s="27"/>
      <c r="G30" s="27"/>
      <c r="H30" s="11"/>
      <c r="I30" s="11"/>
      <c r="J30" s="10"/>
      <c r="K30" s="26"/>
      <c r="L30" s="25"/>
      <c r="O30" s="24"/>
    </row>
    <row r="31" spans="4:15" ht="24.95" customHeight="1">
      <c r="D31" s="29"/>
      <c r="E31" s="30"/>
      <c r="F31" s="27"/>
      <c r="G31" s="27"/>
      <c r="H31" s="11"/>
      <c r="I31" s="11"/>
      <c r="J31" s="10"/>
      <c r="K31" s="26"/>
      <c r="L31" s="25"/>
      <c r="O31" s="24"/>
    </row>
  </sheetData>
  <mergeCells count="14">
    <mergeCell ref="A4:A5"/>
    <mergeCell ref="B4:B5"/>
    <mergeCell ref="C4:C5"/>
    <mergeCell ref="D4:D5"/>
    <mergeCell ref="E4:E5"/>
    <mergeCell ref="I4:I5"/>
    <mergeCell ref="J4:J5"/>
    <mergeCell ref="K4:K5"/>
    <mergeCell ref="L4:L5"/>
    <mergeCell ref="D1:L2"/>
    <mergeCell ref="D3:J3"/>
    <mergeCell ref="F4:F5"/>
    <mergeCell ref="G4:G5"/>
    <mergeCell ref="H4:H5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72" orientation="landscape" r:id="rId1"/>
  <headerFooter alignWithMargins="0"/>
  <colBreaks count="1" manualBreakCount="1">
    <brk id="1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theme="9" tint="0.59999389629810485"/>
  </sheetPr>
  <dimension ref="A1:K29"/>
  <sheetViews>
    <sheetView view="pageBreakPreview" zoomScale="85" zoomScaleNormal="115" zoomScaleSheetLayoutView="85" workbookViewId="0">
      <pane xSplit="3" ySplit="5" topLeftCell="D12" activePane="bottomRight" state="frozen"/>
      <selection activeCell="D20" sqref="D20"/>
      <selection pane="topRight" activeCell="D20" sqref="D20"/>
      <selection pane="bottomLeft" activeCell="D20" sqref="D20"/>
      <selection pane="bottomRight" activeCell="D20" sqref="D20"/>
    </sheetView>
  </sheetViews>
  <sheetFormatPr defaultColWidth="9" defaultRowHeight="13.5"/>
  <cols>
    <col min="1" max="1" width="29" style="3" customWidth="1"/>
    <col min="2" max="2" width="34.625" style="3" customWidth="1"/>
    <col min="3" max="3" width="6.5" style="5" customWidth="1"/>
    <col min="4" max="4" width="62.5" style="3" customWidth="1"/>
    <col min="5" max="5" width="23.375" style="4" customWidth="1"/>
    <col min="6" max="6" width="13.25" style="3" customWidth="1"/>
    <col min="7" max="7" width="9" style="3"/>
    <col min="8" max="8" width="38.375" style="3" customWidth="1"/>
    <col min="9" max="9" width="13" style="3" customWidth="1"/>
    <col min="10" max="16384" width="9" style="3"/>
  </cols>
  <sheetData>
    <row r="1" spans="1:11" ht="16.5" customHeight="1">
      <c r="A1" s="640" t="s">
        <v>130</v>
      </c>
      <c r="B1" s="640"/>
      <c r="C1" s="640"/>
      <c r="D1" s="640"/>
      <c r="E1" s="640"/>
      <c r="F1" s="640"/>
    </row>
    <row r="2" spans="1:11" ht="16.5" customHeight="1">
      <c r="E2" s="16"/>
    </row>
    <row r="3" spans="1:11" s="15" customFormat="1" ht="16.5" customHeight="1">
      <c r="A3" s="376" t="s">
        <v>396</v>
      </c>
      <c r="B3" s="376"/>
      <c r="C3" s="377"/>
      <c r="D3" s="376"/>
      <c r="E3" s="378"/>
      <c r="F3" s="376"/>
    </row>
    <row r="4" spans="1:11" s="5" customFormat="1" ht="24.95" customHeight="1">
      <c r="A4" s="642" t="s">
        <v>128</v>
      </c>
      <c r="B4" s="642"/>
      <c r="C4" s="642" t="s">
        <v>127</v>
      </c>
      <c r="D4" s="642" t="s">
        <v>126</v>
      </c>
      <c r="E4" s="644" t="s">
        <v>125</v>
      </c>
      <c r="F4" s="642" t="s">
        <v>124</v>
      </c>
    </row>
    <row r="5" spans="1:11" s="5" customFormat="1" ht="24.95" customHeight="1">
      <c r="A5" s="13" t="s">
        <v>123</v>
      </c>
      <c r="B5" s="13" t="s">
        <v>122</v>
      </c>
      <c r="C5" s="642"/>
      <c r="D5" s="642"/>
      <c r="E5" s="644"/>
      <c r="F5" s="642"/>
    </row>
    <row r="6" spans="1:11" s="5" customFormat="1" ht="24.95" customHeight="1">
      <c r="A6" s="469" t="str">
        <f>'(1)전력간선'!D6</f>
        <v>&lt;성북천 분수마루&gt;</v>
      </c>
      <c r="B6" s="470"/>
      <c r="C6" s="470"/>
      <c r="D6" s="470"/>
      <c r="E6" s="471"/>
      <c r="F6" s="470"/>
    </row>
    <row r="7" spans="1:11" s="5" customFormat="1" ht="24.95" customHeight="1">
      <c r="A7" s="465" t="str">
        <f>'(1)전력간선'!D7</f>
        <v>배관배선 공사</v>
      </c>
      <c r="B7" s="13"/>
      <c r="C7" s="13"/>
      <c r="D7" s="13"/>
      <c r="E7" s="14"/>
      <c r="F7" s="13"/>
    </row>
    <row r="8" spans="1:11" ht="24.95" customHeight="1">
      <c r="A8" s="11" t="str">
        <f>'(1)전력간선'!H8</f>
        <v>폴리에틸렌 전선관</v>
      </c>
      <c r="B8" s="466" t="str">
        <f>'(1)전력간선'!I8</f>
        <v>PE 54㎜</v>
      </c>
      <c r="C8" s="10" t="str">
        <f>'(1)전력간선'!J8</f>
        <v>M</v>
      </c>
      <c r="D8" s="9"/>
      <c r="E8" s="8">
        <f t="shared" ref="E8:E19" si="0">I8</f>
        <v>51</v>
      </c>
      <c r="F8" s="7"/>
      <c r="H8" s="3" t="str">
        <f t="shared" ref="H8:H19" si="1">CONCATENATE(A8,B8)</f>
        <v>폴리에틸렌 전선관PE 54㎜</v>
      </c>
      <c r="I8" s="6">
        <f>SUMIF('(1)전력간선'!N7:N31,H8,'(1)전력간선'!O7:O31)</f>
        <v>51</v>
      </c>
      <c r="J8" s="5"/>
      <c r="K8" s="5"/>
    </row>
    <row r="9" spans="1:11" ht="24.95" customHeight="1">
      <c r="A9" s="466" t="str">
        <f>'(1)전력간선'!H10</f>
        <v>PE난연케이블-1열 (지중)</v>
      </c>
      <c r="B9" s="466" t="str">
        <f>'(1)전력간선'!I10</f>
        <v>0.6/1kv F-CV 25㎟x4C</v>
      </c>
      <c r="C9" s="467" t="str">
        <f>'(1)전력간선'!J10</f>
        <v>M</v>
      </c>
      <c r="D9" s="9"/>
      <c r="E9" s="8">
        <f t="shared" si="0"/>
        <v>29</v>
      </c>
      <c r="F9" s="7"/>
      <c r="H9" s="3" t="str">
        <f t="shared" si="1"/>
        <v>PE난연케이블-1열 (지중)0.6/1kv F-CV 25㎟x4C</v>
      </c>
      <c r="I9" s="6">
        <f>SUMIF('(1)전력간선'!N9:N33,H9,'(1)전력간선'!O9:O33)</f>
        <v>29</v>
      </c>
      <c r="J9" s="5"/>
      <c r="K9" s="5"/>
    </row>
    <row r="10" spans="1:11" ht="24.95" customHeight="1">
      <c r="A10" s="466" t="str">
        <f>'(1)전력간선'!H12</f>
        <v>PE난연케이블-1열 (지중)</v>
      </c>
      <c r="B10" s="466" t="str">
        <f>'(1)전력간선'!I12</f>
        <v>0.6/1kv F-CV 35㎟x4C</v>
      </c>
      <c r="C10" s="467" t="str">
        <f>'(1)전력간선'!J12</f>
        <v>M</v>
      </c>
      <c r="D10" s="9"/>
      <c r="E10" s="8">
        <f t="shared" si="0"/>
        <v>42</v>
      </c>
      <c r="F10" s="7"/>
      <c r="H10" s="3" t="str">
        <f t="shared" si="1"/>
        <v>PE난연케이블-1열 (지중)0.6/1kv F-CV 35㎟x4C</v>
      </c>
      <c r="I10" s="6">
        <f>SUMIF('(1)전력간선'!N11:N35,H10,'(1)전력간선'!O11:O35)</f>
        <v>42</v>
      </c>
      <c r="J10" s="5"/>
      <c r="K10" s="5"/>
    </row>
    <row r="11" spans="1:11" ht="24.95" customHeight="1">
      <c r="A11" s="466" t="str">
        <f>'(1)전력간선'!H13</f>
        <v>PE난연케이블-1열 (지중 철거)</v>
      </c>
      <c r="B11" s="466" t="str">
        <f>'(1)전력간선'!I13</f>
        <v>0.6/1kv F-CV 25㎟x4C</v>
      </c>
      <c r="C11" s="467" t="str">
        <f>'(1)전력간선'!J13</f>
        <v>M</v>
      </c>
      <c r="D11" s="9"/>
      <c r="E11" s="8">
        <f t="shared" si="0"/>
        <v>29</v>
      </c>
      <c r="F11" s="7"/>
      <c r="H11" s="3" t="str">
        <f t="shared" si="1"/>
        <v>PE난연케이블-1열 (지중 철거)0.6/1kv F-CV 25㎟x4C</v>
      </c>
      <c r="I11" s="6">
        <f>SUMIF('(1)전력간선'!N12:N36,H11,'(1)전력간선'!O12:O36)</f>
        <v>29</v>
      </c>
      <c r="J11" s="5"/>
      <c r="K11" s="5"/>
    </row>
    <row r="12" spans="1:11" ht="24.95" customHeight="1">
      <c r="A12" s="466" t="str">
        <f>'(1)전력간선'!H9</f>
        <v>난연 비닐절연접지용전선(F-GV)</v>
      </c>
      <c r="B12" s="466" t="str">
        <f>'(1)전력간선'!I9</f>
        <v>0.6/1kv, 6㎟</v>
      </c>
      <c r="C12" s="467" t="str">
        <f>'(1)전력간선'!J9</f>
        <v>M</v>
      </c>
      <c r="D12" s="9"/>
      <c r="E12" s="8">
        <f t="shared" si="0"/>
        <v>29</v>
      </c>
      <c r="F12" s="7"/>
      <c r="H12" s="3" t="str">
        <f t="shared" si="1"/>
        <v>난연 비닐절연접지용전선(F-GV)0.6/1kv, 6㎟</v>
      </c>
      <c r="I12" s="6">
        <f>SUMIF('(1)전력간선'!N8:N32,H12,'(1)전력간선'!O8:O32)</f>
        <v>29</v>
      </c>
      <c r="J12" s="5"/>
      <c r="K12" s="5"/>
    </row>
    <row r="13" spans="1:11" ht="24.95" customHeight="1">
      <c r="A13" s="466" t="str">
        <f>'(1)전력간선'!H17</f>
        <v>접지공사 (F-GV 16㎟)</v>
      </c>
      <c r="B13" s="466" t="str">
        <f>'(1)전력간선'!I17</f>
        <v>제3종</v>
      </c>
      <c r="C13" s="467" t="str">
        <f>'(1)전력간선'!J17</f>
        <v>개소</v>
      </c>
      <c r="D13" s="13"/>
      <c r="E13" s="8">
        <f t="shared" si="0"/>
        <v>1</v>
      </c>
      <c r="F13" s="13"/>
      <c r="G13" s="5"/>
      <c r="H13" s="3" t="str">
        <f t="shared" si="1"/>
        <v>접지공사 (F-GV 16㎟)제3종</v>
      </c>
      <c r="I13" s="6">
        <f>SUMIF('(1)전력간선'!N16:N39,H13,'(1)전력간선'!O16:O39)</f>
        <v>1</v>
      </c>
      <c r="J13" s="5"/>
    </row>
    <row r="14" spans="1:11" ht="24.95" customHeight="1">
      <c r="A14" s="466" t="str">
        <f>'(1)전력간선'!H14</f>
        <v>압착단자 설치</v>
      </c>
      <c r="B14" s="466" t="str">
        <f>'(1)전력간선'!I14</f>
        <v>터미널, 25㎟, 3C</v>
      </c>
      <c r="C14" s="467" t="str">
        <f>'(1)전력간선'!J14</f>
        <v>조</v>
      </c>
      <c r="D14" s="9"/>
      <c r="E14" s="8">
        <f t="shared" si="0"/>
        <v>2</v>
      </c>
      <c r="F14" s="7"/>
      <c r="H14" s="3" t="str">
        <f t="shared" si="1"/>
        <v>압착단자 설치터미널, 25㎟, 3C</v>
      </c>
      <c r="I14" s="6">
        <f>SUMIF('(1)전력간선'!N12:N36,H14,'(1)전력간선'!O12:O36)</f>
        <v>2</v>
      </c>
      <c r="J14" s="5"/>
      <c r="K14" s="5"/>
    </row>
    <row r="15" spans="1:11" ht="24.95" customHeight="1">
      <c r="A15" s="466" t="str">
        <f>'(1)전력간선'!H15</f>
        <v>압착단자 설치</v>
      </c>
      <c r="B15" s="466" t="str">
        <f>'(1)전력간선'!I15</f>
        <v>터미널, 35㎟, 3C</v>
      </c>
      <c r="C15" s="467" t="str">
        <f>'(1)전력간선'!J15</f>
        <v>조</v>
      </c>
      <c r="D15" s="9"/>
      <c r="E15" s="8">
        <f t="shared" si="0"/>
        <v>1</v>
      </c>
      <c r="F15" s="7"/>
      <c r="H15" s="3" t="str">
        <f t="shared" si="1"/>
        <v>압착단자 설치터미널, 35㎟, 3C</v>
      </c>
      <c r="I15" s="6">
        <f>SUMIF('(1)전력간선'!N14:N37,H15,'(1)전력간선'!O14:O37)</f>
        <v>1</v>
      </c>
      <c r="J15" s="5"/>
      <c r="K15" s="5"/>
    </row>
    <row r="16" spans="1:11" ht="24.95" customHeight="1">
      <c r="A16" s="466" t="str">
        <f>'(1)전력간선'!H16</f>
        <v>분기접속재 설치</v>
      </c>
      <c r="B16" s="466" t="str">
        <f>'(1)전력간선'!I16</f>
        <v>3상 4회로, 저압(600V이하)</v>
      </c>
      <c r="C16" s="467" t="str">
        <f>'(1)전력간선'!J16</f>
        <v>조</v>
      </c>
      <c r="D16" s="9"/>
      <c r="E16" s="8">
        <f t="shared" si="0"/>
        <v>1</v>
      </c>
      <c r="F16" s="7"/>
      <c r="H16" s="3" t="str">
        <f t="shared" si="1"/>
        <v>분기접속재 설치3상 4회로, 저압(600V이하)</v>
      </c>
      <c r="I16" s="6">
        <f>SUMIF('(1)전력간선'!N15:N38,H16,'(1)전력간선'!O15:O38)</f>
        <v>1</v>
      </c>
      <c r="J16" s="5"/>
      <c r="K16" s="5"/>
    </row>
    <row r="17" spans="1:11" ht="24.95" customHeight="1">
      <c r="A17" s="466" t="str">
        <f>'(1)전력간선'!H18</f>
        <v>맨홀 설치</v>
      </c>
      <c r="B17" s="466" t="str">
        <f>'(1)전력간선'!I18</f>
        <v>600*600*600</v>
      </c>
      <c r="C17" s="467" t="str">
        <f>'(1)전력간선'!J18</f>
        <v>개소</v>
      </c>
      <c r="D17" s="9"/>
      <c r="E17" s="8">
        <f t="shared" si="0"/>
        <v>1</v>
      </c>
      <c r="F17" s="7"/>
      <c r="H17" s="3" t="str">
        <f t="shared" si="1"/>
        <v>맨홀 설치600*600*600</v>
      </c>
      <c r="I17" s="6">
        <f>SUMIF('(1)전력간선'!N17:N40,H17,'(1)전력간선'!O17:O40)</f>
        <v>1</v>
      </c>
      <c r="J17" s="5"/>
      <c r="K17" s="5"/>
    </row>
    <row r="18" spans="1:11" s="5" customFormat="1" ht="24.95" customHeight="1">
      <c r="A18" s="466" t="str">
        <f>'(1)전력간선'!H19</f>
        <v>한전 인입전선관 설치</v>
      </c>
      <c r="B18" s="466" t="str">
        <f>'(1)전력간선'!I19</f>
        <v>54㎜</v>
      </c>
      <c r="C18" s="467" t="str">
        <f>'(1)전력간선'!J19</f>
        <v>SET</v>
      </c>
      <c r="D18" s="9"/>
      <c r="E18" s="8">
        <f t="shared" si="0"/>
        <v>1</v>
      </c>
      <c r="F18" s="7"/>
      <c r="G18" s="3"/>
      <c r="H18" s="3" t="str">
        <f t="shared" si="1"/>
        <v>한전 인입전선관 설치54㎜</v>
      </c>
      <c r="I18" s="6">
        <f>SUMIF('(1)전력간선'!N18:N41,H18,'(1)전력간선'!O18:O41)</f>
        <v>1</v>
      </c>
    </row>
    <row r="19" spans="1:11" s="5" customFormat="1" ht="24.95" customHeight="1">
      <c r="A19" s="466" t="str">
        <f>'(1)전력간선'!H20</f>
        <v>고철</v>
      </c>
      <c r="B19" s="466" t="str">
        <f>'(1)전력간선'!I20</f>
        <v>상동</v>
      </c>
      <c r="C19" s="467" t="str">
        <f>'(1)전력간선'!J20</f>
        <v>KG</v>
      </c>
      <c r="D19" s="9"/>
      <c r="E19" s="8">
        <f t="shared" si="0"/>
        <v>6.4960000000000013</v>
      </c>
      <c r="F19" s="7"/>
      <c r="G19" s="3"/>
      <c r="H19" s="3" t="str">
        <f t="shared" si="1"/>
        <v>고철상동</v>
      </c>
      <c r="I19" s="6">
        <f>SUMIF('(1)전력간선'!N19:N42,H19,'(1)전력간선'!O19:O42)</f>
        <v>6.4960000000000013</v>
      </c>
    </row>
    <row r="20" spans="1:11" s="5" customFormat="1" ht="24.95" customHeight="1">
      <c r="A20" s="466"/>
      <c r="B20" s="466"/>
      <c r="C20" s="467"/>
      <c r="D20" s="9"/>
      <c r="E20" s="8"/>
      <c r="F20" s="7"/>
      <c r="G20" s="3"/>
      <c r="H20" s="3"/>
      <c r="I20" s="6"/>
    </row>
    <row r="21" spans="1:11" s="5" customFormat="1" ht="24.95" customHeight="1">
      <c r="A21" s="465" t="s">
        <v>701</v>
      </c>
      <c r="B21" s="468" t="s">
        <v>702</v>
      </c>
      <c r="C21" s="467"/>
      <c r="D21" s="9"/>
      <c r="E21" s="8"/>
      <c r="F21" s="7"/>
      <c r="G21" s="3"/>
      <c r="H21" s="3" t="str">
        <f t="shared" ref="H21:H27" si="2">CONCATENATE(A21,B21)</f>
        <v>토공조경공사분</v>
      </c>
      <c r="I21" s="6"/>
    </row>
    <row r="22" spans="1:11" s="5" customFormat="1" ht="24.95" customHeight="1">
      <c r="A22" s="466" t="str">
        <f>'(1)전력간선'!H23</f>
        <v>터파기</v>
      </c>
      <c r="B22" s="466" t="str">
        <f>'(1)전력간선'!I23</f>
        <v>0-1m</v>
      </c>
      <c r="C22" s="467" t="str">
        <f>'(1)전력간선'!J23</f>
        <v>㎥</v>
      </c>
      <c r="D22" s="9"/>
      <c r="E22" s="8">
        <f t="shared" ref="E22:E27" si="3">I22</f>
        <v>11.364000000000001</v>
      </c>
      <c r="F22" s="7"/>
      <c r="G22" s="3"/>
      <c r="H22" s="3" t="str">
        <f t="shared" si="2"/>
        <v>터파기0-1m</v>
      </c>
      <c r="I22" s="6">
        <f>SUMIF('(1)전력간선'!N22:N44,H22,'(1)전력간선'!O22:O44)</f>
        <v>11.364000000000001</v>
      </c>
    </row>
    <row r="23" spans="1:11" s="5" customFormat="1" ht="24.95" customHeight="1">
      <c r="A23" s="466" t="str">
        <f>'(1)전력간선'!H24</f>
        <v>되메우기</v>
      </c>
      <c r="B23" s="466" t="str">
        <f>'(1)전력간선'!I24</f>
        <v>0-1m</v>
      </c>
      <c r="C23" s="467" t="str">
        <f>'(1)전력간선'!J24</f>
        <v>㎥</v>
      </c>
      <c r="D23" s="9"/>
      <c r="E23" s="8">
        <f t="shared" si="3"/>
        <v>11.364000000000001</v>
      </c>
      <c r="F23" s="7"/>
      <c r="G23" s="3"/>
      <c r="H23" s="3" t="str">
        <f t="shared" si="2"/>
        <v>되메우기0-1m</v>
      </c>
      <c r="I23" s="6">
        <f>SUMIF('(1)전력간선'!N23:N45,H23,'(1)전력간선'!O23:O45)</f>
        <v>11.364000000000001</v>
      </c>
    </row>
    <row r="24" spans="1:11" s="5" customFormat="1" ht="24.95" customHeight="1">
      <c r="A24" s="466" t="str">
        <f>'(1)전력간선'!H25</f>
        <v>보도블럭 철거</v>
      </c>
      <c r="B24" s="466" t="str">
        <f>'(1)전력간선'!I25</f>
        <v>소형고압</v>
      </c>
      <c r="C24" s="467" t="str">
        <f>'(1)전력간선'!J25</f>
        <v>㎡</v>
      </c>
      <c r="D24" s="9"/>
      <c r="E24" s="8">
        <f t="shared" si="3"/>
        <v>15</v>
      </c>
      <c r="F24" s="7"/>
      <c r="G24" s="3"/>
      <c r="H24" s="3" t="str">
        <f t="shared" si="2"/>
        <v>보도블럭 철거소형고압</v>
      </c>
      <c r="I24" s="6">
        <f>SUMIF('(1)전력간선'!N24:N46,H24,'(1)전력간선'!O24:O46)</f>
        <v>15</v>
      </c>
    </row>
    <row r="25" spans="1:11" s="5" customFormat="1" ht="24.95" customHeight="1">
      <c r="A25" s="466" t="str">
        <f>'(1)전력간선'!H26</f>
        <v>보도블럭 복구</v>
      </c>
      <c r="B25" s="466" t="str">
        <f>'(1)전력간선'!I26</f>
        <v>소형고압, 경계부 포함</v>
      </c>
      <c r="C25" s="467" t="str">
        <f>'(1)전력간선'!J26</f>
        <v>㎡</v>
      </c>
      <c r="D25" s="9"/>
      <c r="E25" s="8">
        <f t="shared" si="3"/>
        <v>15</v>
      </c>
      <c r="F25" s="7"/>
      <c r="G25" s="3"/>
      <c r="H25" s="3" t="str">
        <f t="shared" si="2"/>
        <v>보도블럭 복구소형고압, 경계부 포함</v>
      </c>
      <c r="I25" s="6">
        <f>SUMIF('(1)전력간선'!N25:N47,H25,'(1)전력간선'!O25:O47)</f>
        <v>15</v>
      </c>
    </row>
    <row r="26" spans="1:11" s="5" customFormat="1" ht="24.95" customHeight="1">
      <c r="A26" s="466" t="str">
        <f>'(1)전력간선'!H27</f>
        <v>아스팔트 포장파괴</v>
      </c>
      <c r="B26" s="466" t="str">
        <f>'(1)전력간선'!I27</f>
        <v>폭 0.8m</v>
      </c>
      <c r="C26" s="467" t="str">
        <f>'(1)전력간선'!J27</f>
        <v>㎥</v>
      </c>
      <c r="D26" s="9"/>
      <c r="E26" s="8">
        <f t="shared" si="3"/>
        <v>1.1760000000000002</v>
      </c>
      <c r="F26" s="7"/>
      <c r="G26" s="3"/>
      <c r="H26" s="3" t="str">
        <f t="shared" si="2"/>
        <v>아스팔트 포장파괴폭 0.8m</v>
      </c>
      <c r="I26" s="6">
        <f>SUMIF('(1)전력간선'!N26:N48,H26,'(1)전력간선'!O26:O48)</f>
        <v>1.1760000000000002</v>
      </c>
    </row>
    <row r="27" spans="1:11" ht="24.95" customHeight="1">
      <c r="A27" s="466" t="str">
        <f>'(1)전력간선'!H28</f>
        <v>아스팔트 포장복구</v>
      </c>
      <c r="B27" s="466" t="str">
        <f>'(1)전력간선'!I28</f>
        <v>폭 0.8m</v>
      </c>
      <c r="C27" s="467" t="str">
        <f>'(1)전력간선'!J28</f>
        <v>㎥</v>
      </c>
      <c r="D27" s="9"/>
      <c r="E27" s="8">
        <f t="shared" si="3"/>
        <v>1.1760000000000002</v>
      </c>
      <c r="F27" s="7"/>
      <c r="H27" s="3" t="str">
        <f t="shared" si="2"/>
        <v>아스팔트 포장복구폭 0.8m</v>
      </c>
      <c r="I27" s="6">
        <f>SUMIF('(1)전력간선'!N27:N49,H27,'(1)전력간선'!O27:O49)</f>
        <v>1.1760000000000002</v>
      </c>
      <c r="J27" s="5"/>
    </row>
    <row r="28" spans="1:11" ht="24.95" customHeight="1">
      <c r="A28" s="466"/>
      <c r="B28" s="466"/>
      <c r="C28" s="467"/>
      <c r="D28" s="9"/>
      <c r="E28" s="8"/>
      <c r="F28" s="7"/>
      <c r="I28" s="6"/>
      <c r="J28" s="5"/>
    </row>
    <row r="29" spans="1:11" ht="24.95" customHeight="1">
      <c r="A29" s="466"/>
      <c r="B29" s="466"/>
      <c r="C29" s="467"/>
      <c r="D29" s="9"/>
      <c r="E29" s="8"/>
      <c r="F29" s="7"/>
      <c r="I29" s="6"/>
      <c r="J29" s="5"/>
    </row>
  </sheetData>
  <sortState ref="A9:K18">
    <sortCondition ref="A9"/>
  </sortState>
  <mergeCells count="6">
    <mergeCell ref="A1:F1"/>
    <mergeCell ref="A4:B4"/>
    <mergeCell ref="C4:C5"/>
    <mergeCell ref="D4:D5"/>
    <mergeCell ref="E4:E5"/>
    <mergeCell ref="F4:F5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75" orientation="landscape" r:id="rId1"/>
  <headerFooter alignWithMargins="0"/>
  <colBreaks count="1" manualBreakCount="1">
    <brk id="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theme="9" tint="0.79998168889431442"/>
  </sheetPr>
  <dimension ref="A1:O31"/>
  <sheetViews>
    <sheetView view="pageBreakPreview" topLeftCell="D1" zoomScale="85" zoomScaleNormal="100" zoomScaleSheetLayoutView="85" workbookViewId="0">
      <selection activeCell="D20" sqref="D20"/>
    </sheetView>
  </sheetViews>
  <sheetFormatPr defaultColWidth="9" defaultRowHeight="15.95" customHeight="1"/>
  <cols>
    <col min="1" max="1" width="9.5" style="423" hidden="1" customWidth="1"/>
    <col min="2" max="2" width="26.5" style="424" hidden="1" customWidth="1"/>
    <col min="3" max="3" width="23.5" style="424" hidden="1" customWidth="1"/>
    <col min="4" max="4" width="41.125" style="423" customWidth="1"/>
    <col min="5" max="5" width="36.375" style="457" customWidth="1"/>
    <col min="6" max="6" width="8.75" style="458" customWidth="1"/>
    <col min="7" max="7" width="7.125" style="458" customWidth="1"/>
    <col min="8" max="9" width="29" style="423" customWidth="1"/>
    <col min="10" max="10" width="4.75" style="459" customWidth="1"/>
    <col min="11" max="11" width="9.25" style="460" customWidth="1"/>
    <col min="12" max="12" width="12.375" style="461" customWidth="1"/>
    <col min="13" max="13" width="9" style="423"/>
    <col min="14" max="14" width="46.5" style="423" customWidth="1"/>
    <col min="15" max="15" width="10.125" style="423" customWidth="1"/>
    <col min="16" max="16384" width="9" style="423"/>
  </cols>
  <sheetData>
    <row r="1" spans="1:15" ht="15.95" customHeight="1">
      <c r="D1" s="660" t="s">
        <v>340</v>
      </c>
      <c r="E1" s="660"/>
      <c r="F1" s="660"/>
      <c r="G1" s="660"/>
      <c r="H1" s="660"/>
      <c r="I1" s="660"/>
      <c r="J1" s="660"/>
      <c r="K1" s="660"/>
      <c r="L1" s="660"/>
    </row>
    <row r="2" spans="1:15" ht="15.95" customHeight="1">
      <c r="D2" s="660"/>
      <c r="E2" s="660"/>
      <c r="F2" s="660"/>
      <c r="G2" s="660"/>
      <c r="H2" s="660"/>
      <c r="I2" s="660"/>
      <c r="J2" s="660"/>
      <c r="K2" s="660"/>
      <c r="L2" s="660"/>
    </row>
    <row r="3" spans="1:15" s="442" customFormat="1" ht="15.95" customHeight="1">
      <c r="B3" s="443"/>
      <c r="C3" s="443"/>
      <c r="D3" s="661" t="s">
        <v>580</v>
      </c>
      <c r="E3" s="661"/>
      <c r="F3" s="661"/>
      <c r="G3" s="661"/>
      <c r="H3" s="661"/>
      <c r="I3" s="661"/>
      <c r="J3" s="661"/>
      <c r="K3" s="444"/>
      <c r="L3" s="445"/>
    </row>
    <row r="4" spans="1:15" ht="15.95" customHeight="1">
      <c r="A4" s="654" t="e">
        <f>#REF!</f>
        <v>#REF!</v>
      </c>
      <c r="B4" s="655" t="e">
        <f>#REF!</f>
        <v>#REF!</v>
      </c>
      <c r="C4" s="655" t="e">
        <f>#REF!</f>
        <v>#REF!</v>
      </c>
      <c r="D4" s="656" t="s">
        <v>176</v>
      </c>
      <c r="E4" s="657" t="s">
        <v>175</v>
      </c>
      <c r="F4" s="662" t="s">
        <v>174</v>
      </c>
      <c r="G4" s="662" t="s">
        <v>173</v>
      </c>
      <c r="H4" s="656" t="s">
        <v>172</v>
      </c>
      <c r="I4" s="656" t="s">
        <v>122</v>
      </c>
      <c r="J4" s="656" t="s">
        <v>170</v>
      </c>
      <c r="K4" s="658" t="s">
        <v>169</v>
      </c>
      <c r="L4" s="659" t="s">
        <v>56</v>
      </c>
    </row>
    <row r="5" spans="1:15" ht="15.95" customHeight="1">
      <c r="A5" s="654"/>
      <c r="B5" s="655"/>
      <c r="C5" s="655"/>
      <c r="D5" s="656"/>
      <c r="E5" s="657"/>
      <c r="F5" s="662"/>
      <c r="G5" s="662"/>
      <c r="H5" s="656"/>
      <c r="I5" s="656"/>
      <c r="J5" s="656"/>
      <c r="K5" s="658"/>
      <c r="L5" s="659"/>
    </row>
    <row r="6" spans="1:15" s="446" customFormat="1" ht="24.95" customHeight="1">
      <c r="B6" s="447"/>
      <c r="C6" s="447"/>
      <c r="D6" s="448" t="s">
        <v>581</v>
      </c>
      <c r="E6" s="449"/>
      <c r="F6" s="450"/>
      <c r="G6" s="450"/>
      <c r="H6" s="451"/>
      <c r="I6" s="451"/>
      <c r="J6" s="452"/>
      <c r="K6" s="453"/>
      <c r="L6" s="454"/>
      <c r="O6" s="455"/>
    </row>
    <row r="7" spans="1:15" ht="24.95" customHeight="1">
      <c r="D7" s="425" t="s">
        <v>83</v>
      </c>
      <c r="E7" s="426"/>
      <c r="F7" s="427"/>
      <c r="G7" s="427"/>
      <c r="H7" s="428"/>
      <c r="I7" s="428"/>
      <c r="J7" s="430"/>
      <c r="K7" s="431"/>
      <c r="L7" s="432"/>
      <c r="O7" s="433"/>
    </row>
    <row r="8" spans="1:15" ht="24.95" customHeight="1">
      <c r="B8" s="424" t="s">
        <v>155</v>
      </c>
      <c r="D8" s="435" t="s">
        <v>689</v>
      </c>
      <c r="E8" s="456" t="s">
        <v>687</v>
      </c>
      <c r="F8" s="427" cm="1">
        <f t="array" ref="F8">전력신설합계</f>
        <v>25</v>
      </c>
      <c r="G8" s="427">
        <f>F8</f>
        <v>25</v>
      </c>
      <c r="H8" s="428" t="s">
        <v>576</v>
      </c>
      <c r="I8" s="429" t="s">
        <v>577</v>
      </c>
      <c r="J8" s="430" t="s">
        <v>1</v>
      </c>
      <c r="K8" s="431">
        <v>1</v>
      </c>
      <c r="L8" s="432">
        <f>G8*K8</f>
        <v>25</v>
      </c>
      <c r="N8" s="423" t="str">
        <f t="shared" ref="N8" si="0">CONCATENATE(H8,I8)</f>
        <v>폴리에틸렌 전선관PE 54㎜</v>
      </c>
      <c r="O8" s="433">
        <f t="shared" ref="O8" si="1">+L8</f>
        <v>25</v>
      </c>
    </row>
    <row r="9" spans="1:15" ht="24.95" customHeight="1">
      <c r="B9" s="424" t="s">
        <v>155</v>
      </c>
      <c r="D9" s="426"/>
      <c r="E9" s="456" t="s">
        <v>686</v>
      </c>
      <c r="F9" s="427" cm="1">
        <f t="array" ref="F9">전력신설합계</f>
        <v>29</v>
      </c>
      <c r="G9" s="427">
        <f>F9</f>
        <v>29</v>
      </c>
      <c r="H9" s="428" t="s">
        <v>695</v>
      </c>
      <c r="I9" s="429" t="s">
        <v>696</v>
      </c>
      <c r="J9" s="430" t="s">
        <v>1</v>
      </c>
      <c r="K9" s="431">
        <v>1</v>
      </c>
      <c r="L9" s="432">
        <f>G9*K9</f>
        <v>29</v>
      </c>
      <c r="N9" s="423" t="str">
        <f t="shared" ref="N9:N20" si="2">CONCATENATE(H9,I9)</f>
        <v>난연 비닐절연접지용전선(F-GV)0.6/1kv, 6㎟</v>
      </c>
      <c r="O9" s="433">
        <f t="shared" ref="O9:O20" si="3">+L9</f>
        <v>29</v>
      </c>
    </row>
    <row r="10" spans="1:15" ht="24.95" customHeight="1">
      <c r="B10" s="424" t="s">
        <v>155</v>
      </c>
      <c r="D10" s="426"/>
      <c r="E10" s="456" t="s">
        <v>686</v>
      </c>
      <c r="F10" s="427" cm="1">
        <f t="array" ref="F10">전력신설합계</f>
        <v>29</v>
      </c>
      <c r="G10" s="427">
        <f>F10</f>
        <v>29</v>
      </c>
      <c r="H10" s="428" t="s">
        <v>579</v>
      </c>
      <c r="I10" s="429" t="s">
        <v>578</v>
      </c>
      <c r="J10" s="430" t="s">
        <v>1</v>
      </c>
      <c r="K10" s="431">
        <v>1</v>
      </c>
      <c r="L10" s="432">
        <f>G10*K10</f>
        <v>29</v>
      </c>
      <c r="N10" s="423" t="str">
        <f t="shared" si="2"/>
        <v>PE난연케이블-1열 (지중)0.6/1kv F-CV 25㎟x4C</v>
      </c>
      <c r="O10" s="433">
        <f t="shared" si="3"/>
        <v>29</v>
      </c>
    </row>
    <row r="11" spans="1:15" ht="24.95" customHeight="1">
      <c r="B11" s="424" t="s">
        <v>155</v>
      </c>
      <c r="D11" s="435" t="s">
        <v>688</v>
      </c>
      <c r="E11" s="456" t="s">
        <v>691</v>
      </c>
      <c r="F11" s="427" cm="1">
        <f t="array" ref="F11">전력신설합계</f>
        <v>26</v>
      </c>
      <c r="G11" s="427">
        <f t="shared" ref="G11:G12" si="4">F11</f>
        <v>26</v>
      </c>
      <c r="H11" s="428" t="s">
        <v>576</v>
      </c>
      <c r="I11" s="429" t="s">
        <v>577</v>
      </c>
      <c r="J11" s="430" t="s">
        <v>1</v>
      </c>
      <c r="K11" s="431">
        <v>1</v>
      </c>
      <c r="L11" s="432">
        <f t="shared" ref="L11:L12" si="5">G11*K11</f>
        <v>26</v>
      </c>
      <c r="N11" s="423" t="str">
        <f t="shared" si="2"/>
        <v>폴리에틸렌 전선관PE 54㎜</v>
      </c>
      <c r="O11" s="433">
        <f t="shared" si="3"/>
        <v>26</v>
      </c>
    </row>
    <row r="12" spans="1:15" ht="24.95" customHeight="1">
      <c r="B12" s="424" t="s">
        <v>155</v>
      </c>
      <c r="D12" s="426"/>
      <c r="E12" s="456" t="s">
        <v>690</v>
      </c>
      <c r="F12" s="427" cm="1">
        <f t="array" ref="F12">전력신설합계</f>
        <v>42</v>
      </c>
      <c r="G12" s="427">
        <f t="shared" si="4"/>
        <v>42</v>
      </c>
      <c r="H12" s="428" t="s">
        <v>579</v>
      </c>
      <c r="I12" s="429" t="s">
        <v>692</v>
      </c>
      <c r="J12" s="430" t="s">
        <v>1</v>
      </c>
      <c r="K12" s="431">
        <v>1</v>
      </c>
      <c r="L12" s="432">
        <f t="shared" si="5"/>
        <v>42</v>
      </c>
      <c r="N12" s="423" t="str">
        <f t="shared" si="2"/>
        <v>PE난연케이블-1열 (지중)0.6/1kv F-CV 35㎟x4C</v>
      </c>
      <c r="O12" s="433">
        <f t="shared" si="3"/>
        <v>42</v>
      </c>
    </row>
    <row r="13" spans="1:15" ht="24.95" customHeight="1">
      <c r="B13" s="424" t="s">
        <v>155</v>
      </c>
      <c r="D13" s="426" t="str">
        <f>TEXT(H13,0)&amp;", "&amp;TEXT(I13,0)</f>
        <v>PE난연케이블-1열 (지중 철거), 0.6/1kv F-CV 25㎟x4C</v>
      </c>
      <c r="E13" s="456" t="s">
        <v>698</v>
      </c>
      <c r="F13" s="427" cm="1">
        <f t="array" ref="F13">전력신설합계</f>
        <v>29</v>
      </c>
      <c r="G13" s="427">
        <f>F13</f>
        <v>29</v>
      </c>
      <c r="H13" s="428" t="s">
        <v>697</v>
      </c>
      <c r="I13" s="429" t="s">
        <v>578</v>
      </c>
      <c r="J13" s="430" t="s">
        <v>1</v>
      </c>
      <c r="K13" s="431">
        <v>1</v>
      </c>
      <c r="L13" s="432">
        <f>G13*K13</f>
        <v>29</v>
      </c>
      <c r="N13" s="423" t="str">
        <f t="shared" ref="N13" si="6">CONCATENATE(H13,I13)</f>
        <v>PE난연케이블-1열 (지중 철거)0.6/1kv F-CV 25㎟x4C</v>
      </c>
      <c r="O13" s="433">
        <f t="shared" ref="O13" si="7">+L13</f>
        <v>29</v>
      </c>
    </row>
    <row r="14" spans="1:15" ht="24.95" customHeight="1">
      <c r="D14" s="426" t="str">
        <f>TEXT(H14,0)&amp;", "&amp;TEXT(I14,0)</f>
        <v>압착단자 설치, 터미널, 25㎟, 3C</v>
      </c>
      <c r="E14" s="456" t="s">
        <v>393</v>
      </c>
      <c r="F14" s="427" cm="1">
        <f t="array" ref="F14">전력신설합계</f>
        <v>2</v>
      </c>
      <c r="G14" s="427">
        <f>F14</f>
        <v>2</v>
      </c>
      <c r="H14" s="428" t="s">
        <v>706</v>
      </c>
      <c r="I14" s="428" t="s">
        <v>711</v>
      </c>
      <c r="J14" s="430" t="s">
        <v>671</v>
      </c>
      <c r="K14" s="431">
        <v>1</v>
      </c>
      <c r="L14" s="432">
        <f>G14*K14</f>
        <v>2</v>
      </c>
      <c r="N14" s="423" t="str">
        <f t="shared" si="2"/>
        <v>압착단자 설치터미널, 25㎟, 3C</v>
      </c>
      <c r="O14" s="433">
        <f t="shared" si="3"/>
        <v>2</v>
      </c>
    </row>
    <row r="15" spans="1:15" ht="24.95" customHeight="1">
      <c r="D15" s="426" t="str">
        <f t="shared" ref="D15" si="8">TEXT(H15,0)&amp;", "&amp;TEXT(I15,0)</f>
        <v>압착단자 설치, 터미널, 35㎟, 3C</v>
      </c>
      <c r="E15" s="456">
        <v>1</v>
      </c>
      <c r="F15" s="427" cm="1">
        <f t="array" ref="F15">전력신설합계</f>
        <v>1</v>
      </c>
      <c r="G15" s="427">
        <f t="shared" ref="G15" si="9">F15</f>
        <v>1</v>
      </c>
      <c r="H15" s="428" t="s">
        <v>706</v>
      </c>
      <c r="I15" s="428" t="s">
        <v>712</v>
      </c>
      <c r="J15" s="430" t="s">
        <v>671</v>
      </c>
      <c r="K15" s="431">
        <v>1</v>
      </c>
      <c r="L15" s="432">
        <f t="shared" ref="L15" si="10">G15*K15</f>
        <v>1</v>
      </c>
      <c r="N15" s="423" t="str">
        <f t="shared" si="2"/>
        <v>압착단자 설치터미널, 35㎟, 3C</v>
      </c>
      <c r="O15" s="433">
        <f t="shared" si="3"/>
        <v>1</v>
      </c>
    </row>
    <row r="16" spans="1:15" ht="24.95" customHeight="1">
      <c r="D16" s="426" t="str">
        <f t="shared" ref="D16" si="11">TEXT(H16,0)&amp;", "&amp;TEXT(I16,0)</f>
        <v>분기접속재 설치, 3상 4회로, 저압(600V이하)</v>
      </c>
      <c r="E16" s="456">
        <v>1</v>
      </c>
      <c r="F16" s="427" cm="1">
        <f t="array" ref="F16">전력신설합계</f>
        <v>1</v>
      </c>
      <c r="G16" s="427">
        <f t="shared" ref="G16" si="12">F16</f>
        <v>1</v>
      </c>
      <c r="H16" s="428" t="s">
        <v>704</v>
      </c>
      <c r="I16" s="428" t="s">
        <v>707</v>
      </c>
      <c r="J16" s="430" t="s">
        <v>671</v>
      </c>
      <c r="K16" s="431">
        <v>1</v>
      </c>
      <c r="L16" s="432">
        <f t="shared" ref="L16" si="13">G16*K16</f>
        <v>1</v>
      </c>
      <c r="N16" s="423" t="str">
        <f t="shared" si="2"/>
        <v>분기접속재 설치3상 4회로, 저압(600V이하)</v>
      </c>
      <c r="O16" s="433">
        <f t="shared" si="3"/>
        <v>1</v>
      </c>
    </row>
    <row r="17" spans="2:15" ht="24.95" customHeight="1">
      <c r="D17" s="426" t="str">
        <f t="shared" ref="D17" si="14">TEXT(H17,0)&amp;", "&amp;TEXT(I17,0)</f>
        <v>접지공사 (F-GV 16㎟), 제3종</v>
      </c>
      <c r="E17" s="456">
        <v>1</v>
      </c>
      <c r="F17" s="427" cm="1">
        <f t="array" ref="F17">전력신설합계</f>
        <v>1</v>
      </c>
      <c r="G17" s="427">
        <f t="shared" ref="G17" si="15">F17</f>
        <v>1</v>
      </c>
      <c r="H17" s="428" t="s">
        <v>574</v>
      </c>
      <c r="I17" s="428" t="s">
        <v>575</v>
      </c>
      <c r="J17" s="430" t="s">
        <v>427</v>
      </c>
      <c r="K17" s="431">
        <v>1</v>
      </c>
      <c r="L17" s="432">
        <f t="shared" ref="L17" si="16">G17*K17</f>
        <v>1</v>
      </c>
      <c r="N17" s="423" t="str">
        <f t="shared" si="2"/>
        <v>접지공사 (F-GV 16㎟)제3종</v>
      </c>
      <c r="O17" s="433">
        <f t="shared" si="3"/>
        <v>1</v>
      </c>
    </row>
    <row r="18" spans="2:15" ht="24.95" customHeight="1">
      <c r="D18" s="426" t="str">
        <f t="shared" ref="D18" si="17">TEXT(H18,0)&amp;", "&amp;TEXT(I18,0)</f>
        <v>맨홀 설치, 600*600*600</v>
      </c>
      <c r="E18" s="456">
        <v>1</v>
      </c>
      <c r="F18" s="427" cm="1">
        <f t="array" ref="F18">전력신설합계</f>
        <v>1</v>
      </c>
      <c r="G18" s="427">
        <f t="shared" ref="G18" si="18">F18</f>
        <v>1</v>
      </c>
      <c r="H18" s="428" t="s">
        <v>703</v>
      </c>
      <c r="I18" s="428" t="s">
        <v>94</v>
      </c>
      <c r="J18" s="430" t="s">
        <v>401</v>
      </c>
      <c r="K18" s="431">
        <v>1</v>
      </c>
      <c r="L18" s="432">
        <f t="shared" ref="L18" si="19">G18*K18</f>
        <v>1</v>
      </c>
      <c r="N18" s="423" t="str">
        <f t="shared" si="2"/>
        <v>맨홀 설치600*600*600</v>
      </c>
      <c r="O18" s="433">
        <f t="shared" si="3"/>
        <v>1</v>
      </c>
    </row>
    <row r="19" spans="2:15" ht="24.95" customHeight="1">
      <c r="D19" s="426" t="str">
        <f t="shared" ref="D19" si="20">TEXT(H19,0)&amp;", "&amp;TEXT(I19,0)</f>
        <v>한전 인입전선관 설치, 54㎜</v>
      </c>
      <c r="E19" s="456">
        <v>1</v>
      </c>
      <c r="F19" s="427" cm="1">
        <f t="array" ref="F19">전력신설합계</f>
        <v>1</v>
      </c>
      <c r="G19" s="427">
        <f t="shared" ref="G19" si="21">F19</f>
        <v>1</v>
      </c>
      <c r="H19" s="428" t="s">
        <v>705</v>
      </c>
      <c r="I19" s="429" t="s">
        <v>582</v>
      </c>
      <c r="J19" s="430" t="s">
        <v>708</v>
      </c>
      <c r="K19" s="431">
        <v>1</v>
      </c>
      <c r="L19" s="432">
        <f t="shared" ref="L19" si="22">G19*K19</f>
        <v>1</v>
      </c>
      <c r="N19" s="423" t="str">
        <f t="shared" si="2"/>
        <v>한전 인입전선관 설치54㎜</v>
      </c>
      <c r="O19" s="433">
        <f t="shared" si="3"/>
        <v>1</v>
      </c>
    </row>
    <row r="20" spans="2:15" ht="24.95" customHeight="1">
      <c r="B20" s="424" t="s">
        <v>155</v>
      </c>
      <c r="D20" s="426" t="str">
        <f>TEXT(H20,0)&amp;", "&amp;TEXT(I20,0)</f>
        <v>고철, 상동</v>
      </c>
      <c r="E20" s="456" t="s">
        <v>700</v>
      </c>
      <c r="F20" s="427" cm="1">
        <f t="array" ref="F20">전력신설합계</f>
        <v>6.4960000000000013</v>
      </c>
      <c r="G20" s="427">
        <f>F20</f>
        <v>6.4960000000000013</v>
      </c>
      <c r="H20" s="428" t="s">
        <v>709</v>
      </c>
      <c r="I20" s="429" t="s">
        <v>710</v>
      </c>
      <c r="J20" s="430" t="s">
        <v>699</v>
      </c>
      <c r="K20" s="431">
        <v>1</v>
      </c>
      <c r="L20" s="432">
        <f>G20*K20</f>
        <v>6.4960000000000013</v>
      </c>
      <c r="N20" s="423" t="str">
        <f t="shared" si="2"/>
        <v>고철상동</v>
      </c>
      <c r="O20" s="433">
        <f t="shared" si="3"/>
        <v>6.4960000000000013</v>
      </c>
    </row>
    <row r="21" spans="2:15" ht="24.95" customHeight="1">
      <c r="D21" s="426"/>
      <c r="E21" s="456"/>
      <c r="F21" s="427"/>
      <c r="G21" s="427"/>
      <c r="H21" s="428"/>
      <c r="I21" s="428"/>
      <c r="J21" s="430"/>
      <c r="K21" s="431"/>
      <c r="L21" s="432"/>
      <c r="O21" s="433"/>
    </row>
    <row r="22" spans="2:15" ht="24.95" customHeight="1">
      <c r="D22" s="425" t="s">
        <v>685</v>
      </c>
      <c r="E22" s="426"/>
      <c r="F22" s="427"/>
      <c r="G22" s="427"/>
      <c r="H22" s="428"/>
      <c r="I22" s="428"/>
      <c r="J22" s="430"/>
      <c r="K22" s="431"/>
      <c r="L22" s="432"/>
      <c r="O22" s="433"/>
    </row>
    <row r="23" spans="2:15" ht="24.95" customHeight="1">
      <c r="D23" s="426" t="str">
        <f>TEXT(H23,0)&amp;", "&amp;TEXT(I23,0)</f>
        <v>터파기, 0-1m</v>
      </c>
      <c r="E23" s="456" t="s">
        <v>672</v>
      </c>
      <c r="F23" s="427" cm="1">
        <f t="array" ref="F23">전력신설합계</f>
        <v>11.364000000000001</v>
      </c>
      <c r="G23" s="427">
        <f>F23</f>
        <v>11.364000000000001</v>
      </c>
      <c r="H23" s="428" t="s">
        <v>673</v>
      </c>
      <c r="I23" s="428" t="s">
        <v>674</v>
      </c>
      <c r="J23" s="430" t="s">
        <v>675</v>
      </c>
      <c r="K23" s="431">
        <v>1</v>
      </c>
      <c r="L23" s="464">
        <f>G23*K23</f>
        <v>11.364000000000001</v>
      </c>
      <c r="N23" s="423" t="str">
        <f t="shared" ref="N23:N28" si="23">CONCATENATE(H23,I23)</f>
        <v>터파기0-1m</v>
      </c>
      <c r="O23" s="433">
        <f t="shared" ref="O23:O28" si="24">+L23</f>
        <v>11.364000000000001</v>
      </c>
    </row>
    <row r="24" spans="2:15" ht="24.95" customHeight="1">
      <c r="D24" s="426" t="str">
        <f>TEXT(H24,0)&amp;", "&amp;TEXT(I24,0)</f>
        <v>되메우기, 0-1m</v>
      </c>
      <c r="E24" s="456" t="str">
        <f>E23</f>
        <v>0.3*(19+6)+0.552*(7)</v>
      </c>
      <c r="F24" s="427" cm="1">
        <f t="array" ref="F24">전력신설합계</f>
        <v>11.364000000000001</v>
      </c>
      <c r="G24" s="427">
        <f>F24</f>
        <v>11.364000000000001</v>
      </c>
      <c r="H24" s="428" t="s">
        <v>676</v>
      </c>
      <c r="I24" s="428" t="s">
        <v>674</v>
      </c>
      <c r="J24" s="430" t="s">
        <v>675</v>
      </c>
      <c r="K24" s="431">
        <v>1</v>
      </c>
      <c r="L24" s="464">
        <f>G24*K24</f>
        <v>11.364000000000001</v>
      </c>
      <c r="N24" s="423" t="str">
        <f t="shared" si="23"/>
        <v>되메우기0-1m</v>
      </c>
      <c r="O24" s="433">
        <f t="shared" si="24"/>
        <v>11.364000000000001</v>
      </c>
    </row>
    <row r="25" spans="2:15" ht="24.95" customHeight="1">
      <c r="D25" s="426" t="str">
        <f t="shared" ref="D25:D28" si="25">TEXT(H25,0)&amp;", "&amp;TEXT(I25,0)</f>
        <v>보도블럭 철거, 소형고압</v>
      </c>
      <c r="E25" s="456" t="s">
        <v>677</v>
      </c>
      <c r="F25" s="427" cm="1">
        <f t="array" ref="F25">전력신설합계</f>
        <v>15</v>
      </c>
      <c r="G25" s="427">
        <f t="shared" ref="G25:G28" si="26">F25</f>
        <v>15</v>
      </c>
      <c r="H25" s="428" t="s">
        <v>678</v>
      </c>
      <c r="I25" s="428" t="s">
        <v>679</v>
      </c>
      <c r="J25" s="430" t="s">
        <v>680</v>
      </c>
      <c r="K25" s="431">
        <v>1</v>
      </c>
      <c r="L25" s="464">
        <f t="shared" ref="L25:L28" si="27">G25*K25</f>
        <v>15</v>
      </c>
      <c r="N25" s="423" t="str">
        <f t="shared" si="23"/>
        <v>보도블럭 철거소형고압</v>
      </c>
      <c r="O25" s="433">
        <f t="shared" si="24"/>
        <v>15</v>
      </c>
    </row>
    <row r="26" spans="2:15" ht="24.95" customHeight="1">
      <c r="D26" s="426" t="str">
        <f t="shared" si="25"/>
        <v>보도블럭 복구, 소형고압, 경계부 포함</v>
      </c>
      <c r="E26" s="456" t="s">
        <v>677</v>
      </c>
      <c r="F26" s="427" cm="1">
        <f t="array" ref="F26">전력신설합계</f>
        <v>15</v>
      </c>
      <c r="G26" s="427">
        <f t="shared" si="26"/>
        <v>15</v>
      </c>
      <c r="H26" s="428" t="s">
        <v>693</v>
      </c>
      <c r="I26" s="428" t="s">
        <v>694</v>
      </c>
      <c r="J26" s="430" t="s">
        <v>680</v>
      </c>
      <c r="K26" s="431">
        <v>1</v>
      </c>
      <c r="L26" s="464">
        <f t="shared" si="27"/>
        <v>15</v>
      </c>
      <c r="N26" s="423" t="str">
        <f t="shared" si="23"/>
        <v>보도블럭 복구소형고압, 경계부 포함</v>
      </c>
      <c r="O26" s="433">
        <f t="shared" si="24"/>
        <v>15</v>
      </c>
    </row>
    <row r="27" spans="2:15" ht="24.95" customHeight="1">
      <c r="D27" s="426" t="str">
        <f t="shared" si="25"/>
        <v>아스팔트 포장파괴, 폭 0.8m</v>
      </c>
      <c r="E27" s="456" t="s">
        <v>681</v>
      </c>
      <c r="F27" s="427" cm="1">
        <f t="array" ref="F27">전력신설합계</f>
        <v>1.1760000000000002</v>
      </c>
      <c r="G27" s="427">
        <f t="shared" si="26"/>
        <v>1.1760000000000002</v>
      </c>
      <c r="H27" s="428" t="s">
        <v>682</v>
      </c>
      <c r="I27" s="428" t="s">
        <v>683</v>
      </c>
      <c r="J27" s="430" t="s">
        <v>675</v>
      </c>
      <c r="K27" s="431">
        <v>1</v>
      </c>
      <c r="L27" s="464">
        <f t="shared" si="27"/>
        <v>1.1760000000000002</v>
      </c>
      <c r="N27" s="423" t="str">
        <f t="shared" si="23"/>
        <v>아스팔트 포장파괴폭 0.8m</v>
      </c>
      <c r="O27" s="433">
        <f t="shared" si="24"/>
        <v>1.1760000000000002</v>
      </c>
    </row>
    <row r="28" spans="2:15" ht="24.95" customHeight="1">
      <c r="D28" s="426" t="str">
        <f t="shared" si="25"/>
        <v>아스팔트 포장복구, 폭 0.8m</v>
      </c>
      <c r="E28" s="456" t="s">
        <v>681</v>
      </c>
      <c r="F28" s="427" cm="1">
        <f t="array" ref="F28">전력신설합계</f>
        <v>1.1760000000000002</v>
      </c>
      <c r="G28" s="427">
        <f t="shared" si="26"/>
        <v>1.1760000000000002</v>
      </c>
      <c r="H28" s="428" t="s">
        <v>684</v>
      </c>
      <c r="I28" s="428" t="s">
        <v>683</v>
      </c>
      <c r="J28" s="430" t="s">
        <v>675</v>
      </c>
      <c r="K28" s="431">
        <v>1</v>
      </c>
      <c r="L28" s="464">
        <f t="shared" si="27"/>
        <v>1.1760000000000002</v>
      </c>
      <c r="N28" s="423" t="str">
        <f t="shared" si="23"/>
        <v>아스팔트 포장복구폭 0.8m</v>
      </c>
      <c r="O28" s="433">
        <f t="shared" si="24"/>
        <v>1.1760000000000002</v>
      </c>
    </row>
    <row r="29" spans="2:15" ht="24.95" customHeight="1">
      <c r="D29" s="426"/>
      <c r="E29" s="456"/>
      <c r="F29" s="427"/>
      <c r="G29" s="427"/>
      <c r="H29" s="428"/>
      <c r="I29" s="428"/>
      <c r="J29" s="430"/>
      <c r="K29" s="431"/>
      <c r="L29" s="432"/>
      <c r="O29" s="433"/>
    </row>
    <row r="30" spans="2:15" ht="24.95" customHeight="1">
      <c r="D30" s="426"/>
      <c r="E30" s="456"/>
      <c r="F30" s="427"/>
      <c r="G30" s="427"/>
      <c r="H30" s="428"/>
      <c r="I30" s="428"/>
      <c r="J30" s="430"/>
      <c r="K30" s="431"/>
      <c r="L30" s="432"/>
      <c r="O30" s="433"/>
    </row>
    <row r="31" spans="2:15" ht="24.95" customHeight="1">
      <c r="D31" s="426"/>
      <c r="E31" s="456"/>
      <c r="F31" s="427"/>
      <c r="G31" s="427"/>
      <c r="H31" s="428"/>
      <c r="I31" s="428"/>
      <c r="J31" s="430"/>
      <c r="K31" s="431"/>
      <c r="L31" s="432"/>
      <c r="O31" s="433"/>
    </row>
  </sheetData>
  <mergeCells count="14">
    <mergeCell ref="I4:I5"/>
    <mergeCell ref="J4:J5"/>
    <mergeCell ref="K4:K5"/>
    <mergeCell ref="L4:L5"/>
    <mergeCell ref="D1:L2"/>
    <mergeCell ref="D3:J3"/>
    <mergeCell ref="F4:F5"/>
    <mergeCell ref="G4:G5"/>
    <mergeCell ref="H4:H5"/>
    <mergeCell ref="A4:A5"/>
    <mergeCell ref="B4:B5"/>
    <mergeCell ref="C4:C5"/>
    <mergeCell ref="D4:D5"/>
    <mergeCell ref="E4:E5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72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FF0000"/>
  </sheetPr>
  <dimension ref="A1:K29"/>
  <sheetViews>
    <sheetView view="pageBreakPreview" zoomScale="85" zoomScaleNormal="115" zoomScaleSheetLayoutView="85" workbookViewId="0">
      <pane xSplit="3" ySplit="5" topLeftCell="D9" activePane="bottomRight" state="frozen"/>
      <selection activeCell="A26" sqref="A26:XFD26"/>
      <selection pane="topRight" activeCell="A26" sqref="A26:XFD26"/>
      <selection pane="bottomLeft" activeCell="A26" sqref="A26:XFD26"/>
      <selection pane="bottomRight" activeCell="A26" sqref="A26:XFD26"/>
    </sheetView>
  </sheetViews>
  <sheetFormatPr defaultColWidth="9" defaultRowHeight="13.5"/>
  <cols>
    <col min="1" max="1" width="29" style="3" customWidth="1"/>
    <col min="2" max="2" width="34.625" style="3" customWidth="1"/>
    <col min="3" max="3" width="6.5" style="5" customWidth="1"/>
    <col min="4" max="4" width="62.5" style="3" customWidth="1"/>
    <col min="5" max="5" width="23.375" style="4" customWidth="1"/>
    <col min="6" max="6" width="13.25" style="3" customWidth="1"/>
    <col min="7" max="7" width="9" style="3"/>
    <col min="8" max="8" width="38.375" style="3" customWidth="1"/>
    <col min="9" max="9" width="13" style="3" customWidth="1"/>
    <col min="10" max="16384" width="9" style="3"/>
  </cols>
  <sheetData>
    <row r="1" spans="1:11" ht="16.5" customHeight="1">
      <c r="A1" s="640" t="s">
        <v>130</v>
      </c>
      <c r="B1" s="640"/>
      <c r="C1" s="640"/>
      <c r="D1" s="640"/>
      <c r="E1" s="640"/>
      <c r="F1" s="640"/>
    </row>
    <row r="2" spans="1:11" ht="16.5" customHeight="1">
      <c r="E2" s="16"/>
    </row>
    <row r="3" spans="1:11" s="15" customFormat="1" ht="16.5" customHeight="1">
      <c r="A3" s="376" t="s">
        <v>550</v>
      </c>
      <c r="B3" s="376"/>
      <c r="C3" s="377"/>
      <c r="D3" s="376"/>
      <c r="E3" s="378"/>
      <c r="F3" s="376"/>
    </row>
    <row r="4" spans="1:11" s="5" customFormat="1" ht="24.95" customHeight="1">
      <c r="A4" s="642" t="s">
        <v>128</v>
      </c>
      <c r="B4" s="642"/>
      <c r="C4" s="642" t="s">
        <v>127</v>
      </c>
      <c r="D4" s="642" t="s">
        <v>126</v>
      </c>
      <c r="E4" s="644" t="s">
        <v>125</v>
      </c>
      <c r="F4" s="642" t="s">
        <v>124</v>
      </c>
    </row>
    <row r="5" spans="1:11" s="5" customFormat="1" ht="24.95" customHeight="1">
      <c r="A5" s="13" t="s">
        <v>123</v>
      </c>
      <c r="B5" s="13" t="s">
        <v>122</v>
      </c>
      <c r="C5" s="642"/>
      <c r="D5" s="642"/>
      <c r="E5" s="644"/>
      <c r="F5" s="642"/>
    </row>
    <row r="6" spans="1:11" s="5" customFormat="1" ht="24.95" customHeight="1">
      <c r="A6" s="12" t="s">
        <v>121</v>
      </c>
      <c r="B6" s="13"/>
      <c r="C6" s="13"/>
      <c r="D6" s="13"/>
      <c r="E6" s="14"/>
      <c r="F6" s="13"/>
    </row>
    <row r="7" spans="1:11" ht="24.95" customHeight="1">
      <c r="A7" s="11" t="s">
        <v>118</v>
      </c>
      <c r="B7" s="11" t="s">
        <v>120</v>
      </c>
      <c r="C7" s="10" t="s">
        <v>1</v>
      </c>
      <c r="D7" s="9"/>
      <c r="E7" s="8" t="e">
        <f t="shared" ref="E7:E12" si="0">I7</f>
        <v>#NAME?</v>
      </c>
      <c r="F7" s="7"/>
      <c r="H7" s="3" t="str">
        <f t="shared" ref="H7:H12" si="1">CONCATENATE(A7,B7)</f>
        <v>폴리에틸렌 전선관(POLE)PE 36㎜(POLE)</v>
      </c>
      <c r="I7" s="6" t="e">
        <f>SUMIF('가)공원등'!$N$6:$N$31,H7,'가)공원등'!$O$6:$O$31)</f>
        <v>#NAME?</v>
      </c>
      <c r="J7" s="5"/>
      <c r="K7" s="5"/>
    </row>
    <row r="8" spans="1:11" ht="24.95" customHeight="1">
      <c r="A8" s="11" t="s">
        <v>118</v>
      </c>
      <c r="B8" s="11" t="s">
        <v>119</v>
      </c>
      <c r="C8" s="10" t="s">
        <v>1</v>
      </c>
      <c r="D8" s="9"/>
      <c r="E8" s="8" t="e">
        <f t="shared" si="0"/>
        <v>#NAME?</v>
      </c>
      <c r="F8" s="7"/>
      <c r="H8" s="3" t="str">
        <f t="shared" si="1"/>
        <v>폴리에틸렌 전선관(POLE)PE 42㎜(POLE)</v>
      </c>
      <c r="I8" s="6" t="e">
        <f>SUMIF('가)공원등'!$N$6:$N$31,H8,'가)공원등'!$O$6:$O$31)</f>
        <v>#NAME?</v>
      </c>
      <c r="J8" s="5"/>
      <c r="K8" s="5"/>
    </row>
    <row r="9" spans="1:11" ht="24.95" customHeight="1">
      <c r="A9" s="11" t="s">
        <v>462</v>
      </c>
      <c r="B9" s="11" t="s">
        <v>463</v>
      </c>
      <c r="C9" s="10" t="s">
        <v>1</v>
      </c>
      <c r="D9" s="9"/>
      <c r="E9" s="8" t="e">
        <f t="shared" si="0"/>
        <v>#NAME?</v>
      </c>
      <c r="F9" s="7"/>
      <c r="H9" s="3" t="str">
        <f t="shared" si="1"/>
        <v>주내배선4㎟x3C 이하</v>
      </c>
      <c r="I9" s="6" t="e">
        <f>SUMIF('가)공원등'!$N$6:$N$31,H9,'가)공원등'!$O$6:$O$31)</f>
        <v>#NAME?</v>
      </c>
      <c r="J9" s="5"/>
      <c r="K9" s="5"/>
    </row>
    <row r="10" spans="1:11" ht="24.95" customHeight="1">
      <c r="A10" s="11" t="s">
        <v>375</v>
      </c>
      <c r="B10" s="11" t="s">
        <v>554</v>
      </c>
      <c r="C10" s="10" t="s">
        <v>1</v>
      </c>
      <c r="D10" s="9"/>
      <c r="E10" s="8" t="e">
        <f t="shared" si="0"/>
        <v>#NAME?</v>
      </c>
      <c r="F10" s="7"/>
      <c r="H10" s="3" t="str">
        <f t="shared" si="1"/>
        <v>PE난연케이블-2열(POLE)0.6/1kv F-CV 6㎟x1C</v>
      </c>
      <c r="I10" s="6" t="e">
        <f>SUMIF('가)공원등'!$N$6:$N$31,H10,'가)공원등'!$O$6:$O$31)</f>
        <v>#NAME?</v>
      </c>
      <c r="J10" s="5"/>
      <c r="K10" s="5"/>
    </row>
    <row r="11" spans="1:11" ht="24.95" customHeight="1">
      <c r="A11" s="11" t="s">
        <v>557</v>
      </c>
      <c r="B11" s="11" t="s">
        <v>554</v>
      </c>
      <c r="C11" s="10" t="s">
        <v>1</v>
      </c>
      <c r="D11" s="9"/>
      <c r="E11" s="8" t="e">
        <f t="shared" si="0"/>
        <v>#NAME?</v>
      </c>
      <c r="F11" s="7"/>
      <c r="H11" s="3" t="str">
        <f t="shared" si="1"/>
        <v>PE난연케이블-4열(POLE)0.6/1kv F-CV 6㎟x1C</v>
      </c>
      <c r="I11" s="6" t="e">
        <f>SUMIF('가)공원등'!$N$6:$N$31,H11,'가)공원등'!$O$6:$O$31)</f>
        <v>#NAME?</v>
      </c>
      <c r="J11" s="5"/>
      <c r="K11" s="5"/>
    </row>
    <row r="12" spans="1:11" ht="24.95" customHeight="1">
      <c r="A12" s="11" t="s">
        <v>464</v>
      </c>
      <c r="B12" s="11" t="s">
        <v>465</v>
      </c>
      <c r="C12" s="10" t="s">
        <v>1</v>
      </c>
      <c r="D12" s="9"/>
      <c r="E12" s="8" t="e">
        <f t="shared" si="0"/>
        <v>#NAME?</v>
      </c>
      <c r="F12" s="7"/>
      <c r="H12" s="3" t="str">
        <f t="shared" si="1"/>
        <v>접지용비닐절연전선(F-GV)6㎟(옥외)</v>
      </c>
      <c r="I12" s="6" t="e">
        <f>SUMIF('가)공원등'!$N$6:$N$31,H12,'가)공원등'!$O$6:$O$31)</f>
        <v>#NAME?</v>
      </c>
      <c r="J12" s="5"/>
      <c r="K12" s="5"/>
    </row>
    <row r="13" spans="1:11" ht="24.95" customHeight="1">
      <c r="A13" s="11"/>
      <c r="B13" s="11"/>
      <c r="C13" s="10"/>
      <c r="D13" s="9"/>
      <c r="E13" s="8"/>
      <c r="F13" s="7"/>
      <c r="I13" s="6"/>
      <c r="J13" s="5"/>
      <c r="K13" s="5"/>
    </row>
    <row r="14" spans="1:11" ht="24.95" customHeight="1">
      <c r="A14" s="12" t="s">
        <v>482</v>
      </c>
      <c r="B14" s="11"/>
      <c r="C14" s="10"/>
      <c r="D14" s="13"/>
      <c r="E14" s="14"/>
      <c r="F14" s="13"/>
      <c r="G14" s="5"/>
      <c r="H14" s="5"/>
      <c r="I14" s="5"/>
    </row>
    <row r="15" spans="1:11" s="5" customFormat="1" ht="24.95" customHeight="1">
      <c r="A15" s="11" t="s">
        <v>565</v>
      </c>
      <c r="B15" s="11" t="s">
        <v>567</v>
      </c>
      <c r="C15" s="10" t="s">
        <v>3</v>
      </c>
      <c r="D15" s="9"/>
      <c r="E15" s="8" t="e">
        <f t="shared" ref="E15:E18" si="2">I15</f>
        <v>#NAME?</v>
      </c>
      <c r="F15" s="7"/>
      <c r="G15" s="3"/>
      <c r="H15" s="3" t="str">
        <f t="shared" ref="H15:H18" si="3">CONCATENATE(A15,B15)</f>
        <v>POLE LIGHT 인력설치5m 이하</v>
      </c>
      <c r="I15" s="6" t="e">
        <f>SUMIF('가)공원등'!$N$6:$N$31,H15,'가)공원등'!$O$6:$O$31)</f>
        <v>#NAME?</v>
      </c>
    </row>
    <row r="16" spans="1:11" s="5" customFormat="1" ht="24.95" customHeight="1">
      <c r="A16" s="11" t="s">
        <v>468</v>
      </c>
      <c r="B16" s="11" t="s">
        <v>469</v>
      </c>
      <c r="C16" s="10" t="s">
        <v>2</v>
      </c>
      <c r="D16" s="9"/>
      <c r="E16" s="8" t="e">
        <f t="shared" si="2"/>
        <v>#NAME?</v>
      </c>
      <c r="F16" s="7"/>
      <c r="G16" s="3"/>
      <c r="H16" s="3" t="str">
        <f t="shared" si="3"/>
        <v>POLE LIGHT 번호표 설치SUS</v>
      </c>
      <c r="I16" s="6" t="e">
        <f>SUMIF('가)공원등'!$N$6:$N$31,H16,'가)공원등'!$O$6:$O$31)</f>
        <v>#NAME?</v>
      </c>
    </row>
    <row r="17" spans="1:11" s="5" customFormat="1" ht="24.95" customHeight="1">
      <c r="A17" s="11" t="s">
        <v>476</v>
      </c>
      <c r="B17" s="11" t="s">
        <v>474</v>
      </c>
      <c r="C17" s="10" t="s">
        <v>427</v>
      </c>
      <c r="D17" s="9"/>
      <c r="E17" s="8" t="e">
        <f t="shared" si="2"/>
        <v>#NAME?</v>
      </c>
      <c r="F17" s="7"/>
      <c r="G17" s="3"/>
      <c r="H17" s="3" t="str">
        <f t="shared" si="3"/>
        <v>기성 기초 설치500×500×675×850×700mm</v>
      </c>
      <c r="I17" s="6" t="e">
        <f>SUMIF('가)공원등'!$N$6:$N$31,H17,'가)공원등'!$O$6:$O$31)</f>
        <v>#NAME?</v>
      </c>
    </row>
    <row r="18" spans="1:11" s="5" customFormat="1" ht="24.95" customHeight="1">
      <c r="A18" s="11" t="s">
        <v>473</v>
      </c>
      <c r="B18" s="11" t="s">
        <v>481</v>
      </c>
      <c r="C18" s="10" t="s">
        <v>2</v>
      </c>
      <c r="D18" s="9"/>
      <c r="E18" s="8" t="e">
        <f t="shared" si="2"/>
        <v>#NAME?</v>
      </c>
      <c r="F18" s="7"/>
      <c r="G18" s="3"/>
      <c r="H18" s="3" t="str">
        <f t="shared" si="3"/>
        <v>방수형 접속함 설치1등용</v>
      </c>
      <c r="I18" s="6" t="e">
        <f>SUMIF('가)공원등'!$N$6:$N$31,H18,'가)공원등'!$O$6:$O$31)</f>
        <v>#NAME?</v>
      </c>
    </row>
    <row r="19" spans="1:11" s="5" customFormat="1" ht="24.95" customHeight="1">
      <c r="A19" s="428"/>
      <c r="B19" s="429"/>
      <c r="C19" s="430"/>
      <c r="D19" s="9"/>
      <c r="E19" s="8"/>
      <c r="F19" s="7"/>
      <c r="G19" s="3"/>
      <c r="H19" s="3"/>
      <c r="I19" s="6"/>
    </row>
    <row r="20" spans="1:11" ht="24.95" customHeight="1">
      <c r="A20" s="12" t="s">
        <v>89</v>
      </c>
      <c r="B20" s="11"/>
      <c r="C20" s="10"/>
      <c r="D20" s="9"/>
      <c r="E20" s="8"/>
      <c r="F20" s="7"/>
      <c r="I20" s="6"/>
      <c r="J20" s="5"/>
    </row>
    <row r="21" spans="1:11" s="5" customFormat="1" ht="24.95" customHeight="1">
      <c r="A21" s="11" t="s">
        <v>477</v>
      </c>
      <c r="B21" s="11" t="s">
        <v>478</v>
      </c>
      <c r="C21" s="10" t="s">
        <v>1</v>
      </c>
      <c r="D21" s="9"/>
      <c r="E21" s="8" t="e">
        <f t="shared" ref="E21:E22" si="4">I21</f>
        <v>#NAME?</v>
      </c>
      <c r="F21" s="7"/>
      <c r="G21" s="3"/>
      <c r="H21" s="3" t="str">
        <f t="shared" ref="H21:H22" si="5">CONCATENATE(A21,B21)</f>
        <v>관로터파기 및 되메우기일반(0.6M)</v>
      </c>
      <c r="I21" s="6" t="e">
        <f>SUMIF('가)공원등'!$N$6:$N$31,H21,'가)공원등'!$O$6:$O$31)</f>
        <v>#NAME?</v>
      </c>
    </row>
    <row r="22" spans="1:11" s="5" customFormat="1" ht="24.95" customHeight="1">
      <c r="A22" s="11" t="s">
        <v>477</v>
      </c>
      <c r="B22" s="11" t="s">
        <v>479</v>
      </c>
      <c r="C22" s="10" t="s">
        <v>1</v>
      </c>
      <c r="D22" s="9"/>
      <c r="E22" s="8" t="e">
        <f t="shared" si="4"/>
        <v>#NAME?</v>
      </c>
      <c r="F22" s="7"/>
      <c r="G22" s="3"/>
      <c r="H22" s="3" t="str">
        <f t="shared" si="5"/>
        <v>관로터파기 및 되메우기차도(0.8M)</v>
      </c>
      <c r="I22" s="6" t="e">
        <f>SUMIF('가)공원등'!$N$6:$N$31,H22,'가)공원등'!$O$6:$O$31)</f>
        <v>#NAME?</v>
      </c>
    </row>
    <row r="23" spans="1:11" s="5" customFormat="1" ht="24.95" customHeight="1">
      <c r="A23" s="11"/>
      <c r="B23" s="11"/>
      <c r="C23" s="10"/>
      <c r="D23" s="9"/>
      <c r="E23" s="8"/>
      <c r="F23" s="7"/>
      <c r="G23" s="3"/>
      <c r="H23" s="3"/>
      <c r="I23" s="6"/>
    </row>
    <row r="24" spans="1:11" ht="24.95" customHeight="1">
      <c r="A24" s="12" t="s">
        <v>480</v>
      </c>
      <c r="B24" s="11"/>
      <c r="C24" s="10"/>
      <c r="D24" s="9"/>
      <c r="E24" s="8"/>
      <c r="F24" s="7"/>
      <c r="I24" s="6"/>
      <c r="J24" s="5"/>
    </row>
    <row r="25" spans="1:11" s="5" customFormat="1" ht="24.95" customHeight="1">
      <c r="A25" s="11" t="s">
        <v>561</v>
      </c>
      <c r="B25" s="11" t="s">
        <v>563</v>
      </c>
      <c r="C25" s="10" t="s">
        <v>3</v>
      </c>
      <c r="D25" s="9"/>
      <c r="E25" s="8" t="e">
        <f t="shared" ref="E25" si="6">I25</f>
        <v>#NAME?</v>
      </c>
      <c r="F25" s="7"/>
      <c r="G25" s="3"/>
      <c r="H25" s="3" t="str">
        <f t="shared" ref="H25" si="7">CONCATENATE(A25,B25)</f>
        <v>공원등4M, LED 60W</v>
      </c>
      <c r="I25" s="6" t="e">
        <f>SUMIF('가)공원등'!$N$6:$N$31,H25,'가)공원등'!$O$6:$O$31)</f>
        <v>#NAME?</v>
      </c>
    </row>
    <row r="26" spans="1:11" s="5" customFormat="1" ht="24.95" customHeight="1">
      <c r="A26" s="11"/>
      <c r="B26" s="11"/>
      <c r="C26" s="10"/>
      <c r="D26" s="9"/>
      <c r="E26" s="8"/>
      <c r="F26" s="7"/>
      <c r="G26" s="3"/>
      <c r="H26" s="3"/>
      <c r="I26" s="6"/>
    </row>
    <row r="27" spans="1:11" s="5" customFormat="1" ht="24.95" customHeight="1">
      <c r="A27" s="428"/>
      <c r="B27" s="429"/>
      <c r="C27" s="430"/>
      <c r="D27" s="9"/>
      <c r="E27" s="8"/>
      <c r="F27" s="7"/>
      <c r="G27" s="3"/>
      <c r="H27" s="3"/>
      <c r="I27" s="6"/>
    </row>
    <row r="28" spans="1:11" s="5" customFormat="1" ht="24.95" customHeight="1">
      <c r="A28" s="428"/>
      <c r="B28" s="429"/>
      <c r="C28" s="430"/>
      <c r="D28" s="9"/>
      <c r="E28" s="8"/>
      <c r="F28" s="7"/>
      <c r="G28" s="3"/>
      <c r="H28" s="3"/>
      <c r="I28" s="6"/>
    </row>
    <row r="29" spans="1:11" ht="24.95" customHeight="1">
      <c r="A29" s="11"/>
      <c r="B29" s="11"/>
      <c r="C29" s="10"/>
      <c r="D29" s="9"/>
      <c r="E29" s="8"/>
      <c r="F29" s="7"/>
      <c r="I29" s="6"/>
      <c r="J29" s="5"/>
      <c r="K29" s="5"/>
    </row>
  </sheetData>
  <mergeCells count="6">
    <mergeCell ref="A1:F1"/>
    <mergeCell ref="A4:B4"/>
    <mergeCell ref="C4:C5"/>
    <mergeCell ref="D4:D5"/>
    <mergeCell ref="E4:E5"/>
    <mergeCell ref="F4:F5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75" orientation="landscape" r:id="rId1"/>
  <headerFooter alignWithMargins="0"/>
  <colBreaks count="1" manualBreakCount="1">
    <brk id="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O31"/>
  <sheetViews>
    <sheetView view="pageBreakPreview" topLeftCell="D10" zoomScaleNormal="100" zoomScaleSheetLayoutView="100" workbookViewId="0">
      <selection activeCell="A26" sqref="A26:XFD26"/>
    </sheetView>
  </sheetViews>
  <sheetFormatPr defaultColWidth="9" defaultRowHeight="15.95" customHeight="1"/>
  <cols>
    <col min="1" max="1" width="9.5" style="17" hidden="1" customWidth="1"/>
    <col min="2" max="2" width="26.5" style="23" hidden="1" customWidth="1"/>
    <col min="3" max="3" width="23.5" style="23" hidden="1" customWidth="1"/>
    <col min="4" max="4" width="41.125" style="17" customWidth="1"/>
    <col min="5" max="5" width="36.375" style="22" customWidth="1"/>
    <col min="6" max="6" width="8.75" style="21" customWidth="1"/>
    <col min="7" max="7" width="7.125" style="21" customWidth="1"/>
    <col min="8" max="9" width="29" style="17" customWidth="1"/>
    <col min="10" max="10" width="4.75" style="20" customWidth="1"/>
    <col min="11" max="11" width="9.25" style="19" customWidth="1"/>
    <col min="12" max="12" width="12.375" style="18" customWidth="1"/>
    <col min="13" max="13" width="9" style="17"/>
    <col min="14" max="14" width="46.5" style="17" customWidth="1"/>
    <col min="15" max="15" width="10.125" style="17" customWidth="1"/>
    <col min="16" max="16384" width="9" style="17"/>
  </cols>
  <sheetData>
    <row r="1" spans="1:15" ht="15.95" customHeight="1">
      <c r="D1" s="645" t="s">
        <v>340</v>
      </c>
      <c r="E1" s="645"/>
      <c r="F1" s="645"/>
      <c r="G1" s="645"/>
      <c r="H1" s="645"/>
      <c r="I1" s="645"/>
      <c r="J1" s="645"/>
      <c r="K1" s="645"/>
      <c r="L1" s="645"/>
    </row>
    <row r="2" spans="1:15" ht="15.95" customHeight="1">
      <c r="D2" s="645"/>
      <c r="E2" s="645"/>
      <c r="F2" s="645"/>
      <c r="G2" s="645"/>
      <c r="H2" s="645"/>
      <c r="I2" s="645"/>
      <c r="J2" s="645"/>
      <c r="K2" s="645"/>
      <c r="L2" s="645"/>
    </row>
    <row r="3" spans="1:15" s="33" customFormat="1" ht="15.95" customHeight="1">
      <c r="B3" s="36"/>
      <c r="C3" s="36"/>
      <c r="D3" s="652" t="s">
        <v>551</v>
      </c>
      <c r="E3" s="652"/>
      <c r="F3" s="652"/>
      <c r="G3" s="652"/>
      <c r="H3" s="652"/>
      <c r="I3" s="652"/>
      <c r="J3" s="652"/>
      <c r="K3" s="35"/>
      <c r="L3" s="34"/>
    </row>
    <row r="4" spans="1:15" ht="15.95" customHeight="1">
      <c r="A4" s="646" t="e">
        <f>#REF!</f>
        <v>#REF!</v>
      </c>
      <c r="B4" s="647" t="e">
        <f>#REF!</f>
        <v>#REF!</v>
      </c>
      <c r="C4" s="647" t="e">
        <f>#REF!</f>
        <v>#REF!</v>
      </c>
      <c r="D4" s="648" t="s">
        <v>176</v>
      </c>
      <c r="E4" s="649" t="s">
        <v>175</v>
      </c>
      <c r="F4" s="653" t="s">
        <v>174</v>
      </c>
      <c r="G4" s="653" t="s">
        <v>173</v>
      </c>
      <c r="H4" s="648" t="s">
        <v>172</v>
      </c>
      <c r="I4" s="648" t="s">
        <v>122</v>
      </c>
      <c r="J4" s="648" t="s">
        <v>170</v>
      </c>
      <c r="K4" s="650" t="s">
        <v>169</v>
      </c>
      <c r="L4" s="651" t="s">
        <v>56</v>
      </c>
    </row>
    <row r="5" spans="1:15" ht="15.95" customHeight="1">
      <c r="A5" s="646"/>
      <c r="B5" s="647"/>
      <c r="C5" s="647"/>
      <c r="D5" s="648"/>
      <c r="E5" s="649"/>
      <c r="F5" s="653"/>
      <c r="G5" s="653"/>
      <c r="H5" s="648"/>
      <c r="I5" s="648"/>
      <c r="J5" s="648"/>
      <c r="K5" s="650"/>
      <c r="L5" s="651"/>
    </row>
    <row r="6" spans="1:15" s="379" customFormat="1" ht="24.95" customHeight="1">
      <c r="B6" s="380"/>
      <c r="C6" s="380"/>
      <c r="D6" s="381" t="s">
        <v>552</v>
      </c>
      <c r="E6" s="382"/>
      <c r="F6" s="383"/>
      <c r="G6" s="383"/>
      <c r="H6" s="384"/>
      <c r="I6" s="384"/>
      <c r="J6" s="385"/>
      <c r="K6" s="386"/>
      <c r="L6" s="387"/>
      <c r="O6" s="388"/>
    </row>
    <row r="7" spans="1:15" s="423" customFormat="1" ht="24.95" customHeight="1">
      <c r="B7" s="424"/>
      <c r="C7" s="424"/>
      <c r="D7" s="425" t="s">
        <v>83</v>
      </c>
      <c r="E7" s="426"/>
      <c r="F7" s="427"/>
      <c r="G7" s="427"/>
      <c r="H7" s="428"/>
      <c r="I7" s="429"/>
      <c r="J7" s="430"/>
      <c r="K7" s="431"/>
      <c r="L7" s="432"/>
      <c r="N7" s="423" t="str">
        <f t="shared" ref="N7:N11" si="0">CONCATENATE(H7,I7)</f>
        <v/>
      </c>
      <c r="O7" s="433">
        <f t="shared" ref="O7:O11" si="1">+L7</f>
        <v>0</v>
      </c>
    </row>
    <row r="8" spans="1:15" s="423" customFormat="1" ht="24.95" customHeight="1">
      <c r="B8" s="424" t="s">
        <v>155</v>
      </c>
      <c r="C8" s="424"/>
      <c r="D8" s="426" t="str">
        <f t="shared" ref="D8" si="2">TEXT(H8,0)&amp;", "&amp;TEXT(I8,0)</f>
        <v>주내배선, 4㎟x3C 이하</v>
      </c>
      <c r="E8" s="434" t="s">
        <v>569</v>
      </c>
      <c r="F8" s="427" t="e" cm="1">
        <f t="array" ref="F8">공원합계</f>
        <v>#NAME?</v>
      </c>
      <c r="G8" s="427" t="e">
        <f t="shared" ref="G8:G11" si="3">F8</f>
        <v>#NAME?</v>
      </c>
      <c r="H8" s="428" t="s">
        <v>462</v>
      </c>
      <c r="I8" s="429" t="s">
        <v>463</v>
      </c>
      <c r="J8" s="430" t="s">
        <v>1</v>
      </c>
      <c r="K8" s="431">
        <v>1</v>
      </c>
      <c r="L8" s="432" t="e">
        <f t="shared" ref="L8:L18" si="4">G8*K8</f>
        <v>#NAME?</v>
      </c>
      <c r="N8" s="423" t="str">
        <f t="shared" si="0"/>
        <v>주내배선4㎟x3C 이하</v>
      </c>
      <c r="O8" s="433" t="e">
        <f t="shared" si="1"/>
        <v>#NAME?</v>
      </c>
    </row>
    <row r="9" spans="1:15" s="423" customFormat="1" ht="24.95" customHeight="1">
      <c r="B9" s="424" t="s">
        <v>155</v>
      </c>
      <c r="C9" s="424"/>
      <c r="D9" s="435" t="s">
        <v>164</v>
      </c>
      <c r="E9" s="434" t="s">
        <v>570</v>
      </c>
      <c r="F9" s="427" t="e" cm="1">
        <f t="array" ref="F9">공원합계</f>
        <v>#NAME?</v>
      </c>
      <c r="G9" s="427" t="e">
        <f t="shared" si="3"/>
        <v>#NAME?</v>
      </c>
      <c r="H9" s="428" t="s">
        <v>118</v>
      </c>
      <c r="I9" s="429" t="s">
        <v>120</v>
      </c>
      <c r="J9" s="430" t="s">
        <v>1</v>
      </c>
      <c r="K9" s="431">
        <v>1</v>
      </c>
      <c r="L9" s="432" t="e">
        <f t="shared" si="4"/>
        <v>#NAME?</v>
      </c>
      <c r="N9" s="423" t="str">
        <f t="shared" si="0"/>
        <v>폴리에틸렌 전선관(POLE)PE 36㎜(POLE)</v>
      </c>
      <c r="O9" s="433" t="e">
        <f t="shared" si="1"/>
        <v>#NAME?</v>
      </c>
    </row>
    <row r="10" spans="1:15" s="423" customFormat="1" ht="24.95" customHeight="1">
      <c r="B10" s="424" t="s">
        <v>155</v>
      </c>
      <c r="C10" s="424"/>
      <c r="D10" s="435"/>
      <c r="E10" s="434" t="s">
        <v>570</v>
      </c>
      <c r="F10" s="427" t="e" cm="1">
        <f t="array" ref="F10">공원합계</f>
        <v>#NAME?</v>
      </c>
      <c r="G10" s="427" t="e">
        <f t="shared" si="3"/>
        <v>#NAME?</v>
      </c>
      <c r="H10" s="428" t="s">
        <v>464</v>
      </c>
      <c r="I10" s="429" t="s">
        <v>465</v>
      </c>
      <c r="J10" s="430" t="s">
        <v>1</v>
      </c>
      <c r="K10" s="431">
        <v>1</v>
      </c>
      <c r="L10" s="432" t="e">
        <f t="shared" si="4"/>
        <v>#NAME?</v>
      </c>
      <c r="N10" s="423" t="str">
        <f t="shared" si="0"/>
        <v>접지용비닐절연전선(F-GV)6㎟(옥외)</v>
      </c>
      <c r="O10" s="433" t="e">
        <f t="shared" si="1"/>
        <v>#NAME?</v>
      </c>
    </row>
    <row r="11" spans="1:15" s="423" customFormat="1" ht="24.95" customHeight="1">
      <c r="B11" s="424" t="s">
        <v>155</v>
      </c>
      <c r="C11" s="424"/>
      <c r="D11" s="435"/>
      <c r="E11" s="434" t="str">
        <f>E10</f>
        <v>24+21+(3*2)</v>
      </c>
      <c r="F11" s="427" t="e" cm="1">
        <f t="array" ref="F11">공원합계</f>
        <v>#NAME?</v>
      </c>
      <c r="G11" s="427" t="e">
        <f t="shared" si="3"/>
        <v>#NAME?</v>
      </c>
      <c r="H11" s="428" t="s">
        <v>556</v>
      </c>
      <c r="I11" s="429" t="s">
        <v>555</v>
      </c>
      <c r="J11" s="430" t="s">
        <v>1</v>
      </c>
      <c r="K11" s="431">
        <v>1</v>
      </c>
      <c r="L11" s="432" t="e">
        <f t="shared" si="4"/>
        <v>#NAME?</v>
      </c>
      <c r="N11" s="423" t="str">
        <f t="shared" si="0"/>
        <v>PE난연케이블-2열(POLE)0.6/1kv F-CV 6㎟x1C</v>
      </c>
      <c r="O11" s="433" t="e">
        <f t="shared" si="1"/>
        <v>#NAME?</v>
      </c>
    </row>
    <row r="12" spans="1:15" s="423" customFormat="1" ht="24.95" customHeight="1">
      <c r="B12" s="424" t="s">
        <v>155</v>
      </c>
      <c r="C12" s="424"/>
      <c r="D12" s="435" t="s">
        <v>559</v>
      </c>
      <c r="E12" s="434" t="s">
        <v>571</v>
      </c>
      <c r="F12" s="427" t="e" cm="1">
        <f t="array" ref="F12">공원합계</f>
        <v>#NAME?</v>
      </c>
      <c r="G12" s="427" t="e">
        <f t="shared" ref="G12:G14" si="5">F12</f>
        <v>#NAME?</v>
      </c>
      <c r="H12" s="428" t="s">
        <v>118</v>
      </c>
      <c r="I12" s="429" t="s">
        <v>553</v>
      </c>
      <c r="J12" s="430" t="s">
        <v>1</v>
      </c>
      <c r="K12" s="431">
        <v>1</v>
      </c>
      <c r="L12" s="432" t="e">
        <f t="shared" ref="L12:L14" si="6">G12*K12</f>
        <v>#NAME?</v>
      </c>
      <c r="N12" s="423" t="str">
        <f t="shared" ref="N12:N14" si="7">CONCATENATE(H12,I12)</f>
        <v>폴리에틸렌 전선관(POLE)PE 42㎜(POLE)</v>
      </c>
      <c r="O12" s="433" t="e">
        <f t="shared" ref="O12:O14" si="8">+L12</f>
        <v>#NAME?</v>
      </c>
    </row>
    <row r="13" spans="1:15" s="423" customFormat="1" ht="24.95" customHeight="1">
      <c r="B13" s="424" t="s">
        <v>155</v>
      </c>
      <c r="C13" s="424"/>
      <c r="D13" s="435"/>
      <c r="E13" s="434" t="str">
        <f>E12</f>
        <v>25+25+(3*2)</v>
      </c>
      <c r="F13" s="427" t="e" cm="1">
        <f t="array" ref="F13">공원합계</f>
        <v>#NAME?</v>
      </c>
      <c r="G13" s="427" t="e">
        <f t="shared" si="5"/>
        <v>#NAME?</v>
      </c>
      <c r="H13" s="428" t="s">
        <v>464</v>
      </c>
      <c r="I13" s="429" t="s">
        <v>465</v>
      </c>
      <c r="J13" s="430" t="s">
        <v>1</v>
      </c>
      <c r="K13" s="431">
        <v>1</v>
      </c>
      <c r="L13" s="432" t="e">
        <f t="shared" si="6"/>
        <v>#NAME?</v>
      </c>
      <c r="N13" s="423" t="str">
        <f t="shared" si="7"/>
        <v>접지용비닐절연전선(F-GV)6㎟(옥외)</v>
      </c>
      <c r="O13" s="433" t="e">
        <f t="shared" si="8"/>
        <v>#NAME?</v>
      </c>
    </row>
    <row r="14" spans="1:15" s="423" customFormat="1" ht="24.95" customHeight="1">
      <c r="B14" s="424" t="s">
        <v>155</v>
      </c>
      <c r="C14" s="424"/>
      <c r="D14" s="435"/>
      <c r="E14" s="434" t="str">
        <f>E13</f>
        <v>25+25+(3*2)</v>
      </c>
      <c r="F14" s="427" t="e" cm="1">
        <f t="array" ref="F14">공원합계</f>
        <v>#NAME?</v>
      </c>
      <c r="G14" s="427" t="e">
        <f t="shared" si="5"/>
        <v>#NAME?</v>
      </c>
      <c r="H14" s="428" t="s">
        <v>558</v>
      </c>
      <c r="I14" s="429" t="s">
        <v>555</v>
      </c>
      <c r="J14" s="430" t="s">
        <v>1</v>
      </c>
      <c r="K14" s="431">
        <v>1</v>
      </c>
      <c r="L14" s="432" t="e">
        <f t="shared" si="6"/>
        <v>#NAME?</v>
      </c>
      <c r="N14" s="423" t="str">
        <f t="shared" si="7"/>
        <v>PE난연케이블-4열(POLE)0.6/1kv F-CV 6㎟x1C</v>
      </c>
      <c r="O14" s="433" t="e">
        <f t="shared" si="8"/>
        <v>#NAME?</v>
      </c>
    </row>
    <row r="15" spans="1:15" s="423" customFormat="1" ht="24.95" customHeight="1">
      <c r="B15" s="424"/>
      <c r="C15" s="424"/>
      <c r="D15" s="435"/>
      <c r="E15" s="434"/>
      <c r="F15" s="427"/>
      <c r="G15" s="427"/>
      <c r="H15" s="428"/>
      <c r="I15" s="429"/>
      <c r="J15" s="430"/>
      <c r="K15" s="431"/>
      <c r="L15" s="432"/>
      <c r="O15" s="433"/>
    </row>
    <row r="16" spans="1:15" s="423" customFormat="1" ht="24.95" customHeight="1">
      <c r="B16" s="424"/>
      <c r="C16" s="424"/>
      <c r="D16" s="425" t="s">
        <v>560</v>
      </c>
      <c r="E16" s="434"/>
      <c r="F16" s="427"/>
      <c r="G16" s="427"/>
      <c r="H16" s="428"/>
      <c r="I16" s="429"/>
      <c r="J16" s="430"/>
      <c r="K16" s="431"/>
      <c r="L16" s="432"/>
      <c r="O16" s="433"/>
    </row>
    <row r="17" spans="2:15" s="423" customFormat="1" ht="24.95" customHeight="1">
      <c r="B17" s="424" t="s">
        <v>155</v>
      </c>
      <c r="C17" s="424"/>
      <c r="D17" s="426" t="str">
        <f t="shared" ref="D17:D18" si="9">TEXT(H17,0)&amp;", "&amp;TEXT(I17,0)</f>
        <v>공원등, 4M, LED 60W</v>
      </c>
      <c r="E17" s="434" t="s">
        <v>512</v>
      </c>
      <c r="F17" s="427" t="e" cm="1">
        <f t="array" ref="F17">공원합계</f>
        <v>#NAME?</v>
      </c>
      <c r="G17" s="427" t="e">
        <f t="shared" ref="G17:G18" si="10">F17</f>
        <v>#NAME?</v>
      </c>
      <c r="H17" s="428" t="s">
        <v>562</v>
      </c>
      <c r="I17" s="429" t="s">
        <v>564</v>
      </c>
      <c r="J17" s="430" t="s">
        <v>3</v>
      </c>
      <c r="K17" s="431">
        <v>1</v>
      </c>
      <c r="L17" s="432" t="e">
        <f t="shared" si="4"/>
        <v>#NAME?</v>
      </c>
      <c r="N17" s="423" t="str">
        <f t="shared" ref="N17:N18" si="11">CONCATENATE(H17,I17)</f>
        <v>공원등4M, LED 60W</v>
      </c>
      <c r="O17" s="433" t="e">
        <f t="shared" ref="O17:O18" si="12">+L17</f>
        <v>#NAME?</v>
      </c>
    </row>
    <row r="18" spans="2:15" s="423" customFormat="1" ht="24.95" customHeight="1">
      <c r="B18" s="424"/>
      <c r="C18" s="424"/>
      <c r="D18" s="426" t="str">
        <f t="shared" si="9"/>
        <v>POLE LIGHT 인력설치, 5m 이하</v>
      </c>
      <c r="E18" s="434" t="s">
        <v>512</v>
      </c>
      <c r="F18" s="427" t="e" cm="1">
        <f t="array" ref="F18">공원합계</f>
        <v>#NAME?</v>
      </c>
      <c r="G18" s="427" t="e">
        <f t="shared" si="10"/>
        <v>#NAME?</v>
      </c>
      <c r="H18" s="428" t="s">
        <v>566</v>
      </c>
      <c r="I18" s="429" t="s">
        <v>568</v>
      </c>
      <c r="J18" s="430" t="s">
        <v>3</v>
      </c>
      <c r="K18" s="431">
        <v>1</v>
      </c>
      <c r="L18" s="432" t="e">
        <f t="shared" si="4"/>
        <v>#NAME?</v>
      </c>
      <c r="N18" s="423" t="str">
        <f t="shared" si="11"/>
        <v>POLE LIGHT 인력설치5m 이하</v>
      </c>
      <c r="O18" s="433" t="e">
        <f t="shared" si="12"/>
        <v>#NAME?</v>
      </c>
    </row>
    <row r="19" spans="2:15" s="423" customFormat="1" ht="24.95" customHeight="1">
      <c r="B19" s="424"/>
      <c r="C19" s="424"/>
      <c r="D19" s="426" t="str">
        <f>TEXT(H19,0)&amp;", "&amp;TEXT(I19,0)</f>
        <v>POLE LIGHT 번호표 설치, SUS</v>
      </c>
      <c r="E19" s="434" t="s">
        <v>512</v>
      </c>
      <c r="F19" s="427" t="e" cm="1">
        <f t="array" ref="F19">공원합계</f>
        <v>#NAME?</v>
      </c>
      <c r="G19" s="427" t="e">
        <f>F19</f>
        <v>#NAME?</v>
      </c>
      <c r="H19" s="428" t="s">
        <v>468</v>
      </c>
      <c r="I19" s="429" t="s">
        <v>469</v>
      </c>
      <c r="J19" s="430" t="s">
        <v>2</v>
      </c>
      <c r="K19" s="431">
        <v>1</v>
      </c>
      <c r="L19" s="432" t="e">
        <f>G19*K19</f>
        <v>#NAME?</v>
      </c>
      <c r="N19" s="423" t="str">
        <f>CONCATENATE(H19,I19)</f>
        <v>POLE LIGHT 번호표 설치SUS</v>
      </c>
      <c r="O19" s="433" t="e">
        <f>+L19</f>
        <v>#NAME?</v>
      </c>
    </row>
    <row r="20" spans="2:15" s="423" customFormat="1" ht="24.95" customHeight="1">
      <c r="B20" s="424"/>
      <c r="C20" s="424"/>
      <c r="D20" s="426" t="str">
        <f t="shared" ref="D20:D22" si="13">TEXT(H20,0)&amp;", "&amp;TEXT(I20,0)</f>
        <v>LED등기구 설치, 100W이하</v>
      </c>
      <c r="E20" s="434" t="s">
        <v>512</v>
      </c>
      <c r="F20" s="427" t="e" cm="1">
        <f t="array" ref="F20">공원합계</f>
        <v>#NAME?</v>
      </c>
      <c r="G20" s="427" t="e">
        <f t="shared" ref="G20:G22" si="14">F20</f>
        <v>#NAME?</v>
      </c>
      <c r="H20" s="428" t="s">
        <v>470</v>
      </c>
      <c r="I20" s="429" t="s">
        <v>471</v>
      </c>
      <c r="J20" s="430" t="s">
        <v>2</v>
      </c>
      <c r="K20" s="431">
        <v>1</v>
      </c>
      <c r="L20" s="432" t="e">
        <f t="shared" ref="L20:L22" si="15">G20*K20</f>
        <v>#NAME?</v>
      </c>
      <c r="N20" s="423" t="str">
        <f t="shared" ref="N20:N22" si="16">CONCATENATE(H20,I20)</f>
        <v>LED등기구 설치100W이하</v>
      </c>
      <c r="O20" s="433" t="e">
        <f t="shared" ref="O20:O22" si="17">+L20</f>
        <v>#NAME?</v>
      </c>
    </row>
    <row r="21" spans="2:15" s="423" customFormat="1" ht="24.95" customHeight="1">
      <c r="B21" s="424"/>
      <c r="C21" s="424"/>
      <c r="D21" s="426" t="str">
        <f t="shared" si="13"/>
        <v>기성 기초 설치, 500×500×675×850×700mm</v>
      </c>
      <c r="E21" s="434" t="s">
        <v>512</v>
      </c>
      <c r="F21" s="427" t="e" cm="1">
        <f t="array" ref="F21">공원합계</f>
        <v>#NAME?</v>
      </c>
      <c r="G21" s="427" t="e">
        <f t="shared" si="14"/>
        <v>#NAME?</v>
      </c>
      <c r="H21" s="428" t="s">
        <v>472</v>
      </c>
      <c r="I21" s="429" t="s">
        <v>475</v>
      </c>
      <c r="J21" s="430" t="s">
        <v>427</v>
      </c>
      <c r="K21" s="431">
        <v>1</v>
      </c>
      <c r="L21" s="432" t="e">
        <f t="shared" si="15"/>
        <v>#NAME?</v>
      </c>
      <c r="N21" s="423" t="str">
        <f t="shared" si="16"/>
        <v>기성 기초 설치500×500×675×850×700mm</v>
      </c>
      <c r="O21" s="433" t="e">
        <f t="shared" si="17"/>
        <v>#NAME?</v>
      </c>
    </row>
    <row r="22" spans="2:15" s="423" customFormat="1" ht="24.95" customHeight="1">
      <c r="B22" s="424"/>
      <c r="C22" s="424"/>
      <c r="D22" s="426" t="str">
        <f t="shared" si="13"/>
        <v>방수형 접속함 설치, 1등용</v>
      </c>
      <c r="E22" s="434" t="s">
        <v>512</v>
      </c>
      <c r="F22" s="427" t="e" cm="1">
        <f t="array" ref="F22">공원합계</f>
        <v>#NAME?</v>
      </c>
      <c r="G22" s="427" t="e">
        <f t="shared" si="14"/>
        <v>#NAME?</v>
      </c>
      <c r="H22" s="428" t="s">
        <v>473</v>
      </c>
      <c r="I22" s="429" t="s">
        <v>467</v>
      </c>
      <c r="J22" s="430" t="s">
        <v>2</v>
      </c>
      <c r="K22" s="431">
        <v>1</v>
      </c>
      <c r="L22" s="432" t="e">
        <f t="shared" si="15"/>
        <v>#NAME?</v>
      </c>
      <c r="N22" s="423" t="str">
        <f t="shared" si="16"/>
        <v>방수형 접속함 설치1등용</v>
      </c>
      <c r="O22" s="433" t="e">
        <f t="shared" si="17"/>
        <v>#NAME?</v>
      </c>
    </row>
    <row r="23" spans="2:15" s="423" customFormat="1" ht="24.95" customHeight="1">
      <c r="B23" s="424"/>
      <c r="C23" s="424"/>
      <c r="D23" s="426"/>
      <c r="E23" s="434"/>
      <c r="F23" s="427"/>
      <c r="G23" s="427"/>
      <c r="H23" s="428"/>
      <c r="I23" s="429"/>
      <c r="J23" s="430"/>
      <c r="K23" s="431"/>
      <c r="L23" s="432"/>
      <c r="O23" s="433"/>
    </row>
    <row r="24" spans="2:15" s="423" customFormat="1" ht="24.95" customHeight="1">
      <c r="B24" s="424"/>
      <c r="C24" s="424"/>
      <c r="D24" s="425" t="s">
        <v>136</v>
      </c>
      <c r="E24" s="434"/>
      <c r="F24" s="427"/>
      <c r="G24" s="427"/>
      <c r="H24" s="428"/>
      <c r="I24" s="429"/>
      <c r="J24" s="430"/>
      <c r="K24" s="431"/>
      <c r="L24" s="432"/>
      <c r="N24" s="423" t="str">
        <f t="shared" ref="N24:N26" si="18">CONCATENATE(H24,I24)</f>
        <v/>
      </c>
      <c r="O24" s="433">
        <f t="shared" ref="O24:O26" si="19">+L24</f>
        <v>0</v>
      </c>
    </row>
    <row r="25" spans="2:15" s="423" customFormat="1" ht="24.95" customHeight="1">
      <c r="B25" s="424"/>
      <c r="C25" s="424"/>
      <c r="D25" s="426" t="str">
        <f>TEXT(H25,0)&amp;", "&amp;TEXT(I25,0)</f>
        <v>관로터파기 및 되메우기, 일반(0.6M)</v>
      </c>
      <c r="E25" s="434" t="s">
        <v>572</v>
      </c>
      <c r="F25" s="427" t="e" cm="1">
        <f t="array" ref="F25">공원합계</f>
        <v>#NAME?</v>
      </c>
      <c r="G25" s="427" t="e">
        <f>F25</f>
        <v>#NAME?</v>
      </c>
      <c r="H25" s="428" t="s">
        <v>87</v>
      </c>
      <c r="I25" s="429" t="s">
        <v>88</v>
      </c>
      <c r="J25" s="430" t="s">
        <v>85</v>
      </c>
      <c r="K25" s="431">
        <v>1</v>
      </c>
      <c r="L25" s="432" t="e">
        <f>G25*K25</f>
        <v>#NAME?</v>
      </c>
      <c r="N25" s="423" t="str">
        <f t="shared" si="18"/>
        <v>관로터파기 및 되메우기일반(0.6M)</v>
      </c>
      <c r="O25" s="433" t="e">
        <f t="shared" si="19"/>
        <v>#NAME?</v>
      </c>
    </row>
    <row r="26" spans="2:15" s="423" customFormat="1" ht="24.95" customHeight="1">
      <c r="B26" s="424"/>
      <c r="C26" s="424"/>
      <c r="D26" s="426" t="str">
        <f>TEXT(H26,0)&amp;", "&amp;TEXT(I26,0)</f>
        <v>관로터파기 및 되메우기, 차도(0.8M)</v>
      </c>
      <c r="E26" s="436">
        <v>4</v>
      </c>
      <c r="F26" s="427" t="e" cm="1">
        <f t="array" ref="F26">공원합계</f>
        <v>#NAME?</v>
      </c>
      <c r="G26" s="427" t="e">
        <f>F26</f>
        <v>#NAME?</v>
      </c>
      <c r="H26" s="428" t="s">
        <v>87</v>
      </c>
      <c r="I26" s="429" t="s">
        <v>86</v>
      </c>
      <c r="J26" s="430" t="s">
        <v>85</v>
      </c>
      <c r="K26" s="431">
        <v>1</v>
      </c>
      <c r="L26" s="432" t="e">
        <f>G26*K26</f>
        <v>#NAME?</v>
      </c>
      <c r="N26" s="423" t="str">
        <f t="shared" si="18"/>
        <v>관로터파기 및 되메우기차도(0.8M)</v>
      </c>
      <c r="O26" s="433" t="e">
        <f t="shared" si="19"/>
        <v>#NAME?</v>
      </c>
    </row>
    <row r="27" spans="2:15" s="423" customFormat="1" ht="24.95" customHeight="1">
      <c r="B27" s="424"/>
      <c r="C27" s="424"/>
      <c r="D27" s="426"/>
      <c r="E27" s="434"/>
      <c r="F27" s="427"/>
      <c r="G27" s="427"/>
      <c r="H27" s="428"/>
      <c r="I27" s="429"/>
      <c r="J27" s="430"/>
      <c r="K27" s="431"/>
      <c r="L27" s="432"/>
      <c r="O27" s="433"/>
    </row>
    <row r="28" spans="2:15" s="423" customFormat="1" ht="24.95" customHeight="1">
      <c r="B28" s="424"/>
      <c r="C28" s="424"/>
      <c r="D28" s="426"/>
      <c r="E28" s="434"/>
      <c r="F28" s="427"/>
      <c r="G28" s="427"/>
      <c r="H28" s="428"/>
      <c r="I28" s="429"/>
      <c r="J28" s="430"/>
      <c r="K28" s="431"/>
      <c r="L28" s="432"/>
      <c r="O28" s="433"/>
    </row>
    <row r="29" spans="2:15" s="423" customFormat="1" ht="24.95" customHeight="1">
      <c r="B29" s="424"/>
      <c r="C29" s="424"/>
      <c r="D29" s="426"/>
      <c r="E29" s="436"/>
      <c r="F29" s="427"/>
      <c r="G29" s="427"/>
      <c r="H29" s="428"/>
      <c r="I29" s="429"/>
      <c r="J29" s="430"/>
      <c r="K29" s="431"/>
      <c r="L29" s="432"/>
      <c r="O29" s="433"/>
    </row>
    <row r="30" spans="2:15" s="423" customFormat="1" ht="24.95" customHeight="1">
      <c r="B30" s="424"/>
      <c r="C30" s="424"/>
      <c r="D30" s="426"/>
      <c r="E30" s="434"/>
      <c r="F30" s="427"/>
      <c r="G30" s="427"/>
      <c r="H30" s="428"/>
      <c r="I30" s="429"/>
      <c r="J30" s="430"/>
      <c r="K30" s="431"/>
      <c r="L30" s="432"/>
      <c r="O30" s="433"/>
    </row>
    <row r="31" spans="2:15" s="423" customFormat="1" ht="24.95" customHeight="1">
      <c r="B31" s="424"/>
      <c r="C31" s="424"/>
      <c r="D31" s="426"/>
      <c r="E31" s="436"/>
      <c r="F31" s="427"/>
      <c r="G31" s="427"/>
      <c r="H31" s="428"/>
      <c r="I31" s="429"/>
      <c r="J31" s="430"/>
      <c r="K31" s="431"/>
      <c r="L31" s="432"/>
      <c r="O31" s="433"/>
    </row>
  </sheetData>
  <mergeCells count="14">
    <mergeCell ref="A4:A5"/>
    <mergeCell ref="B4:B5"/>
    <mergeCell ref="C4:C5"/>
    <mergeCell ref="D4:D5"/>
    <mergeCell ref="E4:E5"/>
    <mergeCell ref="I4:I5"/>
    <mergeCell ref="J4:J5"/>
    <mergeCell ref="K4:K5"/>
    <mergeCell ref="L4:L5"/>
    <mergeCell ref="D1:L2"/>
    <mergeCell ref="D3:J3"/>
    <mergeCell ref="F4:F5"/>
    <mergeCell ref="G4:G5"/>
    <mergeCell ref="H4:H5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72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rgb="FFFF0000"/>
  </sheetPr>
  <dimension ref="A1:K29"/>
  <sheetViews>
    <sheetView view="pageBreakPreview" zoomScale="85" zoomScaleNormal="115" zoomScaleSheetLayoutView="85" workbookViewId="0">
      <pane xSplit="3" ySplit="5" topLeftCell="D6" activePane="bottomRight" state="frozen"/>
      <selection activeCell="A4" sqref="A4:L17"/>
      <selection pane="topRight" activeCell="A4" sqref="A4:L17"/>
      <selection pane="bottomLeft" activeCell="A4" sqref="A4:L17"/>
      <selection pane="bottomRight" activeCell="A4" sqref="A4:L17"/>
    </sheetView>
  </sheetViews>
  <sheetFormatPr defaultColWidth="9" defaultRowHeight="13.5"/>
  <cols>
    <col min="1" max="1" width="29" style="3" customWidth="1"/>
    <col min="2" max="2" width="34.625" style="3" customWidth="1"/>
    <col min="3" max="3" width="6.5" style="5" customWidth="1"/>
    <col min="4" max="4" width="62.5" style="3" customWidth="1"/>
    <col min="5" max="5" width="23.375" style="4" customWidth="1"/>
    <col min="6" max="6" width="13.25" style="3" customWidth="1"/>
    <col min="7" max="7" width="9" style="3"/>
    <col min="8" max="8" width="38.375" style="3" customWidth="1"/>
    <col min="9" max="9" width="13" style="3" customWidth="1"/>
    <col min="10" max="16384" width="9" style="3"/>
  </cols>
  <sheetData>
    <row r="1" spans="1:11" ht="16.5" customHeight="1">
      <c r="A1" s="640" t="s">
        <v>130</v>
      </c>
      <c r="B1" s="640"/>
      <c r="C1" s="640"/>
      <c r="D1" s="640"/>
      <c r="E1" s="640"/>
      <c r="F1" s="640"/>
    </row>
    <row r="2" spans="1:11" ht="16.5" customHeight="1">
      <c r="E2" s="16"/>
    </row>
    <row r="3" spans="1:11" s="15" customFormat="1" ht="16.5" customHeight="1">
      <c r="A3" s="376" t="s">
        <v>483</v>
      </c>
      <c r="B3" s="376"/>
      <c r="C3" s="377"/>
      <c r="D3" s="376"/>
      <c r="E3" s="378"/>
      <c r="F3" s="376"/>
    </row>
    <row r="4" spans="1:11" s="5" customFormat="1" ht="24.95" customHeight="1">
      <c r="A4" s="642" t="s">
        <v>128</v>
      </c>
      <c r="B4" s="642"/>
      <c r="C4" s="642" t="s">
        <v>127</v>
      </c>
      <c r="D4" s="642" t="s">
        <v>126</v>
      </c>
      <c r="E4" s="644" t="s">
        <v>125</v>
      </c>
      <c r="F4" s="642" t="s">
        <v>124</v>
      </c>
    </row>
    <row r="5" spans="1:11" s="5" customFormat="1" ht="24.95" customHeight="1">
      <c r="A5" s="13" t="s">
        <v>123</v>
      </c>
      <c r="B5" s="13" t="s">
        <v>122</v>
      </c>
      <c r="C5" s="642"/>
      <c r="D5" s="642"/>
      <c r="E5" s="644"/>
      <c r="F5" s="642"/>
    </row>
    <row r="6" spans="1:11" s="5" customFormat="1" ht="24.95" customHeight="1">
      <c r="A6" s="12" t="s">
        <v>121</v>
      </c>
      <c r="B6" s="13"/>
      <c r="C6" s="13"/>
      <c r="D6" s="13"/>
      <c r="E6" s="14"/>
      <c r="F6" s="13"/>
    </row>
    <row r="7" spans="1:11" ht="24.95" customHeight="1">
      <c r="A7" s="11" t="s">
        <v>510</v>
      </c>
      <c r="B7" s="11" t="s">
        <v>485</v>
      </c>
      <c r="C7" s="10" t="s">
        <v>1</v>
      </c>
      <c r="D7" s="9"/>
      <c r="E7" s="8" t="e">
        <f t="shared" ref="E7:E8" si="0">I7</f>
        <v>#NAME?</v>
      </c>
      <c r="F7" s="7"/>
      <c r="H7" s="3" t="str">
        <f t="shared" ref="H7:H8" si="1">CONCATENATE(A7,B7)</f>
        <v>폴리에틸렌 전선관(POLE)-1열PE 28㎜(POLE)</v>
      </c>
      <c r="I7" s="6" t="e">
        <f>SUMIF('나)기타'!$N$6:$N$31,H7,'나)기타'!$O$6:$O$31)</f>
        <v>#NAME?</v>
      </c>
      <c r="J7" s="5"/>
      <c r="K7" s="5"/>
    </row>
    <row r="8" spans="1:11" ht="24.95" customHeight="1">
      <c r="A8" s="11" t="s">
        <v>487</v>
      </c>
      <c r="B8" s="11" t="s">
        <v>489</v>
      </c>
      <c r="C8" s="10" t="s">
        <v>1</v>
      </c>
      <c r="D8" s="9"/>
      <c r="E8" s="8" t="e">
        <f t="shared" si="0"/>
        <v>#NAME?</v>
      </c>
      <c r="F8" s="7"/>
      <c r="H8" s="3" t="str">
        <f t="shared" si="1"/>
        <v>UTP케이블UTP cat.6 0.5mm/4P</v>
      </c>
      <c r="I8" s="6" t="e">
        <f>SUMIF('나)기타'!$N$6:$N$31,H8,'나)기타'!$O$6:$O$31)</f>
        <v>#NAME?</v>
      </c>
      <c r="J8" s="5"/>
      <c r="K8" s="5"/>
    </row>
    <row r="9" spans="1:11" s="5" customFormat="1" ht="24.95" customHeight="1">
      <c r="A9" s="11"/>
      <c r="B9" s="11"/>
      <c r="C9" s="10"/>
      <c r="D9" s="9"/>
      <c r="E9" s="8"/>
      <c r="F9" s="7"/>
      <c r="G9" s="3"/>
      <c r="H9" s="3"/>
      <c r="I9" s="6"/>
    </row>
    <row r="10" spans="1:11" ht="24.95" customHeight="1">
      <c r="A10" s="12" t="s">
        <v>511</v>
      </c>
      <c r="B10" s="11"/>
      <c r="C10" s="10"/>
      <c r="D10" s="9"/>
      <c r="E10" s="8"/>
      <c r="F10" s="7"/>
      <c r="I10" s="6"/>
      <c r="J10" s="5"/>
      <c r="K10" s="5"/>
    </row>
    <row r="11" spans="1:11" ht="24.95" customHeight="1">
      <c r="A11" s="11" t="s">
        <v>493</v>
      </c>
      <c r="B11" s="11" t="s">
        <v>508</v>
      </c>
      <c r="C11" s="389" t="s">
        <v>494</v>
      </c>
      <c r="D11" s="9"/>
      <c r="E11" s="8" t="e">
        <f t="shared" ref="E11:E28" si="2">I11</f>
        <v>#NAME?</v>
      </c>
      <c r="F11" s="7"/>
      <c r="H11" s="3" t="str">
        <f t="shared" ref="H11:H28" si="3">CONCATENATE(A11,B11)</f>
        <v>영상감시장치PHS-MIN, 방범감시시스템</v>
      </c>
      <c r="I11" s="6" t="e">
        <f>SUMIF('나)기타'!$N$6:$N$31,H11,'나)기타'!$O$6:$O$31)</f>
        <v>#NAME?</v>
      </c>
      <c r="J11" s="5"/>
      <c r="K11" s="5"/>
    </row>
    <row r="12" spans="1:11" ht="24.95" customHeight="1">
      <c r="A12" s="11" t="s">
        <v>495</v>
      </c>
      <c r="B12" s="11" t="s">
        <v>516</v>
      </c>
      <c r="C12" s="10" t="s">
        <v>428</v>
      </c>
      <c r="D12" s="9"/>
      <c r="E12" s="8" t="e">
        <f t="shared" si="2"/>
        <v>#NAME?</v>
      </c>
      <c r="F12" s="7"/>
      <c r="H12" s="3" t="str">
        <f t="shared" si="3"/>
        <v>보안용카메라PCAM-B512C-TN, 13.37mmCMOS</v>
      </c>
      <c r="I12" s="6" t="e">
        <f>SUMIF('나)기타'!$N$6:$N$31,H12,'나)기타'!$O$6:$O$31)</f>
        <v>#NAME?</v>
      </c>
      <c r="J12" s="5"/>
      <c r="K12" s="5"/>
    </row>
    <row r="13" spans="1:11" ht="24.95" customHeight="1">
      <c r="A13" s="11" t="s">
        <v>496</v>
      </c>
      <c r="B13" s="11" t="s">
        <v>518</v>
      </c>
      <c r="C13" s="10" t="s">
        <v>2</v>
      </c>
      <c r="D13" s="9"/>
      <c r="E13" s="8" t="e">
        <f t="shared" si="2"/>
        <v>#NAME?</v>
      </c>
      <c r="F13" s="7"/>
      <c r="H13" s="3" t="str">
        <f t="shared" si="3"/>
        <v>카메라받침대기둥용</v>
      </c>
      <c r="I13" s="6" t="e">
        <f>SUMIF('나)기타'!$N$6:$N$31,H13,'나)기타'!$O$6:$O$31)</f>
        <v>#NAME?</v>
      </c>
      <c r="J13" s="5"/>
      <c r="K13" s="5"/>
    </row>
    <row r="14" spans="1:11" ht="24.95" customHeight="1">
      <c r="A14" s="11" t="s">
        <v>497</v>
      </c>
      <c r="B14" s="11" t="s">
        <v>520</v>
      </c>
      <c r="C14" s="10" t="s">
        <v>430</v>
      </c>
      <c r="D14" s="9"/>
      <c r="E14" s="8" t="e">
        <f t="shared" si="2"/>
        <v>#NAME?</v>
      </c>
      <c r="F14" s="7"/>
      <c r="H14" s="3" t="str">
        <f t="shared" si="3"/>
        <v>카메라덮개또는커버86×108×365mm, 카메라 브라켓</v>
      </c>
      <c r="I14" s="6" t="e">
        <f>SUMIF('나)기타'!$N$6:$N$31,H14,'나)기타'!$O$6:$O$31)</f>
        <v>#NAME?</v>
      </c>
      <c r="J14" s="5"/>
      <c r="K14" s="5"/>
    </row>
    <row r="15" spans="1:11" ht="24.95" customHeight="1">
      <c r="A15" s="11" t="s">
        <v>498</v>
      </c>
      <c r="B15" s="11" t="s">
        <v>522</v>
      </c>
      <c r="C15" s="10" t="s">
        <v>3</v>
      </c>
      <c r="D15" s="9"/>
      <c r="E15" s="8" t="e">
        <f t="shared" si="2"/>
        <v>#NAME?</v>
      </c>
      <c r="F15" s="7"/>
      <c r="H15" s="3" t="str">
        <f t="shared" si="3"/>
        <v>금속기둥Φ100×4000mm, CCTV용</v>
      </c>
      <c r="I15" s="6" t="e">
        <f>SUMIF('나)기타'!$N$6:$N$31,H15,'나)기타'!$O$6:$O$31)</f>
        <v>#NAME?</v>
      </c>
      <c r="J15" s="5"/>
      <c r="K15" s="5"/>
    </row>
    <row r="16" spans="1:11" ht="24.95" customHeight="1">
      <c r="A16" s="11" t="s">
        <v>499</v>
      </c>
      <c r="B16" s="11" t="s">
        <v>524</v>
      </c>
      <c r="C16" s="10" t="s">
        <v>2</v>
      </c>
      <c r="D16" s="9"/>
      <c r="E16" s="8" t="e">
        <f t="shared" si="2"/>
        <v>#NAME?</v>
      </c>
      <c r="F16" s="7"/>
      <c r="H16" s="3" t="str">
        <f t="shared" si="3"/>
        <v>누전차단기32GRhb, 2P30AF, 분전반형</v>
      </c>
      <c r="I16" s="6" t="e">
        <f>SUMIF('나)기타'!$N$6:$N$31,H16,'나)기타'!$O$6:$O$31)</f>
        <v>#NAME?</v>
      </c>
      <c r="J16" s="5"/>
      <c r="K16" s="5"/>
    </row>
    <row r="17" spans="1:11" ht="24.95" customHeight="1">
      <c r="A17" s="11" t="s">
        <v>500</v>
      </c>
      <c r="B17" s="11" t="s">
        <v>526</v>
      </c>
      <c r="C17" s="10" t="s">
        <v>2</v>
      </c>
      <c r="D17" s="9"/>
      <c r="E17" s="8" t="e">
        <f t="shared" si="2"/>
        <v>#NAME?</v>
      </c>
      <c r="F17" s="7"/>
      <c r="H17" s="3" t="str">
        <f t="shared" si="3"/>
        <v>서지방지장치전원/이더넷일체형</v>
      </c>
      <c r="I17" s="6" t="e">
        <f>SUMIF('나)기타'!$N$6:$N$31,H17,'나)기타'!$O$6:$O$31)</f>
        <v>#NAME?</v>
      </c>
      <c r="J17" s="5"/>
      <c r="K17" s="5"/>
    </row>
    <row r="18" spans="1:11" ht="24.95" customHeight="1">
      <c r="A18" s="11" t="s">
        <v>501</v>
      </c>
      <c r="B18" s="11" t="s">
        <v>528</v>
      </c>
      <c r="C18" s="10" t="s">
        <v>2</v>
      </c>
      <c r="D18" s="9"/>
      <c r="E18" s="8" t="e">
        <f t="shared" si="2"/>
        <v>#NAME?</v>
      </c>
      <c r="F18" s="7"/>
      <c r="H18" s="3" t="str">
        <f t="shared" si="3"/>
        <v>상자300×400×300mm</v>
      </c>
      <c r="I18" s="6" t="e">
        <f>SUMIF('나)기타'!$N$6:$N$31,H18,'나)기타'!$O$6:$O$31)</f>
        <v>#NAME?</v>
      </c>
      <c r="J18" s="5"/>
      <c r="K18" s="5"/>
    </row>
    <row r="19" spans="1:11" ht="24.95" customHeight="1">
      <c r="A19" s="11" t="s">
        <v>502</v>
      </c>
      <c r="B19" s="11" t="s">
        <v>530</v>
      </c>
      <c r="C19" s="10" t="s">
        <v>430</v>
      </c>
      <c r="D19" s="9"/>
      <c r="E19" s="8" t="e">
        <f t="shared" si="2"/>
        <v>#NAME?</v>
      </c>
      <c r="F19" s="7"/>
      <c r="H19" s="3" t="str">
        <f t="shared" si="3"/>
        <v>네트워크스위치8port</v>
      </c>
      <c r="I19" s="6" t="e">
        <f>SUMIF('나)기타'!$N$6:$N$31,H19,'나)기타'!$O$6:$O$31)</f>
        <v>#NAME?</v>
      </c>
      <c r="J19" s="5"/>
      <c r="K19" s="5"/>
    </row>
    <row r="20" spans="1:11" ht="24.95" customHeight="1">
      <c r="A20" s="11" t="s">
        <v>503</v>
      </c>
      <c r="B20" s="11" t="s">
        <v>532</v>
      </c>
      <c r="C20" s="10" t="s">
        <v>430</v>
      </c>
      <c r="D20" s="9"/>
      <c r="E20" s="8" t="e">
        <f t="shared" si="2"/>
        <v>#NAME?</v>
      </c>
      <c r="F20" s="7"/>
      <c r="H20" s="3" t="str">
        <f t="shared" si="3"/>
        <v>디지털비디오레코더4TB</v>
      </c>
      <c r="I20" s="6" t="e">
        <f>SUMIF('나)기타'!$N$6:$N$31,H20,'나)기타'!$O$6:$O$31)</f>
        <v>#NAME?</v>
      </c>
      <c r="J20" s="5"/>
      <c r="K20" s="5"/>
    </row>
    <row r="21" spans="1:11" ht="24.95" customHeight="1">
      <c r="A21" s="11" t="s">
        <v>504</v>
      </c>
      <c r="B21" s="11" t="s">
        <v>532</v>
      </c>
      <c r="C21" s="10" t="s">
        <v>428</v>
      </c>
      <c r="D21" s="9"/>
      <c r="E21" s="8" t="e">
        <f t="shared" si="2"/>
        <v>#NAME?</v>
      </c>
      <c r="F21" s="7"/>
      <c r="H21" s="3" t="str">
        <f t="shared" si="3"/>
        <v>하드디스크드라이브4TB</v>
      </c>
      <c r="I21" s="6" t="e">
        <f>SUMIF('나)기타'!$N$6:$N$31,H21,'나)기타'!$O$6:$O$31)</f>
        <v>#NAME?</v>
      </c>
      <c r="J21" s="5"/>
      <c r="K21" s="5"/>
    </row>
    <row r="22" spans="1:11" s="5" customFormat="1" ht="24.95" customHeight="1">
      <c r="A22" s="11" t="s">
        <v>505</v>
      </c>
      <c r="B22" s="11" t="s">
        <v>534</v>
      </c>
      <c r="C22" s="10" t="s">
        <v>428</v>
      </c>
      <c r="D22" s="9"/>
      <c r="E22" s="8" t="e">
        <f t="shared" si="2"/>
        <v>#NAME?</v>
      </c>
      <c r="F22" s="7"/>
      <c r="G22" s="3"/>
      <c r="H22" s="3" t="str">
        <f t="shared" si="3"/>
        <v>LCD패널또는모니터60.4cm</v>
      </c>
      <c r="I22" s="6" t="e">
        <f>SUMIF('나)기타'!$N$6:$N$31,H22,'나)기타'!$O$6:$O$31)</f>
        <v>#NAME?</v>
      </c>
    </row>
    <row r="23" spans="1:11" s="5" customFormat="1" ht="24.95" customHeight="1">
      <c r="A23" s="11" t="s">
        <v>506</v>
      </c>
      <c r="B23" s="11" t="s">
        <v>536</v>
      </c>
      <c r="C23" s="10" t="s">
        <v>430</v>
      </c>
      <c r="D23" s="9"/>
      <c r="E23" s="8" t="e">
        <f t="shared" si="2"/>
        <v>#NAME?</v>
      </c>
      <c r="F23" s="7"/>
      <c r="G23" s="3"/>
      <c r="H23" s="3" t="str">
        <f t="shared" si="3"/>
        <v>전원공급장치8ch</v>
      </c>
      <c r="I23" s="6" t="e">
        <f>SUMIF('나)기타'!$N$6:$N$31,H23,'나)기타'!$O$6:$O$31)</f>
        <v>#NAME?</v>
      </c>
    </row>
    <row r="24" spans="1:11" s="5" customFormat="1" ht="24.95" customHeight="1">
      <c r="A24" s="11" t="s">
        <v>507</v>
      </c>
      <c r="B24" s="11" t="s">
        <v>538</v>
      </c>
      <c r="C24" s="10" t="s">
        <v>430</v>
      </c>
      <c r="D24" s="9"/>
      <c r="E24" s="8" t="e">
        <f t="shared" si="2"/>
        <v>#NAME?</v>
      </c>
      <c r="F24" s="7"/>
      <c r="G24" s="3"/>
      <c r="H24" s="3" t="str">
        <f t="shared" si="3"/>
        <v>네트워크시스템장비용랙600×1200×750mm</v>
      </c>
      <c r="I24" s="6" t="e">
        <f>SUMIF('나)기타'!$N$6:$N$31,H24,'나)기타'!$O$6:$O$31)</f>
        <v>#NAME?</v>
      </c>
    </row>
    <row r="25" spans="1:11" ht="24.95" customHeight="1">
      <c r="A25" s="11" t="s">
        <v>493</v>
      </c>
      <c r="B25" s="11" t="s">
        <v>549</v>
      </c>
      <c r="C25" s="10" t="s">
        <v>494</v>
      </c>
      <c r="D25" s="9"/>
      <c r="E25" s="8" t="e">
        <f t="shared" ref="E25" si="4">I25</f>
        <v>#NAME?</v>
      </c>
      <c r="F25" s="7"/>
      <c r="H25" s="3" t="str">
        <f t="shared" ref="H25" si="5">CONCATENATE(A25,B25)</f>
        <v>영상감시장치MSS-IN101, 옥내감시시스템</v>
      </c>
      <c r="I25" s="6" t="e">
        <f>SUMIF('나)기타'!$N$6:$N$31,H25,'나)기타'!$O$6:$O$31)</f>
        <v>#NAME?</v>
      </c>
      <c r="J25" s="5"/>
      <c r="K25" s="5"/>
    </row>
    <row r="26" spans="1:11" s="5" customFormat="1" ht="24.95" customHeight="1">
      <c r="A26" s="11" t="s">
        <v>546</v>
      </c>
      <c r="B26" s="11" t="s">
        <v>540</v>
      </c>
      <c r="C26" s="10" t="s">
        <v>2</v>
      </c>
      <c r="D26" s="9"/>
      <c r="E26" s="8" t="e">
        <f t="shared" si="2"/>
        <v>#NAME?</v>
      </c>
      <c r="F26" s="7"/>
      <c r="G26" s="3"/>
      <c r="H26" s="3" t="str">
        <f t="shared" si="3"/>
        <v>안내판CCTV설치안내(대)</v>
      </c>
      <c r="I26" s="6" t="e">
        <f>SUMIF('나)기타'!$N$6:$N$31,H26,'나)기타'!$O$6:$O$31)</f>
        <v>#NAME?</v>
      </c>
    </row>
    <row r="27" spans="1:11" s="5" customFormat="1" ht="24.95" customHeight="1">
      <c r="A27" s="11" t="s">
        <v>547</v>
      </c>
      <c r="B27" s="11" t="s">
        <v>542</v>
      </c>
      <c r="C27" s="10" t="s">
        <v>429</v>
      </c>
      <c r="D27" s="9"/>
      <c r="E27" s="8" t="e">
        <f t="shared" si="2"/>
        <v>#NAME?</v>
      </c>
      <c r="F27" s="7"/>
      <c r="G27" s="3"/>
      <c r="H27" s="3" t="str">
        <f t="shared" si="3"/>
        <v>정보통신공사송수신제어신호및영상레벨조정</v>
      </c>
      <c r="I27" s="6" t="e">
        <f>SUMIF('나)기타'!$N$6:$N$31,H27,'나)기타'!$O$6:$O$31)</f>
        <v>#NAME?</v>
      </c>
    </row>
    <row r="28" spans="1:11" s="5" customFormat="1" ht="24.95" customHeight="1">
      <c r="A28" s="11" t="s">
        <v>547</v>
      </c>
      <c r="B28" s="11" t="s">
        <v>544</v>
      </c>
      <c r="C28" s="10" t="s">
        <v>429</v>
      </c>
      <c r="D28" s="9"/>
      <c r="E28" s="8" t="e">
        <f t="shared" si="2"/>
        <v>#NAME?</v>
      </c>
      <c r="F28" s="7"/>
      <c r="G28" s="3"/>
      <c r="H28" s="3" t="str">
        <f t="shared" si="3"/>
        <v>정보통신공사종합시험</v>
      </c>
      <c r="I28" s="6" t="e">
        <f>SUMIF('나)기타'!$N$6:$N$31,H28,'나)기타'!$O$6:$O$31)</f>
        <v>#NAME?</v>
      </c>
    </row>
    <row r="29" spans="1:11" s="5" customFormat="1" ht="24.95" customHeight="1">
      <c r="A29" s="11"/>
      <c r="B29" s="11"/>
      <c r="C29" s="10"/>
      <c r="D29" s="9"/>
      <c r="E29" s="8"/>
      <c r="F29" s="7"/>
      <c r="G29" s="3"/>
      <c r="H29" s="3"/>
      <c r="I29" s="6"/>
    </row>
  </sheetData>
  <mergeCells count="6">
    <mergeCell ref="A1:F1"/>
    <mergeCell ref="A4:B4"/>
    <mergeCell ref="C4:C5"/>
    <mergeCell ref="D4:D5"/>
    <mergeCell ref="E4:E5"/>
    <mergeCell ref="F4:F5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75" orientation="landscape" r:id="rId1"/>
  <headerFooter alignWithMargins="0"/>
  <colBreaks count="1" manualBreakCount="1">
    <brk id="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O31"/>
  <sheetViews>
    <sheetView view="pageBreakPreview" topLeftCell="D5" zoomScale="85" zoomScaleNormal="100" zoomScaleSheetLayoutView="85" workbookViewId="0">
      <selection activeCell="A4" sqref="A4:L17"/>
    </sheetView>
  </sheetViews>
  <sheetFormatPr defaultColWidth="9" defaultRowHeight="15.95" customHeight="1"/>
  <cols>
    <col min="1" max="1" width="9.5" style="17" hidden="1" customWidth="1"/>
    <col min="2" max="2" width="26.5" style="23" hidden="1" customWidth="1"/>
    <col min="3" max="3" width="23.5" style="23" hidden="1" customWidth="1"/>
    <col min="4" max="4" width="41.125" style="17" customWidth="1"/>
    <col min="5" max="5" width="36.375" style="22" customWidth="1"/>
    <col min="6" max="6" width="8.75" style="21" customWidth="1"/>
    <col min="7" max="7" width="7.125" style="21" customWidth="1"/>
    <col min="8" max="9" width="29" style="17" customWidth="1"/>
    <col min="10" max="10" width="4.75" style="20" customWidth="1"/>
    <col min="11" max="11" width="9.25" style="19" customWidth="1"/>
    <col min="12" max="12" width="12.375" style="18" customWidth="1"/>
    <col min="13" max="13" width="9" style="17"/>
    <col min="14" max="14" width="46.5" style="17" customWidth="1"/>
    <col min="15" max="15" width="10.125" style="17" customWidth="1"/>
    <col min="16" max="16384" width="9" style="17"/>
  </cols>
  <sheetData>
    <row r="1" spans="1:15" ht="15.95" customHeight="1">
      <c r="D1" s="645" t="s">
        <v>340</v>
      </c>
      <c r="E1" s="645"/>
      <c r="F1" s="645"/>
      <c r="G1" s="645"/>
      <c r="H1" s="645"/>
      <c r="I1" s="645"/>
      <c r="J1" s="645"/>
      <c r="K1" s="645"/>
      <c r="L1" s="645"/>
    </row>
    <row r="2" spans="1:15" ht="15.95" customHeight="1">
      <c r="D2" s="645"/>
      <c r="E2" s="645"/>
      <c r="F2" s="645"/>
      <c r="G2" s="645"/>
      <c r="H2" s="645"/>
      <c r="I2" s="645"/>
      <c r="J2" s="645"/>
      <c r="K2" s="645"/>
      <c r="L2" s="645"/>
    </row>
    <row r="3" spans="1:15" s="33" customFormat="1" ht="15.95" customHeight="1">
      <c r="B3" s="36"/>
      <c r="C3" s="36"/>
      <c r="D3" s="652" t="s">
        <v>484</v>
      </c>
      <c r="E3" s="652"/>
      <c r="F3" s="652"/>
      <c r="G3" s="652"/>
      <c r="H3" s="652"/>
      <c r="I3" s="652"/>
      <c r="J3" s="652"/>
      <c r="K3" s="35"/>
      <c r="L3" s="34"/>
    </row>
    <row r="4" spans="1:15" ht="15.95" customHeight="1">
      <c r="A4" s="646" t="e">
        <f>#REF!</f>
        <v>#REF!</v>
      </c>
      <c r="B4" s="647" t="e">
        <f>#REF!</f>
        <v>#REF!</v>
      </c>
      <c r="C4" s="647" t="e">
        <f>#REF!</f>
        <v>#REF!</v>
      </c>
      <c r="D4" s="648" t="s">
        <v>176</v>
      </c>
      <c r="E4" s="649" t="s">
        <v>175</v>
      </c>
      <c r="F4" s="653" t="s">
        <v>174</v>
      </c>
      <c r="G4" s="653" t="s">
        <v>173</v>
      </c>
      <c r="H4" s="648" t="s">
        <v>172</v>
      </c>
      <c r="I4" s="648" t="s">
        <v>122</v>
      </c>
      <c r="J4" s="648" t="s">
        <v>170</v>
      </c>
      <c r="K4" s="650" t="s">
        <v>169</v>
      </c>
      <c r="L4" s="651" t="s">
        <v>56</v>
      </c>
    </row>
    <row r="5" spans="1:15" ht="15.95" customHeight="1">
      <c r="A5" s="646"/>
      <c r="B5" s="647"/>
      <c r="C5" s="647"/>
      <c r="D5" s="648"/>
      <c r="E5" s="649"/>
      <c r="F5" s="653"/>
      <c r="G5" s="653"/>
      <c r="H5" s="648"/>
      <c r="I5" s="648"/>
      <c r="J5" s="648"/>
      <c r="K5" s="650"/>
      <c r="L5" s="651"/>
    </row>
    <row r="6" spans="1:15" s="379" customFormat="1" ht="24.95" customHeight="1">
      <c r="B6" s="380"/>
      <c r="C6" s="380"/>
      <c r="D6" s="381" t="s">
        <v>461</v>
      </c>
      <c r="E6" s="382"/>
      <c r="F6" s="383"/>
      <c r="G6" s="383"/>
      <c r="H6" s="384"/>
      <c r="I6" s="384"/>
      <c r="J6" s="385"/>
      <c r="K6" s="386"/>
      <c r="L6" s="387"/>
      <c r="O6" s="388"/>
    </row>
    <row r="7" spans="1:15" ht="24.95" customHeight="1">
      <c r="D7" s="31" t="s">
        <v>83</v>
      </c>
      <c r="E7" s="29"/>
      <c r="F7" s="27"/>
      <c r="G7" s="27"/>
      <c r="H7" s="11"/>
      <c r="I7" s="11"/>
      <c r="J7" s="10"/>
      <c r="K7" s="26"/>
      <c r="L7" s="25"/>
      <c r="N7" s="17" t="str">
        <f t="shared" ref="N7:N9" si="0">CONCATENATE(H7,I7)</f>
        <v/>
      </c>
      <c r="O7" s="24">
        <f t="shared" ref="O7:O9" si="1">+L7</f>
        <v>0</v>
      </c>
    </row>
    <row r="8" spans="1:15" ht="24.95" customHeight="1">
      <c r="B8" s="23" t="s">
        <v>155</v>
      </c>
      <c r="D8" s="32" t="s">
        <v>392</v>
      </c>
      <c r="E8" s="30" t="s">
        <v>491</v>
      </c>
      <c r="F8" s="27" t="e">
        <f>통신신설</f>
        <v>#NAME?</v>
      </c>
      <c r="G8" s="27" t="e">
        <f t="shared" ref="G8:G9" si="2">F8</f>
        <v>#NAME?</v>
      </c>
      <c r="H8" s="11" t="s">
        <v>391</v>
      </c>
      <c r="I8" s="11" t="s">
        <v>486</v>
      </c>
      <c r="J8" s="10" t="s">
        <v>1</v>
      </c>
      <c r="K8" s="26">
        <v>1</v>
      </c>
      <c r="L8" s="25" t="e">
        <f t="shared" ref="L8:L9" si="3">G8*K8</f>
        <v>#NAME?</v>
      </c>
      <c r="N8" s="17" t="str">
        <f t="shared" si="0"/>
        <v>폴리에틸렌 전선관(POLE)-1열PE 28㎜(POLE)</v>
      </c>
      <c r="O8" s="24" t="e">
        <f t="shared" si="1"/>
        <v>#NAME?</v>
      </c>
    </row>
    <row r="9" spans="1:15" ht="24.95" customHeight="1">
      <c r="B9" s="23" t="s">
        <v>155</v>
      </c>
      <c r="D9" s="32"/>
      <c r="E9" s="30" t="s">
        <v>492</v>
      </c>
      <c r="F9" s="27" t="e">
        <f>통신신설</f>
        <v>#NAME?</v>
      </c>
      <c r="G9" s="27" t="e">
        <f t="shared" si="2"/>
        <v>#NAME?</v>
      </c>
      <c r="H9" s="11" t="s">
        <v>488</v>
      </c>
      <c r="I9" s="11" t="s">
        <v>490</v>
      </c>
      <c r="J9" s="10" t="s">
        <v>1</v>
      </c>
      <c r="K9" s="26">
        <v>1</v>
      </c>
      <c r="L9" s="25" t="e">
        <f t="shared" si="3"/>
        <v>#NAME?</v>
      </c>
      <c r="N9" s="17" t="str">
        <f t="shared" si="0"/>
        <v>UTP케이블UTP cat.6 0.5mm/4P</v>
      </c>
      <c r="O9" s="24" t="e">
        <f t="shared" si="1"/>
        <v>#NAME?</v>
      </c>
    </row>
    <row r="10" spans="1:15" ht="24.95" customHeight="1">
      <c r="D10" s="32"/>
      <c r="E10" s="30"/>
      <c r="F10" s="27"/>
      <c r="G10" s="27"/>
      <c r="H10" s="11"/>
      <c r="I10" s="11"/>
      <c r="J10" s="10"/>
      <c r="K10" s="26"/>
      <c r="L10" s="25"/>
      <c r="O10" s="24"/>
    </row>
    <row r="11" spans="1:15" ht="24.95" customHeight="1">
      <c r="D11" s="31" t="s">
        <v>515</v>
      </c>
      <c r="E11" s="30"/>
      <c r="F11" s="27"/>
      <c r="G11" s="27"/>
      <c r="H11" s="11"/>
      <c r="I11" s="11"/>
      <c r="J11" s="10"/>
      <c r="K11" s="26"/>
      <c r="L11" s="25"/>
      <c r="O11" s="24"/>
    </row>
    <row r="12" spans="1:15" ht="24.95" customHeight="1">
      <c r="D12" s="29" t="str">
        <f t="shared" ref="D12:D18" si="4">TEXT(H12,0)&amp;", "&amp;TEXT(I12,0)</f>
        <v>영상감시장치, PHS-MIN, 방범감시시스템</v>
      </c>
      <c r="E12" s="30">
        <v>1</v>
      </c>
      <c r="F12" s="27" t="e">
        <f t="shared" ref="F12:F29" si="5">통신신설</f>
        <v>#NAME?</v>
      </c>
      <c r="G12" s="27" t="e">
        <f t="shared" ref="G12:G29" si="6">F12</f>
        <v>#NAME?</v>
      </c>
      <c r="H12" s="11" t="s">
        <v>493</v>
      </c>
      <c r="I12" s="11" t="s">
        <v>509</v>
      </c>
      <c r="J12" s="10" t="s">
        <v>494</v>
      </c>
      <c r="K12" s="26">
        <v>1</v>
      </c>
      <c r="L12" s="25" t="e">
        <f t="shared" ref="L12:L29" si="7">G12*K12</f>
        <v>#NAME?</v>
      </c>
      <c r="N12" s="17" t="str">
        <f t="shared" ref="N12:N29" si="8">CONCATENATE(H12,I12)</f>
        <v>영상감시장치PHS-MIN, 방범감시시스템</v>
      </c>
      <c r="O12" s="24" t="e">
        <f t="shared" ref="O12:O29" si="9">+L12</f>
        <v>#NAME?</v>
      </c>
    </row>
    <row r="13" spans="1:15" ht="24.95" customHeight="1">
      <c r="D13" s="29" t="str">
        <f t="shared" si="4"/>
        <v>보안용카메라, PCAM-B512C-TN, 13.37mmCMOS</v>
      </c>
      <c r="E13" s="30" t="s">
        <v>513</v>
      </c>
      <c r="F13" s="27" t="e">
        <f t="shared" si="5"/>
        <v>#NAME?</v>
      </c>
      <c r="G13" s="27" t="e">
        <f t="shared" si="6"/>
        <v>#NAME?</v>
      </c>
      <c r="H13" s="11" t="s">
        <v>495</v>
      </c>
      <c r="I13" s="11" t="s">
        <v>517</v>
      </c>
      <c r="J13" s="10" t="s">
        <v>428</v>
      </c>
      <c r="K13" s="26">
        <v>1</v>
      </c>
      <c r="L13" s="25" t="e">
        <f t="shared" si="7"/>
        <v>#NAME?</v>
      </c>
      <c r="N13" s="17" t="str">
        <f t="shared" si="8"/>
        <v>보안용카메라PCAM-B512C-TN, 13.37mmCMOS</v>
      </c>
      <c r="O13" s="24" t="e">
        <f t="shared" si="9"/>
        <v>#NAME?</v>
      </c>
    </row>
    <row r="14" spans="1:15" ht="24.95" customHeight="1">
      <c r="D14" s="29" t="str">
        <f t="shared" si="4"/>
        <v>카메라받침대, 기둥용</v>
      </c>
      <c r="E14" s="28" t="s">
        <v>466</v>
      </c>
      <c r="F14" s="27" t="e">
        <f t="shared" si="5"/>
        <v>#NAME?</v>
      </c>
      <c r="G14" s="27" t="e">
        <f t="shared" si="6"/>
        <v>#NAME?</v>
      </c>
      <c r="H14" s="11" t="s">
        <v>496</v>
      </c>
      <c r="I14" s="11" t="s">
        <v>519</v>
      </c>
      <c r="J14" s="389" t="s">
        <v>2</v>
      </c>
      <c r="K14" s="26">
        <v>1</v>
      </c>
      <c r="L14" s="25" t="e">
        <f t="shared" si="7"/>
        <v>#NAME?</v>
      </c>
      <c r="N14" s="17" t="str">
        <f t="shared" si="8"/>
        <v>카메라받침대기둥용</v>
      </c>
      <c r="O14" s="24" t="e">
        <f t="shared" si="9"/>
        <v>#NAME?</v>
      </c>
    </row>
    <row r="15" spans="1:15" ht="24.95" customHeight="1">
      <c r="D15" s="29" t="str">
        <f t="shared" si="4"/>
        <v>카메라덮개또는커버, 86×108×365mm, 카메라 브라켓</v>
      </c>
      <c r="E15" s="30">
        <v>1</v>
      </c>
      <c r="F15" s="27" t="e">
        <f t="shared" si="5"/>
        <v>#NAME?</v>
      </c>
      <c r="G15" s="27" t="e">
        <f t="shared" si="6"/>
        <v>#NAME?</v>
      </c>
      <c r="H15" s="11" t="s">
        <v>497</v>
      </c>
      <c r="I15" s="11" t="s">
        <v>521</v>
      </c>
      <c r="J15" s="389" t="s">
        <v>430</v>
      </c>
      <c r="K15" s="26">
        <v>1</v>
      </c>
      <c r="L15" s="25" t="e">
        <f t="shared" si="7"/>
        <v>#NAME?</v>
      </c>
      <c r="N15" s="17" t="str">
        <f t="shared" si="8"/>
        <v>카메라덮개또는커버86×108×365mm, 카메라 브라켓</v>
      </c>
      <c r="O15" s="24" t="e">
        <f t="shared" si="9"/>
        <v>#NAME?</v>
      </c>
    </row>
    <row r="16" spans="1:15" ht="24.95" customHeight="1">
      <c r="D16" s="29" t="str">
        <f t="shared" si="4"/>
        <v>금속기둥, Φ100×4000mm, CCTV용</v>
      </c>
      <c r="E16" s="30" t="s">
        <v>512</v>
      </c>
      <c r="F16" s="27" t="e">
        <f t="shared" si="5"/>
        <v>#NAME?</v>
      </c>
      <c r="G16" s="27" t="e">
        <f t="shared" si="6"/>
        <v>#NAME?</v>
      </c>
      <c r="H16" s="11" t="s">
        <v>498</v>
      </c>
      <c r="I16" s="11" t="s">
        <v>523</v>
      </c>
      <c r="J16" s="389" t="s">
        <v>3</v>
      </c>
      <c r="K16" s="26">
        <v>1</v>
      </c>
      <c r="L16" s="25" t="e">
        <f t="shared" si="7"/>
        <v>#NAME?</v>
      </c>
      <c r="N16" s="17" t="str">
        <f t="shared" si="8"/>
        <v>금속기둥Φ100×4000mm, CCTV용</v>
      </c>
      <c r="O16" s="24" t="e">
        <f t="shared" si="9"/>
        <v>#NAME?</v>
      </c>
    </row>
    <row r="17" spans="4:15" ht="24.95" customHeight="1">
      <c r="D17" s="29" t="str">
        <f t="shared" si="4"/>
        <v>누전차단기, 32GRhb, 2P30AF, 분전반형</v>
      </c>
      <c r="E17" s="30">
        <v>1</v>
      </c>
      <c r="F17" s="27" t="e">
        <f t="shared" si="5"/>
        <v>#NAME?</v>
      </c>
      <c r="G17" s="27" t="e">
        <f t="shared" si="6"/>
        <v>#NAME?</v>
      </c>
      <c r="H17" s="11" t="s">
        <v>499</v>
      </c>
      <c r="I17" s="11" t="s">
        <v>525</v>
      </c>
      <c r="J17" s="10" t="s">
        <v>2</v>
      </c>
      <c r="K17" s="26">
        <v>1</v>
      </c>
      <c r="L17" s="25" t="e">
        <f t="shared" si="7"/>
        <v>#NAME?</v>
      </c>
      <c r="N17" s="17" t="str">
        <f t="shared" si="8"/>
        <v>누전차단기32GRhb, 2P30AF, 분전반형</v>
      </c>
      <c r="O17" s="24" t="e">
        <f t="shared" si="9"/>
        <v>#NAME?</v>
      </c>
    </row>
    <row r="18" spans="4:15" ht="24.95" customHeight="1">
      <c r="D18" s="29" t="str">
        <f t="shared" si="4"/>
        <v>서지방지장치, 전원/이더넷일체형</v>
      </c>
      <c r="E18" s="30" t="s">
        <v>514</v>
      </c>
      <c r="F18" s="27" t="e">
        <f t="shared" si="5"/>
        <v>#NAME?</v>
      </c>
      <c r="G18" s="27" t="e">
        <f t="shared" si="6"/>
        <v>#NAME?</v>
      </c>
      <c r="H18" s="11" t="s">
        <v>500</v>
      </c>
      <c r="I18" s="11" t="s">
        <v>527</v>
      </c>
      <c r="J18" s="10" t="s">
        <v>2</v>
      </c>
      <c r="K18" s="26">
        <v>1</v>
      </c>
      <c r="L18" s="25" t="e">
        <f t="shared" si="7"/>
        <v>#NAME?</v>
      </c>
      <c r="N18" s="17" t="str">
        <f t="shared" si="8"/>
        <v>서지방지장치전원/이더넷일체형</v>
      </c>
      <c r="O18" s="24" t="e">
        <f t="shared" si="9"/>
        <v>#NAME?</v>
      </c>
    </row>
    <row r="19" spans="4:15" ht="24.95" customHeight="1">
      <c r="D19" s="29" t="str">
        <f t="shared" ref="D19:D29" si="10">TEXT(H19,0)&amp;", "&amp;TEXT(I19,0)</f>
        <v>상자, 300×400×300mm</v>
      </c>
      <c r="E19" s="29" t="s">
        <v>512</v>
      </c>
      <c r="F19" s="27" t="e">
        <f t="shared" si="5"/>
        <v>#NAME?</v>
      </c>
      <c r="G19" s="27" t="e">
        <f t="shared" si="6"/>
        <v>#NAME?</v>
      </c>
      <c r="H19" s="11" t="s">
        <v>501</v>
      </c>
      <c r="I19" s="11" t="s">
        <v>529</v>
      </c>
      <c r="J19" s="10" t="s">
        <v>2</v>
      </c>
      <c r="K19" s="26">
        <v>1</v>
      </c>
      <c r="L19" s="25" t="e">
        <f t="shared" si="7"/>
        <v>#NAME?</v>
      </c>
      <c r="N19" s="17" t="str">
        <f t="shared" si="8"/>
        <v>상자300×400×300mm</v>
      </c>
      <c r="O19" s="24" t="e">
        <f t="shared" si="9"/>
        <v>#NAME?</v>
      </c>
    </row>
    <row r="20" spans="4:15" ht="24.95" customHeight="1">
      <c r="D20" s="29" t="str">
        <f t="shared" si="10"/>
        <v>네트워크스위치, 8port</v>
      </c>
      <c r="E20" s="30">
        <v>1</v>
      </c>
      <c r="F20" s="27" t="e">
        <f t="shared" si="5"/>
        <v>#NAME?</v>
      </c>
      <c r="G20" s="27" t="e">
        <f t="shared" si="6"/>
        <v>#NAME?</v>
      </c>
      <c r="H20" s="11" t="s">
        <v>502</v>
      </c>
      <c r="I20" s="11" t="s">
        <v>531</v>
      </c>
      <c r="J20" s="10" t="s">
        <v>430</v>
      </c>
      <c r="K20" s="26">
        <v>1</v>
      </c>
      <c r="L20" s="25" t="e">
        <f t="shared" si="7"/>
        <v>#NAME?</v>
      </c>
      <c r="N20" s="17" t="str">
        <f t="shared" si="8"/>
        <v>네트워크스위치8port</v>
      </c>
      <c r="O20" s="24" t="e">
        <f t="shared" si="9"/>
        <v>#NAME?</v>
      </c>
    </row>
    <row r="21" spans="4:15" ht="24.95" customHeight="1">
      <c r="D21" s="29" t="str">
        <f t="shared" si="10"/>
        <v>디지털비디오레코더, 4TB</v>
      </c>
      <c r="E21" s="30">
        <v>1</v>
      </c>
      <c r="F21" s="27" t="e">
        <f t="shared" si="5"/>
        <v>#NAME?</v>
      </c>
      <c r="G21" s="27" t="e">
        <f t="shared" si="6"/>
        <v>#NAME?</v>
      </c>
      <c r="H21" s="11" t="s">
        <v>503</v>
      </c>
      <c r="I21" s="11" t="s">
        <v>533</v>
      </c>
      <c r="J21" s="10" t="s">
        <v>430</v>
      </c>
      <c r="K21" s="26">
        <v>1</v>
      </c>
      <c r="L21" s="25" t="e">
        <f t="shared" si="7"/>
        <v>#NAME?</v>
      </c>
      <c r="N21" s="17" t="str">
        <f t="shared" si="8"/>
        <v>디지털비디오레코더4TB</v>
      </c>
      <c r="O21" s="24" t="e">
        <f t="shared" si="9"/>
        <v>#NAME?</v>
      </c>
    </row>
    <row r="22" spans="4:15" ht="24.95" customHeight="1">
      <c r="D22" s="29" t="str">
        <f t="shared" si="10"/>
        <v>하드디스크드라이브, 4TB</v>
      </c>
      <c r="E22" s="30">
        <v>1</v>
      </c>
      <c r="F22" s="27" t="e">
        <f t="shared" si="5"/>
        <v>#NAME?</v>
      </c>
      <c r="G22" s="27" t="e">
        <f t="shared" si="6"/>
        <v>#NAME?</v>
      </c>
      <c r="H22" s="11" t="s">
        <v>504</v>
      </c>
      <c r="I22" s="11" t="s">
        <v>533</v>
      </c>
      <c r="J22" s="10" t="s">
        <v>428</v>
      </c>
      <c r="K22" s="26">
        <v>1</v>
      </c>
      <c r="L22" s="25" t="e">
        <f t="shared" si="7"/>
        <v>#NAME?</v>
      </c>
      <c r="N22" s="17" t="str">
        <f t="shared" si="8"/>
        <v>하드디스크드라이브4TB</v>
      </c>
      <c r="O22" s="24" t="e">
        <f t="shared" si="9"/>
        <v>#NAME?</v>
      </c>
    </row>
    <row r="23" spans="4:15" ht="24.95" customHeight="1">
      <c r="D23" s="29" t="str">
        <f t="shared" si="10"/>
        <v>LCD패널또는모니터, 60.4cm</v>
      </c>
      <c r="E23" s="30">
        <v>1</v>
      </c>
      <c r="F23" s="27" t="e">
        <f t="shared" si="5"/>
        <v>#NAME?</v>
      </c>
      <c r="G23" s="27" t="e">
        <f t="shared" si="6"/>
        <v>#NAME?</v>
      </c>
      <c r="H23" s="11" t="s">
        <v>505</v>
      </c>
      <c r="I23" s="11" t="s">
        <v>535</v>
      </c>
      <c r="J23" s="10" t="s">
        <v>428</v>
      </c>
      <c r="K23" s="26">
        <v>1</v>
      </c>
      <c r="L23" s="25" t="e">
        <f t="shared" si="7"/>
        <v>#NAME?</v>
      </c>
      <c r="N23" s="17" t="str">
        <f t="shared" si="8"/>
        <v>LCD패널또는모니터60.4cm</v>
      </c>
      <c r="O23" s="24" t="e">
        <f t="shared" si="9"/>
        <v>#NAME?</v>
      </c>
    </row>
    <row r="24" spans="4:15" ht="24.95" customHeight="1">
      <c r="D24" s="29" t="str">
        <f t="shared" si="10"/>
        <v>전원공급장치, 8ch</v>
      </c>
      <c r="E24" s="30">
        <v>1</v>
      </c>
      <c r="F24" s="27" t="e">
        <f t="shared" si="5"/>
        <v>#NAME?</v>
      </c>
      <c r="G24" s="27" t="e">
        <f t="shared" si="6"/>
        <v>#NAME?</v>
      </c>
      <c r="H24" s="11" t="s">
        <v>506</v>
      </c>
      <c r="I24" s="11" t="s">
        <v>537</v>
      </c>
      <c r="J24" s="10" t="s">
        <v>430</v>
      </c>
      <c r="K24" s="26">
        <v>1</v>
      </c>
      <c r="L24" s="25" t="e">
        <f t="shared" si="7"/>
        <v>#NAME?</v>
      </c>
      <c r="N24" s="17" t="str">
        <f t="shared" si="8"/>
        <v>전원공급장치8ch</v>
      </c>
      <c r="O24" s="24" t="e">
        <f t="shared" si="9"/>
        <v>#NAME?</v>
      </c>
    </row>
    <row r="25" spans="4:15" ht="24.95" customHeight="1">
      <c r="D25" s="29" t="str">
        <f t="shared" si="10"/>
        <v>네트워크시스템장비용랙, 600×1200×750mm</v>
      </c>
      <c r="E25" s="30">
        <v>1</v>
      </c>
      <c r="F25" s="27" t="e">
        <f t="shared" si="5"/>
        <v>#NAME?</v>
      </c>
      <c r="G25" s="27" t="e">
        <f t="shared" si="6"/>
        <v>#NAME?</v>
      </c>
      <c r="H25" s="11" t="s">
        <v>507</v>
      </c>
      <c r="I25" s="11" t="s">
        <v>539</v>
      </c>
      <c r="J25" s="10" t="s">
        <v>430</v>
      </c>
      <c r="K25" s="26">
        <v>1</v>
      </c>
      <c r="L25" s="25" t="e">
        <f t="shared" si="7"/>
        <v>#NAME?</v>
      </c>
      <c r="N25" s="17" t="str">
        <f t="shared" si="8"/>
        <v>네트워크시스템장비용랙600×1200×750mm</v>
      </c>
      <c r="O25" s="24" t="e">
        <f t="shared" si="9"/>
        <v>#NAME?</v>
      </c>
    </row>
    <row r="26" spans="4:15" ht="24.95" customHeight="1">
      <c r="D26" s="29" t="str">
        <f t="shared" si="10"/>
        <v>영상감시장치, MSS-IN101, 옥내감시시스템</v>
      </c>
      <c r="E26" s="30">
        <v>1</v>
      </c>
      <c r="F26" s="27" t="e">
        <f t="shared" si="5"/>
        <v>#NAME?</v>
      </c>
      <c r="G26" s="27" t="e">
        <f t="shared" ref="G26" si="11">F26</f>
        <v>#NAME?</v>
      </c>
      <c r="H26" s="11" t="s">
        <v>493</v>
      </c>
      <c r="I26" s="11" t="s">
        <v>549</v>
      </c>
      <c r="J26" s="10" t="s">
        <v>494</v>
      </c>
      <c r="K26" s="26">
        <v>1</v>
      </c>
      <c r="L26" s="25" t="e">
        <f t="shared" ref="L26" si="12">G26*K26</f>
        <v>#NAME?</v>
      </c>
      <c r="N26" s="17" t="str">
        <f t="shared" ref="N26" si="13">CONCATENATE(H26,I26)</f>
        <v>영상감시장치MSS-IN101, 옥내감시시스템</v>
      </c>
      <c r="O26" s="24" t="e">
        <f t="shared" ref="O26" si="14">+L26</f>
        <v>#NAME?</v>
      </c>
    </row>
    <row r="27" spans="4:15" ht="24.95" customHeight="1">
      <c r="D27" s="29" t="str">
        <f t="shared" si="10"/>
        <v>안내판, CCTV설치안내(대)</v>
      </c>
      <c r="E27" s="30" t="s">
        <v>512</v>
      </c>
      <c r="F27" s="27" t="e">
        <f t="shared" si="5"/>
        <v>#NAME?</v>
      </c>
      <c r="G27" s="27" t="e">
        <f t="shared" si="6"/>
        <v>#NAME?</v>
      </c>
      <c r="H27" s="11" t="s">
        <v>546</v>
      </c>
      <c r="I27" s="11" t="s">
        <v>541</v>
      </c>
      <c r="J27" s="10" t="s">
        <v>2</v>
      </c>
      <c r="K27" s="26">
        <v>1</v>
      </c>
      <c r="L27" s="25" t="e">
        <f t="shared" si="7"/>
        <v>#NAME?</v>
      </c>
      <c r="N27" s="17" t="str">
        <f t="shared" si="8"/>
        <v>안내판CCTV설치안내(대)</v>
      </c>
      <c r="O27" s="24" t="e">
        <f t="shared" si="9"/>
        <v>#NAME?</v>
      </c>
    </row>
    <row r="28" spans="4:15" ht="24.95" customHeight="1">
      <c r="D28" s="29" t="str">
        <f t="shared" si="10"/>
        <v>정보통신공사, 송수신제어신호및영상레벨조정</v>
      </c>
      <c r="E28" s="30">
        <v>6</v>
      </c>
      <c r="F28" s="27" t="e">
        <f t="shared" si="5"/>
        <v>#NAME?</v>
      </c>
      <c r="G28" s="27" t="e">
        <f t="shared" si="6"/>
        <v>#NAME?</v>
      </c>
      <c r="H28" s="11" t="s">
        <v>547</v>
      </c>
      <c r="I28" s="11" t="s">
        <v>543</v>
      </c>
      <c r="J28" s="10" t="s">
        <v>429</v>
      </c>
      <c r="K28" s="26">
        <v>1</v>
      </c>
      <c r="L28" s="25" t="e">
        <f t="shared" si="7"/>
        <v>#NAME?</v>
      </c>
      <c r="N28" s="17" t="str">
        <f t="shared" si="8"/>
        <v>정보통신공사송수신제어신호및영상레벨조정</v>
      </c>
      <c r="O28" s="24" t="e">
        <f t="shared" si="9"/>
        <v>#NAME?</v>
      </c>
    </row>
    <row r="29" spans="4:15" ht="24.95" customHeight="1">
      <c r="D29" s="29" t="str">
        <f t="shared" si="10"/>
        <v>정보통신공사, 종합시험</v>
      </c>
      <c r="E29" s="30">
        <v>6</v>
      </c>
      <c r="F29" s="27" t="e">
        <f t="shared" si="5"/>
        <v>#NAME?</v>
      </c>
      <c r="G29" s="27" t="e">
        <f t="shared" si="6"/>
        <v>#NAME?</v>
      </c>
      <c r="H29" s="11" t="s">
        <v>547</v>
      </c>
      <c r="I29" s="11" t="s">
        <v>545</v>
      </c>
      <c r="J29" s="10" t="s">
        <v>429</v>
      </c>
      <c r="K29" s="26">
        <v>1</v>
      </c>
      <c r="L29" s="25" t="e">
        <f t="shared" si="7"/>
        <v>#NAME?</v>
      </c>
      <c r="N29" s="17" t="str">
        <f t="shared" si="8"/>
        <v>정보통신공사종합시험</v>
      </c>
      <c r="O29" s="24" t="e">
        <f t="shared" si="9"/>
        <v>#NAME?</v>
      </c>
    </row>
    <row r="30" spans="4:15" ht="24.95" customHeight="1">
      <c r="D30" s="29"/>
      <c r="E30" s="30"/>
      <c r="F30" s="27"/>
      <c r="G30" s="27"/>
      <c r="H30" s="11"/>
      <c r="I30" s="11"/>
      <c r="J30" s="10"/>
      <c r="K30" s="26"/>
      <c r="L30" s="25"/>
      <c r="O30" s="24"/>
    </row>
    <row r="31" spans="4:15" ht="24.95" customHeight="1">
      <c r="D31" s="29"/>
      <c r="E31" s="30"/>
      <c r="F31" s="27"/>
      <c r="G31" s="27"/>
      <c r="H31" s="11"/>
      <c r="I31" s="11"/>
      <c r="J31" s="10"/>
      <c r="K31" s="26"/>
      <c r="L31" s="25"/>
      <c r="O31" s="24"/>
    </row>
  </sheetData>
  <mergeCells count="14">
    <mergeCell ref="A4:A5"/>
    <mergeCell ref="B4:B5"/>
    <mergeCell ref="C4:C5"/>
    <mergeCell ref="D4:D5"/>
    <mergeCell ref="E4:E5"/>
    <mergeCell ref="I4:I5"/>
    <mergeCell ref="J4:J5"/>
    <mergeCell ref="K4:K5"/>
    <mergeCell ref="L4:L5"/>
    <mergeCell ref="D1:L2"/>
    <mergeCell ref="D3:J3"/>
    <mergeCell ref="F4:F5"/>
    <mergeCell ref="G4:G5"/>
    <mergeCell ref="H4:H5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72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FF0000"/>
  </sheetPr>
  <dimension ref="A1:K29"/>
  <sheetViews>
    <sheetView view="pageBreakPreview" zoomScale="70" zoomScaleNormal="115" zoomScaleSheetLayoutView="70" workbookViewId="0">
      <pane xSplit="3" ySplit="5" topLeftCell="D6" activePane="bottomRight" state="frozen"/>
      <selection activeCell="A4" sqref="A4:B5"/>
      <selection pane="topRight" activeCell="A4" sqref="A4:B5"/>
      <selection pane="bottomLeft" activeCell="A4" sqref="A4:B5"/>
      <selection pane="bottomRight" activeCell="A4" sqref="A4:B5"/>
    </sheetView>
  </sheetViews>
  <sheetFormatPr defaultColWidth="9" defaultRowHeight="13.5"/>
  <cols>
    <col min="1" max="1" width="29" style="3" customWidth="1"/>
    <col min="2" max="2" width="34.625" style="3" customWidth="1"/>
    <col min="3" max="3" width="6.5" style="5" customWidth="1"/>
    <col min="4" max="4" width="62.5" style="3" customWidth="1"/>
    <col min="5" max="5" width="23.375" style="4" customWidth="1"/>
    <col min="6" max="6" width="13.25" style="3" customWidth="1"/>
    <col min="7" max="7" width="9" style="3"/>
    <col min="8" max="8" width="38.375" style="3" customWidth="1"/>
    <col min="9" max="9" width="13" style="3" customWidth="1"/>
    <col min="10" max="16384" width="9" style="3"/>
  </cols>
  <sheetData>
    <row r="1" spans="1:11" ht="16.5" customHeight="1">
      <c r="A1" s="640" t="s">
        <v>130</v>
      </c>
      <c r="B1" s="640"/>
      <c r="C1" s="640"/>
      <c r="D1" s="640"/>
      <c r="E1" s="640"/>
      <c r="F1" s="640"/>
    </row>
    <row r="2" spans="1:11" ht="16.5" customHeight="1">
      <c r="E2" s="16"/>
    </row>
    <row r="3" spans="1:11" s="15" customFormat="1" ht="16.5" customHeight="1">
      <c r="A3" s="376" t="s">
        <v>398</v>
      </c>
      <c r="B3" s="376"/>
      <c r="C3" s="377"/>
      <c r="D3" s="376"/>
      <c r="E3" s="378"/>
      <c r="F3" s="376"/>
    </row>
    <row r="4" spans="1:11" s="5" customFormat="1" ht="24.95" customHeight="1">
      <c r="A4" s="642" t="s">
        <v>128</v>
      </c>
      <c r="B4" s="642"/>
      <c r="C4" s="642" t="s">
        <v>127</v>
      </c>
      <c r="D4" s="642" t="s">
        <v>126</v>
      </c>
      <c r="E4" s="644" t="s">
        <v>125</v>
      </c>
      <c r="F4" s="642" t="s">
        <v>124</v>
      </c>
    </row>
    <row r="5" spans="1:11" s="5" customFormat="1" ht="24.95" customHeight="1">
      <c r="A5" s="13" t="s">
        <v>123</v>
      </c>
      <c r="B5" s="13" t="s">
        <v>122</v>
      </c>
      <c r="C5" s="642"/>
      <c r="D5" s="642"/>
      <c r="E5" s="644"/>
      <c r="F5" s="642"/>
    </row>
    <row r="6" spans="1:11" s="5" customFormat="1" ht="24.95" customHeight="1">
      <c r="A6" s="12" t="s">
        <v>121</v>
      </c>
      <c r="B6" s="13"/>
      <c r="C6" s="13"/>
      <c r="D6" s="13"/>
      <c r="E6" s="14"/>
      <c r="F6" s="13"/>
    </row>
    <row r="7" spans="1:11" ht="24.95" customHeight="1">
      <c r="A7" s="11" t="s">
        <v>118</v>
      </c>
      <c r="B7" s="11" t="s">
        <v>373</v>
      </c>
      <c r="C7" s="10" t="s">
        <v>1</v>
      </c>
      <c r="D7" s="9"/>
      <c r="E7" s="8">
        <f t="shared" ref="E7:E11" si="0">I7</f>
        <v>0</v>
      </c>
      <c r="F7" s="7"/>
      <c r="H7" s="3" t="str">
        <f t="shared" ref="H7:H11" si="1">CONCATENATE(A7,B7)</f>
        <v>폴리에틸렌 전선관(POLE)PE 36㎜(POLE)</v>
      </c>
      <c r="I7" s="6">
        <f>SUMIF('(2)스포츠조명'!$N$6:$N$31,H7,'(2)스포츠조명'!$O$6:$O$31)</f>
        <v>0</v>
      </c>
      <c r="J7" s="5"/>
      <c r="K7" s="5"/>
    </row>
    <row r="8" spans="1:11" ht="24.95" customHeight="1">
      <c r="A8" s="11" t="s">
        <v>118</v>
      </c>
      <c r="B8" s="11" t="s">
        <v>374</v>
      </c>
      <c r="C8" s="10" t="s">
        <v>1</v>
      </c>
      <c r="D8" s="9"/>
      <c r="E8" s="8">
        <f>I8</f>
        <v>0</v>
      </c>
      <c r="F8" s="7"/>
      <c r="H8" s="3" t="str">
        <f>CONCATENATE(A8,B8)</f>
        <v>폴리에틸렌 전선관(POLE)PE 42㎜(POLE)</v>
      </c>
      <c r="I8" s="6">
        <f>SUMIF('(2)스포츠조명'!$N$6:$N$31,H8,'(2)스포츠조명'!$O$6:$O$31)</f>
        <v>0</v>
      </c>
      <c r="J8" s="5"/>
      <c r="K8" s="5"/>
    </row>
    <row r="9" spans="1:11" ht="24.95" customHeight="1">
      <c r="A9" s="11" t="s">
        <v>375</v>
      </c>
      <c r="B9" s="11" t="s">
        <v>116</v>
      </c>
      <c r="C9" s="10" t="s">
        <v>1</v>
      </c>
      <c r="D9" s="9"/>
      <c r="E9" s="8">
        <f t="shared" si="0"/>
        <v>0</v>
      </c>
      <c r="F9" s="7"/>
      <c r="H9" s="3" t="str">
        <f t="shared" si="1"/>
        <v>PE난연케이블-2열(POLE)0.6/1kv F-CV 6㎟x1C</v>
      </c>
      <c r="I9" s="6">
        <f>SUMIF('(2)스포츠조명'!$N$6:$N$31,H9,'(2)스포츠조명'!$O$6:$O$31)</f>
        <v>0</v>
      </c>
      <c r="J9" s="5"/>
      <c r="K9" s="5"/>
    </row>
    <row r="10" spans="1:11" ht="24.95" customHeight="1">
      <c r="A10" s="11" t="s">
        <v>376</v>
      </c>
      <c r="B10" s="11" t="s">
        <v>377</v>
      </c>
      <c r="C10" s="10" t="s">
        <v>1</v>
      </c>
      <c r="D10" s="9"/>
      <c r="E10" s="8">
        <f t="shared" si="0"/>
        <v>0</v>
      </c>
      <c r="F10" s="7"/>
      <c r="H10" s="3" t="str">
        <f t="shared" si="1"/>
        <v>PE난연케이블-2열(POLE)0.6/1kv F-CV 10㎟x1C</v>
      </c>
      <c r="I10" s="6">
        <f>SUMIF('(2)스포츠조명'!$N$6:$N$31,H10,'(2)스포츠조명'!$O$6:$O$31)</f>
        <v>0</v>
      </c>
      <c r="J10" s="5"/>
      <c r="K10" s="5"/>
    </row>
    <row r="11" spans="1:11" ht="24.95" customHeight="1">
      <c r="A11" s="11" t="s">
        <v>115</v>
      </c>
      <c r="B11" s="11" t="s">
        <v>113</v>
      </c>
      <c r="C11" s="10" t="s">
        <v>1</v>
      </c>
      <c r="D11" s="9"/>
      <c r="E11" s="8">
        <f t="shared" si="0"/>
        <v>0</v>
      </c>
      <c r="F11" s="7"/>
      <c r="H11" s="3" t="str">
        <f t="shared" si="1"/>
        <v>PE난연케이블-2열/POLE0.6/1kv F-CV 16㎟x1C</v>
      </c>
      <c r="I11" s="6">
        <f>SUMIF('(2)스포츠조명'!$N$6:$N$31,H11,'(2)스포츠조명'!$O$6:$O$31)</f>
        <v>0</v>
      </c>
      <c r="J11" s="5"/>
      <c r="K11" s="5"/>
    </row>
    <row r="12" spans="1:11" ht="24.95" customHeight="1">
      <c r="A12" s="11" t="s">
        <v>112</v>
      </c>
      <c r="B12" s="11" t="s">
        <v>111</v>
      </c>
      <c r="C12" s="10" t="s">
        <v>1</v>
      </c>
      <c r="D12" s="9"/>
      <c r="E12" s="8">
        <f>I12</f>
        <v>0</v>
      </c>
      <c r="F12" s="7"/>
      <c r="H12" s="3" t="str">
        <f>CONCATENATE(A12,B12)</f>
        <v>접지용비닐절연전선(F-GV)6㎟(옥외)</v>
      </c>
      <c r="I12" s="6">
        <f>SUMIF('(2)스포츠조명'!$N$6:$N$31,H12,'(2)스포츠조명'!$O$6:$O$31)</f>
        <v>0</v>
      </c>
      <c r="J12" s="5"/>
      <c r="K12" s="5"/>
    </row>
    <row r="13" spans="1:11" ht="24.95" customHeight="1">
      <c r="A13" s="11" t="s">
        <v>378</v>
      </c>
      <c r="B13" s="11" t="s">
        <v>379</v>
      </c>
      <c r="C13" s="10" t="s">
        <v>90</v>
      </c>
      <c r="D13" s="9"/>
      <c r="E13" s="8">
        <f>I13</f>
        <v>0</v>
      </c>
      <c r="F13" s="7"/>
      <c r="H13" s="3" t="str">
        <f>CONCATENATE(A13,B13)</f>
        <v>압착단자16㎟</v>
      </c>
      <c r="I13" s="6">
        <f>SUMIF('(2)스포츠조명'!$N$6:$N$31,H13,'(2)스포츠조명'!$O$6:$O$31)</f>
        <v>0</v>
      </c>
      <c r="J13" s="5"/>
      <c r="K13" s="5"/>
    </row>
    <row r="14" spans="1:11" ht="24.95" customHeight="1">
      <c r="A14" s="11"/>
      <c r="B14" s="11"/>
      <c r="C14" s="10"/>
      <c r="D14" s="9"/>
      <c r="E14" s="8"/>
      <c r="F14" s="7"/>
      <c r="I14" s="6"/>
      <c r="J14" s="5"/>
      <c r="K14" s="5"/>
    </row>
    <row r="15" spans="1:11" ht="24.95" customHeight="1">
      <c r="A15" s="12" t="s">
        <v>380</v>
      </c>
      <c r="B15" s="11"/>
      <c r="C15" s="10"/>
      <c r="D15" s="13"/>
      <c r="E15" s="14"/>
      <c r="F15" s="13"/>
      <c r="G15" s="5"/>
      <c r="H15" s="5"/>
      <c r="I15" s="5"/>
    </row>
    <row r="16" spans="1:11" s="5" customFormat="1" ht="24.95" customHeight="1">
      <c r="A16" s="11" t="s">
        <v>381</v>
      </c>
      <c r="B16" s="11" t="s">
        <v>382</v>
      </c>
      <c r="C16" s="10" t="s">
        <v>90</v>
      </c>
      <c r="D16" s="9"/>
      <c r="E16" s="8">
        <f t="shared" ref="E16:E23" si="2">I16</f>
        <v>0</v>
      </c>
      <c r="F16" s="7"/>
      <c r="G16" s="3"/>
      <c r="H16" s="3" t="str">
        <f t="shared" ref="H16:H23" si="3">CONCATENATE(A16,B16)</f>
        <v>콘크리트 기초 설치500×900×1230×800mm</v>
      </c>
      <c r="I16" s="6">
        <f>SUMIF('(2)스포츠조명'!$N$6:$N$31,H16,'(2)스포츠조명'!$O$6:$O$31)</f>
        <v>0</v>
      </c>
    </row>
    <row r="17" spans="1:10" s="5" customFormat="1" ht="24.95" customHeight="1">
      <c r="A17" s="11" t="s">
        <v>95</v>
      </c>
      <c r="B17" s="11" t="s">
        <v>94</v>
      </c>
      <c r="C17" s="10" t="s">
        <v>93</v>
      </c>
      <c r="D17" s="9"/>
      <c r="E17" s="8">
        <f t="shared" si="2"/>
        <v>0</v>
      </c>
      <c r="F17" s="7"/>
      <c r="G17" s="3"/>
      <c r="H17" s="3" t="str">
        <f t="shared" si="3"/>
        <v>맨홀(뚜껑 포함)600*600*600</v>
      </c>
      <c r="I17" s="6">
        <f>SUMIF('(2)스포츠조명'!$N$6:$N$31,H17,'(2)스포츠조명'!$O$6:$O$31)</f>
        <v>0</v>
      </c>
    </row>
    <row r="18" spans="1:10" s="5" customFormat="1" ht="24.95" customHeight="1">
      <c r="A18" s="11" t="s">
        <v>96</v>
      </c>
      <c r="B18" s="11"/>
      <c r="C18" s="10" t="s">
        <v>93</v>
      </c>
      <c r="D18" s="9"/>
      <c r="E18" s="8">
        <f t="shared" si="2"/>
        <v>0</v>
      </c>
      <c r="F18" s="7"/>
      <c r="G18" s="3"/>
      <c r="H18" s="3" t="str">
        <f t="shared" si="3"/>
        <v>지중선로 표시기</v>
      </c>
      <c r="I18" s="6">
        <f>SUMIF('(2)스포츠조명'!$N$6:$N$31,H18,'(2)스포츠조명'!$O$6:$O$31)</f>
        <v>0</v>
      </c>
    </row>
    <row r="19" spans="1:10" s="5" customFormat="1" ht="24.95" customHeight="1">
      <c r="A19" s="11" t="s">
        <v>383</v>
      </c>
      <c r="B19" s="11" t="s">
        <v>384</v>
      </c>
      <c r="C19" s="10" t="s">
        <v>385</v>
      </c>
      <c r="D19" s="9"/>
      <c r="E19" s="8">
        <f t="shared" si="2"/>
        <v>0</v>
      </c>
      <c r="F19" s="7"/>
      <c r="G19" s="3"/>
      <c r="H19" s="3" t="str">
        <f t="shared" si="3"/>
        <v>매트류 설치1.2M</v>
      </c>
      <c r="I19" s="6">
        <f>SUMIF('(2)스포츠조명'!$N$6:$N$31,H19,'(2)스포츠조명'!$O$6:$O$31)</f>
        <v>0</v>
      </c>
    </row>
    <row r="20" spans="1:10" s="5" customFormat="1" ht="24.95" customHeight="1">
      <c r="A20" s="11" t="s">
        <v>386</v>
      </c>
      <c r="B20" s="11" t="s">
        <v>387</v>
      </c>
      <c r="C20" s="10" t="s">
        <v>90</v>
      </c>
      <c r="D20" s="9"/>
      <c r="E20" s="8">
        <f t="shared" si="2"/>
        <v>0</v>
      </c>
      <c r="F20" s="7"/>
      <c r="G20" s="3"/>
      <c r="H20" s="3" t="str">
        <f t="shared" si="3"/>
        <v>가림막 펜스2.5*0.9M</v>
      </c>
      <c r="I20" s="6">
        <f>SUMIF('(2)스포츠조명'!$N$6:$N$31,H20,'(2)스포츠조명'!$O$6:$O$31)</f>
        <v>0</v>
      </c>
    </row>
    <row r="21" spans="1:10" s="5" customFormat="1" ht="24.95" customHeight="1">
      <c r="A21" s="11" t="s">
        <v>388</v>
      </c>
      <c r="B21" s="11" t="s">
        <v>389</v>
      </c>
      <c r="C21" s="10" t="s">
        <v>90</v>
      </c>
      <c r="D21" s="9"/>
      <c r="E21" s="8">
        <f t="shared" si="2"/>
        <v>0</v>
      </c>
      <c r="F21" s="7"/>
      <c r="G21" s="3"/>
      <c r="H21" s="3" t="str">
        <f t="shared" si="3"/>
        <v>공사안내간판0.9*1.8M</v>
      </c>
      <c r="I21" s="6">
        <f>SUMIF('(2)스포츠조명'!$N$6:$N$31,H21,'(2)스포츠조명'!$O$6:$O$31)</f>
        <v>0</v>
      </c>
    </row>
    <row r="22" spans="1:10" s="5" customFormat="1" ht="24.95" customHeight="1">
      <c r="A22" s="11" t="s">
        <v>366</v>
      </c>
      <c r="B22" s="11" t="s">
        <v>367</v>
      </c>
      <c r="C22" s="10" t="s">
        <v>368</v>
      </c>
      <c r="D22" s="9"/>
      <c r="E22" s="8">
        <f t="shared" si="2"/>
        <v>0</v>
      </c>
      <c r="F22" s="7"/>
      <c r="G22" s="3"/>
      <c r="H22" s="3" t="str">
        <f t="shared" si="3"/>
        <v>보행안전도우미주간</v>
      </c>
      <c r="I22" s="6">
        <f>SUMIF('(2)스포츠조명'!$N$6:$N$31,H22,'(2)스포츠조명'!$O$6:$O$31)</f>
        <v>0</v>
      </c>
    </row>
    <row r="23" spans="1:10" s="5" customFormat="1" ht="24.95" customHeight="1">
      <c r="A23" s="11" t="s">
        <v>369</v>
      </c>
      <c r="B23" s="11" t="s">
        <v>367</v>
      </c>
      <c r="C23" s="10" t="s">
        <v>368</v>
      </c>
      <c r="D23" s="9"/>
      <c r="E23" s="8">
        <f t="shared" si="2"/>
        <v>0</v>
      </c>
      <c r="F23" s="7"/>
      <c r="G23" s="3"/>
      <c r="H23" s="3" t="str">
        <f t="shared" si="3"/>
        <v>교통신호수주간</v>
      </c>
      <c r="I23" s="6">
        <f>SUMIF('(2)스포츠조명'!$N$6:$N$31,H23,'(2)스포츠조명'!$O$6:$O$31)</f>
        <v>0</v>
      </c>
    </row>
    <row r="24" spans="1:10" s="5" customFormat="1" ht="24.95" customHeight="1">
      <c r="A24" s="11"/>
      <c r="B24" s="11"/>
      <c r="C24" s="10"/>
      <c r="D24" s="9"/>
      <c r="E24" s="8"/>
      <c r="F24" s="7"/>
      <c r="G24" s="3"/>
      <c r="H24" s="3"/>
      <c r="I24" s="6"/>
    </row>
    <row r="25" spans="1:10" ht="24.95" customHeight="1">
      <c r="A25" s="12" t="s">
        <v>89</v>
      </c>
      <c r="B25" s="11"/>
      <c r="C25" s="10"/>
      <c r="D25" s="9"/>
      <c r="E25" s="8"/>
      <c r="F25" s="7"/>
      <c r="I25" s="6"/>
      <c r="J25" s="5"/>
    </row>
    <row r="26" spans="1:10" ht="24.95" customHeight="1">
      <c r="A26" s="11" t="s">
        <v>87</v>
      </c>
      <c r="B26" s="11" t="s">
        <v>88</v>
      </c>
      <c r="C26" s="10" t="s">
        <v>85</v>
      </c>
      <c r="D26" s="9"/>
      <c r="E26" s="8">
        <f t="shared" ref="E26:E28" si="4">I26</f>
        <v>0</v>
      </c>
      <c r="F26" s="7"/>
      <c r="H26" s="3" t="str">
        <f t="shared" ref="H26:H28" si="5">CONCATENATE(A26,B26)</f>
        <v>관로터파기 및 되메우기일반(0.6M)</v>
      </c>
      <c r="I26" s="6">
        <f>SUMIF('(2)스포츠조명'!$N$6:$N$31,H26,'(2)스포츠조명'!$O$6:$O$31)</f>
        <v>0</v>
      </c>
      <c r="J26" s="5"/>
    </row>
    <row r="27" spans="1:10" ht="24.95" customHeight="1">
      <c r="A27" s="11" t="s">
        <v>87</v>
      </c>
      <c r="B27" s="11" t="s">
        <v>86</v>
      </c>
      <c r="C27" s="10" t="s">
        <v>85</v>
      </c>
      <c r="D27" s="9"/>
      <c r="E27" s="8">
        <f t="shared" si="4"/>
        <v>0</v>
      </c>
      <c r="F27" s="7"/>
      <c r="H27" s="3" t="str">
        <f t="shared" si="5"/>
        <v>관로터파기 및 되메우기차도(0.8M)</v>
      </c>
      <c r="I27" s="6">
        <f>SUMIF('(2)스포츠조명'!$N$6:$N$31,H27,'(2)스포츠조명'!$O$6:$O$31)</f>
        <v>0</v>
      </c>
      <c r="J27" s="5"/>
    </row>
    <row r="28" spans="1:10" ht="24.95" customHeight="1">
      <c r="A28" s="11" t="s">
        <v>351</v>
      </c>
      <c r="B28" s="11" t="s">
        <v>352</v>
      </c>
      <c r="C28" s="10" t="s">
        <v>365</v>
      </c>
      <c r="D28" s="9"/>
      <c r="E28" s="8">
        <f t="shared" si="4"/>
        <v>0</v>
      </c>
      <c r="F28" s="7"/>
      <c r="H28" s="3" t="str">
        <f t="shared" si="5"/>
        <v>폐기물 상차보통, 유압식백호 0.2m3,</v>
      </c>
      <c r="I28" s="6">
        <f>SUMIF('(2)스포츠조명'!$N$6:$N$31,H28,'(2)스포츠조명'!$O$6:$O$31)</f>
        <v>0</v>
      </c>
    </row>
    <row r="29" spans="1:10" ht="24.95" customHeight="1">
      <c r="A29" s="11"/>
      <c r="B29" s="11"/>
      <c r="C29" s="10"/>
      <c r="D29" s="9"/>
      <c r="E29" s="8"/>
      <c r="F29" s="7"/>
      <c r="I29" s="6"/>
      <c r="J29" s="5"/>
    </row>
  </sheetData>
  <mergeCells count="6">
    <mergeCell ref="A1:F1"/>
    <mergeCell ref="A4:B4"/>
    <mergeCell ref="C4:C5"/>
    <mergeCell ref="D4:D5"/>
    <mergeCell ref="E4:E5"/>
    <mergeCell ref="F4:F5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75" orientation="landscape" r:id="rId1"/>
  <headerFooter alignWithMargins="0"/>
  <colBreaks count="1" manualBreakCount="1">
    <brk id="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O31"/>
  <sheetViews>
    <sheetView view="pageBreakPreview" topLeftCell="D1" zoomScaleNormal="100" zoomScaleSheetLayoutView="100" workbookViewId="0">
      <selection activeCell="D6" sqref="D6"/>
    </sheetView>
  </sheetViews>
  <sheetFormatPr defaultColWidth="9" defaultRowHeight="15.95" customHeight="1"/>
  <cols>
    <col min="1" max="1" width="9.5" style="17" hidden="1" customWidth="1"/>
    <col min="2" max="2" width="26.5" style="23" hidden="1" customWidth="1"/>
    <col min="3" max="3" width="23.5" style="23" hidden="1" customWidth="1"/>
    <col min="4" max="4" width="41.125" style="17" customWidth="1"/>
    <col min="5" max="5" width="36.375" style="22" customWidth="1"/>
    <col min="6" max="6" width="8.75" style="21" customWidth="1"/>
    <col min="7" max="7" width="7.125" style="21" customWidth="1"/>
    <col min="8" max="9" width="29" style="17" customWidth="1"/>
    <col min="10" max="10" width="4.75" style="20" customWidth="1"/>
    <col min="11" max="11" width="9.25" style="19" customWidth="1"/>
    <col min="12" max="12" width="12.375" style="18" customWidth="1"/>
    <col min="13" max="13" width="9" style="17"/>
    <col min="14" max="14" width="46.5" style="17" customWidth="1"/>
    <col min="15" max="15" width="10.125" style="17" customWidth="1"/>
    <col min="16" max="16384" width="9" style="17"/>
  </cols>
  <sheetData>
    <row r="1" spans="1:15" ht="15.95" customHeight="1">
      <c r="D1" s="645" t="s">
        <v>340</v>
      </c>
      <c r="E1" s="645"/>
      <c r="F1" s="645"/>
      <c r="G1" s="645"/>
      <c r="H1" s="645"/>
      <c r="I1" s="645"/>
      <c r="J1" s="645"/>
      <c r="K1" s="645"/>
      <c r="L1" s="645"/>
    </row>
    <row r="2" spans="1:15" ht="15.95" customHeight="1">
      <c r="D2" s="645"/>
      <c r="E2" s="645"/>
      <c r="F2" s="645"/>
      <c r="G2" s="645"/>
      <c r="H2" s="645"/>
      <c r="I2" s="645"/>
      <c r="J2" s="645"/>
      <c r="K2" s="645"/>
      <c r="L2" s="645"/>
    </row>
    <row r="3" spans="1:15" s="33" customFormat="1" ht="15.95" customHeight="1">
      <c r="B3" s="36"/>
      <c r="C3" s="36"/>
      <c r="D3" s="652" t="s">
        <v>397</v>
      </c>
      <c r="E3" s="652"/>
      <c r="F3" s="652"/>
      <c r="G3" s="652"/>
      <c r="H3" s="652"/>
      <c r="I3" s="652"/>
      <c r="J3" s="652"/>
      <c r="K3" s="35"/>
      <c r="L3" s="34"/>
    </row>
    <row r="4" spans="1:15" ht="15.95" customHeight="1">
      <c r="A4" s="646" t="e">
        <f>#REF!</f>
        <v>#REF!</v>
      </c>
      <c r="B4" s="647" t="e">
        <f>#REF!</f>
        <v>#REF!</v>
      </c>
      <c r="C4" s="647" t="e">
        <f>#REF!</f>
        <v>#REF!</v>
      </c>
      <c r="D4" s="648" t="s">
        <v>176</v>
      </c>
      <c r="E4" s="649" t="s">
        <v>175</v>
      </c>
      <c r="F4" s="653" t="s">
        <v>174</v>
      </c>
      <c r="G4" s="653" t="s">
        <v>173</v>
      </c>
      <c r="H4" s="648" t="s">
        <v>172</v>
      </c>
      <c r="I4" s="648" t="s">
        <v>122</v>
      </c>
      <c r="J4" s="648" t="s">
        <v>170</v>
      </c>
      <c r="K4" s="650" t="s">
        <v>169</v>
      </c>
      <c r="L4" s="651" t="s">
        <v>56</v>
      </c>
    </row>
    <row r="5" spans="1:15" ht="15.95" customHeight="1">
      <c r="A5" s="646"/>
      <c r="B5" s="647"/>
      <c r="C5" s="647"/>
      <c r="D5" s="648"/>
      <c r="E5" s="649"/>
      <c r="F5" s="653"/>
      <c r="G5" s="653"/>
      <c r="H5" s="648"/>
      <c r="I5" s="648"/>
      <c r="J5" s="648"/>
      <c r="K5" s="650"/>
      <c r="L5" s="651"/>
    </row>
    <row r="6" spans="1:15" s="379" customFormat="1" ht="24.95" customHeight="1">
      <c r="B6" s="380"/>
      <c r="C6" s="380"/>
      <c r="D6" s="381" t="s">
        <v>395</v>
      </c>
      <c r="E6" s="382"/>
      <c r="F6" s="383"/>
      <c r="G6" s="383"/>
      <c r="H6" s="384"/>
      <c r="I6" s="384"/>
      <c r="J6" s="385"/>
      <c r="K6" s="386"/>
      <c r="L6" s="387"/>
      <c r="O6" s="388"/>
    </row>
    <row r="7" spans="1:15" ht="24.95" customHeight="1">
      <c r="D7" s="31" t="s">
        <v>83</v>
      </c>
      <c r="E7" s="29"/>
      <c r="F7" s="27"/>
      <c r="G7" s="27"/>
      <c r="H7" s="11"/>
      <c r="I7" s="11"/>
      <c r="J7" s="10"/>
      <c r="K7" s="26"/>
      <c r="L7" s="25"/>
      <c r="N7" s="17" t="str">
        <f t="shared" ref="N7:N17" si="0">CONCATENATE(H7,I7)</f>
        <v/>
      </c>
      <c r="O7" s="24">
        <f t="shared" ref="O7:O17" si="1">+L7</f>
        <v>0</v>
      </c>
    </row>
    <row r="8" spans="1:15" ht="24.95" customHeight="1">
      <c r="B8" s="23" t="s">
        <v>155</v>
      </c>
      <c r="D8" s="29" t="str">
        <f t="shared" ref="D8:D17" si="2">TEXT(H8,0)&amp;", "&amp;TEXT(I8,0)</f>
        <v>주내배선, 4㎟X3C</v>
      </c>
      <c r="E8" s="30" t="s">
        <v>439</v>
      </c>
      <c r="F8" s="27" t="e">
        <f t="shared" ref="F8:F18" si="3">조명합계</f>
        <v>#NAME?</v>
      </c>
      <c r="G8" s="27" t="e">
        <f t="shared" ref="G8:G17" si="4">F8</f>
        <v>#NAME?</v>
      </c>
      <c r="H8" s="11" t="s">
        <v>390</v>
      </c>
      <c r="I8" s="11" t="s">
        <v>440</v>
      </c>
      <c r="J8" s="10" t="s">
        <v>1</v>
      </c>
      <c r="K8" s="26">
        <v>1</v>
      </c>
      <c r="L8" s="25" t="e">
        <f t="shared" ref="L8:L17" si="5">G8*K8</f>
        <v>#NAME?</v>
      </c>
      <c r="N8" s="17" t="str">
        <f t="shared" si="0"/>
        <v>주내배선4㎟X3C</v>
      </c>
      <c r="O8" s="24" t="e">
        <f t="shared" si="1"/>
        <v>#NAME?</v>
      </c>
    </row>
    <row r="9" spans="1:15" ht="24.95" customHeight="1">
      <c r="B9" s="23" t="s">
        <v>155</v>
      </c>
      <c r="D9" s="29" t="str">
        <f t="shared" ref="D9:D10" si="6">TEXT(H9,0)&amp;", "&amp;TEXT(I9,0)</f>
        <v>투광기 설치(2등 동시), 2KW이하</v>
      </c>
      <c r="E9" s="30" t="s">
        <v>407</v>
      </c>
      <c r="F9" s="27" t="e">
        <f t="shared" si="3"/>
        <v>#NAME?</v>
      </c>
      <c r="G9" s="27" t="e">
        <f t="shared" ref="G9:G10" si="7">F9</f>
        <v>#NAME?</v>
      </c>
      <c r="H9" s="11" t="s">
        <v>434</v>
      </c>
      <c r="I9" s="11" t="s">
        <v>432</v>
      </c>
      <c r="J9" s="10" t="s">
        <v>401</v>
      </c>
      <c r="K9" s="26">
        <v>1</v>
      </c>
      <c r="L9" s="25" t="e">
        <f t="shared" ref="L9:L10" si="8">G9*K9</f>
        <v>#NAME?</v>
      </c>
      <c r="N9" s="17" t="str">
        <f t="shared" ref="N9:N10" si="9">CONCATENATE(H9,I9)</f>
        <v>투광기 설치(2등 동시)2KW이하</v>
      </c>
      <c r="O9" s="24" t="e">
        <f t="shared" ref="O9:O10" si="10">+L9</f>
        <v>#NAME?</v>
      </c>
    </row>
    <row r="10" spans="1:15" ht="24.95" customHeight="1">
      <c r="B10" s="23" t="s">
        <v>155</v>
      </c>
      <c r="D10" s="29" t="str">
        <f t="shared" si="6"/>
        <v>투광기 설치(8등 동시), 2KW이하</v>
      </c>
      <c r="E10" s="30">
        <v>1</v>
      </c>
      <c r="F10" s="27" t="e">
        <f t="shared" si="3"/>
        <v>#NAME?</v>
      </c>
      <c r="G10" s="27" t="e">
        <f t="shared" si="7"/>
        <v>#NAME?</v>
      </c>
      <c r="H10" s="11" t="s">
        <v>435</v>
      </c>
      <c r="I10" s="11" t="s">
        <v>432</v>
      </c>
      <c r="J10" s="10" t="s">
        <v>401</v>
      </c>
      <c r="K10" s="26">
        <v>1</v>
      </c>
      <c r="L10" s="25" t="e">
        <f t="shared" si="8"/>
        <v>#NAME?</v>
      </c>
      <c r="N10" s="17" t="str">
        <f t="shared" si="9"/>
        <v>투광기 설치(8등 동시)2KW이하</v>
      </c>
      <c r="O10" s="24" t="e">
        <f t="shared" si="10"/>
        <v>#NAME?</v>
      </c>
    </row>
    <row r="11" spans="1:15" ht="24.95" customHeight="1">
      <c r="B11" s="23" t="s">
        <v>155</v>
      </c>
      <c r="D11" s="29" t="str">
        <f t="shared" si="2"/>
        <v>투광기 철거(6등 동시), 1KW이하</v>
      </c>
      <c r="E11" s="30" t="s">
        <v>402</v>
      </c>
      <c r="F11" s="27" t="e">
        <f t="shared" si="3"/>
        <v>#NAME?</v>
      </c>
      <c r="G11" s="27" t="e">
        <f t="shared" si="4"/>
        <v>#NAME?</v>
      </c>
      <c r="H11" s="11" t="s">
        <v>399</v>
      </c>
      <c r="I11" s="11" t="s">
        <v>400</v>
      </c>
      <c r="J11" s="10" t="s">
        <v>401</v>
      </c>
      <c r="K11" s="26">
        <v>1</v>
      </c>
      <c r="L11" s="25" t="e">
        <f t="shared" si="5"/>
        <v>#NAME?</v>
      </c>
      <c r="N11" s="17" t="str">
        <f t="shared" si="0"/>
        <v>투광기 철거(6등 동시)1KW이하</v>
      </c>
      <c r="O11" s="24" t="e">
        <f t="shared" si="1"/>
        <v>#NAME?</v>
      </c>
    </row>
    <row r="12" spans="1:15" ht="24.95" customHeight="1">
      <c r="B12" s="23" t="s">
        <v>155</v>
      </c>
      <c r="D12" s="29" t="str">
        <f t="shared" si="2"/>
        <v>투광기 철거(16등 동시), 1KW이하</v>
      </c>
      <c r="E12" s="30">
        <v>1</v>
      </c>
      <c r="F12" s="27" t="e">
        <f t="shared" si="3"/>
        <v>#NAME?</v>
      </c>
      <c r="G12" s="27" t="e">
        <f t="shared" si="4"/>
        <v>#NAME?</v>
      </c>
      <c r="H12" s="11" t="s">
        <v>436</v>
      </c>
      <c r="I12" s="11" t="s">
        <v>400</v>
      </c>
      <c r="J12" s="10" t="s">
        <v>401</v>
      </c>
      <c r="K12" s="26">
        <v>1</v>
      </c>
      <c r="L12" s="25" t="e">
        <f t="shared" si="5"/>
        <v>#NAME?</v>
      </c>
      <c r="N12" s="17" t="str">
        <f t="shared" si="0"/>
        <v>투광기 철거(16등 동시)1KW이하</v>
      </c>
      <c r="O12" s="24" t="e">
        <f t="shared" si="1"/>
        <v>#NAME?</v>
      </c>
    </row>
    <row r="13" spans="1:15" ht="24.95" customHeight="1">
      <c r="B13" s="23" t="s">
        <v>155</v>
      </c>
      <c r="D13" s="29" t="str">
        <f t="shared" ref="D13:D14" si="11">TEXT(H13,0)&amp;", "&amp;TEXT(I13,0)</f>
        <v>개별 분전반 설치, 2등용</v>
      </c>
      <c r="E13" s="30" t="s">
        <v>407</v>
      </c>
      <c r="F13" s="27" t="e">
        <f t="shared" si="3"/>
        <v>#NAME?</v>
      </c>
      <c r="G13" s="27" t="e">
        <f t="shared" ref="G13:G14" si="12">F13</f>
        <v>#NAME?</v>
      </c>
      <c r="H13" s="11" t="s">
        <v>410</v>
      </c>
      <c r="I13" s="11" t="s">
        <v>437</v>
      </c>
      <c r="J13" s="10" t="s">
        <v>348</v>
      </c>
      <c r="K13" s="26">
        <v>1</v>
      </c>
      <c r="L13" s="25" t="e">
        <f t="shared" ref="L13:L14" si="13">G13*K13</f>
        <v>#NAME?</v>
      </c>
      <c r="N13" s="17" t="str">
        <f t="shared" ref="N13:N14" si="14">CONCATENATE(H13,I13)</f>
        <v>개별 분전반 설치2등용</v>
      </c>
      <c r="O13" s="24" t="e">
        <f t="shared" ref="O13:O14" si="15">+L13</f>
        <v>#NAME?</v>
      </c>
    </row>
    <row r="14" spans="1:15" ht="24.95" customHeight="1">
      <c r="B14" s="23" t="s">
        <v>155</v>
      </c>
      <c r="D14" s="29" t="str">
        <f t="shared" si="11"/>
        <v>개별 분전반 설치, 4등용</v>
      </c>
      <c r="E14" s="30" t="s">
        <v>393</v>
      </c>
      <c r="F14" s="27" t="e">
        <f t="shared" si="3"/>
        <v>#NAME?</v>
      </c>
      <c r="G14" s="27" t="e">
        <f t="shared" si="12"/>
        <v>#NAME?</v>
      </c>
      <c r="H14" s="11" t="s">
        <v>410</v>
      </c>
      <c r="I14" s="11" t="s">
        <v>438</v>
      </c>
      <c r="J14" s="10" t="s">
        <v>348</v>
      </c>
      <c r="K14" s="26">
        <v>1</v>
      </c>
      <c r="L14" s="25" t="e">
        <f t="shared" si="13"/>
        <v>#NAME?</v>
      </c>
      <c r="N14" s="17" t="str">
        <f t="shared" si="14"/>
        <v>개별 분전반 설치4등용</v>
      </c>
      <c r="O14" s="24" t="e">
        <f t="shared" si="15"/>
        <v>#NAME?</v>
      </c>
    </row>
    <row r="15" spans="1:15" ht="24.95" customHeight="1">
      <c r="B15" s="23" t="s">
        <v>155</v>
      </c>
      <c r="D15" s="29" t="str">
        <f t="shared" ref="D15" si="16">TEXT(H15,0)&amp;", "&amp;TEXT(I15,0)</f>
        <v>기존 안정기함 철거, 0</v>
      </c>
      <c r="E15" s="30" t="s">
        <v>412</v>
      </c>
      <c r="F15" s="27" t="e">
        <f t="shared" si="3"/>
        <v>#NAME?</v>
      </c>
      <c r="G15" s="27" t="e">
        <f t="shared" ref="G15" si="17">F15</f>
        <v>#NAME?</v>
      </c>
      <c r="H15" s="11" t="s">
        <v>411</v>
      </c>
      <c r="I15" s="11"/>
      <c r="J15" s="10" t="s">
        <v>348</v>
      </c>
      <c r="K15" s="26">
        <v>1</v>
      </c>
      <c r="L15" s="25" t="e">
        <f t="shared" ref="L15" si="18">G15*K15</f>
        <v>#NAME?</v>
      </c>
      <c r="N15" s="17" t="str">
        <f t="shared" ref="N15" si="19">CONCATENATE(H15,I15)</f>
        <v>기존 안정기함 철거</v>
      </c>
      <c r="O15" s="24" t="e">
        <f t="shared" ref="O15" si="20">+L15</f>
        <v>#NAME?</v>
      </c>
    </row>
    <row r="16" spans="1:15" ht="24.95" customHeight="1">
      <c r="B16" s="23" t="s">
        <v>155</v>
      </c>
      <c r="D16" s="29" t="str">
        <f t="shared" si="2"/>
        <v>투광등기구 고재처리, 0</v>
      </c>
      <c r="E16" s="30" t="s">
        <v>406</v>
      </c>
      <c r="F16" s="27" t="e">
        <f t="shared" si="3"/>
        <v>#NAME?</v>
      </c>
      <c r="G16" s="27" t="e">
        <f t="shared" si="4"/>
        <v>#NAME?</v>
      </c>
      <c r="H16" s="11" t="s">
        <v>403</v>
      </c>
      <c r="I16" s="11"/>
      <c r="J16" s="10" t="s">
        <v>405</v>
      </c>
      <c r="K16" s="26">
        <v>2</v>
      </c>
      <c r="L16" s="25" t="e">
        <f t="shared" si="5"/>
        <v>#NAME?</v>
      </c>
      <c r="N16" s="17" t="str">
        <f t="shared" si="0"/>
        <v>투광등기구 고재처리</v>
      </c>
      <c r="O16" s="24" t="e">
        <f t="shared" si="1"/>
        <v>#NAME?</v>
      </c>
    </row>
    <row r="17" spans="2:15" ht="24.95" customHeight="1">
      <c r="B17" s="23" t="s">
        <v>155</v>
      </c>
      <c r="D17" s="29" t="str">
        <f t="shared" si="2"/>
        <v>투광등 안정기 고재처리, 0</v>
      </c>
      <c r="E17" s="30" t="s">
        <v>406</v>
      </c>
      <c r="F17" s="27" t="e">
        <f t="shared" si="3"/>
        <v>#NAME?</v>
      </c>
      <c r="G17" s="27" t="e">
        <f t="shared" si="4"/>
        <v>#NAME?</v>
      </c>
      <c r="H17" s="11" t="s">
        <v>404</v>
      </c>
      <c r="I17" s="11"/>
      <c r="J17" s="10" t="s">
        <v>405</v>
      </c>
      <c r="K17" s="26">
        <v>1</v>
      </c>
      <c r="L17" s="25" t="e">
        <f t="shared" si="5"/>
        <v>#NAME?</v>
      </c>
      <c r="N17" s="17" t="str">
        <f t="shared" si="0"/>
        <v>투광등 안정기 고재처리</v>
      </c>
      <c r="O17" s="24" t="e">
        <f t="shared" si="1"/>
        <v>#NAME?</v>
      </c>
    </row>
    <row r="18" spans="2:15" ht="24.95" customHeight="1">
      <c r="B18" s="23" t="s">
        <v>155</v>
      </c>
      <c r="D18" s="29" t="str">
        <f t="shared" ref="D18" si="21">TEXT(H18,0)&amp;", "&amp;TEXT(I18,0)</f>
        <v>안전 사다리 설치, 0</v>
      </c>
      <c r="E18" s="30">
        <v>0</v>
      </c>
      <c r="F18" s="27" t="e">
        <f t="shared" si="3"/>
        <v>#NAME?</v>
      </c>
      <c r="G18" s="27" t="e">
        <f t="shared" ref="G18" si="22">F18</f>
        <v>#NAME?</v>
      </c>
      <c r="H18" s="11" t="s">
        <v>413</v>
      </c>
      <c r="I18" s="11"/>
      <c r="J18" s="10" t="s">
        <v>401</v>
      </c>
      <c r="K18" s="26">
        <v>1</v>
      </c>
      <c r="L18" s="25" t="e">
        <f t="shared" ref="L18" si="23">G18*K18</f>
        <v>#NAME?</v>
      </c>
      <c r="N18" s="17" t="str">
        <f t="shared" ref="N18" si="24">CONCATENATE(H18,I18)</f>
        <v>안전 사다리 설치</v>
      </c>
      <c r="O18" s="24" t="e">
        <f t="shared" ref="O18" si="25">+L18</f>
        <v>#NAME?</v>
      </c>
    </row>
    <row r="19" spans="2:15" ht="24.95" customHeight="1">
      <c r="D19" s="32"/>
      <c r="E19" s="30"/>
      <c r="F19" s="27"/>
      <c r="G19" s="27"/>
      <c r="H19" s="11"/>
      <c r="I19" s="11"/>
      <c r="J19" s="10"/>
      <c r="K19" s="26"/>
      <c r="L19" s="25"/>
      <c r="O19" s="24"/>
    </row>
    <row r="20" spans="2:15" ht="24.95" customHeight="1">
      <c r="B20" s="23" t="s">
        <v>155</v>
      </c>
      <c r="D20" s="31" t="s">
        <v>414</v>
      </c>
      <c r="E20" s="29"/>
      <c r="F20" s="27"/>
      <c r="G20" s="27"/>
      <c r="H20" s="11"/>
      <c r="I20" s="11"/>
      <c r="J20" s="10"/>
      <c r="K20" s="26"/>
      <c r="L20" s="25"/>
      <c r="N20" s="17" t="str">
        <f t="shared" ref="N20:N26" si="26">CONCATENATE(H20,I20)</f>
        <v/>
      </c>
      <c r="O20" s="24">
        <f t="shared" ref="O20:O26" si="27">+L20</f>
        <v>0</v>
      </c>
    </row>
    <row r="21" spans="2:15" ht="24.95" customHeight="1">
      <c r="D21" s="29" t="str">
        <f t="shared" ref="D21:D23" si="28">TEXT(H21,0)&amp;", "&amp;TEXT(I21,0)</f>
        <v>스포츠 조명기구, MH 1.5KW</v>
      </c>
      <c r="E21" s="30" t="s">
        <v>433</v>
      </c>
      <c r="F21" s="27" t="e">
        <f t="shared" ref="F21:F26" si="29">조명합계</f>
        <v>#NAME?</v>
      </c>
      <c r="G21" s="27" t="e">
        <f t="shared" ref="G21:G23" si="30">F21</f>
        <v>#NAME?</v>
      </c>
      <c r="H21" s="11" t="s">
        <v>415</v>
      </c>
      <c r="I21" s="11" t="s">
        <v>431</v>
      </c>
      <c r="J21" s="10" t="s">
        <v>419</v>
      </c>
      <c r="K21" s="26">
        <v>1</v>
      </c>
      <c r="L21" s="25" t="e">
        <f t="shared" ref="L21:L23" si="31">G21*K21</f>
        <v>#NAME?</v>
      </c>
      <c r="N21" s="17" t="str">
        <f t="shared" si="26"/>
        <v>스포츠 조명기구MH 1.5KW</v>
      </c>
      <c r="O21" s="24" t="e">
        <f t="shared" si="27"/>
        <v>#NAME?</v>
      </c>
    </row>
    <row r="22" spans="2:15" ht="24.95" customHeight="1">
      <c r="D22" s="29" t="str">
        <f t="shared" si="28"/>
        <v>스포츠 조명기구 브라켓, 제작사양</v>
      </c>
      <c r="E22" s="30" t="s">
        <v>433</v>
      </c>
      <c r="F22" s="27" t="e">
        <f t="shared" si="29"/>
        <v>#NAME?</v>
      </c>
      <c r="G22" s="27" t="e">
        <f t="shared" si="30"/>
        <v>#NAME?</v>
      </c>
      <c r="H22" s="11" t="s">
        <v>416</v>
      </c>
      <c r="I22" s="11" t="s">
        <v>417</v>
      </c>
      <c r="J22" s="10" t="s">
        <v>418</v>
      </c>
      <c r="K22" s="26">
        <v>1</v>
      </c>
      <c r="L22" s="25" t="e">
        <f t="shared" si="31"/>
        <v>#NAME?</v>
      </c>
      <c r="N22" s="17" t="str">
        <f t="shared" si="26"/>
        <v>스포츠 조명기구 브라켓제작사양</v>
      </c>
      <c r="O22" s="24" t="e">
        <f t="shared" si="27"/>
        <v>#NAME?</v>
      </c>
    </row>
    <row r="23" spans="2:15" ht="24.95" customHeight="1">
      <c r="D23" s="29" t="str">
        <f t="shared" si="28"/>
        <v>사다리 안전망, 0</v>
      </c>
      <c r="E23" s="30">
        <v>0</v>
      </c>
      <c r="F23" s="27" t="e">
        <f t="shared" si="29"/>
        <v>#NAME?</v>
      </c>
      <c r="G23" s="27" t="e">
        <f t="shared" si="30"/>
        <v>#NAME?</v>
      </c>
      <c r="H23" s="11" t="s">
        <v>420</v>
      </c>
      <c r="I23" s="11"/>
      <c r="J23" s="10" t="s">
        <v>419</v>
      </c>
      <c r="K23" s="26">
        <v>1</v>
      </c>
      <c r="L23" s="25" t="e">
        <f t="shared" si="31"/>
        <v>#NAME?</v>
      </c>
      <c r="N23" s="17" t="str">
        <f t="shared" si="26"/>
        <v>사다리 안전망</v>
      </c>
      <c r="O23" s="24" t="e">
        <f t="shared" si="27"/>
        <v>#NAME?</v>
      </c>
    </row>
    <row r="24" spans="2:15" ht="24.95" customHeight="1">
      <c r="D24" s="29" t="str">
        <f>TEXT(H24,0)&amp;", "&amp;TEXT(I24,0)</f>
        <v>관리사무소 주분전반, LP-M</v>
      </c>
      <c r="E24" s="30">
        <v>1</v>
      </c>
      <c r="F24" s="27" t="e">
        <f t="shared" si="29"/>
        <v>#NAME?</v>
      </c>
      <c r="G24" s="27" t="e">
        <f>F24</f>
        <v>#NAME?</v>
      </c>
      <c r="H24" s="11" t="s">
        <v>421</v>
      </c>
      <c r="I24" s="11" t="s">
        <v>409</v>
      </c>
      <c r="J24" s="10" t="s">
        <v>408</v>
      </c>
      <c r="K24" s="26">
        <v>1</v>
      </c>
      <c r="L24" s="25" t="e">
        <f>G24*K24</f>
        <v>#NAME?</v>
      </c>
      <c r="N24" s="17" t="str">
        <f t="shared" si="26"/>
        <v>관리사무소 주분전반LP-M</v>
      </c>
      <c r="O24" s="24" t="e">
        <f t="shared" si="27"/>
        <v>#NAME?</v>
      </c>
    </row>
    <row r="25" spans="2:15" ht="24.95" customHeight="1">
      <c r="D25" s="29" t="str">
        <f>TEXT(H25,0)&amp;", "&amp;TEXT(I25,0)</f>
        <v>조명타워 개별 분전반, 2회로용</v>
      </c>
      <c r="E25" s="30" t="s">
        <v>407</v>
      </c>
      <c r="F25" s="27" t="e">
        <f t="shared" si="29"/>
        <v>#NAME?</v>
      </c>
      <c r="G25" s="27" t="e">
        <f>F25</f>
        <v>#NAME?</v>
      </c>
      <c r="H25" s="11" t="s">
        <v>422</v>
      </c>
      <c r="I25" s="11" t="s">
        <v>423</v>
      </c>
      <c r="J25" s="10" t="s">
        <v>408</v>
      </c>
      <c r="K25" s="26">
        <v>1</v>
      </c>
      <c r="L25" s="25" t="e">
        <f>G25*K25</f>
        <v>#NAME?</v>
      </c>
      <c r="N25" s="17" t="str">
        <f t="shared" si="26"/>
        <v>조명타워 개별 분전반2회로용</v>
      </c>
      <c r="O25" s="24" t="e">
        <f t="shared" si="27"/>
        <v>#NAME?</v>
      </c>
    </row>
    <row r="26" spans="2:15" ht="24.95" customHeight="1">
      <c r="D26" s="29" t="str">
        <f>TEXT(H26,0)&amp;", "&amp;TEXT(I26,0)</f>
        <v>조명타워 개별 분전반, 4회로용</v>
      </c>
      <c r="E26" s="30" t="s">
        <v>393</v>
      </c>
      <c r="F26" s="27" t="e">
        <f t="shared" si="29"/>
        <v>#NAME?</v>
      </c>
      <c r="G26" s="27" t="e">
        <f>F26</f>
        <v>#NAME?</v>
      </c>
      <c r="H26" s="11" t="s">
        <v>422</v>
      </c>
      <c r="I26" s="11" t="s">
        <v>424</v>
      </c>
      <c r="J26" s="10" t="s">
        <v>408</v>
      </c>
      <c r="K26" s="26">
        <v>1</v>
      </c>
      <c r="L26" s="25" t="e">
        <f>G26*K26</f>
        <v>#NAME?</v>
      </c>
      <c r="N26" s="17" t="str">
        <f t="shared" si="26"/>
        <v>조명타워 개별 분전반4회로용</v>
      </c>
      <c r="O26" s="24" t="e">
        <f t="shared" si="27"/>
        <v>#NAME?</v>
      </c>
    </row>
    <row r="27" spans="2:15" ht="24.95" customHeight="1">
      <c r="D27" s="29"/>
      <c r="E27" s="30"/>
      <c r="F27" s="27"/>
      <c r="G27" s="27"/>
      <c r="H27" s="11"/>
      <c r="I27" s="11"/>
      <c r="J27" s="10"/>
      <c r="K27" s="26"/>
      <c r="L27" s="25"/>
      <c r="O27" s="24"/>
    </row>
    <row r="28" spans="2:15" ht="24.95" customHeight="1">
      <c r="D28" s="29"/>
      <c r="E28" s="30"/>
      <c r="F28" s="27"/>
      <c r="G28" s="27"/>
      <c r="H28" s="11"/>
      <c r="I28" s="11"/>
      <c r="J28" s="10"/>
      <c r="K28" s="26"/>
      <c r="L28" s="25"/>
      <c r="O28" s="24"/>
    </row>
    <row r="29" spans="2:15" ht="24.95" customHeight="1">
      <c r="D29" s="31"/>
      <c r="E29" s="30"/>
      <c r="F29" s="27"/>
      <c r="G29" s="27"/>
      <c r="H29" s="11"/>
      <c r="I29" s="11"/>
      <c r="J29" s="10"/>
      <c r="K29" s="26"/>
      <c r="L29" s="25"/>
      <c r="O29" s="24"/>
    </row>
    <row r="30" spans="2:15" ht="24.95" customHeight="1">
      <c r="D30" s="29"/>
      <c r="E30" s="30"/>
      <c r="F30" s="27"/>
      <c r="G30" s="27"/>
      <c r="H30" s="11"/>
      <c r="I30" s="11"/>
      <c r="J30" s="10"/>
      <c r="K30" s="26"/>
      <c r="L30" s="25"/>
      <c r="O30" s="24"/>
    </row>
    <row r="31" spans="2:15" ht="24.95" customHeight="1">
      <c r="D31" s="29"/>
      <c r="E31" s="28"/>
      <c r="F31" s="27"/>
      <c r="G31" s="27"/>
      <c r="H31" s="11"/>
      <c r="I31" s="11"/>
      <c r="J31" s="10"/>
      <c r="K31" s="26"/>
      <c r="L31" s="25"/>
      <c r="O31" s="24"/>
    </row>
  </sheetData>
  <mergeCells count="14">
    <mergeCell ref="A4:A5"/>
    <mergeCell ref="B4:B5"/>
    <mergeCell ref="C4:C5"/>
    <mergeCell ref="D4:D5"/>
    <mergeCell ref="E4:E5"/>
    <mergeCell ref="I4:I5"/>
    <mergeCell ref="J4:J5"/>
    <mergeCell ref="K4:K5"/>
    <mergeCell ref="L4:L5"/>
    <mergeCell ref="D1:L2"/>
    <mergeCell ref="D3:J3"/>
    <mergeCell ref="F4:F5"/>
    <mergeCell ref="G4:G5"/>
    <mergeCell ref="H4:H5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72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EI33"/>
  <sheetViews>
    <sheetView view="pageBreakPreview" zoomScale="115" zoomScaleNormal="100" zoomScaleSheetLayoutView="115" workbookViewId="0">
      <selection activeCell="O19" sqref="O19"/>
    </sheetView>
  </sheetViews>
  <sheetFormatPr defaultColWidth="7.75" defaultRowHeight="13.5"/>
  <cols>
    <col min="1" max="1" width="7.75" style="250" customWidth="1"/>
    <col min="2" max="2" width="9.375" style="250" customWidth="1"/>
    <col min="3" max="3" width="9.125" style="250" customWidth="1"/>
    <col min="4" max="4" width="7.5" style="250" customWidth="1"/>
    <col min="5" max="5" width="8.625" style="250" customWidth="1"/>
    <col min="6" max="6" width="7.625" style="250" customWidth="1"/>
    <col min="7" max="7" width="8.5" style="250" customWidth="1"/>
    <col min="8" max="8" width="8.375" style="250" customWidth="1"/>
    <col min="9" max="9" width="7.625" style="250" customWidth="1"/>
    <col min="10" max="10" width="5.375" style="250" customWidth="1"/>
    <col min="11" max="11" width="8.875" style="250" customWidth="1"/>
    <col min="12" max="12" width="8.125" style="250" customWidth="1"/>
    <col min="13" max="13" width="8.5" style="250" customWidth="1"/>
    <col min="14" max="14" width="6.125" style="250" customWidth="1"/>
    <col min="15" max="16384" width="7.75" style="250"/>
  </cols>
  <sheetData>
    <row r="1" spans="1:139" ht="15" customHeight="1">
      <c r="A1" s="247"/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9"/>
    </row>
    <row r="2" spans="1:139" s="254" customFormat="1" ht="15" customHeight="1">
      <c r="A2" s="251" t="s">
        <v>209</v>
      </c>
      <c r="B2" s="391" t="s">
        <v>441</v>
      </c>
      <c r="F2" s="255">
        <v>1</v>
      </c>
      <c r="G2" s="254" t="s">
        <v>208</v>
      </c>
      <c r="P2" s="256"/>
      <c r="AK2" s="257"/>
      <c r="AX2" s="257"/>
      <c r="BK2" s="257"/>
      <c r="BX2" s="257"/>
      <c r="CK2" s="257"/>
      <c r="CX2" s="257"/>
      <c r="DK2" s="257"/>
      <c r="DX2" s="257"/>
    </row>
    <row r="3" spans="1:139" ht="15" customHeight="1">
      <c r="A3" s="258"/>
      <c r="B3" s="259"/>
      <c r="F3" s="260"/>
      <c r="K3" s="261" t="s">
        <v>207</v>
      </c>
      <c r="L3" s="262">
        <f>L16</f>
        <v>1.27</v>
      </c>
      <c r="O3" s="259"/>
      <c r="P3" s="265"/>
      <c r="AO3" s="259"/>
      <c r="BB3" s="259"/>
      <c r="BO3" s="259"/>
      <c r="CB3" s="259"/>
      <c r="CO3" s="259"/>
      <c r="DB3" s="259"/>
      <c r="DO3" s="259"/>
      <c r="EB3" s="259"/>
    </row>
    <row r="4" spans="1:139" ht="15" customHeight="1">
      <c r="A4" s="258"/>
      <c r="B4" s="259"/>
      <c r="F4" s="260"/>
      <c r="K4" s="261" t="s">
        <v>206</v>
      </c>
      <c r="L4" s="282">
        <v>0.5</v>
      </c>
      <c r="O4" s="259"/>
      <c r="P4" s="265"/>
      <c r="AO4" s="259"/>
      <c r="BB4" s="259"/>
      <c r="BO4" s="259"/>
      <c r="CB4" s="259"/>
      <c r="CO4" s="259"/>
      <c r="DB4" s="259"/>
      <c r="DO4" s="259"/>
      <c r="EB4" s="259"/>
    </row>
    <row r="5" spans="1:139" ht="15" customHeight="1">
      <c r="A5" s="258"/>
      <c r="B5" s="259"/>
      <c r="F5" s="260"/>
      <c r="K5" s="261" t="s">
        <v>205</v>
      </c>
      <c r="L5" s="262">
        <f>L15+0.3</f>
        <v>1</v>
      </c>
      <c r="O5" s="259"/>
      <c r="P5" s="265"/>
      <c r="AO5" s="259"/>
      <c r="BB5" s="259"/>
      <c r="BO5" s="259"/>
      <c r="CB5" s="259"/>
      <c r="CO5" s="259"/>
      <c r="DB5" s="259"/>
      <c r="DO5" s="259"/>
      <c r="EB5" s="259"/>
    </row>
    <row r="6" spans="1:139" ht="15" customHeight="1">
      <c r="A6" s="258"/>
      <c r="B6" s="259"/>
      <c r="F6" s="260"/>
      <c r="I6" s="261"/>
      <c r="J6" s="261"/>
      <c r="K6" s="261" t="s">
        <v>204</v>
      </c>
      <c r="L6" s="282">
        <v>0.85</v>
      </c>
      <c r="O6" s="259"/>
      <c r="P6" s="265"/>
      <c r="AO6" s="259"/>
      <c r="BB6" s="259"/>
      <c r="BO6" s="259"/>
      <c r="CB6" s="259"/>
      <c r="CO6" s="259"/>
      <c r="DB6" s="259"/>
      <c r="DO6" s="259"/>
      <c r="EB6" s="259"/>
    </row>
    <row r="7" spans="1:139" ht="15" customHeight="1">
      <c r="A7" s="264"/>
      <c r="I7" s="261"/>
      <c r="J7" s="261"/>
      <c r="K7" s="261" t="s">
        <v>203</v>
      </c>
      <c r="L7" s="262">
        <f>L6+0.2</f>
        <v>1.05</v>
      </c>
      <c r="P7" s="265"/>
    </row>
    <row r="8" spans="1:139" ht="15" customHeight="1">
      <c r="A8" s="264"/>
      <c r="I8" s="261"/>
      <c r="J8" s="261"/>
      <c r="K8" s="261" t="s">
        <v>202</v>
      </c>
      <c r="L8" s="262">
        <f>L17</f>
        <v>1.095</v>
      </c>
      <c r="P8" s="265"/>
      <c r="V8" s="261"/>
      <c r="AI8" s="261"/>
      <c r="AV8" s="261"/>
      <c r="BI8" s="261"/>
      <c r="BV8" s="261"/>
      <c r="CI8" s="261"/>
      <c r="CV8" s="261"/>
      <c r="DI8" s="261"/>
      <c r="DV8" s="261"/>
      <c r="EI8" s="261"/>
    </row>
    <row r="9" spans="1:139" ht="15" customHeight="1">
      <c r="A9" s="264"/>
      <c r="I9" s="261"/>
      <c r="J9" s="261"/>
      <c r="K9" s="261" t="s">
        <v>201</v>
      </c>
      <c r="L9" s="282">
        <f>L4</f>
        <v>0.5</v>
      </c>
      <c r="P9" s="265"/>
      <c r="V9" s="261"/>
      <c r="AI9" s="261"/>
      <c r="AV9" s="261"/>
      <c r="BI9" s="261"/>
      <c r="BV9" s="261"/>
      <c r="CI9" s="261"/>
      <c r="CV9" s="261"/>
      <c r="DI9" s="261"/>
      <c r="DV9" s="261"/>
      <c r="EI9" s="261"/>
    </row>
    <row r="10" spans="1:139" ht="15" customHeight="1">
      <c r="A10" s="264"/>
      <c r="I10" s="261"/>
      <c r="J10" s="261"/>
      <c r="K10" s="261" t="s">
        <v>200</v>
      </c>
      <c r="L10" s="282">
        <v>0.67500000000000004</v>
      </c>
      <c r="P10" s="265"/>
      <c r="V10" s="261"/>
      <c r="AI10" s="261"/>
      <c r="AV10" s="261"/>
      <c r="BI10" s="261"/>
      <c r="BV10" s="261"/>
      <c r="CI10" s="261"/>
      <c r="CV10" s="261"/>
      <c r="DI10" s="261"/>
      <c r="DV10" s="261"/>
      <c r="EI10" s="261"/>
    </row>
    <row r="11" spans="1:139" ht="15" customHeight="1">
      <c r="A11" s="264"/>
      <c r="I11" s="261"/>
      <c r="J11" s="261"/>
      <c r="K11" s="261" t="s">
        <v>199</v>
      </c>
      <c r="L11" s="262">
        <f>L10+0.2</f>
        <v>0.875</v>
      </c>
      <c r="P11" s="265"/>
      <c r="V11" s="261"/>
      <c r="AI11" s="261"/>
      <c r="AV11" s="261"/>
      <c r="BI11" s="261"/>
      <c r="BV11" s="261"/>
      <c r="CI11" s="261"/>
      <c r="CV11" s="261"/>
      <c r="DI11" s="261"/>
      <c r="DV11" s="261"/>
      <c r="EI11" s="261"/>
    </row>
    <row r="12" spans="1:139" ht="15" customHeight="1">
      <c r="A12" s="264"/>
      <c r="I12" s="261"/>
      <c r="J12" s="261"/>
      <c r="K12" s="261" t="s">
        <v>198</v>
      </c>
      <c r="L12" s="262">
        <v>0.21199999999999999</v>
      </c>
      <c r="P12" s="265"/>
      <c r="V12" s="261"/>
      <c r="AI12" s="261"/>
      <c r="AV12" s="261"/>
      <c r="BI12" s="261"/>
      <c r="BV12" s="261"/>
      <c r="CI12" s="261"/>
      <c r="CV12" s="261"/>
      <c r="DI12" s="261"/>
      <c r="DV12" s="261"/>
      <c r="EI12" s="261"/>
    </row>
    <row r="13" spans="1:139" ht="15" customHeight="1">
      <c r="A13" s="264"/>
      <c r="I13" s="261"/>
      <c r="J13" s="261"/>
      <c r="K13" s="261" t="s">
        <v>197</v>
      </c>
      <c r="L13" s="262">
        <f>L12</f>
        <v>0.21199999999999999</v>
      </c>
      <c r="P13" s="265"/>
      <c r="V13" s="261"/>
      <c r="AI13" s="261"/>
      <c r="AV13" s="261"/>
      <c r="BI13" s="261"/>
      <c r="BV13" s="261"/>
      <c r="CI13" s="261"/>
      <c r="CV13" s="261"/>
      <c r="DI13" s="261"/>
      <c r="DV13" s="261"/>
      <c r="EI13" s="261"/>
    </row>
    <row r="14" spans="1:139" ht="15" customHeight="1">
      <c r="A14" s="264"/>
      <c r="I14" s="261"/>
      <c r="J14" s="261"/>
      <c r="K14" s="266" t="s">
        <v>196</v>
      </c>
      <c r="L14" s="267">
        <v>0.34</v>
      </c>
      <c r="M14" s="268" t="s">
        <v>195</v>
      </c>
      <c r="N14" s="269"/>
      <c r="O14" s="269"/>
      <c r="P14" s="265"/>
      <c r="V14" s="261"/>
      <c r="AI14" s="261"/>
      <c r="AV14" s="261"/>
      <c r="BI14" s="261"/>
      <c r="BV14" s="261"/>
      <c r="CI14" s="261"/>
      <c r="CV14" s="261"/>
      <c r="DI14" s="261"/>
      <c r="DV14" s="261"/>
      <c r="EI14" s="261"/>
    </row>
    <row r="15" spans="1:139" ht="15" customHeight="1">
      <c r="A15" s="264"/>
      <c r="I15" s="261"/>
      <c r="J15" s="261"/>
      <c r="K15" s="266" t="s">
        <v>194</v>
      </c>
      <c r="L15" s="282">
        <v>0.7</v>
      </c>
      <c r="M15" s="271" t="s">
        <v>193</v>
      </c>
      <c r="P15" s="265"/>
      <c r="V15" s="261"/>
      <c r="AI15" s="261"/>
      <c r="AV15" s="261"/>
      <c r="BI15" s="261"/>
      <c r="BV15" s="261"/>
      <c r="CI15" s="261"/>
      <c r="CV15" s="261"/>
      <c r="DI15" s="261"/>
      <c r="DV15" s="261"/>
      <c r="EI15" s="261"/>
    </row>
    <row r="16" spans="1:139" ht="15" customHeight="1">
      <c r="A16" s="264"/>
      <c r="I16" s="261"/>
      <c r="J16" s="261"/>
      <c r="K16" s="266" t="s">
        <v>192</v>
      </c>
      <c r="L16" s="267">
        <f>L6+(0.3*2*L15)</f>
        <v>1.27</v>
      </c>
      <c r="P16" s="265"/>
    </row>
    <row r="17" spans="1:138" ht="15" customHeight="1">
      <c r="A17" s="264"/>
      <c r="I17" s="261"/>
      <c r="J17" s="262"/>
      <c r="K17" s="266" t="s">
        <v>191</v>
      </c>
      <c r="L17" s="267">
        <f>L10+(0.3*2*L15)</f>
        <v>1.095</v>
      </c>
      <c r="P17" s="265"/>
    </row>
    <row r="18" spans="1:138" ht="15" customHeight="1">
      <c r="A18" s="264"/>
      <c r="I18" s="261"/>
      <c r="J18" s="262"/>
      <c r="K18" s="266"/>
      <c r="L18" s="267"/>
      <c r="P18" s="265"/>
    </row>
    <row r="19" spans="1:138" ht="15" customHeight="1">
      <c r="A19" s="264"/>
      <c r="K19" s="266"/>
      <c r="L19" s="267"/>
      <c r="P19" s="265"/>
    </row>
    <row r="20" spans="1:138" ht="15" customHeight="1">
      <c r="A20" s="264"/>
      <c r="P20" s="265"/>
    </row>
    <row r="21" spans="1:138" ht="15" customHeight="1">
      <c r="A21" s="272" t="s">
        <v>190</v>
      </c>
      <c r="H21" s="273"/>
      <c r="P21" s="265"/>
      <c r="U21" s="273"/>
      <c r="AH21" s="273"/>
      <c r="AU21" s="273"/>
      <c r="BH21" s="273"/>
      <c r="BU21" s="273"/>
      <c r="CH21" s="273"/>
      <c r="CU21" s="273"/>
      <c r="DH21" s="273"/>
      <c r="DU21" s="273"/>
      <c r="EH21" s="273"/>
    </row>
    <row r="22" spans="1:138" ht="15" customHeight="1">
      <c r="A22" s="264"/>
      <c r="B22" s="274" t="str">
        <f>CONCATENATE(L15,"/6*((2*",L16,"+",L7,")*",L17,"+(2*",L11,"+",L17,")*",L7,")*",J22,")   *")</f>
        <v>0.7/6*((2*1.27+1.05)*1.095+(2*0.875+1.095)*1.05)*1)   *</v>
      </c>
      <c r="C22" s="275"/>
      <c r="D22" s="276"/>
      <c r="E22" s="277"/>
      <c r="F22" s="278"/>
      <c r="G22" s="279"/>
      <c r="H22" s="279"/>
      <c r="I22" s="280"/>
      <c r="J22" s="260">
        <f>F2</f>
        <v>1</v>
      </c>
      <c r="K22" s="281" t="s">
        <v>182</v>
      </c>
      <c r="L22" s="282">
        <f>TRUNC(L15/6*((2*L16+L7)*L17+(2*L11+L17)*L7)*J22,2)</f>
        <v>0.8</v>
      </c>
      <c r="M22" s="250" t="s">
        <v>184</v>
      </c>
      <c r="P22" s="265"/>
    </row>
    <row r="23" spans="1:138" ht="15" customHeight="1">
      <c r="A23" s="272" t="s">
        <v>189</v>
      </c>
      <c r="I23" s="260"/>
      <c r="J23" s="260"/>
      <c r="L23" s="282"/>
      <c r="P23" s="265"/>
    </row>
    <row r="24" spans="1:138" ht="15" customHeight="1">
      <c r="A24" s="264"/>
      <c r="B24" s="274" t="str">
        <f>CONCATENATE(L15,"/6*((2*",L6,"+",L4,")*",L10,"+(2*",L9,"+",L10,")*",L4,")  *")</f>
        <v>0.7/6*((2*0.85+0.5)*0.675+(2*0.5+0.675)*0.5)  *</v>
      </c>
      <c r="C24" s="275"/>
      <c r="D24" s="276"/>
      <c r="E24" s="277"/>
      <c r="F24" s="278"/>
      <c r="G24" s="279"/>
      <c r="H24" s="279"/>
      <c r="I24" s="280"/>
      <c r="J24" s="260">
        <f>F2</f>
        <v>1</v>
      </c>
      <c r="K24" s="281" t="s">
        <v>182</v>
      </c>
      <c r="L24" s="282">
        <f>TRUNC(L15/6*((2*L6+L4)*L10+(2*L9+L10)*L4),2)</f>
        <v>0.27</v>
      </c>
      <c r="M24" s="250" t="s">
        <v>184</v>
      </c>
      <c r="N24" s="392"/>
      <c r="P24" s="265"/>
    </row>
    <row r="25" spans="1:138" ht="15" customHeight="1">
      <c r="A25" s="272" t="s">
        <v>187</v>
      </c>
      <c r="I25" s="260"/>
      <c r="J25" s="260"/>
      <c r="L25" s="282"/>
      <c r="P25" s="265"/>
    </row>
    <row r="26" spans="1:138" ht="15" customHeight="1">
      <c r="A26" s="264"/>
      <c r="B26" s="274" t="str">
        <f>CONCATENATE("(",L22,"-",L28,")   *",)</f>
        <v>(0.8-0.27)   *</v>
      </c>
      <c r="C26" s="275"/>
      <c r="D26" s="276"/>
      <c r="E26" s="277"/>
      <c r="F26" s="278"/>
      <c r="G26" s="279"/>
      <c r="H26" s="279"/>
      <c r="I26" s="280"/>
      <c r="J26" s="260">
        <v>1</v>
      </c>
      <c r="K26" s="281" t="s">
        <v>182</v>
      </c>
      <c r="L26" s="282">
        <f>L22-L28</f>
        <v>0.53</v>
      </c>
      <c r="M26" s="250" t="s">
        <v>184</v>
      </c>
      <c r="P26" s="265"/>
    </row>
    <row r="27" spans="1:138" ht="15" customHeight="1">
      <c r="A27" s="272" t="s">
        <v>186</v>
      </c>
      <c r="I27" s="260"/>
      <c r="J27" s="260"/>
      <c r="L27" s="282"/>
      <c r="P27" s="265"/>
    </row>
    <row r="28" spans="1:138" ht="15" customHeight="1">
      <c r="A28" s="264"/>
      <c r="B28" s="274" t="str">
        <f>CONCATENATE(L15,"/6*((2*",L6,"+",L4,")*",L10,"+(2*",L9,"+",L10,")*",L4,")  *")</f>
        <v>0.7/6*((2*0.85+0.5)*0.675+(2*0.5+0.675)*0.5)  *</v>
      </c>
      <c r="C28" s="275"/>
      <c r="D28" s="276"/>
      <c r="E28" s="277"/>
      <c r="F28" s="278"/>
      <c r="G28" s="279"/>
      <c r="H28" s="279"/>
      <c r="I28" s="280"/>
      <c r="J28" s="260">
        <f>F2</f>
        <v>1</v>
      </c>
      <c r="K28" s="281" t="s">
        <v>182</v>
      </c>
      <c r="L28" s="282">
        <f>TRUNC(L15/6*((2*L6+L4)*L10+(2*L9+L10)*L4),2)</f>
        <v>0.27</v>
      </c>
      <c r="M28" s="250" t="s">
        <v>184</v>
      </c>
      <c r="P28" s="265"/>
    </row>
    <row r="29" spans="1:138" ht="15" customHeight="1">
      <c r="A29" s="272" t="s">
        <v>183</v>
      </c>
      <c r="I29" s="260"/>
      <c r="J29" s="260"/>
      <c r="L29" s="282"/>
      <c r="P29" s="265"/>
    </row>
    <row r="30" spans="1:138" ht="15" customHeight="1">
      <c r="A30" s="264"/>
      <c r="B30" s="283" t="str">
        <f>CONCATENATE("1/2*","((",L4,"+",L6,")*",L15^2+((L6-L4)/2)^2,"+(",L4,"+",L6,")*",L5,"+(",L9,"+",L10,")*",L15^2+((L10-L9)/2)^2,"*2)*")</f>
        <v>1/2*((0.5+0.85)*0.520625+(0.5+0.85)*1+(0.5+0.675)*0.49765625*2)*</v>
      </c>
      <c r="E30" s="393"/>
      <c r="F30" s="279"/>
      <c r="H30" s="394"/>
      <c r="I30" s="280"/>
      <c r="J30" s="260">
        <f>F2</f>
        <v>1</v>
      </c>
      <c r="K30" s="281" t="s">
        <v>182</v>
      </c>
      <c r="L30" s="282">
        <f>ROUND(1/2*((L4+L6)*(L15^2+((L6-L4)/2)^2)+(L4+L6)*0.9+(L9+L10)*(L15^2+((L10-L9)/2)^2)*2)*J30,2)</f>
        <v>1.54</v>
      </c>
      <c r="M30" s="259" t="s">
        <v>181</v>
      </c>
      <c r="P30" s="265"/>
    </row>
    <row r="31" spans="1:138" ht="15" customHeight="1">
      <c r="A31" s="395" t="s">
        <v>180</v>
      </c>
      <c r="B31" s="396"/>
      <c r="C31" s="396"/>
      <c r="D31" s="396"/>
      <c r="E31" s="396"/>
      <c r="F31" s="396"/>
      <c r="G31" s="396"/>
      <c r="H31" s="396"/>
      <c r="I31" s="397"/>
      <c r="J31" s="396"/>
      <c r="K31" s="398"/>
      <c r="L31" s="396"/>
      <c r="P31" s="265"/>
    </row>
    <row r="32" spans="1:138" ht="15" customHeight="1">
      <c r="A32" s="399"/>
      <c r="B32" s="400" t="str">
        <f>CONCATENATE("(",L12,"*4+",L13,"*4+",L14,"*4)*3.98")</f>
        <v>(0.212*4+0.212*4+0.34*4)*3.98</v>
      </c>
      <c r="C32" s="400"/>
      <c r="D32" s="400"/>
      <c r="E32" s="400"/>
      <c r="F32" s="401"/>
      <c r="G32" s="401"/>
      <c r="H32" s="401"/>
      <c r="I32" s="402"/>
      <c r="J32" s="403">
        <f>F2</f>
        <v>1</v>
      </c>
      <c r="K32" s="404" t="s">
        <v>179</v>
      </c>
      <c r="L32" s="405">
        <f>ROUNDDOWN((L12*4+L13*4+L14*4)*3.98*J32,2)</f>
        <v>12.16</v>
      </c>
      <c r="M32" s="401" t="s">
        <v>178</v>
      </c>
      <c r="P32" s="265"/>
    </row>
    <row r="33" spans="1:128" ht="15" customHeight="1">
      <c r="A33" s="406"/>
      <c r="B33" s="407"/>
      <c r="C33" s="295"/>
      <c r="D33" s="295"/>
      <c r="E33" s="295"/>
      <c r="F33" s="292"/>
      <c r="G33" s="295"/>
      <c r="H33" s="295"/>
      <c r="I33" s="295"/>
      <c r="J33" s="295"/>
      <c r="K33" s="295"/>
      <c r="L33" s="295"/>
      <c r="M33" s="295"/>
      <c r="N33" s="295"/>
      <c r="O33" s="295"/>
      <c r="P33" s="297"/>
      <c r="AK33" s="259"/>
      <c r="AX33" s="259"/>
      <c r="BK33" s="259"/>
      <c r="BX33" s="259"/>
      <c r="CK33" s="259"/>
      <c r="CX33" s="259"/>
      <c r="DK33" s="259"/>
      <c r="DX33" s="259"/>
    </row>
  </sheetData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orientation="landscape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EG33"/>
  <sheetViews>
    <sheetView view="pageBreakPreview" zoomScale="130" zoomScaleNormal="100" zoomScaleSheetLayoutView="130" workbookViewId="0">
      <selection activeCell="J25" sqref="J25"/>
    </sheetView>
  </sheetViews>
  <sheetFormatPr defaultRowHeight="13.5"/>
  <cols>
    <col min="1" max="1" width="9" style="250"/>
    <col min="2" max="2" width="9.25" style="250" customWidth="1"/>
    <col min="3" max="3" width="8.875" style="250" customWidth="1"/>
    <col min="4" max="4" width="11.25" style="250" customWidth="1"/>
    <col min="5" max="5" width="11.625" style="250" customWidth="1"/>
    <col min="6" max="6" width="10.25" style="250" customWidth="1"/>
    <col min="7" max="7" width="9" style="250"/>
    <col min="8" max="8" width="12.625" style="250" bestFit="1" customWidth="1"/>
    <col min="9" max="9" width="9" style="250"/>
    <col min="10" max="10" width="9.125" style="250" bestFit="1" customWidth="1"/>
    <col min="11" max="16384" width="9" style="250"/>
  </cols>
  <sheetData>
    <row r="1" spans="1:128" ht="15" customHeight="1">
      <c r="A1" s="247"/>
      <c r="B1" s="408"/>
      <c r="C1" s="248"/>
      <c r="D1" s="248"/>
      <c r="E1" s="248"/>
      <c r="F1" s="408"/>
      <c r="G1" s="248"/>
      <c r="H1" s="248"/>
      <c r="I1" s="248"/>
      <c r="J1" s="248"/>
      <c r="K1" s="249"/>
    </row>
    <row r="2" spans="1:128" s="254" customFormat="1" ht="15" customHeight="1">
      <c r="A2" s="251" t="s">
        <v>209</v>
      </c>
      <c r="B2" s="391" t="s">
        <v>442</v>
      </c>
      <c r="F2" s="255">
        <v>1</v>
      </c>
      <c r="G2" s="254" t="s">
        <v>443</v>
      </c>
      <c r="H2" s="254" t="s">
        <v>444</v>
      </c>
      <c r="K2" s="256"/>
      <c r="P2" s="256"/>
      <c r="AK2" s="257"/>
      <c r="AX2" s="257"/>
      <c r="BK2" s="257"/>
      <c r="BX2" s="257"/>
      <c r="CK2" s="257"/>
      <c r="CX2" s="257"/>
      <c r="DK2" s="257"/>
      <c r="DX2" s="257"/>
    </row>
    <row r="3" spans="1:128" ht="15" customHeight="1">
      <c r="A3" s="258"/>
      <c r="B3" s="259"/>
      <c r="K3" s="265"/>
    </row>
    <row r="4" spans="1:128" ht="15" customHeight="1">
      <c r="A4" s="258"/>
      <c r="B4" s="259"/>
      <c r="K4" s="265"/>
    </row>
    <row r="5" spans="1:128" ht="15" customHeight="1">
      <c r="A5" s="258"/>
      <c r="B5" s="259"/>
      <c r="K5" s="265"/>
    </row>
    <row r="6" spans="1:128" ht="15" customHeight="1">
      <c r="A6" s="264"/>
      <c r="K6" s="265"/>
    </row>
    <row r="7" spans="1:128" ht="15" customHeight="1">
      <c r="A7" s="264"/>
      <c r="H7" s="409" t="s">
        <v>445</v>
      </c>
      <c r="I7" s="282">
        <v>0.06</v>
      </c>
      <c r="J7" s="410"/>
      <c r="K7" s="265"/>
    </row>
    <row r="8" spans="1:128" ht="15" customHeight="1">
      <c r="A8" s="264"/>
      <c r="I8" s="250" t="s">
        <v>446</v>
      </c>
      <c r="K8" s="265"/>
    </row>
    <row r="9" spans="1:128" ht="15" customHeight="1">
      <c r="A9" s="264"/>
      <c r="I9" s="409" t="s">
        <v>207</v>
      </c>
      <c r="J9" s="282">
        <v>0.6</v>
      </c>
      <c r="K9" s="265"/>
    </row>
    <row r="10" spans="1:128" ht="15" customHeight="1">
      <c r="A10" s="264"/>
      <c r="I10" s="411" t="s">
        <v>206</v>
      </c>
      <c r="J10" s="282">
        <v>0.3</v>
      </c>
      <c r="K10" s="265"/>
    </row>
    <row r="11" spans="1:128" ht="15" customHeight="1">
      <c r="A11" s="264"/>
      <c r="I11" s="411" t="s">
        <v>205</v>
      </c>
      <c r="J11" s="282">
        <v>0.35</v>
      </c>
      <c r="K11" s="265"/>
    </row>
    <row r="12" spans="1:128" ht="15" customHeight="1">
      <c r="A12" s="264"/>
      <c r="D12" s="273"/>
      <c r="I12" s="411" t="s">
        <v>204</v>
      </c>
      <c r="J12" s="282">
        <v>0.4</v>
      </c>
      <c r="K12" s="265"/>
    </row>
    <row r="13" spans="1:128" ht="15" customHeight="1">
      <c r="A13" s="264"/>
      <c r="I13" s="411" t="s">
        <v>203</v>
      </c>
      <c r="J13" s="282">
        <v>0.52</v>
      </c>
      <c r="K13" s="265"/>
    </row>
    <row r="14" spans="1:128" ht="15" customHeight="1">
      <c r="A14" s="264"/>
      <c r="I14" s="411"/>
      <c r="J14" s="282"/>
      <c r="K14" s="265"/>
    </row>
    <row r="15" spans="1:128" ht="15" customHeight="1">
      <c r="A15" s="264"/>
      <c r="I15" s="411"/>
      <c r="J15" s="392"/>
      <c r="K15" s="265"/>
    </row>
    <row r="16" spans="1:128" ht="15" customHeight="1">
      <c r="A16" s="264"/>
      <c r="K16" s="265"/>
    </row>
    <row r="17" spans="1:137" ht="15" customHeight="1">
      <c r="A17" s="264"/>
      <c r="K17" s="265"/>
    </row>
    <row r="18" spans="1:137" ht="15" customHeight="1">
      <c r="A18" s="264"/>
      <c r="K18" s="265"/>
    </row>
    <row r="19" spans="1:137" ht="15" customHeight="1">
      <c r="A19" s="264"/>
      <c r="K19" s="265"/>
    </row>
    <row r="20" spans="1:137" ht="15" customHeight="1">
      <c r="A20" s="264"/>
      <c r="B20" s="259" t="s">
        <v>447</v>
      </c>
      <c r="I20" s="273"/>
      <c r="K20" s="265"/>
    </row>
    <row r="21" spans="1:137" ht="15" customHeight="1">
      <c r="A21" s="264"/>
      <c r="C21" s="250" t="str">
        <f>CONCATENATE("1/2*(",J9,"+",J12,")*",J10+J11,"*")</f>
        <v>1/2*(0.6+0.4)*0.65*</v>
      </c>
      <c r="F21" s="250">
        <f>F2</f>
        <v>1</v>
      </c>
      <c r="G21" s="261" t="s">
        <v>179</v>
      </c>
      <c r="H21" s="412">
        <f>ROUNDDOWN((1/2*(J9+J12)*(J10+J11)*F21),2)</f>
        <v>0.32</v>
      </c>
      <c r="I21" s="250" t="s">
        <v>184</v>
      </c>
      <c r="K21" s="265"/>
      <c r="T21" s="273"/>
      <c r="AG21" s="273"/>
      <c r="AT21" s="273"/>
      <c r="BG21" s="273"/>
      <c r="BT21" s="273"/>
      <c r="CG21" s="273"/>
      <c r="CT21" s="273"/>
      <c r="DG21" s="273"/>
      <c r="DT21" s="273"/>
      <c r="EG21" s="273"/>
    </row>
    <row r="22" spans="1:137" ht="15" customHeight="1">
      <c r="A22" s="264"/>
      <c r="B22" s="259" t="s">
        <v>448</v>
      </c>
      <c r="H22" s="412"/>
      <c r="K22" s="265"/>
    </row>
    <row r="23" spans="1:137" ht="15" customHeight="1">
      <c r="A23" s="264"/>
      <c r="C23" s="250" t="str">
        <f>CONCATENATE("1/2*(",J9,"+",J12,")*",J10+J11,"*")</f>
        <v>1/2*(0.6+0.4)*0.65*</v>
      </c>
      <c r="F23" s="250">
        <f>F2</f>
        <v>1</v>
      </c>
      <c r="G23" s="261" t="s">
        <v>179</v>
      </c>
      <c r="H23" s="412">
        <f>ROUNDDOWN((1/2*(J9+J12)*(J10+J11)*F21),2)</f>
        <v>0.32</v>
      </c>
      <c r="I23" s="250" t="s">
        <v>184</v>
      </c>
      <c r="K23" s="265"/>
    </row>
    <row r="24" spans="1:137" ht="15" customHeight="1">
      <c r="A24" s="264"/>
      <c r="B24" s="259"/>
      <c r="H24" s="412"/>
      <c r="K24" s="265"/>
    </row>
    <row r="25" spans="1:137" ht="15" customHeight="1">
      <c r="A25" s="264"/>
      <c r="C25" s="413"/>
      <c r="D25" s="261"/>
      <c r="E25" s="414"/>
      <c r="G25" s="261"/>
      <c r="H25" s="412"/>
      <c r="K25" s="265"/>
    </row>
    <row r="26" spans="1:137" ht="15" customHeight="1">
      <c r="A26" s="264"/>
      <c r="K26" s="265"/>
    </row>
    <row r="27" spans="1:137" ht="15" customHeight="1">
      <c r="A27" s="264"/>
      <c r="K27" s="265"/>
    </row>
    <row r="28" spans="1:137" ht="15" customHeight="1">
      <c r="A28" s="264"/>
      <c r="K28" s="265"/>
    </row>
    <row r="29" spans="1:137" ht="15" customHeight="1">
      <c r="A29" s="284"/>
      <c r="B29" s="295"/>
      <c r="C29" s="295"/>
      <c r="D29" s="295"/>
      <c r="E29" s="295"/>
      <c r="F29" s="295"/>
      <c r="G29" s="295"/>
      <c r="H29" s="295"/>
      <c r="I29" s="295"/>
      <c r="J29" s="295"/>
      <c r="K29" s="297"/>
    </row>
    <row r="30" spans="1:137" ht="15" customHeight="1"/>
    <row r="31" spans="1:137" ht="15" customHeight="1"/>
    <row r="32" spans="1:137" ht="15" customHeight="1"/>
    <row r="33" ht="15" customHeight="1"/>
  </sheetData>
  <phoneticPr fontId="1" type="noConversion"/>
  <printOptions horizontalCentered="1" verticalCentered="1" gridLinesSet="0"/>
  <pageMargins left="0.39370078740157483" right="0.39370078740157483" top="0.39370078740157483" bottom="0.39370078740157483" header="0" footer="0"/>
  <pageSetup paperSize="9" orientation="landscape" verticalDpi="30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EG30"/>
  <sheetViews>
    <sheetView view="pageBreakPreview" topLeftCell="A7" zoomScale="130" zoomScaleNormal="100" zoomScaleSheetLayoutView="130" workbookViewId="0">
      <selection activeCell="J25" sqref="J25"/>
    </sheetView>
  </sheetViews>
  <sheetFormatPr defaultRowHeight="13.5"/>
  <cols>
    <col min="1" max="1" width="9" style="250"/>
    <col min="2" max="2" width="9.25" style="250" customWidth="1"/>
    <col min="3" max="3" width="8.875" style="250" customWidth="1"/>
    <col min="4" max="4" width="11.25" style="250" customWidth="1"/>
    <col min="5" max="5" width="11.625" style="250" customWidth="1"/>
    <col min="6" max="6" width="10.25" style="250" customWidth="1"/>
    <col min="7" max="7" width="9" style="250"/>
    <col min="8" max="8" width="12.625" style="250" bestFit="1" customWidth="1"/>
    <col min="9" max="9" width="9" style="250"/>
    <col min="10" max="10" width="9.125" style="250" bestFit="1" customWidth="1"/>
    <col min="11" max="11" width="9" style="250"/>
    <col min="12" max="12" width="9" style="415"/>
    <col min="13" max="13" width="9.375" style="415" bestFit="1" customWidth="1"/>
    <col min="14" max="16" width="9" style="415"/>
    <col min="17" max="16384" width="9" style="250"/>
  </cols>
  <sheetData>
    <row r="1" spans="1:128" ht="15" customHeight="1">
      <c r="A1" s="247"/>
      <c r="B1" s="408"/>
      <c r="C1" s="248"/>
      <c r="D1" s="248"/>
      <c r="E1" s="248"/>
      <c r="F1" s="408"/>
      <c r="G1" s="248"/>
      <c r="H1" s="248"/>
      <c r="I1" s="248"/>
      <c r="J1" s="248"/>
      <c r="K1" s="249"/>
      <c r="M1" s="415">
        <f>L1*1.2</f>
        <v>0</v>
      </c>
    </row>
    <row r="2" spans="1:128" s="254" customFormat="1" ht="15" customHeight="1">
      <c r="A2" s="251" t="s">
        <v>209</v>
      </c>
      <c r="B2" s="391" t="s">
        <v>449</v>
      </c>
      <c r="F2" s="255">
        <v>1</v>
      </c>
      <c r="G2" s="254" t="s">
        <v>443</v>
      </c>
      <c r="H2" s="254" t="s">
        <v>459</v>
      </c>
      <c r="K2" s="256"/>
      <c r="L2" s="416"/>
      <c r="M2" s="416"/>
      <c r="N2" s="416"/>
      <c r="O2" s="416"/>
      <c r="P2" s="417"/>
      <c r="AK2" s="257"/>
      <c r="AX2" s="257"/>
      <c r="BK2" s="257"/>
      <c r="BX2" s="257"/>
      <c r="CK2" s="257"/>
      <c r="CX2" s="257"/>
      <c r="DK2" s="257"/>
      <c r="DX2" s="257"/>
    </row>
    <row r="3" spans="1:128" ht="15" customHeight="1">
      <c r="A3" s="258"/>
      <c r="B3" s="259"/>
      <c r="K3" s="265"/>
    </row>
    <row r="4" spans="1:128" ht="15" customHeight="1">
      <c r="A4" s="258"/>
      <c r="B4" s="259"/>
      <c r="K4" s="265"/>
    </row>
    <row r="5" spans="1:128" ht="15" customHeight="1">
      <c r="A5" s="258"/>
      <c r="B5" s="259"/>
      <c r="K5" s="265"/>
    </row>
    <row r="6" spans="1:128" ht="15" customHeight="1">
      <c r="A6" s="264"/>
      <c r="K6" s="265"/>
    </row>
    <row r="7" spans="1:128" ht="15" customHeight="1">
      <c r="A7" s="264"/>
      <c r="H7" s="409" t="s">
        <v>445</v>
      </c>
      <c r="I7" s="282">
        <v>0.3</v>
      </c>
      <c r="J7" s="410"/>
      <c r="K7" s="265"/>
    </row>
    <row r="8" spans="1:128" ht="15" customHeight="1">
      <c r="A8" s="264"/>
      <c r="I8" s="250" t="s">
        <v>446</v>
      </c>
      <c r="K8" s="265"/>
    </row>
    <row r="9" spans="1:128" ht="15" customHeight="1">
      <c r="A9" s="264"/>
      <c r="I9" s="409" t="s">
        <v>207</v>
      </c>
      <c r="J9" s="282">
        <v>0.8</v>
      </c>
      <c r="K9" s="265"/>
    </row>
    <row r="10" spans="1:128" ht="15" customHeight="1">
      <c r="A10" s="264"/>
      <c r="I10" s="411" t="s">
        <v>206</v>
      </c>
      <c r="J10" s="282">
        <v>0.3</v>
      </c>
      <c r="K10" s="265"/>
    </row>
    <row r="11" spans="1:128" ht="15" customHeight="1">
      <c r="A11" s="264"/>
      <c r="I11" s="411" t="s">
        <v>205</v>
      </c>
      <c r="J11" s="282">
        <v>0.95</v>
      </c>
      <c r="K11" s="265"/>
    </row>
    <row r="12" spans="1:128" ht="15" customHeight="1">
      <c r="A12" s="264"/>
      <c r="D12" s="273"/>
      <c r="I12" s="411" t="s">
        <v>204</v>
      </c>
      <c r="J12" s="282">
        <v>0.6</v>
      </c>
      <c r="K12" s="265"/>
    </row>
    <row r="13" spans="1:128" ht="15" customHeight="1">
      <c r="A13" s="264"/>
      <c r="I13" s="411" t="s">
        <v>203</v>
      </c>
      <c r="J13" s="282">
        <v>0.72</v>
      </c>
      <c r="K13" s="265"/>
    </row>
    <row r="14" spans="1:128" ht="15" customHeight="1">
      <c r="A14" s="264"/>
      <c r="I14" s="411"/>
      <c r="J14" s="282"/>
      <c r="K14" s="265"/>
    </row>
    <row r="15" spans="1:128" ht="15" customHeight="1">
      <c r="A15" s="264"/>
      <c r="I15" s="411"/>
      <c r="J15" s="392"/>
      <c r="K15" s="265"/>
    </row>
    <row r="16" spans="1:128" ht="15" customHeight="1">
      <c r="A16" s="264"/>
      <c r="K16" s="265"/>
    </row>
    <row r="17" spans="1:137" ht="15" customHeight="1">
      <c r="A17" s="264"/>
      <c r="K17" s="265"/>
    </row>
    <row r="18" spans="1:137" ht="15" customHeight="1">
      <c r="A18" s="264"/>
      <c r="K18" s="265"/>
      <c r="L18" s="418"/>
      <c r="M18" s="418"/>
    </row>
    <row r="19" spans="1:137" ht="15" customHeight="1">
      <c r="A19" s="264"/>
      <c r="K19" s="265"/>
      <c r="L19" s="418"/>
      <c r="M19" s="418"/>
    </row>
    <row r="20" spans="1:137" ht="15" customHeight="1">
      <c r="A20" s="264"/>
      <c r="B20" s="259" t="s">
        <v>450</v>
      </c>
      <c r="I20" s="273"/>
      <c r="K20" s="265"/>
      <c r="L20" s="418"/>
      <c r="M20" s="418"/>
    </row>
    <row r="21" spans="1:137" ht="15" customHeight="1">
      <c r="A21" s="264"/>
      <c r="C21" s="250" t="str">
        <f>CONCATENATE("1/2*(",J9,"+",J12,")*",J10+J11,"*")</f>
        <v>1/2*(0.8+0.6)*1.25*</v>
      </c>
      <c r="F21" s="250">
        <f>F2</f>
        <v>1</v>
      </c>
      <c r="G21" s="261" t="s">
        <v>179</v>
      </c>
      <c r="H21" s="412">
        <f>ROUNDDOWN((1/2*(J9+J12)*(J10+J11)*F21),2)</f>
        <v>0.87</v>
      </c>
      <c r="I21" s="250" t="s">
        <v>184</v>
      </c>
      <c r="K21" s="265"/>
      <c r="L21" s="418"/>
      <c r="M21" s="418"/>
      <c r="T21" s="273"/>
      <c r="AG21" s="273"/>
      <c r="AT21" s="273"/>
      <c r="BG21" s="273"/>
      <c r="BT21" s="273"/>
      <c r="CG21" s="273"/>
      <c r="CT21" s="273"/>
      <c r="DG21" s="273"/>
      <c r="DT21" s="273"/>
      <c r="EG21" s="273"/>
    </row>
    <row r="22" spans="1:137" ht="15" customHeight="1">
      <c r="A22" s="264"/>
      <c r="B22" s="259" t="s">
        <v>451</v>
      </c>
      <c r="H22" s="412"/>
      <c r="K22" s="265"/>
      <c r="L22" s="418"/>
      <c r="M22" s="418"/>
    </row>
    <row r="23" spans="1:137" ht="15" customHeight="1">
      <c r="A23" s="264"/>
      <c r="C23" s="250" t="str">
        <f>CONCATENATE("1/2*(",J9,"+",J12,")*",J10+J11,"*")</f>
        <v>1/2*(0.8+0.6)*1.25*</v>
      </c>
      <c r="F23" s="250">
        <f>F2</f>
        <v>1</v>
      </c>
      <c r="G23" s="261" t="s">
        <v>179</v>
      </c>
      <c r="H23" s="412">
        <f>ROUNDDOWN((1/2*(J9+J12)*(J10+J11)*F21),2)</f>
        <v>0.87</v>
      </c>
      <c r="I23" s="250" t="s">
        <v>184</v>
      </c>
      <c r="K23" s="265"/>
      <c r="L23" s="418" t="s">
        <v>457</v>
      </c>
      <c r="M23" s="418"/>
    </row>
    <row r="24" spans="1:137" ht="15" customHeight="1">
      <c r="A24" s="264"/>
      <c r="B24" s="259" t="s">
        <v>452</v>
      </c>
      <c r="F24" s="419" t="s">
        <v>456</v>
      </c>
      <c r="G24" s="261" t="s">
        <v>179</v>
      </c>
      <c r="H24" s="420">
        <f>1.2*1</f>
        <v>1.2</v>
      </c>
      <c r="I24" s="250" t="s">
        <v>453</v>
      </c>
      <c r="J24" s="663"/>
      <c r="K24" s="664"/>
      <c r="L24" s="418"/>
      <c r="M24" s="418"/>
    </row>
    <row r="25" spans="1:137" ht="15" customHeight="1">
      <c r="A25" s="264"/>
      <c r="B25" s="259" t="s">
        <v>454</v>
      </c>
      <c r="E25" s="419" t="s">
        <v>455</v>
      </c>
      <c r="F25" s="250" t="s">
        <v>458</v>
      </c>
      <c r="G25" s="261" t="s">
        <v>179</v>
      </c>
      <c r="H25" s="412">
        <f>1.2*0.3</f>
        <v>0.36</v>
      </c>
      <c r="I25" s="250" t="s">
        <v>184</v>
      </c>
      <c r="J25" s="412">
        <f>H25*2.35</f>
        <v>0.84599999999999997</v>
      </c>
      <c r="K25" s="265" t="s">
        <v>460</v>
      </c>
      <c r="L25" s="415">
        <v>2.35</v>
      </c>
      <c r="M25" s="418"/>
    </row>
    <row r="26" spans="1:137" ht="15" customHeight="1">
      <c r="A26" s="264"/>
      <c r="B26" s="259"/>
      <c r="E26" s="419"/>
      <c r="G26" s="261"/>
      <c r="H26" s="392"/>
      <c r="J26" s="412"/>
      <c r="K26" s="265"/>
      <c r="L26" s="415">
        <v>2.35</v>
      </c>
      <c r="M26" s="418"/>
    </row>
    <row r="27" spans="1:137" ht="15" customHeight="1">
      <c r="A27" s="264"/>
      <c r="E27" s="419"/>
      <c r="G27" s="261"/>
      <c r="H27" s="392"/>
      <c r="J27" s="412"/>
      <c r="K27" s="265"/>
      <c r="L27" s="415">
        <v>2.35</v>
      </c>
      <c r="M27" s="418"/>
    </row>
    <row r="28" spans="1:137" ht="15" customHeight="1">
      <c r="A28" s="264"/>
      <c r="B28" s="259"/>
      <c r="E28" s="419"/>
      <c r="G28" s="261"/>
      <c r="H28" s="392"/>
      <c r="J28" s="412"/>
      <c r="K28" s="265"/>
      <c r="L28" s="415">
        <v>2.2999999999999998</v>
      </c>
      <c r="M28" s="418"/>
    </row>
    <row r="29" spans="1:137" ht="15" customHeight="1">
      <c r="A29" s="284"/>
      <c r="B29" s="295"/>
      <c r="C29" s="295"/>
      <c r="D29" s="295"/>
      <c r="E29" s="295"/>
      <c r="F29" s="295"/>
      <c r="G29" s="421"/>
      <c r="H29" s="422"/>
      <c r="I29" s="295"/>
      <c r="J29" s="295"/>
      <c r="K29" s="297"/>
    </row>
    <row r="30" spans="1:137" ht="15" customHeight="1"/>
  </sheetData>
  <mergeCells count="1">
    <mergeCell ref="J24:K24"/>
  </mergeCells>
  <phoneticPr fontId="1" type="noConversion"/>
  <printOptions horizontalCentered="1" verticalCentered="1" gridLinesSet="0"/>
  <pageMargins left="0.39370078740157483" right="0.39370078740157483" top="0.39370078740157483" bottom="0.39370078740157483" header="0" footer="0"/>
  <pageSetup paperSize="9" orientation="landscape" verticalDpi="300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M27"/>
  <sheetViews>
    <sheetView view="pageBreakPreview" zoomScale="85" zoomScaleSheetLayoutView="85" workbookViewId="0">
      <selection activeCell="A28" sqref="A28"/>
    </sheetView>
  </sheetViews>
  <sheetFormatPr defaultColWidth="9" defaultRowHeight="16.5"/>
  <cols>
    <col min="1" max="16384" width="9" style="246"/>
  </cols>
  <sheetData>
    <row r="1" spans="1:13">
      <c r="A1" s="616" t="s">
        <v>548</v>
      </c>
      <c r="B1" s="617"/>
      <c r="C1" s="617"/>
      <c r="D1" s="617"/>
      <c r="E1" s="617"/>
      <c r="F1" s="617"/>
      <c r="G1" s="617"/>
      <c r="H1" s="617"/>
      <c r="I1" s="617"/>
      <c r="J1" s="617"/>
      <c r="K1" s="617"/>
      <c r="L1" s="617"/>
      <c r="M1" s="617"/>
    </row>
    <row r="2" spans="1:13">
      <c r="A2" s="617"/>
      <c r="B2" s="617"/>
      <c r="C2" s="617"/>
      <c r="D2" s="617"/>
      <c r="E2" s="617"/>
      <c r="F2" s="617"/>
      <c r="G2" s="617"/>
      <c r="H2" s="617"/>
      <c r="I2" s="617"/>
      <c r="J2" s="617"/>
      <c r="K2" s="617"/>
      <c r="L2" s="617"/>
      <c r="M2" s="617"/>
    </row>
    <row r="3" spans="1:13">
      <c r="A3" s="617"/>
      <c r="B3" s="617"/>
      <c r="C3" s="617"/>
      <c r="D3" s="617"/>
      <c r="E3" s="617"/>
      <c r="F3" s="617"/>
      <c r="G3" s="617"/>
      <c r="H3" s="617"/>
      <c r="I3" s="617"/>
      <c r="J3" s="617"/>
      <c r="K3" s="617"/>
      <c r="L3" s="617"/>
      <c r="M3" s="617"/>
    </row>
    <row r="4" spans="1:13">
      <c r="A4" s="617"/>
      <c r="B4" s="617"/>
      <c r="C4" s="617"/>
      <c r="D4" s="617"/>
      <c r="E4" s="617"/>
      <c r="F4" s="617"/>
      <c r="G4" s="617"/>
      <c r="H4" s="617"/>
      <c r="I4" s="617"/>
      <c r="J4" s="617"/>
      <c r="K4" s="617"/>
      <c r="L4" s="617"/>
      <c r="M4" s="617"/>
    </row>
    <row r="5" spans="1:13">
      <c r="A5" s="617"/>
      <c r="B5" s="617"/>
      <c r="C5" s="617"/>
      <c r="D5" s="617"/>
      <c r="E5" s="617"/>
      <c r="F5" s="617"/>
      <c r="G5" s="617"/>
      <c r="H5" s="617"/>
      <c r="I5" s="617"/>
      <c r="J5" s="617"/>
      <c r="K5" s="617"/>
      <c r="L5" s="617"/>
      <c r="M5" s="617"/>
    </row>
    <row r="6" spans="1:13">
      <c r="A6" s="617"/>
      <c r="B6" s="617"/>
      <c r="C6" s="617"/>
      <c r="D6" s="617"/>
      <c r="E6" s="617"/>
      <c r="F6" s="617"/>
      <c r="G6" s="617"/>
      <c r="H6" s="617"/>
      <c r="I6" s="617"/>
      <c r="J6" s="617"/>
      <c r="K6" s="617"/>
      <c r="L6" s="617"/>
      <c r="M6" s="617"/>
    </row>
    <row r="7" spans="1:13">
      <c r="A7" s="617"/>
      <c r="B7" s="617"/>
      <c r="C7" s="617"/>
      <c r="D7" s="617"/>
      <c r="E7" s="617"/>
      <c r="F7" s="617"/>
      <c r="G7" s="617"/>
      <c r="H7" s="617"/>
      <c r="I7" s="617"/>
      <c r="J7" s="617"/>
      <c r="K7" s="617"/>
      <c r="L7" s="617"/>
      <c r="M7" s="617"/>
    </row>
    <row r="8" spans="1:13" ht="16.5" customHeight="1">
      <c r="A8" s="617"/>
      <c r="B8" s="617"/>
      <c r="C8" s="617"/>
      <c r="D8" s="617"/>
      <c r="E8" s="617"/>
      <c r="F8" s="617"/>
      <c r="G8" s="617"/>
      <c r="H8" s="617"/>
      <c r="I8" s="617"/>
      <c r="J8" s="617"/>
      <c r="K8" s="617"/>
      <c r="L8" s="617"/>
      <c r="M8" s="617"/>
    </row>
    <row r="9" spans="1:13" ht="16.5" customHeight="1">
      <c r="A9" s="617"/>
      <c r="B9" s="617"/>
      <c r="C9" s="617"/>
      <c r="D9" s="617"/>
      <c r="E9" s="617"/>
      <c r="F9" s="617"/>
      <c r="G9" s="617"/>
      <c r="H9" s="617"/>
      <c r="I9" s="617"/>
      <c r="J9" s="617"/>
      <c r="K9" s="617"/>
      <c r="L9" s="617"/>
      <c r="M9" s="617"/>
    </row>
    <row r="10" spans="1:13" ht="16.5" customHeight="1">
      <c r="A10" s="618"/>
      <c r="B10" s="617"/>
      <c r="C10" s="617"/>
      <c r="D10" s="617"/>
      <c r="E10" s="617"/>
      <c r="F10" s="617"/>
      <c r="G10" s="617"/>
      <c r="H10" s="617"/>
      <c r="I10" s="617"/>
      <c r="J10" s="617"/>
      <c r="K10" s="617"/>
      <c r="L10" s="617"/>
      <c r="M10" s="617"/>
    </row>
    <row r="11" spans="1:13" ht="16.5" customHeight="1">
      <c r="A11" s="617"/>
      <c r="B11" s="617"/>
      <c r="C11" s="617"/>
      <c r="D11" s="617"/>
      <c r="E11" s="617"/>
      <c r="F11" s="617"/>
      <c r="G11" s="617"/>
      <c r="H11" s="617"/>
      <c r="I11" s="617"/>
      <c r="J11" s="617"/>
      <c r="K11" s="617"/>
      <c r="L11" s="617"/>
      <c r="M11" s="617"/>
    </row>
    <row r="12" spans="1:13">
      <c r="A12" s="617"/>
      <c r="B12" s="617"/>
      <c r="C12" s="617"/>
      <c r="D12" s="617"/>
      <c r="E12" s="617"/>
      <c r="F12" s="617"/>
      <c r="G12" s="617"/>
      <c r="H12" s="617"/>
      <c r="I12" s="617"/>
      <c r="J12" s="617"/>
      <c r="K12" s="617"/>
      <c r="L12" s="617"/>
      <c r="M12" s="617"/>
    </row>
    <row r="13" spans="1:13">
      <c r="A13" s="617"/>
      <c r="B13" s="617"/>
      <c r="C13" s="617"/>
      <c r="D13" s="617"/>
      <c r="E13" s="617"/>
      <c r="F13" s="617"/>
      <c r="G13" s="617"/>
      <c r="H13" s="617"/>
      <c r="I13" s="617"/>
      <c r="J13" s="617"/>
      <c r="K13" s="617"/>
      <c r="L13" s="617"/>
      <c r="M13" s="617"/>
    </row>
    <row r="14" spans="1:13">
      <c r="A14" s="617"/>
      <c r="B14" s="617"/>
      <c r="C14" s="617"/>
      <c r="D14" s="617"/>
      <c r="E14" s="617"/>
      <c r="F14" s="617"/>
      <c r="G14" s="617"/>
      <c r="H14" s="617"/>
      <c r="I14" s="617"/>
      <c r="J14" s="617"/>
      <c r="K14" s="617"/>
      <c r="L14" s="617"/>
      <c r="M14" s="617"/>
    </row>
    <row r="15" spans="1:13">
      <c r="A15" s="617"/>
      <c r="B15" s="617"/>
      <c r="C15" s="617"/>
      <c r="D15" s="617"/>
      <c r="E15" s="617"/>
      <c r="F15" s="617"/>
      <c r="G15" s="617"/>
      <c r="H15" s="617"/>
      <c r="I15" s="617"/>
      <c r="J15" s="617"/>
      <c r="K15" s="617"/>
      <c r="L15" s="617"/>
      <c r="M15" s="617"/>
    </row>
    <row r="16" spans="1:13">
      <c r="A16" s="617"/>
      <c r="B16" s="617"/>
      <c r="C16" s="617"/>
      <c r="D16" s="617"/>
      <c r="E16" s="617"/>
      <c r="F16" s="617"/>
      <c r="G16" s="617"/>
      <c r="H16" s="617"/>
      <c r="I16" s="617"/>
      <c r="J16" s="617"/>
      <c r="K16" s="617"/>
      <c r="L16" s="617"/>
      <c r="M16" s="617"/>
    </row>
    <row r="17" spans="1:13">
      <c r="A17" s="617"/>
      <c r="B17" s="617"/>
      <c r="C17" s="617"/>
      <c r="D17" s="617"/>
      <c r="E17" s="617"/>
      <c r="F17" s="617"/>
      <c r="G17" s="617"/>
      <c r="H17" s="617"/>
      <c r="I17" s="617"/>
      <c r="J17" s="617"/>
      <c r="K17" s="617"/>
      <c r="L17" s="617"/>
      <c r="M17" s="617"/>
    </row>
    <row r="18" spans="1:13">
      <c r="A18" s="617"/>
      <c r="B18" s="617"/>
      <c r="C18" s="617"/>
      <c r="D18" s="617"/>
      <c r="E18" s="617"/>
      <c r="F18" s="617"/>
      <c r="G18" s="617"/>
      <c r="H18" s="617"/>
      <c r="I18" s="617"/>
      <c r="J18" s="617"/>
      <c r="K18" s="617"/>
      <c r="L18" s="617"/>
      <c r="M18" s="617"/>
    </row>
    <row r="19" spans="1:13">
      <c r="A19" s="617"/>
      <c r="B19" s="617"/>
      <c r="C19" s="617"/>
      <c r="D19" s="617"/>
      <c r="E19" s="617"/>
      <c r="F19" s="617"/>
      <c r="G19" s="617"/>
      <c r="H19" s="617"/>
      <c r="I19" s="617"/>
      <c r="J19" s="617"/>
      <c r="K19" s="617"/>
      <c r="L19" s="617"/>
      <c r="M19" s="617"/>
    </row>
    <row r="20" spans="1:13">
      <c r="A20" s="617"/>
      <c r="B20" s="617"/>
      <c r="C20" s="617"/>
      <c r="D20" s="617"/>
      <c r="E20" s="617"/>
      <c r="F20" s="617"/>
      <c r="G20" s="617"/>
      <c r="H20" s="617"/>
      <c r="I20" s="617"/>
      <c r="J20" s="617"/>
      <c r="K20" s="617"/>
      <c r="L20" s="617"/>
      <c r="M20" s="617"/>
    </row>
    <row r="21" spans="1:13">
      <c r="A21" s="617"/>
      <c r="B21" s="617"/>
      <c r="C21" s="617"/>
      <c r="D21" s="617"/>
      <c r="E21" s="617"/>
      <c r="F21" s="617"/>
      <c r="G21" s="617"/>
      <c r="H21" s="617"/>
      <c r="I21" s="617"/>
      <c r="J21" s="617"/>
      <c r="K21" s="617"/>
      <c r="L21" s="617"/>
      <c r="M21" s="617"/>
    </row>
    <row r="22" spans="1:13">
      <c r="A22" s="617"/>
      <c r="B22" s="617"/>
      <c r="C22" s="617"/>
      <c r="D22" s="617"/>
      <c r="E22" s="617"/>
      <c r="F22" s="617"/>
      <c r="G22" s="617"/>
      <c r="H22" s="617"/>
      <c r="I22" s="617"/>
      <c r="J22" s="617"/>
      <c r="K22" s="617"/>
      <c r="L22" s="617"/>
      <c r="M22" s="617"/>
    </row>
    <row r="23" spans="1:13">
      <c r="A23" s="617"/>
      <c r="B23" s="617"/>
      <c r="C23" s="617"/>
      <c r="D23" s="617"/>
      <c r="E23" s="617"/>
      <c r="F23" s="617"/>
      <c r="G23" s="617"/>
      <c r="H23" s="617"/>
      <c r="I23" s="617"/>
      <c r="J23" s="617"/>
      <c r="K23" s="617"/>
      <c r="L23" s="617"/>
      <c r="M23" s="617"/>
    </row>
    <row r="24" spans="1:13">
      <c r="A24" s="617"/>
      <c r="B24" s="617"/>
      <c r="C24" s="617"/>
      <c r="D24" s="617"/>
      <c r="E24" s="617"/>
      <c r="F24" s="617"/>
      <c r="G24" s="617"/>
      <c r="H24" s="617"/>
      <c r="I24" s="617"/>
      <c r="J24" s="617"/>
      <c r="K24" s="617"/>
      <c r="L24" s="617"/>
      <c r="M24" s="617"/>
    </row>
    <row r="25" spans="1:13">
      <c r="A25" s="617"/>
      <c r="B25" s="617"/>
      <c r="C25" s="617"/>
      <c r="D25" s="617"/>
      <c r="E25" s="617"/>
      <c r="F25" s="617"/>
      <c r="G25" s="617"/>
      <c r="H25" s="617"/>
      <c r="I25" s="617"/>
      <c r="J25" s="617"/>
      <c r="K25" s="617"/>
      <c r="L25" s="617"/>
      <c r="M25" s="617"/>
    </row>
    <row r="26" spans="1:13">
      <c r="A26" s="617"/>
      <c r="B26" s="617"/>
      <c r="C26" s="617"/>
      <c r="D26" s="617"/>
      <c r="E26" s="617"/>
      <c r="F26" s="617"/>
      <c r="G26" s="617"/>
      <c r="H26" s="617"/>
      <c r="I26" s="617"/>
      <c r="J26" s="617"/>
      <c r="K26" s="617"/>
      <c r="L26" s="617"/>
      <c r="M26" s="617"/>
    </row>
    <row r="27" spans="1:13">
      <c r="A27" s="617"/>
      <c r="B27" s="617"/>
      <c r="C27" s="617"/>
      <c r="D27" s="617"/>
      <c r="E27" s="617"/>
      <c r="F27" s="617"/>
      <c r="G27" s="617"/>
      <c r="H27" s="617"/>
      <c r="I27" s="617"/>
      <c r="J27" s="617"/>
      <c r="K27" s="617"/>
      <c r="L27" s="617"/>
      <c r="M27" s="617"/>
    </row>
  </sheetData>
  <mergeCells count="1">
    <mergeCell ref="A1:M27"/>
  </mergeCells>
  <phoneticPr fontId="1" type="noConversion"/>
  <pageMargins left="0.59055118110236227" right="0.39370078740157483" top="0.98425196850393704" bottom="0.98425196850393704" header="0.51181102362204722" footer="0.51181102362204722"/>
  <pageSetup paperSize="9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EH29"/>
  <sheetViews>
    <sheetView view="pageBreakPreview" zoomScale="115" zoomScaleNormal="100" zoomScaleSheetLayoutView="115" workbookViewId="0">
      <selection activeCell="F42" sqref="F42"/>
    </sheetView>
  </sheetViews>
  <sheetFormatPr defaultColWidth="7.75" defaultRowHeight="12"/>
  <cols>
    <col min="1" max="1" width="7.75" style="37" customWidth="1"/>
    <col min="2" max="2" width="9.375" style="37" customWidth="1"/>
    <col min="3" max="3" width="9.125" style="37" customWidth="1"/>
    <col min="4" max="4" width="7.5" style="37" customWidth="1"/>
    <col min="5" max="5" width="8.625" style="37" customWidth="1"/>
    <col min="6" max="6" width="7.625" style="37" customWidth="1"/>
    <col min="7" max="7" width="8.5" style="37" customWidth="1"/>
    <col min="8" max="8" width="8.375" style="37" customWidth="1"/>
    <col min="9" max="9" width="7.625" style="37" customWidth="1"/>
    <col min="10" max="10" width="7.75" style="37" customWidth="1"/>
    <col min="11" max="11" width="8.875" style="37" customWidth="1"/>
    <col min="12" max="12" width="8.125" style="37" customWidth="1"/>
    <col min="13" max="13" width="8.5" style="37" customWidth="1"/>
    <col min="14" max="14" width="6.125" style="37" customWidth="1"/>
    <col min="15" max="16384" width="7.75" style="37"/>
  </cols>
  <sheetData>
    <row r="1" spans="1:138" ht="18" customHeight="1">
      <c r="A1" s="89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7"/>
    </row>
    <row r="2" spans="1:138" s="81" customFormat="1" ht="18" customHeight="1">
      <c r="A2" s="86" t="s">
        <v>209</v>
      </c>
      <c r="B2" s="90" t="s">
        <v>241</v>
      </c>
      <c r="C2" s="91" t="s">
        <v>240</v>
      </c>
      <c r="F2" s="84">
        <v>1</v>
      </c>
      <c r="G2" s="81" t="s">
        <v>208</v>
      </c>
      <c r="O2" s="83"/>
      <c r="AJ2" s="82"/>
      <c r="AW2" s="82"/>
      <c r="BJ2" s="82"/>
      <c r="BW2" s="82"/>
      <c r="CJ2" s="82"/>
      <c r="CW2" s="82"/>
      <c r="DJ2" s="82"/>
      <c r="DW2" s="82"/>
    </row>
    <row r="3" spans="1:138" ht="18" customHeight="1">
      <c r="A3" s="80"/>
      <c r="B3" s="38"/>
      <c r="F3" s="58"/>
      <c r="K3" s="76"/>
      <c r="L3" s="75"/>
      <c r="O3" s="226"/>
      <c r="AN3" s="38"/>
      <c r="BA3" s="38"/>
      <c r="BN3" s="38"/>
      <c r="CA3" s="38"/>
      <c r="CN3" s="38"/>
      <c r="DA3" s="38"/>
      <c r="DN3" s="38"/>
      <c r="EA3" s="38"/>
    </row>
    <row r="4" spans="1:138" ht="18" customHeight="1">
      <c r="A4" s="80"/>
      <c r="B4" s="38"/>
      <c r="F4" s="58"/>
      <c r="K4" s="76"/>
      <c r="L4" s="75"/>
      <c r="O4" s="226"/>
      <c r="AN4" s="38"/>
      <c r="BA4" s="38"/>
      <c r="BN4" s="38"/>
      <c r="CA4" s="38"/>
      <c r="CN4" s="38"/>
      <c r="DA4" s="38"/>
      <c r="DN4" s="38"/>
      <c r="EA4" s="38"/>
    </row>
    <row r="5" spans="1:138" ht="18" customHeight="1">
      <c r="A5" s="80"/>
      <c r="B5" s="38"/>
      <c r="F5" s="58"/>
      <c r="K5" s="76"/>
      <c r="L5" s="75"/>
      <c r="O5" s="226"/>
      <c r="AN5" s="38"/>
      <c r="BA5" s="38"/>
      <c r="BN5" s="38"/>
      <c r="CA5" s="38"/>
      <c r="CN5" s="38"/>
      <c r="DA5" s="38"/>
      <c r="DN5" s="38"/>
      <c r="EA5" s="38"/>
    </row>
    <row r="6" spans="1:138" ht="18" customHeight="1">
      <c r="A6" s="80"/>
      <c r="B6" s="38"/>
      <c r="F6" s="58"/>
      <c r="I6" s="76"/>
      <c r="J6" s="76"/>
      <c r="K6" s="76"/>
      <c r="L6" s="75"/>
      <c r="O6" s="226"/>
      <c r="AN6" s="38"/>
      <c r="BA6" s="38"/>
      <c r="BN6" s="38"/>
      <c r="CA6" s="38"/>
      <c r="CN6" s="38"/>
      <c r="DA6" s="38"/>
      <c r="DN6" s="38"/>
      <c r="EA6" s="38"/>
    </row>
    <row r="7" spans="1:138" ht="18" customHeight="1">
      <c r="A7" s="64"/>
      <c r="I7" s="76"/>
      <c r="J7" s="76"/>
      <c r="K7" s="76" t="s">
        <v>227</v>
      </c>
      <c r="L7" s="75">
        <v>0.8</v>
      </c>
      <c r="O7" s="44"/>
    </row>
    <row r="8" spans="1:138" ht="18" customHeight="1">
      <c r="A8" s="64"/>
      <c r="I8" s="76"/>
      <c r="J8" s="76"/>
      <c r="K8" s="74" t="s">
        <v>226</v>
      </c>
      <c r="L8" s="73">
        <f>L7*2</f>
        <v>1.6</v>
      </c>
      <c r="O8" s="44"/>
      <c r="U8" s="76"/>
      <c r="AH8" s="76"/>
      <c r="AU8" s="76"/>
      <c r="BH8" s="76"/>
      <c r="BU8" s="76"/>
      <c r="CH8" s="76"/>
      <c r="CU8" s="76"/>
      <c r="DH8" s="76"/>
      <c r="DU8" s="76"/>
      <c r="EH8" s="76"/>
    </row>
    <row r="9" spans="1:138" ht="18" customHeight="1">
      <c r="A9" s="64"/>
      <c r="I9" s="76"/>
      <c r="J9" s="76"/>
      <c r="K9" s="74" t="s">
        <v>225</v>
      </c>
      <c r="L9" s="73">
        <v>0.8</v>
      </c>
      <c r="O9" s="44"/>
      <c r="U9" s="76"/>
      <c r="AH9" s="76"/>
      <c r="AU9" s="76"/>
      <c r="BH9" s="76"/>
      <c r="BU9" s="76"/>
      <c r="CH9" s="76"/>
      <c r="CU9" s="76"/>
      <c r="DH9" s="76"/>
      <c r="DU9" s="76"/>
      <c r="EH9" s="76"/>
    </row>
    <row r="10" spans="1:138" ht="18" customHeight="1">
      <c r="A10" s="64"/>
      <c r="I10" s="76"/>
      <c r="J10" s="76"/>
      <c r="K10" s="76"/>
      <c r="L10" s="75"/>
      <c r="O10" s="44"/>
      <c r="U10" s="76"/>
      <c r="AH10" s="76"/>
      <c r="AU10" s="76"/>
      <c r="BH10" s="76"/>
      <c r="BU10" s="76"/>
      <c r="CH10" s="76"/>
      <c r="CU10" s="76"/>
      <c r="DH10" s="76"/>
      <c r="DU10" s="76"/>
      <c r="EH10" s="76"/>
    </row>
    <row r="11" spans="1:138" ht="18" customHeight="1">
      <c r="A11" s="64"/>
      <c r="I11" s="76"/>
      <c r="J11" s="76"/>
      <c r="K11" s="76"/>
      <c r="L11" s="75"/>
      <c r="O11" s="44"/>
      <c r="U11" s="76"/>
      <c r="AH11" s="76"/>
      <c r="AU11" s="76"/>
      <c r="BH11" s="76"/>
      <c r="BU11" s="76"/>
      <c r="CH11" s="76"/>
      <c r="CU11" s="76"/>
      <c r="DH11" s="76"/>
      <c r="DU11" s="76"/>
      <c r="EH11" s="76"/>
    </row>
    <row r="12" spans="1:138" ht="18" customHeight="1">
      <c r="A12" s="64"/>
      <c r="I12" s="76"/>
      <c r="J12" s="76"/>
      <c r="K12" s="76"/>
      <c r="L12" s="75"/>
      <c r="O12" s="44"/>
      <c r="U12" s="76"/>
      <c r="AH12" s="76"/>
      <c r="AU12" s="76"/>
      <c r="BH12" s="76"/>
      <c r="BU12" s="76"/>
      <c r="CH12" s="76"/>
      <c r="CU12" s="76"/>
      <c r="DH12" s="76"/>
      <c r="DU12" s="76"/>
      <c r="EH12" s="76"/>
    </row>
    <row r="13" spans="1:138" ht="18" customHeight="1">
      <c r="A13" s="64"/>
      <c r="I13" s="76"/>
      <c r="J13" s="76"/>
      <c r="K13" s="76"/>
      <c r="L13" s="75"/>
      <c r="O13" s="44"/>
      <c r="U13" s="76"/>
      <c r="AH13" s="76"/>
      <c r="AU13" s="76"/>
      <c r="BH13" s="76"/>
      <c r="BU13" s="76"/>
      <c r="CH13" s="76"/>
      <c r="CU13" s="76"/>
      <c r="DH13" s="76"/>
      <c r="DU13" s="76"/>
      <c r="EH13" s="76"/>
    </row>
    <row r="14" spans="1:138" ht="18" customHeight="1">
      <c r="A14" s="64"/>
      <c r="I14" s="76"/>
      <c r="J14" s="76"/>
      <c r="K14" s="74"/>
      <c r="L14" s="73"/>
      <c r="M14" s="79"/>
      <c r="N14" s="78"/>
      <c r="O14" s="227"/>
      <c r="U14" s="76"/>
      <c r="AH14" s="76"/>
      <c r="AU14" s="76"/>
      <c r="BH14" s="76"/>
      <c r="BU14" s="76"/>
      <c r="CH14" s="76"/>
      <c r="CU14" s="76"/>
      <c r="DH14" s="76"/>
      <c r="DU14" s="76"/>
      <c r="EH14" s="76"/>
    </row>
    <row r="15" spans="1:138" ht="18" customHeight="1">
      <c r="A15" s="64"/>
      <c r="I15" s="76"/>
      <c r="J15" s="76"/>
      <c r="M15" s="77"/>
      <c r="O15" s="44"/>
      <c r="U15" s="76"/>
      <c r="AH15" s="76"/>
      <c r="AU15" s="76"/>
      <c r="BH15" s="76"/>
      <c r="BU15" s="76"/>
      <c r="CH15" s="76"/>
      <c r="CU15" s="76"/>
      <c r="DH15" s="76"/>
      <c r="DU15" s="76"/>
      <c r="EH15" s="76"/>
    </row>
    <row r="16" spans="1:138" ht="18" customHeight="1">
      <c r="A16" s="64"/>
      <c r="I16" s="76"/>
      <c r="J16" s="76"/>
      <c r="O16" s="44"/>
    </row>
    <row r="17" spans="1:137" ht="18" customHeight="1">
      <c r="A17" s="64"/>
      <c r="I17" s="76"/>
      <c r="J17" s="75"/>
      <c r="K17" s="74"/>
      <c r="L17" s="73"/>
      <c r="O17" s="44"/>
    </row>
    <row r="18" spans="1:137" ht="18" customHeight="1">
      <c r="A18" s="64"/>
      <c r="I18" s="76"/>
      <c r="J18" s="75"/>
      <c r="K18" s="74"/>
      <c r="L18" s="73"/>
      <c r="O18" s="44"/>
    </row>
    <row r="19" spans="1:137" ht="18" customHeight="1">
      <c r="A19" s="64"/>
      <c r="K19" s="74"/>
      <c r="L19" s="73"/>
      <c r="O19" s="44"/>
    </row>
    <row r="20" spans="1:137" ht="18" customHeight="1">
      <c r="A20" s="64"/>
      <c r="O20" s="44"/>
    </row>
    <row r="21" spans="1:137" ht="18" customHeight="1">
      <c r="A21" s="65" t="s">
        <v>190</v>
      </c>
      <c r="H21" s="72"/>
      <c r="O21" s="44"/>
      <c r="T21" s="72"/>
      <c r="AG21" s="72"/>
      <c r="AT21" s="72"/>
      <c r="BG21" s="72"/>
      <c r="BT21" s="72"/>
      <c r="CG21" s="72"/>
      <c r="CT21" s="72"/>
      <c r="DG21" s="72"/>
      <c r="DT21" s="72"/>
      <c r="EG21" s="72"/>
    </row>
    <row r="22" spans="1:137" ht="18" customHeight="1">
      <c r="A22" s="64"/>
      <c r="B22" s="70" t="str">
        <f>CONCATENATE("1/6*",L9,"*((2*",L8,"+",L7,")*",L8,"+(2*",L7,"+",L8,")*",L7,")*")</f>
        <v>1/6*0.8*((2*1.6+0.8)*1.6+(2*0.8+1.6)*0.8)*</v>
      </c>
      <c r="C22" s="69"/>
      <c r="D22" s="68"/>
      <c r="E22" s="67"/>
      <c r="F22" s="66"/>
      <c r="G22" s="61"/>
      <c r="H22" s="61"/>
      <c r="I22" s="59"/>
      <c r="J22" s="58">
        <f>F2</f>
        <v>1</v>
      </c>
      <c r="K22" s="57" t="s">
        <v>182</v>
      </c>
      <c r="L22" s="56">
        <f>ROUND(1/6*L9*((2*L8+L7)*L8+(2*L7+L8)*L7)*J22,2)</f>
        <v>1.19</v>
      </c>
      <c r="M22" s="37" t="s">
        <v>184</v>
      </c>
      <c r="O22" s="44"/>
    </row>
    <row r="23" spans="1:137" ht="18" customHeight="1">
      <c r="A23" s="65" t="s">
        <v>223</v>
      </c>
      <c r="I23" s="58"/>
      <c r="J23" s="58"/>
      <c r="L23" s="56"/>
      <c r="O23" s="44"/>
    </row>
    <row r="24" spans="1:137" ht="18" customHeight="1">
      <c r="A24" s="64"/>
      <c r="B24" s="70" t="str">
        <f>CONCATENATE("(",L22,"-",L26,")*",)</f>
        <v>(1.19-0.51)*</v>
      </c>
      <c r="C24" s="69"/>
      <c r="D24" s="68"/>
      <c r="E24" s="67"/>
      <c r="F24" s="66"/>
      <c r="G24" s="61"/>
      <c r="H24" s="61"/>
      <c r="I24" s="59"/>
      <c r="J24" s="58">
        <v>1</v>
      </c>
      <c r="K24" s="57" t="s">
        <v>182</v>
      </c>
      <c r="L24" s="56">
        <f>L22-L26</f>
        <v>0.67999999999999994</v>
      </c>
      <c r="M24" s="37" t="s">
        <v>184</v>
      </c>
      <c r="O24" s="44"/>
    </row>
    <row r="25" spans="1:137" ht="18" customHeight="1">
      <c r="A25" s="65" t="s">
        <v>239</v>
      </c>
      <c r="I25" s="58"/>
      <c r="J25" s="58"/>
      <c r="L25" s="56"/>
      <c r="O25" s="44"/>
    </row>
    <row r="26" spans="1:137" ht="18" customHeight="1">
      <c r="A26" s="64"/>
      <c r="B26" s="63" t="str">
        <f>CONCATENATE(L7,"*",L7,"*",L9)</f>
        <v>0.8*0.8*0.8</v>
      </c>
      <c r="C26" s="69"/>
      <c r="D26" s="68"/>
      <c r="E26" s="67"/>
      <c r="F26" s="66"/>
      <c r="G26" s="61"/>
      <c r="H26" s="61"/>
      <c r="I26" s="59"/>
      <c r="J26" s="58">
        <f>F2</f>
        <v>1</v>
      </c>
      <c r="K26" s="57" t="s">
        <v>182</v>
      </c>
      <c r="L26" s="56">
        <f>ROUND(L7*L7*L9,2)</f>
        <v>0.51</v>
      </c>
      <c r="M26" s="37" t="s">
        <v>184</v>
      </c>
      <c r="O26" s="44"/>
    </row>
    <row r="27" spans="1:137" ht="18" customHeight="1">
      <c r="A27" s="65" t="s">
        <v>238</v>
      </c>
      <c r="I27" s="58"/>
      <c r="J27" s="58"/>
      <c r="L27" s="56"/>
      <c r="O27" s="44"/>
    </row>
    <row r="28" spans="1:137" ht="18" customHeight="1">
      <c r="A28" s="64"/>
      <c r="B28" s="63" t="str">
        <f>CONCATENATE(L7,"*",L7,"*0.3")</f>
        <v>0.8*0.8*0.3</v>
      </c>
      <c r="C28" s="69"/>
      <c r="D28" s="68"/>
      <c r="E28" s="67"/>
      <c r="F28" s="66"/>
      <c r="G28" s="61"/>
      <c r="H28" s="61"/>
      <c r="I28" s="59"/>
      <c r="J28" s="58">
        <v>1</v>
      </c>
      <c r="K28" s="57" t="s">
        <v>182</v>
      </c>
      <c r="L28" s="56">
        <f>ROUND(L9*L9*0.3,2)</f>
        <v>0.19</v>
      </c>
      <c r="M28" s="37" t="s">
        <v>184</v>
      </c>
      <c r="O28" s="44"/>
    </row>
    <row r="29" spans="1:137" ht="18" customHeight="1">
      <c r="A29" s="228"/>
      <c r="B29" s="229"/>
      <c r="C29" s="230"/>
      <c r="D29" s="231"/>
      <c r="E29" s="232"/>
      <c r="F29" s="233"/>
      <c r="G29" s="234"/>
      <c r="H29" s="234"/>
      <c r="I29" s="235"/>
      <c r="J29" s="41"/>
      <c r="K29" s="236"/>
      <c r="L29" s="237"/>
      <c r="M29" s="40"/>
      <c r="N29" s="238"/>
      <c r="O29" s="39"/>
    </row>
  </sheetData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EH29"/>
  <sheetViews>
    <sheetView view="pageBreakPreview" zoomScale="115" zoomScaleSheetLayoutView="115" workbookViewId="0">
      <selection activeCell="L25" sqref="L25"/>
    </sheetView>
  </sheetViews>
  <sheetFormatPr defaultColWidth="7.75" defaultRowHeight="13.5"/>
  <cols>
    <col min="1" max="1" width="7.75" style="250" customWidth="1"/>
    <col min="2" max="2" width="9.375" style="250" customWidth="1"/>
    <col min="3" max="3" width="9.125" style="250" customWidth="1"/>
    <col min="4" max="4" width="7.5" style="250" customWidth="1"/>
    <col min="5" max="5" width="8.625" style="250" customWidth="1"/>
    <col min="6" max="6" width="7.625" style="250" customWidth="1"/>
    <col min="7" max="7" width="8.5" style="250" customWidth="1"/>
    <col min="8" max="8" width="8.375" style="250" customWidth="1"/>
    <col min="9" max="9" width="7.625" style="250" customWidth="1"/>
    <col min="10" max="10" width="7.75" style="250" customWidth="1"/>
    <col min="11" max="11" width="8.875" style="250" customWidth="1"/>
    <col min="12" max="12" width="8.125" style="250" customWidth="1"/>
    <col min="13" max="13" width="8.5" style="250" customWidth="1"/>
    <col min="14" max="14" width="6.125" style="250" customWidth="1"/>
    <col min="15" max="16384" width="7.75" style="250"/>
  </cols>
  <sheetData>
    <row r="1" spans="1:138" ht="15" customHeight="1">
      <c r="A1" s="247"/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9"/>
    </row>
    <row r="2" spans="1:138" s="254" customFormat="1" ht="15" customHeight="1">
      <c r="A2" s="251" t="s">
        <v>209</v>
      </c>
      <c r="B2" s="252" t="s">
        <v>241</v>
      </c>
      <c r="C2" s="253" t="s">
        <v>344</v>
      </c>
      <c r="F2" s="255">
        <v>1</v>
      </c>
      <c r="G2" s="254" t="s">
        <v>208</v>
      </c>
      <c r="O2" s="256"/>
      <c r="AJ2" s="257"/>
      <c r="AW2" s="257"/>
      <c r="BJ2" s="257"/>
      <c r="BW2" s="257"/>
      <c r="CJ2" s="257"/>
      <c r="CW2" s="257"/>
      <c r="DJ2" s="257"/>
      <c r="DW2" s="257"/>
    </row>
    <row r="3" spans="1:138" ht="15" customHeight="1">
      <c r="A3" s="258"/>
      <c r="B3" s="259"/>
      <c r="F3" s="260"/>
      <c r="K3" s="261"/>
      <c r="L3" s="262"/>
      <c r="O3" s="263"/>
      <c r="AN3" s="259"/>
      <c r="BA3" s="259"/>
      <c r="BN3" s="259"/>
      <c r="CA3" s="259"/>
      <c r="CN3" s="259"/>
      <c r="DA3" s="259"/>
      <c r="DN3" s="259"/>
      <c r="EA3" s="259"/>
    </row>
    <row r="4" spans="1:138" ht="15" customHeight="1">
      <c r="A4" s="258"/>
      <c r="B4" s="259"/>
      <c r="F4" s="260"/>
      <c r="K4" s="261"/>
      <c r="L4" s="262"/>
      <c r="O4" s="263"/>
      <c r="AN4" s="259"/>
      <c r="BA4" s="259"/>
      <c r="BN4" s="259"/>
      <c r="CA4" s="259"/>
      <c r="CN4" s="259"/>
      <c r="DA4" s="259"/>
      <c r="DN4" s="259"/>
      <c r="EA4" s="259"/>
    </row>
    <row r="5" spans="1:138" ht="15" customHeight="1">
      <c r="A5" s="258"/>
      <c r="B5" s="259"/>
      <c r="F5" s="260"/>
      <c r="K5" s="261"/>
      <c r="L5" s="262"/>
      <c r="O5" s="263"/>
      <c r="AN5" s="259"/>
      <c r="BA5" s="259"/>
      <c r="BN5" s="259"/>
      <c r="CA5" s="259"/>
      <c r="CN5" s="259"/>
      <c r="DA5" s="259"/>
      <c r="DN5" s="259"/>
      <c r="EA5" s="259"/>
    </row>
    <row r="6" spans="1:138" ht="15" customHeight="1">
      <c r="A6" s="258"/>
      <c r="B6" s="259"/>
      <c r="F6" s="260"/>
      <c r="I6" s="261"/>
      <c r="J6" s="261"/>
      <c r="K6" s="261"/>
      <c r="L6" s="262"/>
      <c r="O6" s="263"/>
      <c r="AN6" s="259"/>
      <c r="BA6" s="259"/>
      <c r="BN6" s="259"/>
      <c r="CA6" s="259"/>
      <c r="CN6" s="259"/>
      <c r="DA6" s="259"/>
      <c r="DN6" s="259"/>
      <c r="EA6" s="259"/>
    </row>
    <row r="7" spans="1:138" ht="15" customHeight="1">
      <c r="A7" s="264"/>
      <c r="I7" s="261"/>
      <c r="J7" s="261"/>
      <c r="K7" s="261" t="s">
        <v>227</v>
      </c>
      <c r="L7" s="262">
        <v>0.8</v>
      </c>
      <c r="O7" s="265"/>
    </row>
    <row r="8" spans="1:138" ht="15" customHeight="1">
      <c r="A8" s="264"/>
      <c r="I8" s="261"/>
      <c r="J8" s="261"/>
      <c r="K8" s="266" t="s">
        <v>226</v>
      </c>
      <c r="L8" s="267">
        <f>L7*2</f>
        <v>1.6</v>
      </c>
      <c r="O8" s="265"/>
      <c r="U8" s="261"/>
      <c r="AH8" s="261"/>
      <c r="AU8" s="261"/>
      <c r="BH8" s="261"/>
      <c r="BU8" s="261"/>
      <c r="CH8" s="261"/>
      <c r="CU8" s="261"/>
      <c r="DH8" s="261"/>
      <c r="DU8" s="261"/>
      <c r="EH8" s="261"/>
    </row>
    <row r="9" spans="1:138" ht="15" customHeight="1">
      <c r="A9" s="264"/>
      <c r="I9" s="261"/>
      <c r="J9" s="261"/>
      <c r="K9" s="266" t="s">
        <v>225</v>
      </c>
      <c r="L9" s="267">
        <v>0.8</v>
      </c>
      <c r="O9" s="265"/>
      <c r="U9" s="261"/>
      <c r="AH9" s="261"/>
      <c r="AU9" s="261"/>
      <c r="BH9" s="261"/>
      <c r="BU9" s="261"/>
      <c r="CH9" s="261"/>
      <c r="CU9" s="261"/>
      <c r="DH9" s="261"/>
      <c r="DU9" s="261"/>
      <c r="EH9" s="261"/>
    </row>
    <row r="10" spans="1:138" ht="15" customHeight="1">
      <c r="A10" s="239"/>
      <c r="I10" s="261"/>
      <c r="J10" s="261"/>
      <c r="K10" s="261"/>
      <c r="L10" s="262"/>
      <c r="O10" s="265"/>
      <c r="U10" s="261"/>
      <c r="AH10" s="261"/>
      <c r="AU10" s="261"/>
      <c r="BH10" s="261"/>
      <c r="BU10" s="261"/>
      <c r="CH10" s="261"/>
      <c r="CU10" s="261"/>
      <c r="DH10" s="261"/>
      <c r="DU10" s="261"/>
      <c r="EH10" s="261"/>
    </row>
    <row r="11" spans="1:138" ht="15" customHeight="1">
      <c r="A11" s="264"/>
      <c r="I11" s="261"/>
      <c r="J11" s="261"/>
      <c r="K11" s="261"/>
      <c r="L11" s="262"/>
      <c r="O11" s="265"/>
      <c r="U11" s="261"/>
      <c r="AH11" s="261"/>
      <c r="AU11" s="261"/>
      <c r="BH11" s="261"/>
      <c r="BU11" s="261"/>
      <c r="CH11" s="261"/>
      <c r="CU11" s="261"/>
      <c r="DH11" s="261"/>
      <c r="DU11" s="261"/>
      <c r="EH11" s="261"/>
    </row>
    <row r="12" spans="1:138" ht="15" customHeight="1">
      <c r="A12" s="264"/>
      <c r="I12" s="261"/>
      <c r="J12" s="261"/>
      <c r="K12" s="261"/>
      <c r="L12" s="262"/>
      <c r="O12" s="265"/>
      <c r="U12" s="261"/>
      <c r="AH12" s="261"/>
      <c r="AU12" s="261"/>
      <c r="BH12" s="261"/>
      <c r="BU12" s="261"/>
      <c r="CH12" s="261"/>
      <c r="CU12" s="261"/>
      <c r="DH12" s="261"/>
      <c r="DU12" s="261"/>
      <c r="EH12" s="261"/>
    </row>
    <row r="13" spans="1:138" ht="15" customHeight="1">
      <c r="A13" s="264"/>
      <c r="I13" s="261"/>
      <c r="J13" s="261"/>
      <c r="K13" s="261"/>
      <c r="L13" s="262"/>
      <c r="O13" s="265"/>
      <c r="U13" s="261"/>
      <c r="AH13" s="261"/>
      <c r="AU13" s="261"/>
      <c r="BH13" s="261"/>
      <c r="BU13" s="261"/>
      <c r="CH13" s="261"/>
      <c r="CU13" s="261"/>
      <c r="DH13" s="261"/>
      <c r="DU13" s="261"/>
      <c r="EH13" s="261"/>
    </row>
    <row r="14" spans="1:138" ht="15" customHeight="1">
      <c r="A14" s="264"/>
      <c r="I14" s="261"/>
      <c r="J14" s="261"/>
      <c r="K14" s="266"/>
      <c r="L14" s="267"/>
      <c r="M14" s="268"/>
      <c r="N14" s="269"/>
      <c r="O14" s="270"/>
      <c r="U14" s="261"/>
      <c r="AH14" s="261"/>
      <c r="AU14" s="261"/>
      <c r="BH14" s="261"/>
      <c r="BU14" s="261"/>
      <c r="CH14" s="261"/>
      <c r="CU14" s="261"/>
      <c r="DH14" s="261"/>
      <c r="DU14" s="261"/>
      <c r="EH14" s="261"/>
    </row>
    <row r="15" spans="1:138" ht="15" customHeight="1">
      <c r="A15" s="264"/>
      <c r="I15" s="261"/>
      <c r="J15" s="261"/>
      <c r="M15" s="271"/>
      <c r="O15" s="265"/>
      <c r="U15" s="261"/>
      <c r="AH15" s="261"/>
      <c r="AU15" s="261"/>
      <c r="BH15" s="261"/>
      <c r="BU15" s="261"/>
      <c r="CH15" s="261"/>
      <c r="CU15" s="261"/>
      <c r="DH15" s="261"/>
      <c r="DU15" s="261"/>
      <c r="EH15" s="261"/>
    </row>
    <row r="16" spans="1:138" ht="15" customHeight="1">
      <c r="A16" s="264"/>
      <c r="I16" s="261"/>
      <c r="J16" s="261"/>
      <c r="O16" s="265"/>
    </row>
    <row r="17" spans="1:137" ht="15" customHeight="1">
      <c r="A17" s="264"/>
      <c r="I17" s="261"/>
      <c r="J17" s="262"/>
      <c r="K17" s="266"/>
      <c r="L17" s="267"/>
      <c r="O17" s="265"/>
    </row>
    <row r="18" spans="1:137" ht="15" customHeight="1">
      <c r="A18" s="264"/>
      <c r="I18" s="261"/>
      <c r="J18" s="262"/>
      <c r="K18" s="266"/>
      <c r="L18" s="267"/>
      <c r="O18" s="265"/>
    </row>
    <row r="19" spans="1:137" ht="15" customHeight="1">
      <c r="A19" s="264"/>
      <c r="K19" s="266"/>
      <c r="L19" s="267"/>
      <c r="O19" s="265"/>
    </row>
    <row r="20" spans="1:137" ht="15" customHeight="1">
      <c r="A20" s="264"/>
      <c r="O20" s="265"/>
    </row>
    <row r="21" spans="1:137" ht="15" customHeight="1">
      <c r="A21" s="272" t="s">
        <v>190</v>
      </c>
      <c r="H21" s="273"/>
      <c r="O21" s="265"/>
      <c r="T21" s="273"/>
      <c r="AG21" s="273"/>
      <c r="AT21" s="273"/>
      <c r="BG21" s="273"/>
      <c r="BT21" s="273"/>
      <c r="CG21" s="273"/>
      <c r="CT21" s="273"/>
      <c r="DG21" s="273"/>
      <c r="DT21" s="273"/>
      <c r="EG21" s="273"/>
    </row>
    <row r="22" spans="1:137" ht="15" customHeight="1">
      <c r="A22" s="264"/>
      <c r="B22" s="274" t="str">
        <f>CONCATENATE("1/6*",L9,"*((2*",L8,"+",L7,")*",L8,"+(2*",L7,"+",L8,")*",L7,")*")</f>
        <v>1/6*0.8*((2*1.6+0.8)*1.6+(2*0.8+1.6)*0.8)*</v>
      </c>
      <c r="C22" s="275"/>
      <c r="D22" s="276"/>
      <c r="E22" s="277"/>
      <c r="F22" s="278"/>
      <c r="G22" s="279"/>
      <c r="H22" s="279"/>
      <c r="I22" s="280"/>
      <c r="J22" s="260">
        <f>F2</f>
        <v>1</v>
      </c>
      <c r="K22" s="281" t="s">
        <v>182</v>
      </c>
      <c r="L22" s="282">
        <f>ROUND(1/6*L9*((2*L8+L7)*L8+(2*L7+L8)*L7)*J22,2)</f>
        <v>1.19</v>
      </c>
      <c r="M22" s="250" t="s">
        <v>184</v>
      </c>
      <c r="O22" s="265"/>
    </row>
    <row r="23" spans="1:137" ht="15" customHeight="1">
      <c r="A23" s="272" t="s">
        <v>223</v>
      </c>
      <c r="I23" s="260"/>
      <c r="J23" s="260"/>
      <c r="L23" s="282"/>
      <c r="O23" s="265"/>
    </row>
    <row r="24" spans="1:137" ht="15" customHeight="1">
      <c r="A24" s="264"/>
      <c r="B24" s="274" t="str">
        <f>CONCATENATE("(",L22,"-",L26,")*",)</f>
        <v>(1.19-0.51)*</v>
      </c>
      <c r="C24" s="275"/>
      <c r="D24" s="276"/>
      <c r="E24" s="277"/>
      <c r="F24" s="278"/>
      <c r="G24" s="279"/>
      <c r="H24" s="279"/>
      <c r="I24" s="280"/>
      <c r="J24" s="260">
        <v>1</v>
      </c>
      <c r="K24" s="281" t="s">
        <v>182</v>
      </c>
      <c r="L24" s="282">
        <f>L22-L26</f>
        <v>0.67999999999999994</v>
      </c>
      <c r="M24" s="250" t="s">
        <v>184</v>
      </c>
      <c r="O24" s="265"/>
    </row>
    <row r="25" spans="1:137" ht="15" customHeight="1">
      <c r="A25" s="272" t="s">
        <v>239</v>
      </c>
      <c r="I25" s="260"/>
      <c r="J25" s="260"/>
      <c r="L25" s="282"/>
      <c r="O25" s="265"/>
    </row>
    <row r="26" spans="1:137" ht="15" customHeight="1">
      <c r="A26" s="264"/>
      <c r="B26" s="283" t="str">
        <f>CONCATENATE(L7,"*",L7,"*",L9)</f>
        <v>0.8*0.8*0.8</v>
      </c>
      <c r="C26" s="275"/>
      <c r="D26" s="276"/>
      <c r="E26" s="277"/>
      <c r="F26" s="278"/>
      <c r="G26" s="279"/>
      <c r="H26" s="279"/>
      <c r="I26" s="280"/>
      <c r="J26" s="260">
        <f>F2</f>
        <v>1</v>
      </c>
      <c r="K26" s="281" t="s">
        <v>182</v>
      </c>
      <c r="L26" s="282">
        <f>ROUND(L7*L7*L9,2)</f>
        <v>0.51</v>
      </c>
      <c r="M26" s="250" t="s">
        <v>184</v>
      </c>
      <c r="O26" s="265"/>
    </row>
    <row r="27" spans="1:137" ht="15" customHeight="1">
      <c r="A27" s="272" t="s">
        <v>238</v>
      </c>
      <c r="I27" s="260"/>
      <c r="J27" s="260"/>
      <c r="L27" s="282"/>
      <c r="O27" s="265"/>
    </row>
    <row r="28" spans="1:137" ht="15" customHeight="1">
      <c r="A28" s="264"/>
      <c r="B28" s="283" t="str">
        <f>CONCATENATE(L7,"*",L7,"*0.3")</f>
        <v>0.8*0.8*0.3</v>
      </c>
      <c r="C28" s="275"/>
      <c r="D28" s="276"/>
      <c r="E28" s="277"/>
      <c r="F28" s="278"/>
      <c r="G28" s="279"/>
      <c r="H28" s="279"/>
      <c r="I28" s="280"/>
      <c r="J28" s="260">
        <v>1</v>
      </c>
      <c r="K28" s="281" t="s">
        <v>182</v>
      </c>
      <c r="L28" s="282">
        <f>ROUND(L9*L9*0.3,2)</f>
        <v>0.19</v>
      </c>
      <c r="M28" s="250" t="s">
        <v>184</v>
      </c>
      <c r="O28" s="265"/>
    </row>
    <row r="29" spans="1:137" ht="15" customHeight="1">
      <c r="A29" s="284"/>
      <c r="B29" s="285"/>
      <c r="C29" s="286"/>
      <c r="D29" s="287"/>
      <c r="E29" s="288"/>
      <c r="F29" s="289"/>
      <c r="G29" s="290"/>
      <c r="H29" s="290"/>
      <c r="I29" s="291"/>
      <c r="J29" s="292"/>
      <c r="K29" s="293"/>
      <c r="L29" s="294"/>
      <c r="M29" s="295"/>
      <c r="N29" s="296"/>
      <c r="O29" s="297"/>
    </row>
  </sheetData>
  <phoneticPr fontId="1" type="noConversion"/>
  <printOptions horizontalCentered="1"/>
  <pageMargins left="0.59055118110236227" right="0.39370078740157483" top="0.98425196850393704" bottom="0.98425196850393704" header="0.51181102362204722" footer="0.51181102362204722"/>
  <pageSetup paperSize="9" scale="91" orientation="landscape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EH29"/>
  <sheetViews>
    <sheetView view="pageBreakPreview" topLeftCell="A7" zoomScale="115" zoomScaleNormal="100" zoomScaleSheetLayoutView="115" workbookViewId="0">
      <selection activeCell="L10" sqref="L10"/>
    </sheetView>
  </sheetViews>
  <sheetFormatPr defaultColWidth="7.75" defaultRowHeight="12"/>
  <cols>
    <col min="1" max="1" width="7.75" style="37" customWidth="1"/>
    <col min="2" max="2" width="9.375" style="37" customWidth="1"/>
    <col min="3" max="3" width="9.125" style="37" customWidth="1"/>
    <col min="4" max="4" width="7.5" style="37" customWidth="1"/>
    <col min="5" max="5" width="8.625" style="37" customWidth="1"/>
    <col min="6" max="6" width="7.625" style="37" customWidth="1"/>
    <col min="7" max="7" width="8.5" style="37" customWidth="1"/>
    <col min="8" max="8" width="8.375" style="37" customWidth="1"/>
    <col min="9" max="9" width="7.625" style="37" customWidth="1"/>
    <col min="10" max="10" width="7.75" style="37" customWidth="1"/>
    <col min="11" max="11" width="8.875" style="37" customWidth="1"/>
    <col min="12" max="12" width="8.125" style="37" customWidth="1"/>
    <col min="13" max="13" width="8.5" style="37" customWidth="1"/>
    <col min="14" max="14" width="6.125" style="37" customWidth="1"/>
    <col min="15" max="16384" width="7.75" style="37"/>
  </cols>
  <sheetData>
    <row r="1" spans="1:138" ht="18" customHeight="1">
      <c r="A1" s="89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7"/>
    </row>
    <row r="2" spans="1:138" s="81" customFormat="1" ht="18" customHeight="1">
      <c r="A2" s="86" t="s">
        <v>209</v>
      </c>
      <c r="B2" s="90" t="s">
        <v>241</v>
      </c>
      <c r="C2" s="91" t="s">
        <v>425</v>
      </c>
      <c r="F2" s="84">
        <v>1</v>
      </c>
      <c r="G2" s="81" t="s">
        <v>208</v>
      </c>
      <c r="O2" s="83"/>
      <c r="AJ2" s="82"/>
      <c r="AW2" s="82"/>
      <c r="BJ2" s="82"/>
      <c r="BW2" s="82"/>
      <c r="CJ2" s="82"/>
      <c r="CW2" s="82"/>
      <c r="DJ2" s="82"/>
      <c r="DW2" s="82"/>
    </row>
    <row r="3" spans="1:138" ht="18" customHeight="1">
      <c r="A3" s="80"/>
      <c r="B3" s="38"/>
      <c r="F3" s="58"/>
      <c r="K3" s="76"/>
      <c r="L3" s="75"/>
      <c r="O3" s="226"/>
      <c r="AN3" s="38"/>
      <c r="BA3" s="38"/>
      <c r="BN3" s="38"/>
      <c r="CA3" s="38"/>
      <c r="CN3" s="38"/>
      <c r="DA3" s="38"/>
      <c r="DN3" s="38"/>
      <c r="EA3" s="38"/>
    </row>
    <row r="4" spans="1:138" ht="18" customHeight="1">
      <c r="A4" s="80"/>
      <c r="B4" s="38"/>
      <c r="F4" s="58"/>
      <c r="K4" s="76"/>
      <c r="L4" s="75"/>
      <c r="O4" s="226"/>
      <c r="AN4" s="38"/>
      <c r="BA4" s="38"/>
      <c r="BN4" s="38"/>
      <c r="CA4" s="38"/>
      <c r="CN4" s="38"/>
      <c r="DA4" s="38"/>
      <c r="DN4" s="38"/>
      <c r="EA4" s="38"/>
    </row>
    <row r="5" spans="1:138" ht="18" customHeight="1">
      <c r="A5" s="80"/>
      <c r="B5" s="38"/>
      <c r="F5" s="58"/>
      <c r="K5" s="76"/>
      <c r="L5" s="75"/>
      <c r="O5" s="226"/>
      <c r="AN5" s="38"/>
      <c r="BA5" s="38"/>
      <c r="BN5" s="38"/>
      <c r="CA5" s="38"/>
      <c r="CN5" s="38"/>
      <c r="DA5" s="38"/>
      <c r="DN5" s="38"/>
      <c r="EA5" s="38"/>
    </row>
    <row r="6" spans="1:138" ht="18" customHeight="1">
      <c r="A6" s="80"/>
      <c r="B6" s="38"/>
      <c r="F6" s="58"/>
      <c r="I6" s="76"/>
      <c r="J6" s="76"/>
      <c r="K6" s="76"/>
      <c r="L6" s="75"/>
      <c r="O6" s="226"/>
      <c r="AN6" s="38"/>
      <c r="BA6" s="38"/>
      <c r="BN6" s="38"/>
      <c r="CA6" s="38"/>
      <c r="CN6" s="38"/>
      <c r="DA6" s="38"/>
      <c r="DN6" s="38"/>
      <c r="EA6" s="38"/>
    </row>
    <row r="7" spans="1:138" ht="18" customHeight="1">
      <c r="A7" s="64"/>
      <c r="I7" s="76"/>
      <c r="J7" s="76"/>
      <c r="K7" s="76" t="s">
        <v>227</v>
      </c>
      <c r="L7" s="75">
        <v>1</v>
      </c>
      <c r="O7" s="44"/>
    </row>
    <row r="8" spans="1:138" ht="18" customHeight="1">
      <c r="A8" s="64"/>
      <c r="I8" s="76"/>
      <c r="J8" s="76"/>
      <c r="K8" s="74" t="s">
        <v>226</v>
      </c>
      <c r="L8" s="73">
        <f>L7*2</f>
        <v>2</v>
      </c>
      <c r="O8" s="44"/>
      <c r="U8" s="76"/>
      <c r="AH8" s="76"/>
      <c r="AU8" s="76"/>
      <c r="BH8" s="76"/>
      <c r="BU8" s="76"/>
      <c r="CH8" s="76"/>
      <c r="CU8" s="76"/>
      <c r="DH8" s="76"/>
      <c r="DU8" s="76"/>
      <c r="EH8" s="76"/>
    </row>
    <row r="9" spans="1:138" ht="18" customHeight="1">
      <c r="A9" s="64"/>
      <c r="I9" s="76"/>
      <c r="J9" s="76"/>
      <c r="K9" s="74" t="s">
        <v>225</v>
      </c>
      <c r="L9" s="73">
        <v>1</v>
      </c>
      <c r="O9" s="44"/>
      <c r="U9" s="76"/>
      <c r="AH9" s="76"/>
      <c r="AU9" s="76"/>
      <c r="BH9" s="76"/>
      <c r="BU9" s="76"/>
      <c r="CH9" s="76"/>
      <c r="CU9" s="76"/>
      <c r="DH9" s="76"/>
      <c r="DU9" s="76"/>
      <c r="EH9" s="76"/>
    </row>
    <row r="10" spans="1:138" ht="18" customHeight="1">
      <c r="A10" s="64"/>
      <c r="I10" s="76"/>
      <c r="J10" s="76"/>
      <c r="K10" s="76"/>
      <c r="L10" s="75"/>
      <c r="O10" s="44"/>
      <c r="U10" s="76"/>
      <c r="AH10" s="76"/>
      <c r="AU10" s="76"/>
      <c r="BH10" s="76"/>
      <c r="BU10" s="76"/>
      <c r="CH10" s="76"/>
      <c r="CU10" s="76"/>
      <c r="DH10" s="76"/>
      <c r="DU10" s="76"/>
      <c r="EH10" s="76"/>
    </row>
    <row r="11" spans="1:138" ht="18" customHeight="1">
      <c r="A11" s="64"/>
      <c r="I11" s="76"/>
      <c r="J11" s="76"/>
      <c r="K11" s="76"/>
      <c r="L11" s="75"/>
      <c r="O11" s="44"/>
      <c r="U11" s="76"/>
      <c r="AH11" s="76"/>
      <c r="AU11" s="76"/>
      <c r="BH11" s="76"/>
      <c r="BU11" s="76"/>
      <c r="CH11" s="76"/>
      <c r="CU11" s="76"/>
      <c r="DH11" s="76"/>
      <c r="DU11" s="76"/>
      <c r="EH11" s="76"/>
    </row>
    <row r="12" spans="1:138" ht="18" customHeight="1">
      <c r="A12" s="64"/>
      <c r="I12" s="76"/>
      <c r="J12" s="76"/>
      <c r="K12" s="76"/>
      <c r="L12" s="75"/>
      <c r="O12" s="44"/>
      <c r="U12" s="76"/>
      <c r="AH12" s="76"/>
      <c r="AU12" s="76"/>
      <c r="BH12" s="76"/>
      <c r="BU12" s="76"/>
      <c r="CH12" s="76"/>
      <c r="CU12" s="76"/>
      <c r="DH12" s="76"/>
      <c r="DU12" s="76"/>
      <c r="EH12" s="76"/>
    </row>
    <row r="13" spans="1:138" ht="18" customHeight="1">
      <c r="A13" s="64"/>
      <c r="I13" s="76"/>
      <c r="J13" s="76"/>
      <c r="K13" s="76"/>
      <c r="L13" s="75"/>
      <c r="O13" s="44"/>
      <c r="U13" s="76"/>
      <c r="AH13" s="76"/>
      <c r="AU13" s="76"/>
      <c r="BH13" s="76"/>
      <c r="BU13" s="76"/>
      <c r="CH13" s="76"/>
      <c r="CU13" s="76"/>
      <c r="DH13" s="76"/>
      <c r="DU13" s="76"/>
      <c r="EH13" s="76"/>
    </row>
    <row r="14" spans="1:138" ht="18" customHeight="1">
      <c r="A14" s="64"/>
      <c r="I14" s="76"/>
      <c r="J14" s="76"/>
      <c r="K14" s="74"/>
      <c r="L14" s="73"/>
      <c r="M14" s="79"/>
      <c r="N14" s="78"/>
      <c r="O14" s="227"/>
      <c r="U14" s="76"/>
      <c r="AH14" s="76"/>
      <c r="AU14" s="76"/>
      <c r="BH14" s="76"/>
      <c r="BU14" s="76"/>
      <c r="CH14" s="76"/>
      <c r="CU14" s="76"/>
      <c r="DH14" s="76"/>
      <c r="DU14" s="76"/>
      <c r="EH14" s="76"/>
    </row>
    <row r="15" spans="1:138" ht="18" customHeight="1">
      <c r="A15" s="64"/>
      <c r="I15" s="76"/>
      <c r="J15" s="76"/>
      <c r="M15" s="77"/>
      <c r="O15" s="44"/>
      <c r="U15" s="76"/>
      <c r="AH15" s="76"/>
      <c r="AU15" s="76"/>
      <c r="BH15" s="76"/>
      <c r="BU15" s="76"/>
      <c r="CH15" s="76"/>
      <c r="CU15" s="76"/>
      <c r="DH15" s="76"/>
      <c r="DU15" s="76"/>
      <c r="EH15" s="76"/>
    </row>
    <row r="16" spans="1:138" ht="18" customHeight="1">
      <c r="A16" s="64"/>
      <c r="I16" s="76"/>
      <c r="J16" s="76"/>
      <c r="O16" s="44"/>
    </row>
    <row r="17" spans="1:137" ht="18" customHeight="1">
      <c r="A17" s="64"/>
      <c r="I17" s="76"/>
      <c r="J17" s="75"/>
      <c r="K17" s="74"/>
      <c r="L17" s="73"/>
      <c r="O17" s="44"/>
    </row>
    <row r="18" spans="1:137" ht="18" customHeight="1">
      <c r="A18" s="64"/>
      <c r="I18" s="76"/>
      <c r="J18" s="75"/>
      <c r="K18" s="74"/>
      <c r="L18" s="73"/>
      <c r="O18" s="44"/>
    </row>
    <row r="19" spans="1:137" ht="18" customHeight="1">
      <c r="A19" s="64"/>
      <c r="K19" s="74"/>
      <c r="L19" s="73"/>
      <c r="O19" s="44"/>
    </row>
    <row r="20" spans="1:137" ht="18" customHeight="1">
      <c r="A20" s="64"/>
      <c r="O20" s="44"/>
    </row>
    <row r="21" spans="1:137" ht="18" customHeight="1">
      <c r="A21" s="65" t="s">
        <v>190</v>
      </c>
      <c r="H21" s="72"/>
      <c r="O21" s="44"/>
      <c r="T21" s="72"/>
      <c r="AG21" s="72"/>
      <c r="AT21" s="72"/>
      <c r="BG21" s="72"/>
      <c r="BT21" s="72"/>
      <c r="CG21" s="72"/>
      <c r="CT21" s="72"/>
      <c r="DG21" s="72"/>
      <c r="DT21" s="72"/>
      <c r="EG21" s="72"/>
    </row>
    <row r="22" spans="1:137" ht="18" customHeight="1">
      <c r="A22" s="64"/>
      <c r="B22" s="70" t="str">
        <f>CONCATENATE("1/6*",L9,"*((2*",L8,"+",L7,")*",L8,"+(2*",L7,"+",L8,")*",L7,")*")</f>
        <v>1/6*1*((2*2+1)*2+(2*1+2)*1)*</v>
      </c>
      <c r="C22" s="69"/>
      <c r="D22" s="68"/>
      <c r="E22" s="67"/>
      <c r="F22" s="66"/>
      <c r="G22" s="61"/>
      <c r="H22" s="61"/>
      <c r="I22" s="59"/>
      <c r="J22" s="58">
        <f>F2</f>
        <v>1</v>
      </c>
      <c r="K22" s="57" t="s">
        <v>182</v>
      </c>
      <c r="L22" s="56">
        <f>ROUND(1/6*L9*((2*L8+L7)*L8+(2*L7+L8)*L7)*J22,2)</f>
        <v>2.33</v>
      </c>
      <c r="M22" s="37" t="s">
        <v>184</v>
      </c>
      <c r="O22" s="44"/>
    </row>
    <row r="23" spans="1:137" ht="18" customHeight="1">
      <c r="A23" s="65" t="s">
        <v>223</v>
      </c>
      <c r="I23" s="58"/>
      <c r="J23" s="58"/>
      <c r="L23" s="56"/>
      <c r="O23" s="44"/>
    </row>
    <row r="24" spans="1:137" ht="18" customHeight="1">
      <c r="A24" s="64"/>
      <c r="B24" s="70" t="str">
        <f>CONCATENATE("(",L22,"-",L26,")*",)</f>
        <v>(2.33-1)*</v>
      </c>
      <c r="C24" s="69"/>
      <c r="D24" s="68"/>
      <c r="E24" s="67"/>
      <c r="F24" s="66"/>
      <c r="G24" s="61"/>
      <c r="H24" s="61"/>
      <c r="I24" s="59"/>
      <c r="J24" s="58">
        <v>1</v>
      </c>
      <c r="K24" s="57" t="s">
        <v>182</v>
      </c>
      <c r="L24" s="56">
        <f>L22-L26</f>
        <v>1.33</v>
      </c>
      <c r="M24" s="37" t="s">
        <v>184</v>
      </c>
      <c r="O24" s="44"/>
    </row>
    <row r="25" spans="1:137" ht="18" customHeight="1">
      <c r="A25" s="65" t="s">
        <v>239</v>
      </c>
      <c r="I25" s="58"/>
      <c r="J25" s="58"/>
      <c r="L25" s="56"/>
      <c r="O25" s="44"/>
    </row>
    <row r="26" spans="1:137" ht="18" customHeight="1">
      <c r="A26" s="64"/>
      <c r="B26" s="63" t="str">
        <f>CONCATENATE(L7,"*",L7,"*",L9)</f>
        <v>1*1*1</v>
      </c>
      <c r="C26" s="69"/>
      <c r="D26" s="68"/>
      <c r="E26" s="67"/>
      <c r="F26" s="66"/>
      <c r="G26" s="61"/>
      <c r="H26" s="61"/>
      <c r="I26" s="59"/>
      <c r="J26" s="58">
        <f>F2</f>
        <v>1</v>
      </c>
      <c r="K26" s="57" t="s">
        <v>182</v>
      </c>
      <c r="L26" s="56">
        <f>ROUND(L7*L7*L9,2)</f>
        <v>1</v>
      </c>
      <c r="M26" s="37" t="s">
        <v>184</v>
      </c>
      <c r="O26" s="44"/>
    </row>
    <row r="27" spans="1:137" ht="18" customHeight="1">
      <c r="A27" s="65" t="s">
        <v>238</v>
      </c>
      <c r="I27" s="58"/>
      <c r="J27" s="58"/>
      <c r="L27" s="56"/>
      <c r="O27" s="44"/>
    </row>
    <row r="28" spans="1:137" ht="18" customHeight="1">
      <c r="A28" s="64"/>
      <c r="B28" s="63" t="str">
        <f>CONCATENATE(L7,"*",L7,"*0.3")</f>
        <v>1*1*0.3</v>
      </c>
      <c r="C28" s="69"/>
      <c r="D28" s="68"/>
      <c r="E28" s="67"/>
      <c r="F28" s="66"/>
      <c r="G28" s="61"/>
      <c r="H28" s="61"/>
      <c r="I28" s="59"/>
      <c r="J28" s="58">
        <v>1</v>
      </c>
      <c r="K28" s="57" t="s">
        <v>182</v>
      </c>
      <c r="L28" s="56">
        <f>ROUND(L9*L9*0.3,2)</f>
        <v>0.3</v>
      </c>
      <c r="M28" s="37" t="s">
        <v>184</v>
      </c>
      <c r="O28" s="44"/>
    </row>
    <row r="29" spans="1:137" ht="18" customHeight="1">
      <c r="A29" s="228"/>
      <c r="B29" s="229"/>
      <c r="C29" s="230"/>
      <c r="D29" s="231"/>
      <c r="E29" s="232"/>
      <c r="F29" s="233"/>
      <c r="G29" s="234"/>
      <c r="H29" s="234"/>
      <c r="I29" s="235"/>
      <c r="J29" s="41"/>
      <c r="K29" s="236"/>
      <c r="L29" s="237"/>
      <c r="M29" s="40"/>
      <c r="N29" s="238"/>
      <c r="O29" s="39"/>
    </row>
  </sheetData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EH29"/>
  <sheetViews>
    <sheetView view="pageBreakPreview" topLeftCell="A7" zoomScale="115" zoomScaleNormal="100" zoomScaleSheetLayoutView="115" workbookViewId="0">
      <selection activeCell="C3" sqref="C3"/>
    </sheetView>
  </sheetViews>
  <sheetFormatPr defaultColWidth="7.75" defaultRowHeight="12"/>
  <cols>
    <col min="1" max="1" width="7.75" style="37" customWidth="1"/>
    <col min="2" max="2" width="9.375" style="37" customWidth="1"/>
    <col min="3" max="3" width="9.125" style="37" customWidth="1"/>
    <col min="4" max="4" width="7.5" style="37" customWidth="1"/>
    <col min="5" max="5" width="8.625" style="37" customWidth="1"/>
    <col min="6" max="6" width="7.625" style="37" customWidth="1"/>
    <col min="7" max="7" width="8.5" style="37" customWidth="1"/>
    <col min="8" max="8" width="8.375" style="37" customWidth="1"/>
    <col min="9" max="9" width="7.625" style="37" customWidth="1"/>
    <col min="10" max="10" width="7.75" style="37" customWidth="1"/>
    <col min="11" max="11" width="8.875" style="37" customWidth="1"/>
    <col min="12" max="12" width="8.125" style="37" customWidth="1"/>
    <col min="13" max="13" width="8.5" style="37" customWidth="1"/>
    <col min="14" max="14" width="6.125" style="37" customWidth="1"/>
    <col min="15" max="16384" width="7.75" style="37"/>
  </cols>
  <sheetData>
    <row r="1" spans="1:138" ht="18" customHeight="1">
      <c r="A1" s="89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7"/>
    </row>
    <row r="2" spans="1:138" s="81" customFormat="1" ht="18" customHeight="1">
      <c r="A2" s="86" t="s">
        <v>209</v>
      </c>
      <c r="B2" s="90" t="s">
        <v>241</v>
      </c>
      <c r="C2" s="91" t="s">
        <v>426</v>
      </c>
      <c r="F2" s="84">
        <v>1</v>
      </c>
      <c r="G2" s="81" t="s">
        <v>208</v>
      </c>
      <c r="O2" s="83"/>
      <c r="AJ2" s="82"/>
      <c r="AW2" s="82"/>
      <c r="BJ2" s="82"/>
      <c r="BW2" s="82"/>
      <c r="CJ2" s="82"/>
      <c r="CW2" s="82"/>
      <c r="DJ2" s="82"/>
      <c r="DW2" s="82"/>
    </row>
    <row r="3" spans="1:138" ht="18" customHeight="1">
      <c r="A3" s="80"/>
      <c r="B3" s="38"/>
      <c r="F3" s="58"/>
      <c r="K3" s="76"/>
      <c r="L3" s="75"/>
      <c r="O3" s="226"/>
      <c r="AN3" s="38"/>
      <c r="BA3" s="38"/>
      <c r="BN3" s="38"/>
      <c r="CA3" s="38"/>
      <c r="CN3" s="38"/>
      <c r="DA3" s="38"/>
      <c r="DN3" s="38"/>
      <c r="EA3" s="38"/>
    </row>
    <row r="4" spans="1:138" ht="18" customHeight="1">
      <c r="A4" s="80"/>
      <c r="B4" s="38"/>
      <c r="F4" s="58"/>
      <c r="K4" s="76"/>
      <c r="L4" s="75"/>
      <c r="O4" s="226"/>
      <c r="AN4" s="38"/>
      <c r="BA4" s="38"/>
      <c r="BN4" s="38"/>
      <c r="CA4" s="38"/>
      <c r="CN4" s="38"/>
      <c r="DA4" s="38"/>
      <c r="DN4" s="38"/>
      <c r="EA4" s="38"/>
    </row>
    <row r="5" spans="1:138" ht="18" customHeight="1">
      <c r="A5" s="80"/>
      <c r="B5" s="38"/>
      <c r="F5" s="58"/>
      <c r="K5" s="76"/>
      <c r="L5" s="75"/>
      <c r="O5" s="226"/>
      <c r="AN5" s="38"/>
      <c r="BA5" s="38"/>
      <c r="BN5" s="38"/>
      <c r="CA5" s="38"/>
      <c r="CN5" s="38"/>
      <c r="DA5" s="38"/>
      <c r="DN5" s="38"/>
      <c r="EA5" s="38"/>
    </row>
    <row r="6" spans="1:138" ht="18" customHeight="1">
      <c r="A6" s="80"/>
      <c r="B6" s="38"/>
      <c r="F6" s="58"/>
      <c r="I6" s="76"/>
      <c r="J6" s="76"/>
      <c r="K6" s="76"/>
      <c r="L6" s="75"/>
      <c r="O6" s="226"/>
      <c r="AN6" s="38"/>
      <c r="BA6" s="38"/>
      <c r="BN6" s="38"/>
      <c r="CA6" s="38"/>
      <c r="CN6" s="38"/>
      <c r="DA6" s="38"/>
      <c r="DN6" s="38"/>
      <c r="EA6" s="38"/>
    </row>
    <row r="7" spans="1:138" ht="18" customHeight="1">
      <c r="A7" s="64"/>
      <c r="I7" s="76"/>
      <c r="J7" s="76"/>
      <c r="K7" s="76" t="s">
        <v>227</v>
      </c>
      <c r="L7" s="75">
        <v>1.5</v>
      </c>
      <c r="O7" s="44"/>
    </row>
    <row r="8" spans="1:138" ht="18" customHeight="1">
      <c r="A8" s="64"/>
      <c r="I8" s="76"/>
      <c r="J8" s="76"/>
      <c r="K8" s="74" t="s">
        <v>226</v>
      </c>
      <c r="L8" s="73">
        <f>L7*2</f>
        <v>3</v>
      </c>
      <c r="O8" s="44"/>
      <c r="U8" s="76"/>
      <c r="AH8" s="76"/>
      <c r="AU8" s="76"/>
      <c r="BH8" s="76"/>
      <c r="BU8" s="76"/>
      <c r="CH8" s="76"/>
      <c r="CU8" s="76"/>
      <c r="DH8" s="76"/>
      <c r="DU8" s="76"/>
      <c r="EH8" s="76"/>
    </row>
    <row r="9" spans="1:138" ht="18" customHeight="1">
      <c r="A9" s="64"/>
      <c r="I9" s="76"/>
      <c r="J9" s="76"/>
      <c r="K9" s="74" t="s">
        <v>225</v>
      </c>
      <c r="L9" s="73">
        <v>1.5</v>
      </c>
      <c r="O9" s="44"/>
      <c r="U9" s="76"/>
      <c r="AH9" s="76"/>
      <c r="AU9" s="76"/>
      <c r="BH9" s="76"/>
      <c r="BU9" s="76"/>
      <c r="CH9" s="76"/>
      <c r="CU9" s="76"/>
      <c r="DH9" s="76"/>
      <c r="DU9" s="76"/>
      <c r="EH9" s="76"/>
    </row>
    <row r="10" spans="1:138" ht="18" customHeight="1">
      <c r="A10" s="64"/>
      <c r="I10" s="76"/>
      <c r="J10" s="76"/>
      <c r="K10" s="76"/>
      <c r="L10" s="75"/>
      <c r="O10" s="44"/>
      <c r="U10" s="76"/>
      <c r="AH10" s="76"/>
      <c r="AU10" s="76"/>
      <c r="BH10" s="76"/>
      <c r="BU10" s="76"/>
      <c r="CH10" s="76"/>
      <c r="CU10" s="76"/>
      <c r="DH10" s="76"/>
      <c r="DU10" s="76"/>
      <c r="EH10" s="76"/>
    </row>
    <row r="11" spans="1:138" ht="18" customHeight="1">
      <c r="A11" s="64"/>
      <c r="I11" s="76"/>
      <c r="J11" s="76"/>
      <c r="K11" s="76"/>
      <c r="L11" s="75"/>
      <c r="O11" s="44"/>
      <c r="U11" s="76"/>
      <c r="AH11" s="76"/>
      <c r="AU11" s="76"/>
      <c r="BH11" s="76"/>
      <c r="BU11" s="76"/>
      <c r="CH11" s="76"/>
      <c r="CU11" s="76"/>
      <c r="DH11" s="76"/>
      <c r="DU11" s="76"/>
      <c r="EH11" s="76"/>
    </row>
    <row r="12" spans="1:138" ht="18" customHeight="1">
      <c r="A12" s="64"/>
      <c r="I12" s="76"/>
      <c r="J12" s="76"/>
      <c r="K12" s="76"/>
      <c r="L12" s="75"/>
      <c r="O12" s="44"/>
      <c r="U12" s="76"/>
      <c r="AH12" s="76"/>
      <c r="AU12" s="76"/>
      <c r="BH12" s="76"/>
      <c r="BU12" s="76"/>
      <c r="CH12" s="76"/>
      <c r="CU12" s="76"/>
      <c r="DH12" s="76"/>
      <c r="DU12" s="76"/>
      <c r="EH12" s="76"/>
    </row>
    <row r="13" spans="1:138" ht="18" customHeight="1">
      <c r="A13" s="64"/>
      <c r="I13" s="76"/>
      <c r="J13" s="76"/>
      <c r="K13" s="76"/>
      <c r="L13" s="75"/>
      <c r="O13" s="44"/>
      <c r="U13" s="76"/>
      <c r="AH13" s="76"/>
      <c r="AU13" s="76"/>
      <c r="BH13" s="76"/>
      <c r="BU13" s="76"/>
      <c r="CH13" s="76"/>
      <c r="CU13" s="76"/>
      <c r="DH13" s="76"/>
      <c r="DU13" s="76"/>
      <c r="EH13" s="76"/>
    </row>
    <row r="14" spans="1:138" ht="18" customHeight="1">
      <c r="A14" s="64"/>
      <c r="I14" s="76"/>
      <c r="J14" s="76"/>
      <c r="K14" s="74"/>
      <c r="L14" s="73"/>
      <c r="M14" s="79"/>
      <c r="N14" s="78"/>
      <c r="O14" s="227"/>
      <c r="U14" s="76"/>
      <c r="AH14" s="76"/>
      <c r="AU14" s="76"/>
      <c r="BH14" s="76"/>
      <c r="BU14" s="76"/>
      <c r="CH14" s="76"/>
      <c r="CU14" s="76"/>
      <c r="DH14" s="76"/>
      <c r="DU14" s="76"/>
      <c r="EH14" s="76"/>
    </row>
    <row r="15" spans="1:138" ht="18" customHeight="1">
      <c r="A15" s="64"/>
      <c r="I15" s="76"/>
      <c r="J15" s="76"/>
      <c r="M15" s="77"/>
      <c r="O15" s="44"/>
      <c r="U15" s="76"/>
      <c r="AH15" s="76"/>
      <c r="AU15" s="76"/>
      <c r="BH15" s="76"/>
      <c r="BU15" s="76"/>
      <c r="CH15" s="76"/>
      <c r="CU15" s="76"/>
      <c r="DH15" s="76"/>
      <c r="DU15" s="76"/>
      <c r="EH15" s="76"/>
    </row>
    <row r="16" spans="1:138" ht="18" customHeight="1">
      <c r="A16" s="64"/>
      <c r="I16" s="76"/>
      <c r="J16" s="76"/>
      <c r="O16" s="44"/>
    </row>
    <row r="17" spans="1:137" ht="18" customHeight="1">
      <c r="A17" s="64"/>
      <c r="I17" s="76"/>
      <c r="J17" s="75"/>
      <c r="K17" s="74"/>
      <c r="L17" s="73"/>
      <c r="O17" s="44"/>
    </row>
    <row r="18" spans="1:137" ht="18" customHeight="1">
      <c r="A18" s="64"/>
      <c r="I18" s="76"/>
      <c r="J18" s="75"/>
      <c r="K18" s="74"/>
      <c r="L18" s="73"/>
      <c r="O18" s="44"/>
    </row>
    <row r="19" spans="1:137" ht="18" customHeight="1">
      <c r="A19" s="64"/>
      <c r="K19" s="74"/>
      <c r="L19" s="73"/>
      <c r="O19" s="44"/>
    </row>
    <row r="20" spans="1:137" ht="18" customHeight="1">
      <c r="A20" s="64"/>
      <c r="O20" s="44"/>
    </row>
    <row r="21" spans="1:137" ht="18" customHeight="1">
      <c r="A21" s="65" t="s">
        <v>190</v>
      </c>
      <c r="H21" s="72"/>
      <c r="O21" s="44"/>
      <c r="T21" s="72"/>
      <c r="AG21" s="72"/>
      <c r="AT21" s="72"/>
      <c r="BG21" s="72"/>
      <c r="BT21" s="72"/>
      <c r="CG21" s="72"/>
      <c r="CT21" s="72"/>
      <c r="DG21" s="72"/>
      <c r="DT21" s="72"/>
      <c r="EG21" s="72"/>
    </row>
    <row r="22" spans="1:137" ht="18" customHeight="1">
      <c r="A22" s="64"/>
      <c r="B22" s="70" t="str">
        <f>CONCATENATE("1/6*",L9,"*((2*",L8,"+",L7,")*",L8,"+(2*",L7,"+",L8,")*",L7,")*")</f>
        <v>1/6*1.5*((2*3+1.5)*3+(2*1.5+3)*1.5)*</v>
      </c>
      <c r="C22" s="69"/>
      <c r="D22" s="68"/>
      <c r="E22" s="67"/>
      <c r="F22" s="66"/>
      <c r="G22" s="61"/>
      <c r="H22" s="61"/>
      <c r="I22" s="59"/>
      <c r="J22" s="58">
        <f>F2</f>
        <v>1</v>
      </c>
      <c r="K22" s="57" t="s">
        <v>182</v>
      </c>
      <c r="L22" s="56">
        <f>ROUND(1/6*L9*((2*L8+L7)*L8+(2*L7+L8)*L7)*J22,2)</f>
        <v>7.88</v>
      </c>
      <c r="M22" s="37" t="s">
        <v>184</v>
      </c>
      <c r="O22" s="44"/>
    </row>
    <row r="23" spans="1:137" ht="18" customHeight="1">
      <c r="A23" s="65" t="s">
        <v>223</v>
      </c>
      <c r="I23" s="58"/>
      <c r="J23" s="58"/>
      <c r="L23" s="56"/>
      <c r="O23" s="44"/>
    </row>
    <row r="24" spans="1:137" ht="18" customHeight="1">
      <c r="A24" s="64"/>
      <c r="B24" s="70" t="str">
        <f>CONCATENATE("(",L22,"-",L26,")*",)</f>
        <v>(7.88-3.38)*</v>
      </c>
      <c r="C24" s="69"/>
      <c r="D24" s="68"/>
      <c r="E24" s="67"/>
      <c r="F24" s="66"/>
      <c r="G24" s="61"/>
      <c r="H24" s="61"/>
      <c r="I24" s="59"/>
      <c r="J24" s="58">
        <v>1</v>
      </c>
      <c r="K24" s="57" t="s">
        <v>182</v>
      </c>
      <c r="L24" s="56">
        <f>L22-L26</f>
        <v>4.5</v>
      </c>
      <c r="M24" s="37" t="s">
        <v>184</v>
      </c>
      <c r="O24" s="44"/>
    </row>
    <row r="25" spans="1:137" ht="18" customHeight="1">
      <c r="A25" s="65" t="s">
        <v>239</v>
      </c>
      <c r="I25" s="58"/>
      <c r="J25" s="58"/>
      <c r="L25" s="56"/>
      <c r="O25" s="44"/>
    </row>
    <row r="26" spans="1:137" ht="18" customHeight="1">
      <c r="A26" s="64"/>
      <c r="B26" s="63" t="str">
        <f>CONCATENATE(L7,"*",L7,"*",L9)</f>
        <v>1.5*1.5*1.5</v>
      </c>
      <c r="C26" s="69"/>
      <c r="D26" s="68"/>
      <c r="E26" s="67"/>
      <c r="F26" s="66"/>
      <c r="G26" s="61"/>
      <c r="H26" s="61"/>
      <c r="I26" s="59"/>
      <c r="J26" s="58">
        <f>F2</f>
        <v>1</v>
      </c>
      <c r="K26" s="57" t="s">
        <v>182</v>
      </c>
      <c r="L26" s="56">
        <f>ROUND(L7*L7*L9,2)</f>
        <v>3.38</v>
      </c>
      <c r="M26" s="37" t="s">
        <v>184</v>
      </c>
      <c r="O26" s="44"/>
    </row>
    <row r="27" spans="1:137" ht="18" customHeight="1">
      <c r="A27" s="65" t="s">
        <v>238</v>
      </c>
      <c r="I27" s="58"/>
      <c r="J27" s="58"/>
      <c r="L27" s="56"/>
      <c r="O27" s="44"/>
    </row>
    <row r="28" spans="1:137" ht="18" customHeight="1">
      <c r="A28" s="64"/>
      <c r="B28" s="63" t="str">
        <f>CONCATENATE(L7,"*",L7,"*0.3")</f>
        <v>1.5*1.5*0.3</v>
      </c>
      <c r="C28" s="69"/>
      <c r="D28" s="68"/>
      <c r="E28" s="67"/>
      <c r="F28" s="66"/>
      <c r="G28" s="61"/>
      <c r="H28" s="61"/>
      <c r="I28" s="59"/>
      <c r="J28" s="58">
        <v>1</v>
      </c>
      <c r="K28" s="57" t="s">
        <v>182</v>
      </c>
      <c r="L28" s="56">
        <f>ROUND(L9*L9*0.3,2)</f>
        <v>0.68</v>
      </c>
      <c r="M28" s="37" t="s">
        <v>184</v>
      </c>
      <c r="O28" s="44"/>
    </row>
    <row r="29" spans="1:137" ht="18" customHeight="1">
      <c r="A29" s="228"/>
      <c r="B29" s="229"/>
      <c r="C29" s="230"/>
      <c r="D29" s="231"/>
      <c r="E29" s="232"/>
      <c r="F29" s="233"/>
      <c r="G29" s="234"/>
      <c r="H29" s="234"/>
      <c r="I29" s="235"/>
      <c r="J29" s="41"/>
      <c r="K29" s="236"/>
      <c r="L29" s="237"/>
      <c r="M29" s="40"/>
      <c r="N29" s="238"/>
      <c r="O29" s="39"/>
    </row>
  </sheetData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transitionEvaluation="1" transitionEntry="1"/>
  <dimension ref="A1:T70"/>
  <sheetViews>
    <sheetView defaultGridColor="0" view="pageBreakPreview" colorId="22" zoomScale="60" zoomScaleNormal="75" workbookViewId="0">
      <selection activeCell="R37" sqref="R37"/>
    </sheetView>
  </sheetViews>
  <sheetFormatPr defaultColWidth="11" defaultRowHeight="15"/>
  <cols>
    <col min="1" max="1" width="6.75" style="92" customWidth="1"/>
    <col min="2" max="2" width="7.25" style="93" customWidth="1"/>
    <col min="3" max="3" width="7" style="92" customWidth="1"/>
    <col min="4" max="4" width="6.875" style="92" customWidth="1"/>
    <col min="5" max="5" width="9.875" style="92" customWidth="1"/>
    <col min="6" max="7" width="12.25" style="92" customWidth="1"/>
    <col min="8" max="8" width="10.625" style="92" customWidth="1"/>
    <col min="9" max="9" width="13.75" style="92" customWidth="1"/>
    <col min="10" max="10" width="10.5" style="93" customWidth="1"/>
    <col min="11" max="11" width="1.625" style="92" customWidth="1"/>
    <col min="12" max="12" width="10.125" style="92" customWidth="1"/>
    <col min="13" max="13" width="11.5" style="92" customWidth="1"/>
    <col min="14" max="14" width="11" style="92" customWidth="1"/>
    <col min="15" max="15" width="8.25" style="92" customWidth="1"/>
    <col min="16" max="16" width="9.875" style="92" customWidth="1"/>
    <col min="17" max="17" width="11.75" style="92" customWidth="1"/>
    <col min="18" max="18" width="13.125" style="92" customWidth="1"/>
    <col min="19" max="19" width="13" style="92" customWidth="1"/>
    <col min="20" max="20" width="13.125" style="92" customWidth="1"/>
    <col min="21" max="21" width="7.25" style="92" customWidth="1"/>
    <col min="22" max="22" width="6.875" style="92" customWidth="1"/>
    <col min="23" max="16384" width="11" style="92"/>
  </cols>
  <sheetData>
    <row r="1" spans="1:20" ht="18.75" thickBot="1">
      <c r="A1" s="136"/>
    </row>
    <row r="2" spans="1:20" ht="24.75" thickBot="1">
      <c r="B2" s="135" t="s">
        <v>289</v>
      </c>
      <c r="C2" s="134"/>
      <c r="D2" s="134"/>
      <c r="E2" s="133"/>
      <c r="F2" s="133"/>
      <c r="G2" s="133"/>
      <c r="H2" s="133"/>
      <c r="I2" s="133"/>
      <c r="J2" s="132"/>
      <c r="M2" s="92" t="s">
        <v>272</v>
      </c>
      <c r="P2" s="118" t="s">
        <v>271</v>
      </c>
    </row>
    <row r="3" spans="1:20" ht="47.25">
      <c r="B3" s="131"/>
      <c r="C3" s="130"/>
      <c r="D3" s="129" t="s">
        <v>269</v>
      </c>
      <c r="E3" s="128" t="s">
        <v>268</v>
      </c>
      <c r="F3" s="127" t="s">
        <v>267</v>
      </c>
      <c r="G3" s="127" t="s">
        <v>266</v>
      </c>
      <c r="H3" s="127" t="s">
        <v>265</v>
      </c>
      <c r="I3" s="127" t="s">
        <v>264</v>
      </c>
      <c r="J3" s="126" t="s">
        <v>263</v>
      </c>
      <c r="M3" s="92" t="s">
        <v>262</v>
      </c>
      <c r="N3" s="92" t="s">
        <v>262</v>
      </c>
      <c r="P3" s="92" t="s">
        <v>281</v>
      </c>
    </row>
    <row r="4" spans="1:20" ht="16.5" thickBot="1">
      <c r="B4" s="125"/>
      <c r="C4" s="124"/>
      <c r="D4" s="123"/>
      <c r="E4" s="122" t="s">
        <v>258</v>
      </c>
      <c r="F4" s="121" t="s">
        <v>258</v>
      </c>
      <c r="G4" s="121" t="s">
        <v>280</v>
      </c>
      <c r="H4" s="121" t="s">
        <v>258</v>
      </c>
      <c r="I4" s="120" t="s">
        <v>257</v>
      </c>
      <c r="J4" s="119" t="s">
        <v>256</v>
      </c>
      <c r="L4" s="118" t="s">
        <v>255</v>
      </c>
      <c r="M4" s="92" t="s">
        <v>254</v>
      </c>
      <c r="N4" s="92" t="s">
        <v>244</v>
      </c>
      <c r="P4" s="118" t="s">
        <v>288</v>
      </c>
      <c r="Q4" s="118" t="s">
        <v>252</v>
      </c>
      <c r="R4" s="118" t="s">
        <v>251</v>
      </c>
      <c r="S4" s="118" t="s">
        <v>287</v>
      </c>
      <c r="T4" s="118" t="s">
        <v>286</v>
      </c>
    </row>
    <row r="5" spans="1:20" ht="15.75" thickBot="1">
      <c r="B5" s="117"/>
      <c r="C5" s="116"/>
      <c r="D5" s="115"/>
      <c r="E5" s="113"/>
      <c r="F5" s="113"/>
      <c r="G5" s="113"/>
      <c r="H5" s="113"/>
      <c r="I5" s="114"/>
      <c r="J5" s="113"/>
      <c r="L5" s="92" t="s">
        <v>248</v>
      </c>
      <c r="R5" s="92" t="s">
        <v>247</v>
      </c>
      <c r="S5" s="92" t="s">
        <v>285</v>
      </c>
      <c r="T5" s="92" t="s">
        <v>284</v>
      </c>
    </row>
    <row r="6" spans="1:20">
      <c r="B6" s="99">
        <v>1.5</v>
      </c>
      <c r="C6" s="100" t="s">
        <v>244</v>
      </c>
      <c r="D6" s="99" t="s">
        <v>243</v>
      </c>
      <c r="E6" s="109">
        <f t="shared" ref="E6:E21" si="0">IF(C6="Al",VLOOKUP(B6,L$6:M$24,2),VLOOKUP(B6,L$6:N$24,3))</f>
        <v>12.1</v>
      </c>
      <c r="F6" s="109">
        <f t="shared" ref="F6:F21" si="1">ROUND(IF(C6="Al",E6*(1+0.00403*(J6-20)),+E6*(1+0.00393*(J6-20))),4)</f>
        <v>14.0021</v>
      </c>
      <c r="G6" s="109">
        <f t="shared" ref="G6:G21" si="2">0.2*LN((T6/R6))+0.05</f>
        <v>0.4702430682458793</v>
      </c>
      <c r="H6" s="108">
        <f t="shared" ref="H6:H21" si="3">ROUND((2*PI()*60*G6/1000),4)</f>
        <v>0.17730000000000001</v>
      </c>
      <c r="I6" s="112" t="s">
        <v>242</v>
      </c>
      <c r="J6" s="94">
        <v>60</v>
      </c>
      <c r="L6" s="104">
        <v>1.5</v>
      </c>
      <c r="M6" s="111">
        <v>1000</v>
      </c>
      <c r="N6" s="110">
        <v>12.1</v>
      </c>
      <c r="P6" s="92">
        <v>1.59</v>
      </c>
      <c r="Q6" s="92">
        <v>6.5</v>
      </c>
      <c r="R6" s="92">
        <f t="shared" ref="R6:R21" si="4">ROUND(P6/2,3)</f>
        <v>0.79500000000000004</v>
      </c>
      <c r="S6" s="92">
        <f t="shared" ref="S6:S21" si="5">ROUND((Q6-P6)/2,3)</f>
        <v>2.4550000000000001</v>
      </c>
      <c r="T6" s="92">
        <f t="shared" ref="T6:T21" si="6">2*(R6+S6)</f>
        <v>6.5</v>
      </c>
    </row>
    <row r="7" spans="1:20">
      <c r="B7" s="101">
        <v>2.5</v>
      </c>
      <c r="C7" s="100" t="s">
        <v>244</v>
      </c>
      <c r="D7" s="99" t="s">
        <v>243</v>
      </c>
      <c r="E7" s="109">
        <f t="shared" si="0"/>
        <v>7.41</v>
      </c>
      <c r="F7" s="109">
        <f t="shared" si="1"/>
        <v>8.5748999999999995</v>
      </c>
      <c r="G7" s="109">
        <f t="shared" si="2"/>
        <v>0.4381845215088549</v>
      </c>
      <c r="H7" s="108">
        <f t="shared" si="3"/>
        <v>0.16520000000000001</v>
      </c>
      <c r="I7" s="95" t="s">
        <v>242</v>
      </c>
      <c r="J7" s="94">
        <v>60</v>
      </c>
      <c r="L7" s="104">
        <v>2.5</v>
      </c>
      <c r="M7" s="107">
        <v>1.1856E-2</v>
      </c>
      <c r="N7" s="107">
        <v>7.41</v>
      </c>
      <c r="P7" s="92">
        <v>2.0099999999999998</v>
      </c>
      <c r="Q7" s="92">
        <v>7</v>
      </c>
      <c r="R7" s="92">
        <f t="shared" si="4"/>
        <v>1.0049999999999999</v>
      </c>
      <c r="S7" s="92">
        <f t="shared" si="5"/>
        <v>2.4950000000000001</v>
      </c>
      <c r="T7" s="92">
        <f t="shared" si="6"/>
        <v>7</v>
      </c>
    </row>
    <row r="8" spans="1:20">
      <c r="B8" s="101">
        <v>4</v>
      </c>
      <c r="C8" s="100" t="s">
        <v>244</v>
      </c>
      <c r="D8" s="99" t="s">
        <v>243</v>
      </c>
      <c r="E8" s="109">
        <f t="shared" si="0"/>
        <v>4.6100000000000003</v>
      </c>
      <c r="F8" s="109">
        <f t="shared" si="1"/>
        <v>5.3346999999999998</v>
      </c>
      <c r="G8" s="109">
        <f t="shared" si="2"/>
        <v>0.40439136838637507</v>
      </c>
      <c r="H8" s="108">
        <f t="shared" si="3"/>
        <v>0.1525</v>
      </c>
      <c r="I8" s="95" t="s">
        <v>242</v>
      </c>
      <c r="J8" s="94">
        <v>60</v>
      </c>
      <c r="L8" s="104">
        <v>4</v>
      </c>
      <c r="M8" s="107">
        <v>7.4099999999999999E-3</v>
      </c>
      <c r="N8" s="107">
        <v>4.6100000000000003</v>
      </c>
      <c r="P8" s="92">
        <v>2.5499999999999998</v>
      </c>
      <c r="Q8" s="92">
        <v>7.5</v>
      </c>
      <c r="R8" s="92">
        <f t="shared" si="4"/>
        <v>1.2749999999999999</v>
      </c>
      <c r="S8" s="92">
        <f t="shared" si="5"/>
        <v>2.4750000000000001</v>
      </c>
      <c r="T8" s="92">
        <f t="shared" si="6"/>
        <v>7.5</v>
      </c>
    </row>
    <row r="9" spans="1:20">
      <c r="B9" s="101">
        <v>6</v>
      </c>
      <c r="C9" s="100" t="s">
        <v>244</v>
      </c>
      <c r="D9" s="99" t="s">
        <v>243</v>
      </c>
      <c r="E9" s="109">
        <f t="shared" si="0"/>
        <v>3.08</v>
      </c>
      <c r="F9" s="109">
        <f t="shared" si="1"/>
        <v>3.5642</v>
      </c>
      <c r="G9" s="109">
        <f t="shared" si="2"/>
        <v>0.37695114408367808</v>
      </c>
      <c r="H9" s="108">
        <f t="shared" si="3"/>
        <v>0.1421</v>
      </c>
      <c r="I9" s="95" t="s">
        <v>242</v>
      </c>
      <c r="J9" s="94">
        <v>60</v>
      </c>
      <c r="L9" s="104">
        <v>6</v>
      </c>
      <c r="M9" s="107">
        <v>4.6100000000000004E-3</v>
      </c>
      <c r="N9" s="107">
        <v>3.08</v>
      </c>
      <c r="P9" s="92">
        <v>3.12</v>
      </c>
      <c r="Q9" s="92">
        <v>8</v>
      </c>
      <c r="R9" s="92">
        <f t="shared" si="4"/>
        <v>1.56</v>
      </c>
      <c r="S9" s="92">
        <f t="shared" si="5"/>
        <v>2.44</v>
      </c>
      <c r="T9" s="92">
        <f t="shared" si="6"/>
        <v>8</v>
      </c>
    </row>
    <row r="10" spans="1:20">
      <c r="B10" s="101">
        <v>10</v>
      </c>
      <c r="C10" s="100" t="s">
        <v>244</v>
      </c>
      <c r="D10" s="99" t="s">
        <v>243</v>
      </c>
      <c r="E10" s="109">
        <f t="shared" si="0"/>
        <v>1.83</v>
      </c>
      <c r="F10" s="109">
        <f t="shared" si="1"/>
        <v>2.1177000000000001</v>
      </c>
      <c r="G10" s="109">
        <f t="shared" si="2"/>
        <v>0.34833097535554336</v>
      </c>
      <c r="H10" s="108">
        <f t="shared" si="3"/>
        <v>0.1313</v>
      </c>
      <c r="I10" s="95" t="s">
        <v>242</v>
      </c>
      <c r="J10" s="94">
        <v>60</v>
      </c>
      <c r="L10" s="104">
        <v>10</v>
      </c>
      <c r="M10" s="107">
        <v>3.0799999999999998E-3</v>
      </c>
      <c r="N10" s="107">
        <v>1.83</v>
      </c>
      <c r="P10" s="92">
        <v>4.05</v>
      </c>
      <c r="Q10" s="92">
        <v>9</v>
      </c>
      <c r="R10" s="92">
        <f t="shared" si="4"/>
        <v>2.0249999999999999</v>
      </c>
      <c r="S10" s="92">
        <f t="shared" si="5"/>
        <v>2.4750000000000001</v>
      </c>
      <c r="T10" s="92">
        <f t="shared" si="6"/>
        <v>9</v>
      </c>
    </row>
    <row r="11" spans="1:20">
      <c r="B11" s="101">
        <v>15</v>
      </c>
      <c r="C11" s="100" t="s">
        <v>244</v>
      </c>
      <c r="D11" s="99" t="s">
        <v>243</v>
      </c>
      <c r="E11" s="109">
        <f t="shared" si="0"/>
        <v>1.1499999999999999</v>
      </c>
      <c r="F11" s="109">
        <f t="shared" si="1"/>
        <v>1.3308</v>
      </c>
      <c r="G11" s="109">
        <f t="shared" si="2"/>
        <v>0.32937529409008554</v>
      </c>
      <c r="H11" s="108">
        <f t="shared" si="3"/>
        <v>0.1242</v>
      </c>
      <c r="I11" s="95" t="s">
        <v>242</v>
      </c>
      <c r="J11" s="94">
        <v>60</v>
      </c>
      <c r="L11" s="104">
        <v>15</v>
      </c>
      <c r="M11" s="107">
        <v>1.91E-3</v>
      </c>
      <c r="N11" s="107">
        <v>1.1499999999999999</v>
      </c>
      <c r="P11" s="92">
        <v>4.7</v>
      </c>
      <c r="Q11" s="92">
        <v>9.5</v>
      </c>
      <c r="R11" s="92">
        <f t="shared" si="4"/>
        <v>2.35</v>
      </c>
      <c r="S11" s="92">
        <f t="shared" si="5"/>
        <v>2.4</v>
      </c>
      <c r="T11" s="92">
        <f t="shared" si="6"/>
        <v>9.5</v>
      </c>
    </row>
    <row r="12" spans="1:20">
      <c r="B12" s="101">
        <v>25</v>
      </c>
      <c r="C12" s="100" t="s">
        <v>244</v>
      </c>
      <c r="D12" s="99" t="s">
        <v>243</v>
      </c>
      <c r="E12" s="109">
        <f t="shared" si="0"/>
        <v>0.72699999999999998</v>
      </c>
      <c r="F12" s="109">
        <f t="shared" si="1"/>
        <v>0.84130000000000005</v>
      </c>
      <c r="G12" s="109">
        <f t="shared" si="2"/>
        <v>0.3132180204893284</v>
      </c>
      <c r="H12" s="108">
        <f t="shared" si="3"/>
        <v>0.1181</v>
      </c>
      <c r="I12" s="95" t="s">
        <v>242</v>
      </c>
      <c r="J12" s="94">
        <v>60</v>
      </c>
      <c r="L12" s="104">
        <v>25</v>
      </c>
      <c r="M12" s="107">
        <v>1.1999999999999999E-3</v>
      </c>
      <c r="N12" s="107">
        <v>0.72699999999999998</v>
      </c>
      <c r="P12" s="92">
        <v>5.9</v>
      </c>
      <c r="Q12" s="92">
        <v>11</v>
      </c>
      <c r="R12" s="92">
        <f t="shared" si="4"/>
        <v>2.95</v>
      </c>
      <c r="S12" s="92">
        <f t="shared" si="5"/>
        <v>2.5499999999999998</v>
      </c>
      <c r="T12" s="92">
        <f t="shared" si="6"/>
        <v>11</v>
      </c>
    </row>
    <row r="13" spans="1:20">
      <c r="B13" s="101">
        <v>35</v>
      </c>
      <c r="C13" s="100" t="s">
        <v>244</v>
      </c>
      <c r="D13" s="99" t="s">
        <v>243</v>
      </c>
      <c r="E13" s="109">
        <f t="shared" si="0"/>
        <v>0.52400000000000002</v>
      </c>
      <c r="F13" s="109">
        <f t="shared" si="1"/>
        <v>0.60640000000000005</v>
      </c>
      <c r="G13" s="109">
        <f t="shared" si="2"/>
        <v>0.29930648374894642</v>
      </c>
      <c r="H13" s="108">
        <f t="shared" si="3"/>
        <v>0.1128</v>
      </c>
      <c r="I13" s="95" t="s">
        <v>242</v>
      </c>
      <c r="J13" s="94">
        <v>60</v>
      </c>
      <c r="L13" s="104">
        <v>35</v>
      </c>
      <c r="M13" s="107">
        <v>8.6799999999999996E-4</v>
      </c>
      <c r="N13" s="107">
        <v>0.52400000000000002</v>
      </c>
      <c r="P13" s="92">
        <v>6.9</v>
      </c>
      <c r="Q13" s="92">
        <v>12</v>
      </c>
      <c r="R13" s="92">
        <f t="shared" si="4"/>
        <v>3.45</v>
      </c>
      <c r="S13" s="92">
        <f t="shared" si="5"/>
        <v>2.5499999999999998</v>
      </c>
      <c r="T13" s="92">
        <f t="shared" si="6"/>
        <v>12</v>
      </c>
    </row>
    <row r="14" spans="1:20">
      <c r="B14" s="101">
        <v>50</v>
      </c>
      <c r="C14" s="100" t="s">
        <v>244</v>
      </c>
      <c r="D14" s="99" t="s">
        <v>243</v>
      </c>
      <c r="E14" s="109">
        <f t="shared" si="0"/>
        <v>0.38700000000000001</v>
      </c>
      <c r="F14" s="109">
        <f t="shared" si="1"/>
        <v>0.44779999999999998</v>
      </c>
      <c r="G14" s="109">
        <f t="shared" si="2"/>
        <v>0.29079456086518723</v>
      </c>
      <c r="H14" s="108">
        <f t="shared" si="3"/>
        <v>0.1096</v>
      </c>
      <c r="I14" s="95" t="s">
        <v>242</v>
      </c>
      <c r="J14" s="94">
        <v>60</v>
      </c>
      <c r="L14" s="104">
        <v>50</v>
      </c>
      <c r="M14" s="107">
        <v>6.4099999999999997E-4</v>
      </c>
      <c r="N14" s="107">
        <v>0.38700000000000001</v>
      </c>
      <c r="P14" s="92">
        <v>8.1</v>
      </c>
      <c r="Q14" s="92">
        <v>13.5</v>
      </c>
      <c r="R14" s="92">
        <f t="shared" si="4"/>
        <v>4.05</v>
      </c>
      <c r="S14" s="92">
        <f t="shared" si="5"/>
        <v>2.7</v>
      </c>
      <c r="T14" s="92">
        <f t="shared" si="6"/>
        <v>13.5</v>
      </c>
    </row>
    <row r="15" spans="1:20">
      <c r="B15" s="101">
        <v>70</v>
      </c>
      <c r="C15" s="100" t="s">
        <v>244</v>
      </c>
      <c r="D15" s="99" t="s">
        <v>243</v>
      </c>
      <c r="E15" s="109">
        <f t="shared" si="0"/>
        <v>0.26800000000000002</v>
      </c>
      <c r="F15" s="109">
        <f t="shared" si="1"/>
        <v>0.31009999999999999</v>
      </c>
      <c r="G15" s="109">
        <f t="shared" si="2"/>
        <v>0.280320963761724</v>
      </c>
      <c r="H15" s="108">
        <f t="shared" si="3"/>
        <v>0.1057</v>
      </c>
      <c r="I15" s="95" t="s">
        <v>242</v>
      </c>
      <c r="J15" s="94">
        <v>60</v>
      </c>
      <c r="L15" s="104">
        <v>70</v>
      </c>
      <c r="M15" s="107">
        <v>4.4299999999999998E-4</v>
      </c>
      <c r="N15" s="107">
        <v>0.26800000000000002</v>
      </c>
      <c r="P15" s="92">
        <v>9.8000000000000007</v>
      </c>
      <c r="Q15" s="92">
        <v>15.5</v>
      </c>
      <c r="R15" s="92">
        <f t="shared" si="4"/>
        <v>4.9000000000000004</v>
      </c>
      <c r="S15" s="92">
        <f t="shared" si="5"/>
        <v>2.85</v>
      </c>
      <c r="T15" s="92">
        <f t="shared" si="6"/>
        <v>15.5</v>
      </c>
    </row>
    <row r="16" spans="1:20">
      <c r="B16" s="101">
        <v>95</v>
      </c>
      <c r="C16" s="100" t="s">
        <v>244</v>
      </c>
      <c r="D16" s="99" t="s">
        <v>243</v>
      </c>
      <c r="E16" s="109">
        <f t="shared" si="0"/>
        <v>0.193</v>
      </c>
      <c r="F16" s="109">
        <f t="shared" si="1"/>
        <v>0.2233</v>
      </c>
      <c r="G16" s="109">
        <f t="shared" si="2"/>
        <v>0.27434694121779274</v>
      </c>
      <c r="H16" s="108">
        <f t="shared" si="3"/>
        <v>0.10340000000000001</v>
      </c>
      <c r="I16" s="95" t="s">
        <v>242</v>
      </c>
      <c r="J16" s="94">
        <v>60</v>
      </c>
      <c r="L16" s="104">
        <v>95</v>
      </c>
      <c r="M16" s="107">
        <v>3.2000000000000003E-4</v>
      </c>
      <c r="N16" s="107">
        <v>0.193</v>
      </c>
      <c r="P16" s="92">
        <v>11.4</v>
      </c>
      <c r="Q16" s="92">
        <v>17.5</v>
      </c>
      <c r="R16" s="92">
        <f t="shared" si="4"/>
        <v>5.7</v>
      </c>
      <c r="S16" s="92">
        <f t="shared" si="5"/>
        <v>3.05</v>
      </c>
      <c r="T16" s="92">
        <f t="shared" si="6"/>
        <v>17.5</v>
      </c>
    </row>
    <row r="17" spans="1:20">
      <c r="B17" s="101">
        <v>120</v>
      </c>
      <c r="C17" s="100" t="s">
        <v>244</v>
      </c>
      <c r="D17" s="99" t="s">
        <v>243</v>
      </c>
      <c r="E17" s="109">
        <f t="shared" si="0"/>
        <v>0.153</v>
      </c>
      <c r="F17" s="109">
        <f t="shared" si="1"/>
        <v>0.17710000000000001</v>
      </c>
      <c r="G17" s="109">
        <f t="shared" si="2"/>
        <v>0.26607176967175189</v>
      </c>
      <c r="H17" s="108">
        <f t="shared" si="3"/>
        <v>0.1003</v>
      </c>
      <c r="I17" s="95" t="s">
        <v>242</v>
      </c>
      <c r="J17" s="94">
        <v>60</v>
      </c>
      <c r="L17" s="104">
        <v>120</v>
      </c>
      <c r="M17" s="107">
        <v>2.5399999999999999E-4</v>
      </c>
      <c r="N17" s="107">
        <v>0.153</v>
      </c>
      <c r="P17" s="92">
        <v>12.9</v>
      </c>
      <c r="Q17" s="92">
        <v>19</v>
      </c>
      <c r="R17" s="92">
        <f t="shared" si="4"/>
        <v>6.45</v>
      </c>
      <c r="S17" s="92">
        <f t="shared" si="5"/>
        <v>3.05</v>
      </c>
      <c r="T17" s="92">
        <f t="shared" si="6"/>
        <v>19</v>
      </c>
    </row>
    <row r="18" spans="1:20">
      <c r="B18" s="101">
        <v>150</v>
      </c>
      <c r="C18" s="100" t="s">
        <v>244</v>
      </c>
      <c r="D18" s="99" t="s">
        <v>243</v>
      </c>
      <c r="E18" s="109">
        <f t="shared" si="0"/>
        <v>0.124</v>
      </c>
      <c r="F18" s="109">
        <f t="shared" si="1"/>
        <v>0.14349999999999999</v>
      </c>
      <c r="G18" s="109">
        <f t="shared" si="2"/>
        <v>0.2640882823402827</v>
      </c>
      <c r="H18" s="108">
        <f t="shared" si="3"/>
        <v>9.9599999999999994E-2</v>
      </c>
      <c r="I18" s="95" t="s">
        <v>242</v>
      </c>
      <c r="J18" s="94">
        <v>60</v>
      </c>
      <c r="L18" s="104">
        <v>150</v>
      </c>
      <c r="M18" s="107">
        <v>2.0699999999999999E-4</v>
      </c>
      <c r="N18" s="107">
        <v>0.124</v>
      </c>
      <c r="P18" s="92">
        <v>14.4</v>
      </c>
      <c r="Q18" s="92">
        <v>21</v>
      </c>
      <c r="R18" s="92">
        <f t="shared" si="4"/>
        <v>7.2</v>
      </c>
      <c r="S18" s="92">
        <f t="shared" si="5"/>
        <v>3.3</v>
      </c>
      <c r="T18" s="92">
        <f t="shared" si="6"/>
        <v>21</v>
      </c>
    </row>
    <row r="19" spans="1:20">
      <c r="B19" s="101">
        <v>185</v>
      </c>
      <c r="C19" s="100" t="s">
        <v>244</v>
      </c>
      <c r="D19" s="99" t="s">
        <v>243</v>
      </c>
      <c r="E19" s="109">
        <f t="shared" si="0"/>
        <v>9.9099999999999994E-2</v>
      </c>
      <c r="F19" s="109">
        <f t="shared" si="1"/>
        <v>0.1147</v>
      </c>
      <c r="G19" s="109">
        <f t="shared" si="2"/>
        <v>0.26246445745258179</v>
      </c>
      <c r="H19" s="108">
        <f t="shared" si="3"/>
        <v>9.8900000000000002E-2</v>
      </c>
      <c r="I19" s="95" t="s">
        <v>242</v>
      </c>
      <c r="J19" s="94">
        <v>60</v>
      </c>
      <c r="L19" s="104">
        <v>185</v>
      </c>
      <c r="M19" s="107">
        <v>1.66E-4</v>
      </c>
      <c r="N19" s="107">
        <v>9.9099999999999994E-2</v>
      </c>
      <c r="P19" s="92">
        <v>15.9</v>
      </c>
      <c r="Q19" s="92">
        <v>23</v>
      </c>
      <c r="R19" s="92">
        <f t="shared" si="4"/>
        <v>7.95</v>
      </c>
      <c r="S19" s="92">
        <f t="shared" si="5"/>
        <v>3.55</v>
      </c>
      <c r="T19" s="92">
        <f t="shared" si="6"/>
        <v>23</v>
      </c>
    </row>
    <row r="20" spans="1:20">
      <c r="B20" s="101">
        <v>240</v>
      </c>
      <c r="C20" s="100" t="s">
        <v>244</v>
      </c>
      <c r="D20" s="99" t="s">
        <v>243</v>
      </c>
      <c r="E20" s="109">
        <f t="shared" si="0"/>
        <v>7.5399999999999995E-2</v>
      </c>
      <c r="F20" s="109">
        <f t="shared" si="1"/>
        <v>8.7300000000000003E-2</v>
      </c>
      <c r="G20" s="109">
        <f t="shared" si="2"/>
        <v>0.2588685317468104</v>
      </c>
      <c r="H20" s="108">
        <f t="shared" si="3"/>
        <v>9.7600000000000006E-2</v>
      </c>
      <c r="I20" s="95" t="s">
        <v>242</v>
      </c>
      <c r="J20" s="94">
        <v>60</v>
      </c>
      <c r="L20" s="104">
        <v>240</v>
      </c>
      <c r="M20" s="107"/>
      <c r="N20" s="107">
        <v>7.5399999999999995E-2</v>
      </c>
      <c r="P20" s="92">
        <v>18.3</v>
      </c>
      <c r="Q20" s="92">
        <v>26</v>
      </c>
      <c r="R20" s="92">
        <f t="shared" si="4"/>
        <v>9.15</v>
      </c>
      <c r="S20" s="92">
        <f t="shared" si="5"/>
        <v>3.85</v>
      </c>
      <c r="T20" s="92">
        <f t="shared" si="6"/>
        <v>26</v>
      </c>
    </row>
    <row r="21" spans="1:20">
      <c r="B21" s="101">
        <v>300</v>
      </c>
      <c r="C21" s="100" t="s">
        <v>244</v>
      </c>
      <c r="D21" s="99" t="s">
        <v>243</v>
      </c>
      <c r="E21" s="109">
        <f t="shared" si="0"/>
        <v>6.0100000000000001E-2</v>
      </c>
      <c r="F21" s="109">
        <f t="shared" si="1"/>
        <v>6.9500000000000006E-2</v>
      </c>
      <c r="G21" s="109">
        <f t="shared" si="2"/>
        <v>0.25452527633803751</v>
      </c>
      <c r="H21" s="108">
        <f t="shared" si="3"/>
        <v>9.6000000000000002E-2</v>
      </c>
      <c r="I21" s="95" t="s">
        <v>242</v>
      </c>
      <c r="J21" s="94">
        <v>60</v>
      </c>
      <c r="L21" s="104">
        <v>300</v>
      </c>
      <c r="M21" s="107"/>
      <c r="N21" s="107">
        <v>6.0100000000000001E-2</v>
      </c>
      <c r="P21" s="92">
        <v>20.5</v>
      </c>
      <c r="Q21" s="92">
        <v>28.5</v>
      </c>
      <c r="R21" s="92">
        <f t="shared" si="4"/>
        <v>10.25</v>
      </c>
      <c r="S21" s="92">
        <f t="shared" si="5"/>
        <v>4</v>
      </c>
      <c r="T21" s="92">
        <f t="shared" si="6"/>
        <v>28.5</v>
      </c>
    </row>
    <row r="22" spans="1:20">
      <c r="B22" s="101"/>
      <c r="C22" s="100"/>
      <c r="D22" s="99"/>
      <c r="E22" s="98"/>
      <c r="F22" s="97"/>
      <c r="G22" s="97"/>
      <c r="H22" s="96"/>
      <c r="I22" s="95"/>
      <c r="J22" s="94"/>
      <c r="L22" s="104">
        <v>200</v>
      </c>
      <c r="M22" s="104"/>
      <c r="N22" s="106">
        <f>N19*185/200</f>
        <v>9.1667499999999985E-2</v>
      </c>
    </row>
    <row r="23" spans="1:20" ht="15.75">
      <c r="A23" s="105"/>
      <c r="B23" s="101"/>
      <c r="C23" s="100"/>
      <c r="D23" s="99"/>
      <c r="E23" s="98"/>
      <c r="F23" s="97"/>
      <c r="G23" s="97"/>
      <c r="H23" s="96"/>
      <c r="I23" s="95"/>
      <c r="J23" s="94"/>
      <c r="L23" s="104">
        <v>240</v>
      </c>
      <c r="M23" s="103">
        <v>1.27E-4</v>
      </c>
      <c r="N23" s="103">
        <v>7.8999999999999996E-5</v>
      </c>
    </row>
    <row r="24" spans="1:20" ht="16.5" thickBot="1">
      <c r="A24" s="102"/>
      <c r="B24" s="101"/>
      <c r="C24" s="100"/>
      <c r="D24" s="99"/>
      <c r="E24" s="98"/>
      <c r="F24" s="97"/>
      <c r="G24" s="97"/>
      <c r="H24" s="96"/>
      <c r="I24" s="95"/>
      <c r="J24" s="94"/>
      <c r="Q24" s="92">
        <f>0.35*0.87*30</f>
        <v>9.1349999999999998</v>
      </c>
    </row>
    <row r="25" spans="1:20" ht="24.75" thickBot="1">
      <c r="B25" s="135" t="s">
        <v>283</v>
      </c>
      <c r="C25" s="134"/>
      <c r="D25" s="134"/>
      <c r="E25" s="133"/>
      <c r="F25" s="133"/>
      <c r="G25" s="133"/>
      <c r="H25" s="133"/>
      <c r="I25" s="133"/>
      <c r="J25" s="132"/>
      <c r="M25" s="92" t="s">
        <v>272</v>
      </c>
      <c r="P25" s="118" t="s">
        <v>271</v>
      </c>
    </row>
    <row r="26" spans="1:20" ht="47.25">
      <c r="A26" s="118" t="s">
        <v>282</v>
      </c>
      <c r="B26" s="131"/>
      <c r="C26" s="130"/>
      <c r="D26" s="129" t="s">
        <v>269</v>
      </c>
      <c r="E26" s="128" t="s">
        <v>268</v>
      </c>
      <c r="F26" s="127" t="s">
        <v>267</v>
      </c>
      <c r="G26" s="127" t="s">
        <v>266</v>
      </c>
      <c r="H26" s="127" t="s">
        <v>265</v>
      </c>
      <c r="I26" s="127" t="s">
        <v>264</v>
      </c>
      <c r="J26" s="126" t="s">
        <v>263</v>
      </c>
      <c r="M26" s="92" t="s">
        <v>262</v>
      </c>
      <c r="N26" s="92" t="s">
        <v>262</v>
      </c>
      <c r="P26" s="92" t="s">
        <v>281</v>
      </c>
    </row>
    <row r="27" spans="1:20" ht="16.5" thickBot="1">
      <c r="B27" s="125"/>
      <c r="C27" s="124"/>
      <c r="D27" s="123"/>
      <c r="E27" s="122" t="s">
        <v>258</v>
      </c>
      <c r="F27" s="121" t="s">
        <v>258</v>
      </c>
      <c r="G27" s="121" t="s">
        <v>280</v>
      </c>
      <c r="H27" s="121" t="s">
        <v>258</v>
      </c>
      <c r="I27" s="120" t="s">
        <v>257</v>
      </c>
      <c r="J27" s="119" t="s">
        <v>256</v>
      </c>
      <c r="L27" s="118" t="s">
        <v>255</v>
      </c>
      <c r="M27" s="92" t="s">
        <v>254</v>
      </c>
      <c r="N27" s="92" t="s">
        <v>244</v>
      </c>
      <c r="P27" s="118" t="s">
        <v>279</v>
      </c>
      <c r="Q27" s="118" t="s">
        <v>252</v>
      </c>
      <c r="R27" s="118" t="s">
        <v>278</v>
      </c>
      <c r="S27" s="118" t="s">
        <v>277</v>
      </c>
      <c r="T27" s="118" t="s">
        <v>276</v>
      </c>
    </row>
    <row r="28" spans="1:20" ht="15.75" thickBot="1">
      <c r="B28" s="117"/>
      <c r="C28" s="116"/>
      <c r="D28" s="115"/>
      <c r="E28" s="113"/>
      <c r="F28" s="113"/>
      <c r="G28" s="113"/>
      <c r="H28" s="113"/>
      <c r="I28" s="114"/>
      <c r="J28" s="113"/>
      <c r="L28" s="92" t="s">
        <v>248</v>
      </c>
      <c r="R28" s="92" t="s">
        <v>247</v>
      </c>
      <c r="S28" s="92" t="s">
        <v>275</v>
      </c>
      <c r="T28" s="92" t="s">
        <v>274</v>
      </c>
    </row>
    <row r="29" spans="1:20">
      <c r="B29" s="99">
        <v>1.5</v>
      </c>
      <c r="C29" s="100" t="s">
        <v>244</v>
      </c>
      <c r="D29" s="99" t="s">
        <v>243</v>
      </c>
      <c r="E29" s="109">
        <f t="shared" ref="E29:E44" si="7">IF(C29="Al",VLOOKUP(B29,L$6:M$24,2),VLOOKUP(B29,L$6:N$24,3))</f>
        <v>12.1</v>
      </c>
      <c r="F29" s="109">
        <f t="shared" ref="F29:F44" si="8">ROUND(IF(C29="Al",E29*(1+0.00403*(J29-20)),+E29*(1+0.00393*(J29-20))),4)</f>
        <v>14.0021</v>
      </c>
      <c r="G29" s="109">
        <f t="shared" ref="G29:G44" si="9">0.2*LN((T29/R29))+0.05</f>
        <v>0.31493731034608008</v>
      </c>
      <c r="H29" s="108">
        <f t="shared" ref="H29:H44" si="10">ROUND((2*PI()*60*G29/1000),4)</f>
        <v>0.1187</v>
      </c>
      <c r="I29" s="112" t="s">
        <v>242</v>
      </c>
      <c r="J29" s="94">
        <v>60</v>
      </c>
      <c r="L29" s="104">
        <v>1.5</v>
      </c>
      <c r="M29" s="111"/>
      <c r="N29" s="110">
        <v>12.1</v>
      </c>
      <c r="P29" s="92">
        <v>1.59</v>
      </c>
      <c r="Q29" s="92">
        <v>10.5</v>
      </c>
      <c r="R29" s="92">
        <f t="shared" ref="R29:R44" si="11">ROUND(P29/2,3)</f>
        <v>0.79500000000000004</v>
      </c>
      <c r="S29" s="92">
        <v>0.7</v>
      </c>
      <c r="T29" s="92">
        <f t="shared" ref="T29:T44" si="12">2*(R29+S29)</f>
        <v>2.99</v>
      </c>
    </row>
    <row r="30" spans="1:20">
      <c r="B30" s="101">
        <v>2.5</v>
      </c>
      <c r="C30" s="100" t="s">
        <v>244</v>
      </c>
      <c r="D30" s="99" t="s">
        <v>243</v>
      </c>
      <c r="E30" s="109">
        <f t="shared" si="7"/>
        <v>7.41</v>
      </c>
      <c r="F30" s="109">
        <f t="shared" si="8"/>
        <v>8.5748999999999995</v>
      </c>
      <c r="G30" s="109">
        <f t="shared" si="9"/>
        <v>0.29434494995687727</v>
      </c>
      <c r="H30" s="108">
        <f t="shared" si="10"/>
        <v>0.111</v>
      </c>
      <c r="I30" s="95" t="s">
        <v>242</v>
      </c>
      <c r="J30" s="94">
        <v>60</v>
      </c>
      <c r="L30" s="104">
        <v>2.5</v>
      </c>
      <c r="M30" s="107"/>
      <c r="N30" s="107">
        <v>7.41</v>
      </c>
      <c r="P30" s="92">
        <v>2.0099999999999998</v>
      </c>
      <c r="Q30" s="92">
        <v>11.5</v>
      </c>
      <c r="R30" s="92">
        <f t="shared" si="11"/>
        <v>1.0049999999999999</v>
      </c>
      <c r="S30" s="92">
        <v>0.7</v>
      </c>
      <c r="T30" s="92">
        <f t="shared" si="12"/>
        <v>3.4099999999999997</v>
      </c>
    </row>
    <row r="31" spans="1:20">
      <c r="B31" s="101">
        <v>4</v>
      </c>
      <c r="C31" s="100" t="s">
        <v>244</v>
      </c>
      <c r="D31" s="99" t="s">
        <v>243</v>
      </c>
      <c r="E31" s="109">
        <f t="shared" si="7"/>
        <v>4.6100000000000003</v>
      </c>
      <c r="F31" s="109">
        <f t="shared" si="8"/>
        <v>5.3346999999999998</v>
      </c>
      <c r="G31" s="109">
        <f t="shared" si="9"/>
        <v>0.27615388006052827</v>
      </c>
      <c r="H31" s="108">
        <f t="shared" si="10"/>
        <v>0.1041</v>
      </c>
      <c r="I31" s="95" t="s">
        <v>242</v>
      </c>
      <c r="J31" s="94">
        <v>60</v>
      </c>
      <c r="L31" s="104">
        <v>4</v>
      </c>
      <c r="M31" s="107"/>
      <c r="N31" s="107">
        <v>4.6100000000000003</v>
      </c>
      <c r="P31" s="92">
        <v>2.5499999999999998</v>
      </c>
      <c r="Q31" s="92">
        <v>12.5</v>
      </c>
      <c r="R31" s="92">
        <f t="shared" si="11"/>
        <v>1.2749999999999999</v>
      </c>
      <c r="S31" s="92">
        <v>0.7</v>
      </c>
      <c r="T31" s="92">
        <f t="shared" si="12"/>
        <v>3.9499999999999997</v>
      </c>
    </row>
    <row r="32" spans="1:20">
      <c r="B32" s="101">
        <v>6</v>
      </c>
      <c r="C32" s="100" t="s">
        <v>244</v>
      </c>
      <c r="D32" s="99" t="s">
        <v>243</v>
      </c>
      <c r="E32" s="109">
        <f t="shared" si="7"/>
        <v>3.08</v>
      </c>
      <c r="F32" s="109">
        <f t="shared" si="8"/>
        <v>3.5642</v>
      </c>
      <c r="G32" s="109">
        <f t="shared" si="9"/>
        <v>0.26276523451653877</v>
      </c>
      <c r="H32" s="108">
        <f t="shared" si="10"/>
        <v>9.9099999999999994E-2</v>
      </c>
      <c r="I32" s="95" t="s">
        <v>242</v>
      </c>
      <c r="J32" s="94">
        <v>60</v>
      </c>
      <c r="L32" s="104">
        <v>6</v>
      </c>
      <c r="M32" s="107"/>
      <c r="N32" s="107">
        <v>3.08</v>
      </c>
      <c r="P32" s="92">
        <v>3.12</v>
      </c>
      <c r="Q32" s="92">
        <v>13.5</v>
      </c>
      <c r="R32" s="92">
        <f t="shared" si="11"/>
        <v>1.56</v>
      </c>
      <c r="S32" s="92">
        <v>0.7</v>
      </c>
      <c r="T32" s="92">
        <f t="shared" si="12"/>
        <v>4.5199999999999996</v>
      </c>
    </row>
    <row r="33" spans="1:20">
      <c r="B33" s="101">
        <v>10</v>
      </c>
      <c r="C33" s="100" t="s">
        <v>244</v>
      </c>
      <c r="D33" s="99" t="s">
        <v>243</v>
      </c>
      <c r="E33" s="109">
        <f t="shared" si="7"/>
        <v>1.83</v>
      </c>
      <c r="F33" s="109">
        <f t="shared" si="8"/>
        <v>2.1177000000000001</v>
      </c>
      <c r="G33" s="109">
        <f t="shared" si="9"/>
        <v>0.24800918162333008</v>
      </c>
      <c r="H33" s="108">
        <f t="shared" si="10"/>
        <v>9.35E-2</v>
      </c>
      <c r="I33" s="95" t="s">
        <v>242</v>
      </c>
      <c r="J33" s="94">
        <v>60</v>
      </c>
      <c r="L33" s="104">
        <v>10</v>
      </c>
      <c r="M33" s="107"/>
      <c r="N33" s="107">
        <v>1.83</v>
      </c>
      <c r="P33" s="92">
        <v>4.05</v>
      </c>
      <c r="Q33" s="92">
        <v>15.5</v>
      </c>
      <c r="R33" s="92">
        <f t="shared" si="11"/>
        <v>2.0249999999999999</v>
      </c>
      <c r="S33" s="92">
        <v>0.7</v>
      </c>
      <c r="T33" s="92">
        <f t="shared" si="12"/>
        <v>5.4499999999999993</v>
      </c>
    </row>
    <row r="34" spans="1:20">
      <c r="B34" s="101">
        <v>15</v>
      </c>
      <c r="C34" s="100" t="s">
        <v>244</v>
      </c>
      <c r="D34" s="99" t="s">
        <v>243</v>
      </c>
      <c r="E34" s="109">
        <f t="shared" si="7"/>
        <v>1.1499999999999999</v>
      </c>
      <c r="F34" s="109">
        <f t="shared" si="8"/>
        <v>1.3308</v>
      </c>
      <c r="G34" s="109">
        <f t="shared" si="9"/>
        <v>0.24077468860463963</v>
      </c>
      <c r="H34" s="108">
        <f t="shared" si="10"/>
        <v>9.0800000000000006E-2</v>
      </c>
      <c r="I34" s="95" t="s">
        <v>242</v>
      </c>
      <c r="J34" s="94">
        <v>60</v>
      </c>
      <c r="L34" s="104">
        <v>15</v>
      </c>
      <c r="M34" s="107"/>
      <c r="N34" s="107">
        <v>1.1499999999999999</v>
      </c>
      <c r="P34" s="92">
        <v>4.7</v>
      </c>
      <c r="Q34" s="92">
        <v>16.5</v>
      </c>
      <c r="R34" s="92">
        <f t="shared" si="11"/>
        <v>2.35</v>
      </c>
      <c r="S34" s="92">
        <v>0.7</v>
      </c>
      <c r="T34" s="92">
        <f t="shared" si="12"/>
        <v>6.1</v>
      </c>
    </row>
    <row r="35" spans="1:20">
      <c r="B35" s="101">
        <v>25</v>
      </c>
      <c r="C35" s="100" t="s">
        <v>244</v>
      </c>
      <c r="D35" s="99" t="s">
        <v>243</v>
      </c>
      <c r="E35" s="109">
        <f t="shared" si="7"/>
        <v>0.72699999999999998</v>
      </c>
      <c r="F35" s="109">
        <f t="shared" si="8"/>
        <v>0.84130000000000005</v>
      </c>
      <c r="G35" s="109">
        <f t="shared" si="9"/>
        <v>0.24188303170158193</v>
      </c>
      <c r="H35" s="108">
        <f t="shared" si="10"/>
        <v>9.1200000000000003E-2</v>
      </c>
      <c r="I35" s="95" t="s">
        <v>242</v>
      </c>
      <c r="J35" s="94">
        <v>60</v>
      </c>
      <c r="L35" s="104">
        <v>25</v>
      </c>
      <c r="M35" s="107"/>
      <c r="N35" s="107">
        <v>0.72699999999999998</v>
      </c>
      <c r="P35" s="92">
        <v>5.9</v>
      </c>
      <c r="Q35" s="92">
        <v>20</v>
      </c>
      <c r="R35" s="92">
        <f t="shared" si="11"/>
        <v>2.95</v>
      </c>
      <c r="S35" s="92">
        <v>0.9</v>
      </c>
      <c r="T35" s="92">
        <f t="shared" si="12"/>
        <v>7.7</v>
      </c>
    </row>
    <row r="36" spans="1:20">
      <c r="B36" s="101">
        <v>35</v>
      </c>
      <c r="C36" s="100" t="s">
        <v>244</v>
      </c>
      <c r="D36" s="99" t="s">
        <v>243</v>
      </c>
      <c r="E36" s="109">
        <f t="shared" si="7"/>
        <v>0.52400000000000002</v>
      </c>
      <c r="F36" s="109">
        <f t="shared" si="8"/>
        <v>0.60640000000000005</v>
      </c>
      <c r="G36" s="109">
        <f t="shared" si="9"/>
        <v>0.23498975892345392</v>
      </c>
      <c r="H36" s="108">
        <f t="shared" si="10"/>
        <v>8.8599999999999998E-2</v>
      </c>
      <c r="I36" s="95" t="s">
        <v>242</v>
      </c>
      <c r="J36" s="94">
        <v>60</v>
      </c>
      <c r="L36" s="104">
        <v>35</v>
      </c>
      <c r="M36" s="107"/>
      <c r="N36" s="107">
        <v>0.52400000000000002</v>
      </c>
      <c r="P36" s="92">
        <v>6.9</v>
      </c>
      <c r="Q36" s="92">
        <v>22</v>
      </c>
      <c r="R36" s="92">
        <f t="shared" si="11"/>
        <v>3.45</v>
      </c>
      <c r="S36" s="92">
        <v>0.9</v>
      </c>
      <c r="T36" s="92">
        <f t="shared" si="12"/>
        <v>8.7000000000000011</v>
      </c>
    </row>
    <row r="37" spans="1:20">
      <c r="B37" s="101">
        <v>50</v>
      </c>
      <c r="C37" s="100" t="s">
        <v>244</v>
      </c>
      <c r="D37" s="99" t="s">
        <v>243</v>
      </c>
      <c r="E37" s="109">
        <f t="shared" si="7"/>
        <v>0.38700000000000001</v>
      </c>
      <c r="F37" s="109">
        <f t="shared" si="8"/>
        <v>0.44779999999999998</v>
      </c>
      <c r="G37" s="109">
        <f t="shared" si="9"/>
        <v>0.23276370854575318</v>
      </c>
      <c r="H37" s="108">
        <f t="shared" si="10"/>
        <v>8.77E-2</v>
      </c>
      <c r="I37" s="95" t="s">
        <v>242</v>
      </c>
      <c r="J37" s="94">
        <v>60</v>
      </c>
      <c r="L37" s="104">
        <v>50</v>
      </c>
      <c r="M37" s="107"/>
      <c r="N37" s="107">
        <v>0.38700000000000001</v>
      </c>
      <c r="P37" s="92">
        <v>8.1</v>
      </c>
      <c r="Q37" s="92">
        <v>25</v>
      </c>
      <c r="R37" s="92">
        <f t="shared" si="11"/>
        <v>4.05</v>
      </c>
      <c r="S37" s="92">
        <v>1</v>
      </c>
      <c r="T37" s="92">
        <f t="shared" si="12"/>
        <v>10.1</v>
      </c>
    </row>
    <row r="38" spans="1:20">
      <c r="B38" s="101">
        <v>70</v>
      </c>
      <c r="C38" s="100" t="s">
        <v>244</v>
      </c>
      <c r="D38" s="99" t="s">
        <v>243</v>
      </c>
      <c r="E38" s="109">
        <f t="shared" si="7"/>
        <v>0.26800000000000002</v>
      </c>
      <c r="F38" s="109">
        <f t="shared" si="8"/>
        <v>0.31009999999999999</v>
      </c>
      <c r="G38" s="109">
        <f t="shared" si="9"/>
        <v>0.22913428893428384</v>
      </c>
      <c r="H38" s="108">
        <f t="shared" si="10"/>
        <v>8.6400000000000005E-2</v>
      </c>
      <c r="I38" s="95" t="s">
        <v>242</v>
      </c>
      <c r="J38" s="94">
        <v>60</v>
      </c>
      <c r="L38" s="104">
        <v>70</v>
      </c>
      <c r="M38" s="107"/>
      <c r="N38" s="107">
        <v>0.26800000000000002</v>
      </c>
      <c r="P38" s="92">
        <v>9.8000000000000007</v>
      </c>
      <c r="Q38" s="92">
        <v>28.5</v>
      </c>
      <c r="R38" s="92">
        <f t="shared" si="11"/>
        <v>4.9000000000000004</v>
      </c>
      <c r="S38" s="92">
        <v>1.1000000000000001</v>
      </c>
      <c r="T38" s="92">
        <f t="shared" si="12"/>
        <v>12</v>
      </c>
    </row>
    <row r="39" spans="1:20">
      <c r="B39" s="101">
        <v>95</v>
      </c>
      <c r="C39" s="100" t="s">
        <v>244</v>
      </c>
      <c r="D39" s="99" t="s">
        <v>243</v>
      </c>
      <c r="E39" s="109">
        <f t="shared" si="7"/>
        <v>0.193</v>
      </c>
      <c r="F39" s="109">
        <f t="shared" si="8"/>
        <v>0.2233</v>
      </c>
      <c r="G39" s="109">
        <f t="shared" si="9"/>
        <v>0.22392072358030041</v>
      </c>
      <c r="H39" s="108">
        <f t="shared" si="10"/>
        <v>8.4400000000000003E-2</v>
      </c>
      <c r="I39" s="95" t="s">
        <v>242</v>
      </c>
      <c r="J39" s="94">
        <v>60</v>
      </c>
      <c r="L39" s="104">
        <v>95</v>
      </c>
      <c r="M39" s="107"/>
      <c r="N39" s="107">
        <v>0.193</v>
      </c>
      <c r="P39" s="92">
        <v>11.4</v>
      </c>
      <c r="Q39" s="92">
        <v>32</v>
      </c>
      <c r="R39" s="92">
        <f t="shared" si="11"/>
        <v>5.7</v>
      </c>
      <c r="S39" s="92">
        <v>1.1000000000000001</v>
      </c>
      <c r="T39" s="92">
        <f t="shared" si="12"/>
        <v>13.600000000000001</v>
      </c>
    </row>
    <row r="40" spans="1:20">
      <c r="B40" s="101">
        <v>120</v>
      </c>
      <c r="C40" s="100" t="s">
        <v>244</v>
      </c>
      <c r="D40" s="99" t="s">
        <v>243</v>
      </c>
      <c r="E40" s="109">
        <f t="shared" si="7"/>
        <v>0.153</v>
      </c>
      <c r="F40" s="109">
        <f t="shared" si="8"/>
        <v>0.17710000000000001</v>
      </c>
      <c r="G40" s="109">
        <f t="shared" si="9"/>
        <v>0.22275453951814178</v>
      </c>
      <c r="H40" s="108">
        <f t="shared" si="10"/>
        <v>8.4000000000000005E-2</v>
      </c>
      <c r="I40" s="95" t="s">
        <v>242</v>
      </c>
      <c r="J40" s="94">
        <v>60</v>
      </c>
      <c r="L40" s="104">
        <v>120</v>
      </c>
      <c r="M40" s="107"/>
      <c r="N40" s="107">
        <v>0.153</v>
      </c>
      <c r="P40" s="92">
        <v>12.9</v>
      </c>
      <c r="Q40" s="92">
        <v>35.5</v>
      </c>
      <c r="R40" s="92">
        <f t="shared" si="11"/>
        <v>6.45</v>
      </c>
      <c r="S40" s="92">
        <v>1.2</v>
      </c>
      <c r="T40" s="92">
        <f t="shared" si="12"/>
        <v>15.3</v>
      </c>
    </row>
    <row r="41" spans="1:20">
      <c r="B41" s="101">
        <v>150</v>
      </c>
      <c r="C41" s="100" t="s">
        <v>244</v>
      </c>
      <c r="D41" s="99" t="s">
        <v>243</v>
      </c>
      <c r="E41" s="109">
        <f t="shared" si="7"/>
        <v>0.124</v>
      </c>
      <c r="F41" s="109">
        <f t="shared" si="8"/>
        <v>0.14349999999999999</v>
      </c>
      <c r="G41" s="109">
        <f t="shared" si="9"/>
        <v>0.22416567155947958</v>
      </c>
      <c r="H41" s="108">
        <f t="shared" si="10"/>
        <v>8.4500000000000006E-2</v>
      </c>
      <c r="I41" s="95" t="s">
        <v>242</v>
      </c>
      <c r="J41" s="94">
        <v>60</v>
      </c>
      <c r="L41" s="104">
        <v>150</v>
      </c>
      <c r="M41" s="107"/>
      <c r="N41" s="107">
        <v>0.124</v>
      </c>
      <c r="P41" s="92">
        <v>14.4</v>
      </c>
      <c r="Q41" s="92">
        <v>40</v>
      </c>
      <c r="R41" s="92">
        <f t="shared" si="11"/>
        <v>7.2</v>
      </c>
      <c r="S41" s="92">
        <v>1.4</v>
      </c>
      <c r="T41" s="92">
        <f t="shared" si="12"/>
        <v>17.2</v>
      </c>
    </row>
    <row r="42" spans="1:20">
      <c r="B42" s="101">
        <v>185</v>
      </c>
      <c r="C42" s="100" t="s">
        <v>244</v>
      </c>
      <c r="D42" s="99" t="s">
        <v>243</v>
      </c>
      <c r="E42" s="109">
        <f t="shared" si="7"/>
        <v>9.9099999999999994E-2</v>
      </c>
      <c r="F42" s="109">
        <f t="shared" si="8"/>
        <v>0.1147</v>
      </c>
      <c r="G42" s="109">
        <f t="shared" si="9"/>
        <v>0.22530328127726873</v>
      </c>
      <c r="H42" s="108">
        <f t="shared" si="10"/>
        <v>8.4900000000000003E-2</v>
      </c>
      <c r="I42" s="95" t="s">
        <v>242</v>
      </c>
      <c r="J42" s="94">
        <v>60</v>
      </c>
      <c r="L42" s="104">
        <v>185</v>
      </c>
      <c r="M42" s="107"/>
      <c r="N42" s="107">
        <v>9.9099999999999994E-2</v>
      </c>
      <c r="P42" s="92">
        <v>15.9</v>
      </c>
      <c r="Q42" s="92">
        <v>44</v>
      </c>
      <c r="R42" s="92">
        <f t="shared" si="11"/>
        <v>7.95</v>
      </c>
      <c r="S42" s="92">
        <v>1.6</v>
      </c>
      <c r="T42" s="92">
        <f t="shared" si="12"/>
        <v>19.100000000000001</v>
      </c>
    </row>
    <row r="43" spans="1:20">
      <c r="B43" s="101">
        <v>240</v>
      </c>
      <c r="C43" s="100" t="s">
        <v>244</v>
      </c>
      <c r="D43" s="99" t="s">
        <v>243</v>
      </c>
      <c r="E43" s="109">
        <f t="shared" si="7"/>
        <v>7.5399999999999995E-2</v>
      </c>
      <c r="F43" s="109">
        <f t="shared" si="8"/>
        <v>8.7300000000000003E-2</v>
      </c>
      <c r="G43" s="109">
        <f t="shared" si="9"/>
        <v>0.22271167625179678</v>
      </c>
      <c r="H43" s="108">
        <f t="shared" si="10"/>
        <v>8.4000000000000005E-2</v>
      </c>
      <c r="I43" s="95" t="s">
        <v>242</v>
      </c>
      <c r="J43" s="94">
        <v>60</v>
      </c>
      <c r="L43" s="104">
        <v>240</v>
      </c>
      <c r="M43" s="107"/>
      <c r="N43" s="107">
        <v>7.5399999999999995E-2</v>
      </c>
      <c r="P43" s="92">
        <v>18.3</v>
      </c>
      <c r="Q43" s="92">
        <v>50</v>
      </c>
      <c r="R43" s="92">
        <f t="shared" si="11"/>
        <v>9.15</v>
      </c>
      <c r="S43" s="92">
        <v>1.7</v>
      </c>
      <c r="T43" s="92">
        <f t="shared" si="12"/>
        <v>21.7</v>
      </c>
    </row>
    <row r="44" spans="1:20">
      <c r="B44" s="101">
        <v>300</v>
      </c>
      <c r="C44" s="100" t="s">
        <v>244</v>
      </c>
      <c r="D44" s="99" t="s">
        <v>243</v>
      </c>
      <c r="E44" s="109">
        <f t="shared" si="7"/>
        <v>6.0100000000000001E-2</v>
      </c>
      <c r="F44" s="109">
        <f t="shared" si="8"/>
        <v>6.9500000000000006E-2</v>
      </c>
      <c r="G44" s="109">
        <f t="shared" si="9"/>
        <v>0.22098682698243849</v>
      </c>
      <c r="H44" s="108">
        <f t="shared" si="10"/>
        <v>8.3299999999999999E-2</v>
      </c>
      <c r="I44" s="95" t="s">
        <v>242</v>
      </c>
      <c r="J44" s="94">
        <v>60</v>
      </c>
      <c r="L44" s="104">
        <v>300</v>
      </c>
      <c r="M44" s="107"/>
      <c r="N44" s="107">
        <v>6.0100000000000001E-2</v>
      </c>
      <c r="P44" s="92">
        <v>20.5</v>
      </c>
      <c r="Q44" s="92">
        <v>55</v>
      </c>
      <c r="R44" s="92">
        <f t="shared" si="11"/>
        <v>10.25</v>
      </c>
      <c r="S44" s="92">
        <v>1.8</v>
      </c>
      <c r="T44" s="92">
        <f t="shared" si="12"/>
        <v>24.1</v>
      </c>
    </row>
    <row r="45" spans="1:20">
      <c r="B45" s="101"/>
      <c r="C45" s="100"/>
      <c r="D45" s="99"/>
      <c r="E45" s="98"/>
      <c r="F45" s="97"/>
      <c r="G45" s="97"/>
      <c r="H45" s="96"/>
      <c r="I45" s="95"/>
      <c r="J45" s="94"/>
      <c r="L45" s="104">
        <v>200</v>
      </c>
      <c r="M45" s="104"/>
      <c r="N45" s="106">
        <f>N42*185/200</f>
        <v>9.1667499999999985E-2</v>
      </c>
    </row>
    <row r="46" spans="1:20" ht="15.75">
      <c r="A46" s="105"/>
      <c r="B46" s="101"/>
      <c r="C46" s="100"/>
      <c r="D46" s="99"/>
      <c r="E46" s="98"/>
      <c r="F46" s="97"/>
      <c r="G46" s="97"/>
      <c r="H46" s="96"/>
      <c r="I46" s="95"/>
      <c r="J46" s="94"/>
      <c r="L46" s="104">
        <v>240</v>
      </c>
      <c r="M46" s="103">
        <v>1.27E-4</v>
      </c>
      <c r="N46" s="103">
        <v>7.8999999999999996E-5</v>
      </c>
    </row>
    <row r="47" spans="1:20" ht="16.5" thickBot="1">
      <c r="A47" s="102"/>
      <c r="B47" s="101"/>
      <c r="C47" s="100"/>
      <c r="D47" s="99"/>
      <c r="E47" s="98"/>
      <c r="F47" s="97"/>
      <c r="G47" s="97"/>
      <c r="H47" s="96"/>
      <c r="I47" s="95"/>
      <c r="J47" s="94"/>
      <c r="Q47" s="92">
        <f>0.35*0.87*30</f>
        <v>9.1349999999999998</v>
      </c>
    </row>
    <row r="48" spans="1:20" ht="24.75" thickBot="1">
      <c r="B48" s="135" t="s">
        <v>273</v>
      </c>
      <c r="C48" s="134"/>
      <c r="D48" s="134"/>
      <c r="E48" s="133"/>
      <c r="F48" s="133"/>
      <c r="G48" s="133"/>
      <c r="H48" s="133"/>
      <c r="I48" s="133"/>
      <c r="J48" s="132"/>
      <c r="M48" s="92" t="s">
        <v>272</v>
      </c>
      <c r="P48" s="118" t="s">
        <v>271</v>
      </c>
    </row>
    <row r="49" spans="1:20" ht="47.25">
      <c r="A49" s="118" t="s">
        <v>270</v>
      </c>
      <c r="B49" s="131"/>
      <c r="C49" s="130"/>
      <c r="D49" s="129" t="s">
        <v>269</v>
      </c>
      <c r="E49" s="128" t="s">
        <v>268</v>
      </c>
      <c r="F49" s="127" t="s">
        <v>267</v>
      </c>
      <c r="G49" s="127" t="s">
        <v>266</v>
      </c>
      <c r="H49" s="127" t="s">
        <v>265</v>
      </c>
      <c r="I49" s="127" t="s">
        <v>264</v>
      </c>
      <c r="J49" s="126" t="s">
        <v>263</v>
      </c>
      <c r="M49" s="92" t="s">
        <v>262</v>
      </c>
      <c r="N49" s="92" t="s">
        <v>262</v>
      </c>
      <c r="P49" s="92" t="s">
        <v>261</v>
      </c>
    </row>
    <row r="50" spans="1:20" ht="16.5" thickBot="1">
      <c r="B50" s="125"/>
      <c r="C50" s="124"/>
      <c r="D50" s="123"/>
      <c r="E50" s="122" t="s">
        <v>260</v>
      </c>
      <c r="F50" s="121" t="s">
        <v>258</v>
      </c>
      <c r="G50" s="121" t="s">
        <v>259</v>
      </c>
      <c r="H50" s="121" t="s">
        <v>258</v>
      </c>
      <c r="I50" s="120" t="s">
        <v>257</v>
      </c>
      <c r="J50" s="119" t="s">
        <v>256</v>
      </c>
      <c r="L50" s="118" t="s">
        <v>255</v>
      </c>
      <c r="M50" s="92" t="s">
        <v>254</v>
      </c>
      <c r="N50" s="92" t="s">
        <v>244</v>
      </c>
      <c r="P50" s="118" t="s">
        <v>253</v>
      </c>
      <c r="Q50" s="118" t="s">
        <v>252</v>
      </c>
      <c r="R50" s="118" t="s">
        <v>251</v>
      </c>
      <c r="S50" s="118" t="s">
        <v>250</v>
      </c>
      <c r="T50" s="118" t="s">
        <v>249</v>
      </c>
    </row>
    <row r="51" spans="1:20" ht="15.75" thickBot="1">
      <c r="B51" s="117"/>
      <c r="C51" s="116"/>
      <c r="D51" s="115"/>
      <c r="E51" s="113"/>
      <c r="F51" s="113"/>
      <c r="G51" s="113"/>
      <c r="H51" s="113"/>
      <c r="I51" s="114"/>
      <c r="J51" s="113"/>
      <c r="L51" s="92" t="s">
        <v>248</v>
      </c>
      <c r="R51" s="92" t="s">
        <v>247</v>
      </c>
      <c r="S51" s="92" t="s">
        <v>246</v>
      </c>
      <c r="T51" s="92" t="s">
        <v>245</v>
      </c>
    </row>
    <row r="52" spans="1:20">
      <c r="B52" s="99">
        <v>1.5</v>
      </c>
      <c r="C52" s="100" t="s">
        <v>244</v>
      </c>
      <c r="D52" s="99" t="s">
        <v>243</v>
      </c>
      <c r="E52" s="109">
        <f t="shared" ref="E52:E67" si="13">IF(C52="Al",VLOOKUP(B52,L$6:M$24,2),VLOOKUP(B52,L$6:N$24,3))</f>
        <v>12.1</v>
      </c>
      <c r="F52" s="109">
        <f t="shared" ref="F52:F67" si="14">ROUND(IF(C52="Al",E52*(1+0.00403*(J52-20)),+E52*(1+0.00393*(J52-20))),4)</f>
        <v>14.0021</v>
      </c>
      <c r="G52" s="109">
        <f t="shared" ref="G52:G67" si="15">0.2*LN((T52/R52))+0.05</f>
        <v>0.31493731034608008</v>
      </c>
      <c r="H52" s="108">
        <f t="shared" ref="H52:H67" si="16">ROUND((2*PI()*60*G52/1000),4)</f>
        <v>0.1187</v>
      </c>
      <c r="I52" s="112" t="s">
        <v>242</v>
      </c>
      <c r="J52" s="94">
        <v>60</v>
      </c>
      <c r="L52" s="104">
        <v>1.5</v>
      </c>
      <c r="M52" s="111"/>
      <c r="N52" s="110">
        <v>12.1</v>
      </c>
      <c r="P52" s="92">
        <v>1.59</v>
      </c>
      <c r="Q52" s="92">
        <v>11</v>
      </c>
      <c r="R52" s="92">
        <f t="shared" ref="R52:R67" si="17">ROUND(P52/2,3)</f>
        <v>0.79500000000000004</v>
      </c>
      <c r="S52" s="92">
        <v>0.7</v>
      </c>
      <c r="T52" s="92">
        <f t="shared" ref="T52:T67" si="18">2*(R52+S52)</f>
        <v>2.99</v>
      </c>
    </row>
    <row r="53" spans="1:20">
      <c r="B53" s="101">
        <v>2.5</v>
      </c>
      <c r="C53" s="100" t="s">
        <v>244</v>
      </c>
      <c r="D53" s="99" t="s">
        <v>243</v>
      </c>
      <c r="E53" s="109">
        <f t="shared" si="13"/>
        <v>7.41</v>
      </c>
      <c r="F53" s="109">
        <f t="shared" si="14"/>
        <v>8.5748999999999995</v>
      </c>
      <c r="G53" s="109">
        <f t="shared" si="15"/>
        <v>0.29434494995687727</v>
      </c>
      <c r="H53" s="108">
        <f t="shared" si="16"/>
        <v>0.111</v>
      </c>
      <c r="I53" s="95" t="s">
        <v>242</v>
      </c>
      <c r="J53" s="94">
        <v>60</v>
      </c>
      <c r="L53" s="104">
        <v>2.5</v>
      </c>
      <c r="M53" s="107"/>
      <c r="N53" s="107">
        <v>7.41</v>
      </c>
      <c r="P53" s="92">
        <v>2.0099999999999998</v>
      </c>
      <c r="Q53" s="92">
        <v>12</v>
      </c>
      <c r="R53" s="92">
        <f t="shared" si="17"/>
        <v>1.0049999999999999</v>
      </c>
      <c r="S53" s="92">
        <v>0.7</v>
      </c>
      <c r="T53" s="92">
        <f t="shared" si="18"/>
        <v>3.4099999999999997</v>
      </c>
    </row>
    <row r="54" spans="1:20">
      <c r="B54" s="101">
        <v>4</v>
      </c>
      <c r="C54" s="100" t="s">
        <v>244</v>
      </c>
      <c r="D54" s="99" t="s">
        <v>243</v>
      </c>
      <c r="E54" s="109">
        <f t="shared" si="13"/>
        <v>4.6100000000000003</v>
      </c>
      <c r="F54" s="109">
        <f t="shared" si="14"/>
        <v>5.3346999999999998</v>
      </c>
      <c r="G54" s="109">
        <f t="shared" si="15"/>
        <v>0.27615388006052827</v>
      </c>
      <c r="H54" s="108">
        <f t="shared" si="16"/>
        <v>0.1041</v>
      </c>
      <c r="I54" s="95" t="s">
        <v>242</v>
      </c>
      <c r="J54" s="94">
        <v>60</v>
      </c>
      <c r="L54" s="104">
        <v>4</v>
      </c>
      <c r="M54" s="107"/>
      <c r="N54" s="107">
        <v>4.6100000000000003</v>
      </c>
      <c r="P54" s="92">
        <v>2.5499999999999998</v>
      </c>
      <c r="Q54" s="92">
        <v>13</v>
      </c>
      <c r="R54" s="92">
        <f t="shared" si="17"/>
        <v>1.2749999999999999</v>
      </c>
      <c r="S54" s="92">
        <v>0.7</v>
      </c>
      <c r="T54" s="92">
        <f t="shared" si="18"/>
        <v>3.9499999999999997</v>
      </c>
    </row>
    <row r="55" spans="1:20">
      <c r="B55" s="101">
        <v>6</v>
      </c>
      <c r="C55" s="100" t="s">
        <v>244</v>
      </c>
      <c r="D55" s="99" t="s">
        <v>243</v>
      </c>
      <c r="E55" s="109">
        <f t="shared" si="13"/>
        <v>3.08</v>
      </c>
      <c r="F55" s="109">
        <f t="shared" si="14"/>
        <v>3.5642</v>
      </c>
      <c r="G55" s="109">
        <f t="shared" si="15"/>
        <v>0.26276523451653877</v>
      </c>
      <c r="H55" s="108">
        <f t="shared" si="16"/>
        <v>9.9099999999999994E-2</v>
      </c>
      <c r="I55" s="95" t="s">
        <v>242</v>
      </c>
      <c r="J55" s="94">
        <v>60</v>
      </c>
      <c r="L55" s="104">
        <v>6</v>
      </c>
      <c r="M55" s="107"/>
      <c r="N55" s="107">
        <v>3.08</v>
      </c>
      <c r="P55" s="92">
        <v>3.12</v>
      </c>
      <c r="Q55" s="92">
        <v>14.5</v>
      </c>
      <c r="R55" s="92">
        <f t="shared" si="17"/>
        <v>1.56</v>
      </c>
      <c r="S55" s="92">
        <v>0.7</v>
      </c>
      <c r="T55" s="92">
        <f t="shared" si="18"/>
        <v>4.5199999999999996</v>
      </c>
    </row>
    <row r="56" spans="1:20">
      <c r="B56" s="101">
        <v>10</v>
      </c>
      <c r="C56" s="100" t="s">
        <v>244</v>
      </c>
      <c r="D56" s="99" t="s">
        <v>243</v>
      </c>
      <c r="E56" s="109">
        <f t="shared" si="13"/>
        <v>1.83</v>
      </c>
      <c r="F56" s="109">
        <f t="shared" si="14"/>
        <v>2.1177000000000001</v>
      </c>
      <c r="G56" s="109">
        <f t="shared" si="15"/>
        <v>0.24800918162333008</v>
      </c>
      <c r="H56" s="108">
        <f t="shared" si="16"/>
        <v>9.35E-2</v>
      </c>
      <c r="I56" s="95" t="s">
        <v>242</v>
      </c>
      <c r="J56" s="94">
        <v>60</v>
      </c>
      <c r="L56" s="104">
        <v>10</v>
      </c>
      <c r="M56" s="107"/>
      <c r="N56" s="107">
        <v>1.83</v>
      </c>
      <c r="P56" s="92">
        <v>4.05</v>
      </c>
      <c r="Q56" s="92">
        <v>16.5</v>
      </c>
      <c r="R56" s="92">
        <f t="shared" si="17"/>
        <v>2.0249999999999999</v>
      </c>
      <c r="S56" s="92">
        <v>0.7</v>
      </c>
      <c r="T56" s="92">
        <f t="shared" si="18"/>
        <v>5.4499999999999993</v>
      </c>
    </row>
    <row r="57" spans="1:20">
      <c r="B57" s="101">
        <v>15</v>
      </c>
      <c r="C57" s="100" t="s">
        <v>244</v>
      </c>
      <c r="D57" s="99" t="s">
        <v>243</v>
      </c>
      <c r="E57" s="109">
        <f t="shared" si="13"/>
        <v>1.1499999999999999</v>
      </c>
      <c r="F57" s="109">
        <f t="shared" si="14"/>
        <v>1.3308</v>
      </c>
      <c r="G57" s="109">
        <f t="shared" si="15"/>
        <v>0.24077468860463963</v>
      </c>
      <c r="H57" s="108">
        <f t="shared" si="16"/>
        <v>9.0800000000000006E-2</v>
      </c>
      <c r="I57" s="95" t="s">
        <v>242</v>
      </c>
      <c r="J57" s="94">
        <v>60</v>
      </c>
      <c r="L57" s="104">
        <v>15</v>
      </c>
      <c r="M57" s="107"/>
      <c r="N57" s="107">
        <v>1.1499999999999999</v>
      </c>
      <c r="P57" s="92">
        <v>4.7</v>
      </c>
      <c r="Q57" s="92">
        <v>17.5</v>
      </c>
      <c r="R57" s="92">
        <f t="shared" si="17"/>
        <v>2.35</v>
      </c>
      <c r="S57" s="92">
        <v>0.7</v>
      </c>
      <c r="T57" s="92">
        <f t="shared" si="18"/>
        <v>6.1</v>
      </c>
    </row>
    <row r="58" spans="1:20">
      <c r="B58" s="101">
        <v>25</v>
      </c>
      <c r="C58" s="100" t="s">
        <v>244</v>
      </c>
      <c r="D58" s="99" t="s">
        <v>243</v>
      </c>
      <c r="E58" s="109">
        <f t="shared" si="13"/>
        <v>0.72699999999999998</v>
      </c>
      <c r="F58" s="109">
        <f t="shared" si="14"/>
        <v>0.84130000000000005</v>
      </c>
      <c r="G58" s="109">
        <f t="shared" si="15"/>
        <v>0.24188303170158193</v>
      </c>
      <c r="H58" s="108">
        <f t="shared" si="16"/>
        <v>9.1200000000000003E-2</v>
      </c>
      <c r="I58" s="95" t="s">
        <v>242</v>
      </c>
      <c r="J58" s="94">
        <v>60</v>
      </c>
      <c r="L58" s="104">
        <v>25</v>
      </c>
      <c r="M58" s="107"/>
      <c r="N58" s="107">
        <v>0.72699999999999998</v>
      </c>
      <c r="P58" s="92">
        <v>5.9</v>
      </c>
      <c r="Q58" s="92">
        <v>21</v>
      </c>
      <c r="R58" s="92">
        <f t="shared" si="17"/>
        <v>2.95</v>
      </c>
      <c r="S58" s="92">
        <v>0.9</v>
      </c>
      <c r="T58" s="92">
        <f t="shared" si="18"/>
        <v>7.7</v>
      </c>
    </row>
    <row r="59" spans="1:20">
      <c r="B59" s="101">
        <v>35</v>
      </c>
      <c r="C59" s="100" t="s">
        <v>244</v>
      </c>
      <c r="D59" s="99" t="s">
        <v>243</v>
      </c>
      <c r="E59" s="109">
        <f t="shared" si="13"/>
        <v>0.52400000000000002</v>
      </c>
      <c r="F59" s="109">
        <f t="shared" si="14"/>
        <v>0.60640000000000005</v>
      </c>
      <c r="G59" s="109">
        <f t="shared" si="15"/>
        <v>0.23498975892345392</v>
      </c>
      <c r="H59" s="108">
        <f t="shared" si="16"/>
        <v>8.8599999999999998E-2</v>
      </c>
      <c r="I59" s="95" t="s">
        <v>242</v>
      </c>
      <c r="J59" s="94">
        <v>60</v>
      </c>
      <c r="L59" s="104">
        <v>35</v>
      </c>
      <c r="M59" s="107"/>
      <c r="N59" s="107">
        <v>0.52400000000000002</v>
      </c>
      <c r="P59" s="92">
        <v>6.9</v>
      </c>
      <c r="Q59" s="92">
        <v>23.5</v>
      </c>
      <c r="R59" s="92">
        <f t="shared" si="17"/>
        <v>3.45</v>
      </c>
      <c r="S59" s="92">
        <v>0.9</v>
      </c>
      <c r="T59" s="92">
        <f t="shared" si="18"/>
        <v>8.7000000000000011</v>
      </c>
    </row>
    <row r="60" spans="1:20">
      <c r="B60" s="101">
        <v>50</v>
      </c>
      <c r="C60" s="100" t="s">
        <v>244</v>
      </c>
      <c r="D60" s="99" t="s">
        <v>243</v>
      </c>
      <c r="E60" s="109">
        <f t="shared" si="13"/>
        <v>0.38700000000000001</v>
      </c>
      <c r="F60" s="109">
        <f t="shared" si="14"/>
        <v>0.44779999999999998</v>
      </c>
      <c r="G60" s="109">
        <f t="shared" si="15"/>
        <v>0.23276370854575318</v>
      </c>
      <c r="H60" s="108">
        <f t="shared" si="16"/>
        <v>8.77E-2</v>
      </c>
      <c r="I60" s="95" t="s">
        <v>242</v>
      </c>
      <c r="J60" s="94">
        <v>60</v>
      </c>
      <c r="L60" s="104">
        <v>50</v>
      </c>
      <c r="M60" s="107"/>
      <c r="N60" s="107">
        <v>0.38700000000000001</v>
      </c>
      <c r="P60" s="92">
        <v>8.1</v>
      </c>
      <c r="Q60" s="92">
        <v>26.5</v>
      </c>
      <c r="R60" s="92">
        <f t="shared" si="17"/>
        <v>4.05</v>
      </c>
      <c r="S60" s="92">
        <v>1</v>
      </c>
      <c r="T60" s="92">
        <f t="shared" si="18"/>
        <v>10.1</v>
      </c>
    </row>
    <row r="61" spans="1:20">
      <c r="B61" s="101">
        <v>70</v>
      </c>
      <c r="C61" s="100" t="s">
        <v>244</v>
      </c>
      <c r="D61" s="99" t="s">
        <v>243</v>
      </c>
      <c r="E61" s="109">
        <f t="shared" si="13"/>
        <v>0.26800000000000002</v>
      </c>
      <c r="F61" s="109">
        <f t="shared" si="14"/>
        <v>0.31009999999999999</v>
      </c>
      <c r="G61" s="109">
        <f t="shared" si="15"/>
        <v>0.22913428893428384</v>
      </c>
      <c r="H61" s="108">
        <f t="shared" si="16"/>
        <v>8.6400000000000005E-2</v>
      </c>
      <c r="I61" s="95" t="s">
        <v>242</v>
      </c>
      <c r="J61" s="94">
        <v>60</v>
      </c>
      <c r="L61" s="104">
        <v>70</v>
      </c>
      <c r="M61" s="107"/>
      <c r="N61" s="107">
        <v>0.26800000000000002</v>
      </c>
      <c r="P61" s="92">
        <v>9.8000000000000007</v>
      </c>
      <c r="Q61" s="92">
        <v>31</v>
      </c>
      <c r="R61" s="92">
        <f t="shared" si="17"/>
        <v>4.9000000000000004</v>
      </c>
      <c r="S61" s="92">
        <v>1.1000000000000001</v>
      </c>
      <c r="T61" s="92">
        <f t="shared" si="18"/>
        <v>12</v>
      </c>
    </row>
    <row r="62" spans="1:20">
      <c r="B62" s="101">
        <v>95</v>
      </c>
      <c r="C62" s="100" t="s">
        <v>244</v>
      </c>
      <c r="D62" s="99" t="s">
        <v>243</v>
      </c>
      <c r="E62" s="109">
        <f t="shared" si="13"/>
        <v>0.193</v>
      </c>
      <c r="F62" s="109">
        <f t="shared" si="14"/>
        <v>0.2233</v>
      </c>
      <c r="G62" s="109">
        <f t="shared" si="15"/>
        <v>0.22392072358030041</v>
      </c>
      <c r="H62" s="108">
        <f t="shared" si="16"/>
        <v>8.4400000000000003E-2</v>
      </c>
      <c r="I62" s="95" t="s">
        <v>242</v>
      </c>
      <c r="J62" s="94">
        <v>60</v>
      </c>
      <c r="L62" s="104">
        <v>95</v>
      </c>
      <c r="M62" s="107"/>
      <c r="N62" s="107">
        <v>0.193</v>
      </c>
      <c r="P62" s="92">
        <v>11.4</v>
      </c>
      <c r="Q62" s="92">
        <v>34.5</v>
      </c>
      <c r="R62" s="92">
        <f t="shared" si="17"/>
        <v>5.7</v>
      </c>
      <c r="S62" s="92">
        <v>1.1000000000000001</v>
      </c>
      <c r="T62" s="92">
        <f t="shared" si="18"/>
        <v>13.600000000000001</v>
      </c>
    </row>
    <row r="63" spans="1:20">
      <c r="B63" s="101">
        <v>120</v>
      </c>
      <c r="C63" s="100" t="s">
        <v>244</v>
      </c>
      <c r="D63" s="99" t="s">
        <v>243</v>
      </c>
      <c r="E63" s="109">
        <f t="shared" si="13"/>
        <v>0.153</v>
      </c>
      <c r="F63" s="109">
        <f t="shared" si="14"/>
        <v>0.17710000000000001</v>
      </c>
      <c r="G63" s="109">
        <f t="shared" si="15"/>
        <v>0.22275453951814178</v>
      </c>
      <c r="H63" s="108">
        <f t="shared" si="16"/>
        <v>8.4000000000000005E-2</v>
      </c>
      <c r="I63" s="95" t="s">
        <v>242</v>
      </c>
      <c r="J63" s="94">
        <v>60</v>
      </c>
      <c r="L63" s="104">
        <v>120</v>
      </c>
      <c r="M63" s="107"/>
      <c r="N63" s="107">
        <v>0.153</v>
      </c>
      <c r="P63" s="92">
        <v>12.9</v>
      </c>
      <c r="Q63" s="92">
        <v>38.5</v>
      </c>
      <c r="R63" s="92">
        <f t="shared" si="17"/>
        <v>6.45</v>
      </c>
      <c r="S63" s="92">
        <v>1.2</v>
      </c>
      <c r="T63" s="92">
        <f t="shared" si="18"/>
        <v>15.3</v>
      </c>
    </row>
    <row r="64" spans="1:20">
      <c r="B64" s="101">
        <v>150</v>
      </c>
      <c r="C64" s="100" t="s">
        <v>244</v>
      </c>
      <c r="D64" s="99" t="s">
        <v>243</v>
      </c>
      <c r="E64" s="109">
        <f t="shared" si="13"/>
        <v>0.124</v>
      </c>
      <c r="F64" s="109">
        <f t="shared" si="14"/>
        <v>0.14349999999999999</v>
      </c>
      <c r="G64" s="109">
        <f t="shared" si="15"/>
        <v>0.22416567155947958</v>
      </c>
      <c r="H64" s="108">
        <f t="shared" si="16"/>
        <v>8.4500000000000006E-2</v>
      </c>
      <c r="I64" s="95" t="s">
        <v>242</v>
      </c>
      <c r="J64" s="94">
        <v>60</v>
      </c>
      <c r="L64" s="104">
        <v>150</v>
      </c>
      <c r="M64" s="107"/>
      <c r="N64" s="107">
        <v>0.124</v>
      </c>
      <c r="P64" s="92">
        <v>14.4</v>
      </c>
      <c r="Q64" s="92">
        <v>43</v>
      </c>
      <c r="R64" s="92">
        <f t="shared" si="17"/>
        <v>7.2</v>
      </c>
      <c r="S64" s="92">
        <v>1.4</v>
      </c>
      <c r="T64" s="92">
        <f t="shared" si="18"/>
        <v>17.2</v>
      </c>
    </row>
    <row r="65" spans="1:20">
      <c r="B65" s="101">
        <v>185</v>
      </c>
      <c r="C65" s="100" t="s">
        <v>244</v>
      </c>
      <c r="D65" s="99" t="s">
        <v>243</v>
      </c>
      <c r="E65" s="109">
        <f t="shared" si="13"/>
        <v>9.9099999999999994E-2</v>
      </c>
      <c r="F65" s="109">
        <f t="shared" si="14"/>
        <v>0.1147</v>
      </c>
      <c r="G65" s="109">
        <f t="shared" si="15"/>
        <v>0.22530328127726873</v>
      </c>
      <c r="H65" s="108">
        <f t="shared" si="16"/>
        <v>8.4900000000000003E-2</v>
      </c>
      <c r="I65" s="95" t="s">
        <v>242</v>
      </c>
      <c r="J65" s="94">
        <v>60</v>
      </c>
      <c r="L65" s="104">
        <v>185</v>
      </c>
      <c r="M65" s="107"/>
      <c r="N65" s="107">
        <v>9.9099999999999994E-2</v>
      </c>
      <c r="P65" s="92">
        <v>15.9</v>
      </c>
      <c r="Q65" s="92">
        <v>47.5</v>
      </c>
      <c r="R65" s="92">
        <f t="shared" si="17"/>
        <v>7.95</v>
      </c>
      <c r="S65" s="92">
        <v>1.6</v>
      </c>
      <c r="T65" s="92">
        <f t="shared" si="18"/>
        <v>19.100000000000001</v>
      </c>
    </row>
    <row r="66" spans="1:20">
      <c r="B66" s="101">
        <v>240</v>
      </c>
      <c r="C66" s="100" t="s">
        <v>244</v>
      </c>
      <c r="D66" s="99" t="s">
        <v>243</v>
      </c>
      <c r="E66" s="109">
        <f t="shared" si="13"/>
        <v>7.5399999999999995E-2</v>
      </c>
      <c r="F66" s="109">
        <f t="shared" si="14"/>
        <v>8.7300000000000003E-2</v>
      </c>
      <c r="G66" s="109">
        <f t="shared" si="15"/>
        <v>0.22271167625179678</v>
      </c>
      <c r="H66" s="108">
        <f t="shared" si="16"/>
        <v>8.4000000000000005E-2</v>
      </c>
      <c r="I66" s="95" t="s">
        <v>242</v>
      </c>
      <c r="J66" s="94">
        <v>60</v>
      </c>
      <c r="L66" s="104">
        <v>240</v>
      </c>
      <c r="M66" s="107"/>
      <c r="N66" s="107">
        <v>7.5399999999999995E-2</v>
      </c>
      <c r="P66" s="92">
        <v>18.3</v>
      </c>
      <c r="Q66" s="92">
        <v>53.5</v>
      </c>
      <c r="R66" s="92">
        <f t="shared" si="17"/>
        <v>9.15</v>
      </c>
      <c r="S66" s="92">
        <v>1.7</v>
      </c>
      <c r="T66" s="92">
        <f t="shared" si="18"/>
        <v>21.7</v>
      </c>
    </row>
    <row r="67" spans="1:20">
      <c r="B67" s="101">
        <v>300</v>
      </c>
      <c r="C67" s="100" t="s">
        <v>244</v>
      </c>
      <c r="D67" s="99" t="s">
        <v>243</v>
      </c>
      <c r="E67" s="109">
        <f t="shared" si="13"/>
        <v>6.0100000000000001E-2</v>
      </c>
      <c r="F67" s="109">
        <f t="shared" si="14"/>
        <v>6.9500000000000006E-2</v>
      </c>
      <c r="G67" s="109">
        <f t="shared" si="15"/>
        <v>0.22098682698243849</v>
      </c>
      <c r="H67" s="108">
        <f t="shared" si="16"/>
        <v>8.3299999999999999E-2</v>
      </c>
      <c r="I67" s="95" t="s">
        <v>242</v>
      </c>
      <c r="J67" s="94">
        <v>60</v>
      </c>
      <c r="L67" s="104">
        <v>300</v>
      </c>
      <c r="M67" s="107"/>
      <c r="N67" s="107">
        <v>6.0100000000000001E-2</v>
      </c>
      <c r="P67" s="92">
        <v>20.5</v>
      </c>
      <c r="Q67" s="92">
        <v>59</v>
      </c>
      <c r="R67" s="92">
        <f t="shared" si="17"/>
        <v>10.25</v>
      </c>
      <c r="S67" s="92">
        <v>1.8</v>
      </c>
      <c r="T67" s="92">
        <f t="shared" si="18"/>
        <v>24.1</v>
      </c>
    </row>
    <row r="68" spans="1:20">
      <c r="B68" s="101"/>
      <c r="C68" s="100"/>
      <c r="D68" s="99"/>
      <c r="E68" s="98"/>
      <c r="F68" s="97"/>
      <c r="G68" s="97"/>
      <c r="H68" s="96"/>
      <c r="I68" s="95"/>
      <c r="J68" s="94"/>
      <c r="L68" s="104">
        <v>200</v>
      </c>
      <c r="M68" s="104"/>
      <c r="N68" s="106">
        <f>N65*185/200</f>
        <v>9.1667499999999985E-2</v>
      </c>
    </row>
    <row r="69" spans="1:20" ht="15.75">
      <c r="A69" s="105"/>
      <c r="B69" s="101"/>
      <c r="C69" s="100"/>
      <c r="D69" s="99"/>
      <c r="E69" s="98"/>
      <c r="F69" s="97"/>
      <c r="G69" s="97"/>
      <c r="H69" s="96"/>
      <c r="I69" s="95"/>
      <c r="J69" s="94"/>
      <c r="L69" s="104">
        <v>240</v>
      </c>
      <c r="M69" s="103">
        <v>1.27E-4</v>
      </c>
      <c r="N69" s="103">
        <v>7.8999999999999996E-5</v>
      </c>
    </row>
    <row r="70" spans="1:20" ht="15.75">
      <c r="A70" s="102"/>
      <c r="B70" s="101"/>
      <c r="C70" s="100"/>
      <c r="D70" s="99"/>
      <c r="E70" s="98"/>
      <c r="F70" s="97"/>
      <c r="G70" s="97"/>
      <c r="H70" s="96"/>
      <c r="I70" s="95"/>
      <c r="J70" s="94"/>
      <c r="Q70" s="92">
        <f>0.35*0.87*30</f>
        <v>9.1349999999999998</v>
      </c>
    </row>
  </sheetData>
  <phoneticPr fontId="1" type="noConversion"/>
  <pageMargins left="0.59055118110236227" right="0.39370078740157483" top="0.98425196850393704" bottom="0.98425196850393704" header="0.51181102362204722" footer="0.51181102362204722"/>
  <pageSetup paperSize="9" orientation="landscape" horizontalDpi="300" verticalDpi="300" r:id="rId1"/>
  <headerFooter alignWithMargins="0">
    <oddHeader>&amp;A</oddHeader>
    <oddFooter>&amp;P 쪽</oddFooter>
  </headerFooter>
  <rowBreaks count="2" manualBreakCount="2">
    <brk id="24" max="16383" man="1"/>
    <brk id="47" max="16383" man="1"/>
  </rowBreaks>
  <colBreaks count="1" manualBreakCount="1">
    <brk id="11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AF56"/>
  <sheetViews>
    <sheetView view="pageBreakPreview" zoomScale="85" zoomScaleSheetLayoutView="85" workbookViewId="0">
      <selection activeCell="R37" sqref="R37"/>
    </sheetView>
  </sheetViews>
  <sheetFormatPr defaultColWidth="9" defaultRowHeight="14.25"/>
  <cols>
    <col min="1" max="1" width="2" style="137" customWidth="1"/>
    <col min="2" max="2" width="9" style="137" customWidth="1"/>
    <col min="3" max="5" width="9.875" style="137" customWidth="1"/>
    <col min="6" max="6" width="11.875" style="137" customWidth="1"/>
    <col min="7" max="9" width="9.875" style="137" customWidth="1"/>
    <col min="10" max="13" width="9" style="137" customWidth="1"/>
    <col min="14" max="14" width="4.625" style="137" customWidth="1"/>
    <col min="15" max="16384" width="9" style="137"/>
  </cols>
  <sheetData>
    <row r="1" spans="2:28" s="203" customFormat="1" ht="15.95" customHeight="1">
      <c r="B1" s="166">
        <v>1</v>
      </c>
      <c r="C1" s="166">
        <v>1</v>
      </c>
      <c r="D1" s="166"/>
      <c r="E1" s="166"/>
      <c r="F1" s="166"/>
      <c r="G1" s="166"/>
      <c r="H1" s="166"/>
      <c r="I1" s="166"/>
      <c r="J1" s="166">
        <v>2</v>
      </c>
      <c r="K1" s="166">
        <v>3</v>
      </c>
      <c r="L1" s="166">
        <v>4</v>
      </c>
      <c r="M1" s="166">
        <v>5</v>
      </c>
      <c r="N1" s="166"/>
      <c r="O1" s="166">
        <v>1</v>
      </c>
      <c r="P1" s="166">
        <v>2</v>
      </c>
      <c r="Q1" s="166">
        <v>3</v>
      </c>
      <c r="R1" s="166">
        <v>4</v>
      </c>
      <c r="S1" s="166"/>
      <c r="T1" s="166"/>
      <c r="U1" s="166"/>
      <c r="V1" s="166"/>
      <c r="W1" s="166"/>
      <c r="X1" s="166"/>
      <c r="Y1" s="166"/>
      <c r="Z1" s="166"/>
      <c r="AA1" s="166"/>
      <c r="AB1" s="166"/>
    </row>
    <row r="2" spans="2:28" s="138" customFormat="1" ht="17.100000000000001" customHeight="1" thickBot="1">
      <c r="B2" s="167" t="s">
        <v>319</v>
      </c>
      <c r="C2" s="167"/>
      <c r="D2" s="167"/>
      <c r="E2" s="167"/>
      <c r="F2" s="167"/>
      <c r="G2" s="167"/>
      <c r="H2" s="167"/>
      <c r="I2" s="167"/>
      <c r="J2" s="167"/>
      <c r="K2" s="137"/>
      <c r="O2" s="167" t="s">
        <v>318</v>
      </c>
    </row>
    <row r="3" spans="2:28" s="138" customFormat="1" ht="27.75" customHeight="1">
      <c r="B3" s="202" t="s">
        <v>317</v>
      </c>
      <c r="C3" s="672" t="s">
        <v>316</v>
      </c>
      <c r="D3" s="673"/>
      <c r="E3" s="673"/>
      <c r="F3" s="201" t="s">
        <v>315</v>
      </c>
      <c r="G3" s="673" t="s">
        <v>314</v>
      </c>
      <c r="H3" s="673"/>
      <c r="I3" s="673"/>
      <c r="J3" s="200" t="s">
        <v>313</v>
      </c>
      <c r="K3" s="199"/>
      <c r="L3" s="665" t="s">
        <v>312</v>
      </c>
      <c r="M3" s="666"/>
      <c r="O3" s="667" t="s">
        <v>295</v>
      </c>
      <c r="P3" s="668"/>
      <c r="Q3" s="668"/>
      <c r="R3" s="669"/>
    </row>
    <row r="4" spans="2:28" s="138" customFormat="1" ht="15" customHeight="1">
      <c r="B4" s="198"/>
      <c r="C4" s="198" t="s">
        <v>311</v>
      </c>
      <c r="D4" s="196" t="s">
        <v>310</v>
      </c>
      <c r="E4" s="195" t="s">
        <v>307</v>
      </c>
      <c r="F4" s="197"/>
      <c r="G4" s="196" t="s">
        <v>309</v>
      </c>
      <c r="H4" s="196" t="s">
        <v>308</v>
      </c>
      <c r="I4" s="195" t="s">
        <v>307</v>
      </c>
      <c r="J4" s="165" t="s">
        <v>306</v>
      </c>
      <c r="K4" s="161"/>
      <c r="L4" s="161" t="s">
        <v>305</v>
      </c>
      <c r="M4" s="160"/>
      <c r="O4" s="165" t="s">
        <v>304</v>
      </c>
      <c r="P4" s="163"/>
      <c r="Q4" s="163" t="s">
        <v>303</v>
      </c>
      <c r="R4" s="160"/>
    </row>
    <row r="5" spans="2:28" s="138" customFormat="1" ht="15" customHeight="1">
      <c r="B5" s="191"/>
      <c r="C5" s="194" t="s">
        <v>302</v>
      </c>
      <c r="D5" s="192" t="s">
        <v>301</v>
      </c>
      <c r="E5" s="191" t="s">
        <v>301</v>
      </c>
      <c r="F5" s="193"/>
      <c r="G5" s="192"/>
      <c r="H5" s="192"/>
      <c r="I5" s="191"/>
      <c r="J5" s="188"/>
      <c r="K5" s="190"/>
      <c r="L5" s="190"/>
      <c r="M5" s="189"/>
      <c r="O5" s="188"/>
      <c r="P5" s="187"/>
      <c r="Q5" s="187"/>
      <c r="R5" s="186"/>
    </row>
    <row r="6" spans="2:28" s="138" customFormat="1" ht="14.1" customHeight="1">
      <c r="B6" s="99">
        <v>1.5</v>
      </c>
      <c r="C6" s="159">
        <v>22</v>
      </c>
      <c r="D6" s="184">
        <v>26</v>
      </c>
      <c r="E6" s="183">
        <v>23</v>
      </c>
      <c r="F6" s="185" t="s">
        <v>300</v>
      </c>
      <c r="G6" s="184"/>
      <c r="H6" s="184"/>
      <c r="I6" s="183"/>
      <c r="J6" s="155">
        <v>0</v>
      </c>
      <c r="K6" s="182">
        <v>6</v>
      </c>
      <c r="L6" s="181">
        <v>0</v>
      </c>
      <c r="M6" s="152">
        <v>5.5</v>
      </c>
      <c r="O6" s="155">
        <v>0</v>
      </c>
      <c r="P6" s="154">
        <v>6</v>
      </c>
      <c r="Q6" s="153">
        <v>0</v>
      </c>
      <c r="R6" s="152">
        <v>5.5</v>
      </c>
    </row>
    <row r="7" spans="2:28" s="138" customFormat="1" ht="14.1" customHeight="1">
      <c r="B7" s="101">
        <v>2.5</v>
      </c>
      <c r="C7" s="148">
        <v>30</v>
      </c>
      <c r="D7" s="149">
        <v>36</v>
      </c>
      <c r="E7" s="178">
        <v>32</v>
      </c>
      <c r="F7" s="179">
        <v>40</v>
      </c>
      <c r="G7" s="149"/>
      <c r="H7" s="149"/>
      <c r="I7" s="178"/>
      <c r="J7" s="148">
        <v>31</v>
      </c>
      <c r="K7" s="180">
        <v>6</v>
      </c>
      <c r="L7" s="146">
        <f t="shared" ref="L7:L17" si="0">ROUNDDOWN(B7*0.55,1)</f>
        <v>1.3</v>
      </c>
      <c r="M7" s="145">
        <v>8</v>
      </c>
      <c r="O7" s="148">
        <v>42</v>
      </c>
      <c r="P7" s="147">
        <v>6</v>
      </c>
      <c r="Q7" s="146">
        <f t="shared" ref="Q7:Q17" si="1">ROUNDDOWN(O7*0.7,1)</f>
        <v>29.4</v>
      </c>
      <c r="R7" s="145">
        <v>8</v>
      </c>
    </row>
    <row r="8" spans="2:28" s="138" customFormat="1" ht="14.1" customHeight="1">
      <c r="B8" s="101">
        <v>4</v>
      </c>
      <c r="C8" s="148">
        <v>42</v>
      </c>
      <c r="D8" s="149">
        <v>49</v>
      </c>
      <c r="E8" s="178">
        <v>42</v>
      </c>
      <c r="F8" s="179"/>
      <c r="G8" s="149"/>
      <c r="H8" s="149"/>
      <c r="I8" s="178"/>
      <c r="J8" s="148">
        <v>40</v>
      </c>
      <c r="K8" s="101">
        <v>6</v>
      </c>
      <c r="L8" s="146">
        <f t="shared" si="0"/>
        <v>2.2000000000000002</v>
      </c>
      <c r="M8" s="145">
        <v>14</v>
      </c>
      <c r="O8" s="148">
        <v>57</v>
      </c>
      <c r="P8" s="147">
        <v>10</v>
      </c>
      <c r="Q8" s="146">
        <f t="shared" si="1"/>
        <v>39.9</v>
      </c>
      <c r="R8" s="145">
        <v>14</v>
      </c>
    </row>
    <row r="9" spans="2:28" s="138" customFormat="1" ht="14.1" customHeight="1">
      <c r="B9" s="101">
        <v>6</v>
      </c>
      <c r="C9" s="148">
        <v>55</v>
      </c>
      <c r="D9" s="149">
        <v>63</v>
      </c>
      <c r="E9" s="178">
        <v>54</v>
      </c>
      <c r="F9" s="179"/>
      <c r="G9" s="149"/>
      <c r="H9" s="149"/>
      <c r="I9" s="178"/>
      <c r="J9" s="148">
        <v>54</v>
      </c>
      <c r="K9" s="101">
        <v>10</v>
      </c>
      <c r="L9" s="146">
        <f t="shared" si="0"/>
        <v>3.3</v>
      </c>
      <c r="M9" s="145">
        <v>22</v>
      </c>
      <c r="O9" s="148">
        <v>76</v>
      </c>
      <c r="P9" s="147">
        <v>16</v>
      </c>
      <c r="Q9" s="146">
        <f t="shared" si="1"/>
        <v>53.2</v>
      </c>
      <c r="R9" s="145">
        <v>22</v>
      </c>
    </row>
    <row r="10" spans="2:28" s="138" customFormat="1" ht="14.1" customHeight="1">
      <c r="B10" s="101">
        <v>10</v>
      </c>
      <c r="C10" s="148">
        <v>77</v>
      </c>
      <c r="D10" s="149">
        <v>86</v>
      </c>
      <c r="E10" s="178">
        <v>75</v>
      </c>
      <c r="F10" s="179"/>
      <c r="G10" s="149"/>
      <c r="H10" s="149"/>
      <c r="I10" s="178"/>
      <c r="J10" s="148">
        <v>73</v>
      </c>
      <c r="K10" s="101">
        <v>15</v>
      </c>
      <c r="L10" s="146">
        <f t="shared" si="0"/>
        <v>5.5</v>
      </c>
      <c r="M10" s="145">
        <v>38</v>
      </c>
      <c r="O10" s="148">
        <v>99</v>
      </c>
      <c r="P10" s="147">
        <v>25</v>
      </c>
      <c r="Q10" s="146">
        <f t="shared" si="1"/>
        <v>69.3</v>
      </c>
      <c r="R10" s="145">
        <v>38</v>
      </c>
    </row>
    <row r="11" spans="2:28" s="138" customFormat="1" ht="14.1" customHeight="1">
      <c r="B11" s="101">
        <v>15</v>
      </c>
      <c r="C11" s="148">
        <v>105</v>
      </c>
      <c r="D11" s="149">
        <v>115</v>
      </c>
      <c r="E11" s="178">
        <v>100</v>
      </c>
      <c r="F11" s="179"/>
      <c r="G11" s="149"/>
      <c r="H11" s="149"/>
      <c r="I11" s="178"/>
      <c r="J11" s="148">
        <v>95</v>
      </c>
      <c r="K11" s="101">
        <v>25</v>
      </c>
      <c r="L11" s="146">
        <f t="shared" si="0"/>
        <v>8.1999999999999993</v>
      </c>
      <c r="M11" s="145">
        <v>60</v>
      </c>
      <c r="O11" s="148">
        <v>121</v>
      </c>
      <c r="P11" s="147">
        <v>35</v>
      </c>
      <c r="Q11" s="146">
        <f t="shared" si="1"/>
        <v>84.7</v>
      </c>
      <c r="R11" s="145">
        <v>60</v>
      </c>
    </row>
    <row r="12" spans="2:28" s="138" customFormat="1" ht="14.1" customHeight="1">
      <c r="B12" s="101">
        <v>25</v>
      </c>
      <c r="C12" s="148">
        <v>141</v>
      </c>
      <c r="D12" s="149">
        <v>149</v>
      </c>
      <c r="E12" s="178">
        <v>127</v>
      </c>
      <c r="F12" s="179"/>
      <c r="G12" s="149"/>
      <c r="H12" s="149"/>
      <c r="I12" s="178"/>
      <c r="J12" s="148">
        <v>117</v>
      </c>
      <c r="K12" s="101">
        <v>35</v>
      </c>
      <c r="L12" s="146">
        <f t="shared" si="0"/>
        <v>13.7</v>
      </c>
      <c r="M12" s="145">
        <v>100</v>
      </c>
      <c r="O12" s="148">
        <v>145</v>
      </c>
      <c r="P12" s="147">
        <v>50</v>
      </c>
      <c r="Q12" s="146">
        <f t="shared" si="1"/>
        <v>101.5</v>
      </c>
      <c r="R12" s="145">
        <v>100</v>
      </c>
    </row>
    <row r="13" spans="2:28" s="138" customFormat="1" ht="14.1" customHeight="1">
      <c r="B13" s="101">
        <v>35</v>
      </c>
      <c r="C13" s="148">
        <v>176</v>
      </c>
      <c r="D13" s="149">
        <v>185</v>
      </c>
      <c r="E13" s="178">
        <v>158</v>
      </c>
      <c r="F13" s="179"/>
      <c r="G13" s="149"/>
      <c r="H13" s="149"/>
      <c r="I13" s="178"/>
      <c r="J13" s="148">
        <v>141</v>
      </c>
      <c r="K13" s="101">
        <v>50</v>
      </c>
      <c r="L13" s="146">
        <f t="shared" si="0"/>
        <v>19.2</v>
      </c>
      <c r="M13" s="145">
        <v>150</v>
      </c>
      <c r="O13" s="148">
        <v>183</v>
      </c>
      <c r="P13" s="147">
        <v>70</v>
      </c>
      <c r="Q13" s="146">
        <f t="shared" si="1"/>
        <v>128.1</v>
      </c>
      <c r="R13" s="145">
        <v>150</v>
      </c>
    </row>
    <row r="14" spans="2:28" s="138" customFormat="1" ht="14.1" customHeight="1">
      <c r="B14" s="101">
        <v>50</v>
      </c>
      <c r="C14" s="148">
        <v>216</v>
      </c>
      <c r="D14" s="149">
        <v>225</v>
      </c>
      <c r="E14" s="178">
        <v>192</v>
      </c>
      <c r="F14" s="179"/>
      <c r="G14" s="149"/>
      <c r="H14" s="149"/>
      <c r="I14" s="178"/>
      <c r="J14" s="148">
        <v>179</v>
      </c>
      <c r="K14" s="101">
        <v>70</v>
      </c>
      <c r="L14" s="146">
        <f t="shared" si="0"/>
        <v>27.5</v>
      </c>
      <c r="M14" s="150">
        <v>200</v>
      </c>
      <c r="O14" s="148">
        <v>220</v>
      </c>
      <c r="P14" s="151">
        <v>95</v>
      </c>
      <c r="Q14" s="146">
        <f t="shared" si="1"/>
        <v>154</v>
      </c>
      <c r="R14" s="150">
        <v>200</v>
      </c>
    </row>
    <row r="15" spans="2:28" s="138" customFormat="1" ht="14.1" customHeight="1">
      <c r="B15" s="101">
        <v>70</v>
      </c>
      <c r="C15" s="148">
        <v>279</v>
      </c>
      <c r="D15" s="149">
        <v>289</v>
      </c>
      <c r="E15" s="178">
        <v>246</v>
      </c>
      <c r="F15" s="179"/>
      <c r="G15" s="149"/>
      <c r="H15" s="149"/>
      <c r="I15" s="178"/>
      <c r="J15" s="148">
        <v>216</v>
      </c>
      <c r="K15" s="101">
        <v>95</v>
      </c>
      <c r="L15" s="146">
        <f t="shared" si="0"/>
        <v>38.5</v>
      </c>
      <c r="M15" s="150">
        <v>250</v>
      </c>
      <c r="O15" s="148">
        <v>253</v>
      </c>
      <c r="P15" s="151">
        <v>120</v>
      </c>
      <c r="Q15" s="146">
        <f t="shared" si="1"/>
        <v>177.1</v>
      </c>
      <c r="R15" s="150">
        <v>250</v>
      </c>
    </row>
    <row r="16" spans="2:28" s="138" customFormat="1" ht="14.1" customHeight="1">
      <c r="B16" s="101">
        <v>95</v>
      </c>
      <c r="C16" s="148">
        <v>342</v>
      </c>
      <c r="D16" s="149">
        <v>352</v>
      </c>
      <c r="E16" s="178">
        <v>298</v>
      </c>
      <c r="F16" s="179"/>
      <c r="G16" s="149"/>
      <c r="H16" s="149"/>
      <c r="I16" s="178"/>
      <c r="J16" s="148">
        <v>249</v>
      </c>
      <c r="K16" s="101">
        <v>120</v>
      </c>
      <c r="L16" s="146">
        <f t="shared" si="0"/>
        <v>52.2</v>
      </c>
      <c r="M16" s="145">
        <v>325</v>
      </c>
      <c r="O16" s="148">
        <v>290</v>
      </c>
      <c r="P16" s="147">
        <v>150</v>
      </c>
      <c r="Q16" s="146">
        <f t="shared" si="1"/>
        <v>203</v>
      </c>
      <c r="R16" s="145">
        <v>325</v>
      </c>
    </row>
    <row r="17" spans="2:32" s="138" customFormat="1" ht="14.1" customHeight="1" thickBot="1">
      <c r="B17" s="101">
        <v>120</v>
      </c>
      <c r="C17" s="148">
        <v>400</v>
      </c>
      <c r="D17" s="149">
        <v>410</v>
      </c>
      <c r="E17" s="178">
        <v>346</v>
      </c>
      <c r="F17" s="179"/>
      <c r="G17" s="149"/>
      <c r="H17" s="149"/>
      <c r="I17" s="178"/>
      <c r="J17" s="148">
        <v>285</v>
      </c>
      <c r="K17" s="101">
        <v>150</v>
      </c>
      <c r="L17" s="146">
        <f t="shared" si="0"/>
        <v>66</v>
      </c>
      <c r="M17" s="150">
        <v>400</v>
      </c>
      <c r="O17" s="143">
        <v>329</v>
      </c>
      <c r="P17" s="142" t="s">
        <v>290</v>
      </c>
      <c r="Q17" s="141">
        <f t="shared" si="1"/>
        <v>230.3</v>
      </c>
      <c r="R17" s="140" t="s">
        <v>290</v>
      </c>
    </row>
    <row r="18" spans="2:32" s="138" customFormat="1" ht="14.1" customHeight="1">
      <c r="B18" s="101">
        <v>150</v>
      </c>
      <c r="C18" s="148">
        <v>464</v>
      </c>
      <c r="D18" s="176">
        <v>473</v>
      </c>
      <c r="E18" s="175">
        <v>399</v>
      </c>
      <c r="F18" s="177"/>
      <c r="G18" s="176"/>
      <c r="H18" s="176"/>
      <c r="I18" s="175"/>
      <c r="J18" s="148">
        <v>324</v>
      </c>
      <c r="K18" s="101">
        <v>185</v>
      </c>
      <c r="L18" s="173"/>
      <c r="M18" s="172"/>
      <c r="O18" s="171"/>
      <c r="P18" s="170"/>
      <c r="Q18" s="171"/>
      <c r="R18" s="170"/>
    </row>
    <row r="19" spans="2:32" s="138" customFormat="1" ht="14.1" customHeight="1">
      <c r="B19" s="101">
        <v>185</v>
      </c>
      <c r="C19" s="174">
        <v>533</v>
      </c>
      <c r="D19" s="176">
        <v>542</v>
      </c>
      <c r="E19" s="175">
        <v>456</v>
      </c>
      <c r="F19" s="177"/>
      <c r="G19" s="176"/>
      <c r="H19" s="176"/>
      <c r="I19" s="175"/>
      <c r="J19" s="174">
        <v>380</v>
      </c>
      <c r="K19" s="101">
        <v>240</v>
      </c>
      <c r="L19" s="173"/>
      <c r="M19" s="172"/>
      <c r="O19" s="171"/>
      <c r="P19" s="170"/>
      <c r="Q19" s="171"/>
      <c r="R19" s="170"/>
    </row>
    <row r="20" spans="2:32" s="138" customFormat="1" ht="14.1" customHeight="1">
      <c r="B20" s="101">
        <v>240</v>
      </c>
      <c r="C20" s="174">
        <v>634</v>
      </c>
      <c r="D20" s="176">
        <v>641</v>
      </c>
      <c r="E20" s="175">
        <v>538</v>
      </c>
      <c r="F20" s="177"/>
      <c r="G20" s="176"/>
      <c r="H20" s="176"/>
      <c r="I20" s="175"/>
      <c r="J20" s="174">
        <v>435</v>
      </c>
      <c r="K20" s="101">
        <v>300</v>
      </c>
      <c r="L20" s="173"/>
      <c r="M20" s="172"/>
      <c r="O20" s="171"/>
      <c r="P20" s="170"/>
      <c r="Q20" s="171"/>
      <c r="R20" s="170"/>
    </row>
    <row r="21" spans="2:32" s="138" customFormat="1" ht="14.1" customHeight="1" thickBot="1">
      <c r="B21" s="101">
        <v>300</v>
      </c>
      <c r="C21" s="143">
        <v>736</v>
      </c>
      <c r="D21" s="144">
        <v>741</v>
      </c>
      <c r="E21" s="168">
        <v>621</v>
      </c>
      <c r="F21" s="169"/>
      <c r="G21" s="144"/>
      <c r="H21" s="144"/>
      <c r="I21" s="168"/>
      <c r="J21" s="143">
        <v>783</v>
      </c>
      <c r="K21" s="142" t="s">
        <v>290</v>
      </c>
      <c r="L21" s="141">
        <f>ROUNDDOWN(B21*0.55,1)</f>
        <v>165</v>
      </c>
      <c r="M21" s="140" t="s">
        <v>299</v>
      </c>
    </row>
    <row r="22" spans="2:32" s="138" customFormat="1" ht="16.5" customHeight="1" thickBot="1">
      <c r="B22" s="167" t="s">
        <v>298</v>
      </c>
      <c r="C22" s="167"/>
      <c r="D22" s="167"/>
      <c r="E22" s="167"/>
      <c r="F22" s="167"/>
      <c r="G22" s="167"/>
      <c r="H22" s="167"/>
      <c r="I22" s="167"/>
      <c r="J22" s="166"/>
      <c r="K22" s="166"/>
      <c r="L22" s="166"/>
      <c r="M22" s="166"/>
      <c r="N22" s="166"/>
      <c r="O22" s="167" t="s">
        <v>297</v>
      </c>
      <c r="P22" s="166"/>
      <c r="Q22" s="166"/>
      <c r="R22" s="166"/>
      <c r="S22" s="166"/>
      <c r="T22" s="166"/>
      <c r="U22" s="166"/>
      <c r="V22" s="166"/>
      <c r="Z22" s="139"/>
      <c r="AA22" s="139"/>
      <c r="AB22" s="139"/>
      <c r="AC22" s="139"/>
      <c r="AD22" s="139"/>
      <c r="AE22" s="139"/>
      <c r="AF22" s="139"/>
    </row>
    <row r="23" spans="2:32" s="138" customFormat="1" ht="27.75" customHeight="1">
      <c r="B23" s="670" t="s">
        <v>296</v>
      </c>
      <c r="C23" s="671"/>
      <c r="D23" s="671"/>
      <c r="E23" s="671"/>
      <c r="F23" s="671"/>
      <c r="G23" s="671"/>
      <c r="H23" s="671"/>
      <c r="I23" s="671"/>
      <c r="J23" s="665"/>
      <c r="K23" s="665"/>
      <c r="L23" s="666"/>
      <c r="O23" s="670" t="s">
        <v>295</v>
      </c>
      <c r="P23" s="665"/>
      <c r="Q23" s="665"/>
      <c r="R23" s="666"/>
    </row>
    <row r="24" spans="2:32" s="138" customFormat="1" ht="15" customHeight="1">
      <c r="B24" s="165" t="s">
        <v>294</v>
      </c>
      <c r="C24" s="165" t="s">
        <v>294</v>
      </c>
      <c r="D24" s="164"/>
      <c r="E24" s="164"/>
      <c r="F24" s="164"/>
      <c r="G24" s="164"/>
      <c r="H24" s="164"/>
      <c r="I24" s="164"/>
      <c r="J24" s="163"/>
      <c r="K24" s="163" t="s">
        <v>293</v>
      </c>
      <c r="L24" s="160"/>
      <c r="O24" s="162" t="s">
        <v>292</v>
      </c>
      <c r="P24" s="161"/>
      <c r="Q24" s="161" t="s">
        <v>291</v>
      </c>
      <c r="R24" s="160"/>
    </row>
    <row r="25" spans="2:32" s="138" customFormat="1" ht="14.1" customHeight="1">
      <c r="B25" s="159">
        <v>0</v>
      </c>
      <c r="C25" s="159">
        <v>0</v>
      </c>
      <c r="D25" s="158"/>
      <c r="E25" s="158"/>
      <c r="F25" s="158"/>
      <c r="G25" s="158"/>
      <c r="H25" s="158"/>
      <c r="I25" s="158"/>
      <c r="J25" s="154">
        <v>5.5</v>
      </c>
      <c r="K25" s="157">
        <v>0</v>
      </c>
      <c r="L25" s="152">
        <v>5.5</v>
      </c>
      <c r="M25" s="156"/>
      <c r="O25" s="155">
        <v>0</v>
      </c>
      <c r="P25" s="154">
        <v>5.5</v>
      </c>
      <c r="Q25" s="153">
        <v>0</v>
      </c>
      <c r="R25" s="152">
        <v>5.5</v>
      </c>
    </row>
    <row r="26" spans="2:32" s="138" customFormat="1" ht="14.1" customHeight="1">
      <c r="B26" s="148">
        <v>44</v>
      </c>
      <c r="C26" s="148">
        <v>44</v>
      </c>
      <c r="D26" s="149"/>
      <c r="E26" s="149"/>
      <c r="F26" s="149"/>
      <c r="G26" s="149"/>
      <c r="H26" s="149"/>
      <c r="I26" s="149"/>
      <c r="J26" s="147">
        <v>8</v>
      </c>
      <c r="K26" s="146">
        <f t="shared" ref="K26:K36" si="2">ROUNDDOWN(B26*0.7,1)</f>
        <v>30.8</v>
      </c>
      <c r="L26" s="145">
        <v>8</v>
      </c>
      <c r="O26" s="148">
        <v>39</v>
      </c>
      <c r="P26" s="147">
        <v>8</v>
      </c>
      <c r="Q26" s="146">
        <f t="shared" ref="Q26:Q36" si="3">ROUNDDOWN(O26*0.7,1)</f>
        <v>27.3</v>
      </c>
      <c r="R26" s="145">
        <v>8</v>
      </c>
    </row>
    <row r="27" spans="2:32" s="138" customFormat="1" ht="14.1" customHeight="1">
      <c r="B27" s="148">
        <v>54</v>
      </c>
      <c r="C27" s="148">
        <v>54</v>
      </c>
      <c r="D27" s="149"/>
      <c r="E27" s="149"/>
      <c r="F27" s="149"/>
      <c r="G27" s="149"/>
      <c r="H27" s="149"/>
      <c r="I27" s="149"/>
      <c r="J27" s="147">
        <v>14</v>
      </c>
      <c r="K27" s="146">
        <f t="shared" si="2"/>
        <v>37.799999999999997</v>
      </c>
      <c r="L27" s="145">
        <v>14</v>
      </c>
      <c r="O27" s="148">
        <v>46</v>
      </c>
      <c r="P27" s="147">
        <v>14</v>
      </c>
      <c r="Q27" s="146">
        <f t="shared" si="3"/>
        <v>32.200000000000003</v>
      </c>
      <c r="R27" s="145">
        <v>14</v>
      </c>
    </row>
    <row r="28" spans="2:32" s="138" customFormat="1" ht="14.1" customHeight="1">
      <c r="B28" s="148">
        <v>76</v>
      </c>
      <c r="C28" s="148">
        <v>76</v>
      </c>
      <c r="D28" s="149"/>
      <c r="E28" s="149"/>
      <c r="F28" s="149"/>
      <c r="G28" s="149"/>
      <c r="H28" s="149"/>
      <c r="I28" s="149"/>
      <c r="J28" s="147">
        <v>22</v>
      </c>
      <c r="K28" s="146">
        <f t="shared" si="2"/>
        <v>53.2</v>
      </c>
      <c r="L28" s="145">
        <v>22</v>
      </c>
      <c r="O28" s="148">
        <v>67</v>
      </c>
      <c r="P28" s="147">
        <v>22</v>
      </c>
      <c r="Q28" s="146">
        <f t="shared" si="3"/>
        <v>46.9</v>
      </c>
      <c r="R28" s="145">
        <v>22</v>
      </c>
    </row>
    <row r="29" spans="2:32" s="138" customFormat="1" ht="14.1" customHeight="1">
      <c r="B29" s="148">
        <v>100</v>
      </c>
      <c r="C29" s="148">
        <v>100</v>
      </c>
      <c r="D29" s="149"/>
      <c r="E29" s="149"/>
      <c r="F29" s="149"/>
      <c r="G29" s="149"/>
      <c r="H29" s="149"/>
      <c r="I29" s="149"/>
      <c r="J29" s="147">
        <v>38</v>
      </c>
      <c r="K29" s="146">
        <f t="shared" si="2"/>
        <v>70</v>
      </c>
      <c r="L29" s="145">
        <v>38</v>
      </c>
      <c r="O29" s="148">
        <v>88</v>
      </c>
      <c r="P29" s="147">
        <v>38</v>
      </c>
      <c r="Q29" s="146">
        <f t="shared" si="3"/>
        <v>61.6</v>
      </c>
      <c r="R29" s="145">
        <v>38</v>
      </c>
    </row>
    <row r="30" spans="2:32" s="138" customFormat="1" ht="14.1" customHeight="1">
      <c r="B30" s="148">
        <v>140</v>
      </c>
      <c r="C30" s="148">
        <v>140</v>
      </c>
      <c r="D30" s="149"/>
      <c r="E30" s="149"/>
      <c r="F30" s="149"/>
      <c r="G30" s="149"/>
      <c r="H30" s="149"/>
      <c r="I30" s="149"/>
      <c r="J30" s="147">
        <v>60</v>
      </c>
      <c r="K30" s="146">
        <f t="shared" si="2"/>
        <v>98</v>
      </c>
      <c r="L30" s="145">
        <v>60</v>
      </c>
      <c r="O30" s="148">
        <v>120</v>
      </c>
      <c r="P30" s="147">
        <v>60</v>
      </c>
      <c r="Q30" s="146">
        <f t="shared" si="3"/>
        <v>84</v>
      </c>
      <c r="R30" s="145">
        <v>60</v>
      </c>
    </row>
    <row r="31" spans="2:32" s="138" customFormat="1" ht="14.1" customHeight="1">
      <c r="B31" s="148">
        <v>190</v>
      </c>
      <c r="C31" s="148">
        <v>190</v>
      </c>
      <c r="D31" s="149"/>
      <c r="E31" s="149"/>
      <c r="F31" s="149"/>
      <c r="G31" s="149"/>
      <c r="H31" s="149"/>
      <c r="I31" s="149"/>
      <c r="J31" s="147">
        <v>100</v>
      </c>
      <c r="K31" s="146">
        <f t="shared" si="2"/>
        <v>133</v>
      </c>
      <c r="L31" s="145">
        <v>100</v>
      </c>
      <c r="O31" s="148">
        <v>165</v>
      </c>
      <c r="P31" s="147">
        <v>100</v>
      </c>
      <c r="Q31" s="146">
        <f t="shared" si="3"/>
        <v>115.5</v>
      </c>
      <c r="R31" s="145">
        <v>100</v>
      </c>
    </row>
    <row r="32" spans="2:32" s="138" customFormat="1" ht="14.1" customHeight="1">
      <c r="B32" s="148">
        <v>260</v>
      </c>
      <c r="C32" s="148">
        <v>260</v>
      </c>
      <c r="D32" s="149"/>
      <c r="E32" s="149"/>
      <c r="F32" s="149"/>
      <c r="G32" s="149"/>
      <c r="H32" s="149"/>
      <c r="I32" s="149"/>
      <c r="J32" s="147">
        <v>150</v>
      </c>
      <c r="K32" s="146">
        <f t="shared" si="2"/>
        <v>182</v>
      </c>
      <c r="L32" s="145">
        <v>150</v>
      </c>
      <c r="O32" s="148">
        <v>235</v>
      </c>
      <c r="P32" s="147">
        <v>150</v>
      </c>
      <c r="Q32" s="146">
        <f t="shared" si="3"/>
        <v>164.5</v>
      </c>
      <c r="R32" s="145">
        <v>150</v>
      </c>
    </row>
    <row r="33" spans="1:22" s="138" customFormat="1" ht="14.1" customHeight="1">
      <c r="B33" s="148">
        <v>340</v>
      </c>
      <c r="C33" s="148">
        <v>340</v>
      </c>
      <c r="D33" s="149"/>
      <c r="E33" s="149"/>
      <c r="F33" s="149"/>
      <c r="G33" s="149"/>
      <c r="H33" s="149"/>
      <c r="I33" s="149"/>
      <c r="J33" s="151">
        <v>200</v>
      </c>
      <c r="K33" s="146">
        <f t="shared" si="2"/>
        <v>238</v>
      </c>
      <c r="L33" s="150">
        <v>200</v>
      </c>
      <c r="O33" s="148">
        <v>310</v>
      </c>
      <c r="P33" s="151">
        <v>200</v>
      </c>
      <c r="Q33" s="146">
        <f t="shared" si="3"/>
        <v>217</v>
      </c>
      <c r="R33" s="150">
        <v>200</v>
      </c>
    </row>
    <row r="34" spans="1:22" s="138" customFormat="1" ht="14.1" customHeight="1">
      <c r="B34" s="148">
        <v>410</v>
      </c>
      <c r="C34" s="148">
        <v>410</v>
      </c>
      <c r="D34" s="149"/>
      <c r="E34" s="149"/>
      <c r="F34" s="149"/>
      <c r="G34" s="149"/>
      <c r="H34" s="149"/>
      <c r="I34" s="149"/>
      <c r="J34" s="151">
        <v>250</v>
      </c>
      <c r="K34" s="146">
        <f t="shared" si="2"/>
        <v>287</v>
      </c>
      <c r="L34" s="150">
        <v>250</v>
      </c>
      <c r="O34" s="148">
        <v>370</v>
      </c>
      <c r="P34" s="151">
        <v>250</v>
      </c>
      <c r="Q34" s="146">
        <f t="shared" si="3"/>
        <v>259</v>
      </c>
      <c r="R34" s="150">
        <v>250</v>
      </c>
      <c r="U34" s="139"/>
      <c r="V34" s="139"/>
    </row>
    <row r="35" spans="1:22" s="138" customFormat="1" ht="14.1" customHeight="1">
      <c r="B35" s="148">
        <v>470</v>
      </c>
      <c r="C35" s="148">
        <v>470</v>
      </c>
      <c r="D35" s="149"/>
      <c r="E35" s="149"/>
      <c r="F35" s="149"/>
      <c r="G35" s="149"/>
      <c r="H35" s="149"/>
      <c r="I35" s="149"/>
      <c r="J35" s="147">
        <v>325</v>
      </c>
      <c r="K35" s="146">
        <f t="shared" si="2"/>
        <v>329</v>
      </c>
      <c r="L35" s="145">
        <v>325</v>
      </c>
      <c r="O35" s="148">
        <v>425</v>
      </c>
      <c r="P35" s="147">
        <v>325</v>
      </c>
      <c r="Q35" s="146">
        <f t="shared" si="3"/>
        <v>297.5</v>
      </c>
      <c r="R35" s="145">
        <v>325</v>
      </c>
      <c r="U35" s="139"/>
      <c r="V35" s="139"/>
    </row>
    <row r="36" spans="1:22" s="138" customFormat="1" ht="14.1" customHeight="1" thickBot="1">
      <c r="B36" s="143">
        <v>555</v>
      </c>
      <c r="C36" s="143">
        <v>555</v>
      </c>
      <c r="D36" s="144"/>
      <c r="E36" s="144"/>
      <c r="F36" s="144"/>
      <c r="G36" s="144"/>
      <c r="H36" s="144"/>
      <c r="I36" s="144"/>
      <c r="J36" s="142" t="s">
        <v>290</v>
      </c>
      <c r="K36" s="141">
        <f t="shared" si="2"/>
        <v>388.5</v>
      </c>
      <c r="L36" s="140" t="s">
        <v>290</v>
      </c>
      <c r="O36" s="143">
        <v>500</v>
      </c>
      <c r="P36" s="142" t="s">
        <v>290</v>
      </c>
      <c r="Q36" s="141">
        <f t="shared" si="3"/>
        <v>350</v>
      </c>
      <c r="R36" s="140" t="s">
        <v>290</v>
      </c>
      <c r="U36" s="139"/>
      <c r="V36" s="139"/>
    </row>
    <row r="37" spans="1:22" s="138" customFormat="1" ht="16.5" customHeight="1"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</row>
    <row r="38" spans="1:22" s="138" customFormat="1" ht="16.5" customHeight="1">
      <c r="A38" s="139"/>
    </row>
    <row r="39" spans="1:22" s="138" customFormat="1" ht="16.5" customHeight="1"/>
    <row r="40" spans="1:22" s="138" customFormat="1" ht="16.5" customHeight="1"/>
    <row r="41" spans="1:22" s="138" customFormat="1" ht="16.5" customHeight="1"/>
    <row r="42" spans="1:22" s="138" customFormat="1" ht="16.5" customHeight="1"/>
    <row r="43" spans="1:22" s="138" customFormat="1" ht="16.5" customHeight="1"/>
    <row r="44" spans="1:22" s="138" customFormat="1" ht="16.5" customHeight="1"/>
    <row r="45" spans="1:22" s="138" customFormat="1" ht="16.5" customHeight="1"/>
    <row r="46" spans="1:22" s="138" customFormat="1" ht="16.5" customHeight="1"/>
    <row r="47" spans="1:22" s="138" customFormat="1" ht="16.5" customHeight="1"/>
    <row r="48" spans="1:22" s="138" customFormat="1" ht="16.5" customHeight="1"/>
    <row r="49" spans="2:18" s="138" customFormat="1" ht="16.5" customHeight="1"/>
    <row r="50" spans="2:18" s="138" customFormat="1" ht="16.5" customHeight="1"/>
    <row r="51" spans="2:18" s="138" customFormat="1" ht="16.5" customHeight="1"/>
    <row r="52" spans="2:18" s="138" customFormat="1" ht="16.5" customHeight="1"/>
    <row r="53" spans="2:18" s="138" customFormat="1" ht="16.5" customHeight="1"/>
    <row r="54" spans="2:18" s="138" customFormat="1" ht="20.100000000000001" customHeight="1">
      <c r="B54" s="139"/>
      <c r="C54" s="139"/>
      <c r="D54" s="139"/>
      <c r="E54" s="139"/>
      <c r="F54" s="139"/>
      <c r="G54" s="139"/>
      <c r="H54" s="139"/>
      <c r="I54" s="139"/>
      <c r="J54" s="139"/>
      <c r="K54" s="139"/>
      <c r="L54" s="139"/>
    </row>
    <row r="55" spans="2:18" s="138" customFormat="1" ht="20.100000000000001" customHeight="1">
      <c r="B55" s="13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O55" s="137"/>
      <c r="P55" s="137"/>
      <c r="Q55" s="137"/>
      <c r="R55" s="137"/>
    </row>
    <row r="56" spans="2:18" s="138" customFormat="1" ht="20.100000000000001" customHeight="1">
      <c r="B56" s="13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O56" s="137"/>
      <c r="P56" s="137"/>
      <c r="Q56" s="137"/>
      <c r="R56" s="137"/>
    </row>
  </sheetData>
  <mergeCells count="6">
    <mergeCell ref="L3:M3"/>
    <mergeCell ref="O3:R3"/>
    <mergeCell ref="B23:L23"/>
    <mergeCell ref="O23:R23"/>
    <mergeCell ref="C3:E3"/>
    <mergeCell ref="G3:I3"/>
  </mergeCells>
  <phoneticPr fontId="1" type="noConversion"/>
  <printOptions gridLinesSet="0"/>
  <pageMargins left="0.59055118110236227" right="0.39370078740157483" top="0.98425196850393704" bottom="0.98425196850393704" header="0.51181102362204722" footer="0.51181102362204722"/>
  <pageSetup paperSize="9" orientation="landscape" horizontalDpi="300" verticalDpi="300" r:id="rId1"/>
  <headerFooter alignWithMargins="0">
    <oddHeader>&amp;A</oddHeader>
    <oddFooter>&amp;P 쪽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B1:M89"/>
  <sheetViews>
    <sheetView view="pageBreakPreview" zoomScaleSheetLayoutView="100" workbookViewId="0">
      <selection activeCell="R37" sqref="R37"/>
    </sheetView>
  </sheetViews>
  <sheetFormatPr defaultColWidth="9" defaultRowHeight="14.25"/>
  <cols>
    <col min="1" max="1" width="3.125" style="137" customWidth="1"/>
    <col min="2" max="16384" width="9" style="137"/>
  </cols>
  <sheetData>
    <row r="1" spans="2:4" s="203" customFormat="1" ht="15.95" customHeight="1">
      <c r="B1" s="166">
        <v>1</v>
      </c>
      <c r="C1" s="166">
        <v>2</v>
      </c>
      <c r="D1" s="166">
        <v>3</v>
      </c>
    </row>
    <row r="2" spans="2:4" s="138" customFormat="1" ht="17.100000000000001" customHeight="1" thickBot="1">
      <c r="B2" s="167" t="s">
        <v>330</v>
      </c>
      <c r="C2" s="167"/>
      <c r="D2" s="167"/>
    </row>
    <row r="3" spans="2:4" s="138" customFormat="1" ht="24.75" customHeight="1">
      <c r="B3" s="217" t="s">
        <v>324</v>
      </c>
      <c r="C3" s="674" t="s">
        <v>329</v>
      </c>
      <c r="D3" s="674"/>
    </row>
    <row r="4" spans="2:4" s="138" customFormat="1" ht="17.100000000000001" customHeight="1" thickBot="1">
      <c r="B4" s="216" t="s">
        <v>328</v>
      </c>
      <c r="C4" s="215" t="s">
        <v>327</v>
      </c>
      <c r="D4" s="214" t="s">
        <v>326</v>
      </c>
    </row>
    <row r="5" spans="2:4" s="138" customFormat="1" ht="17.100000000000001" customHeight="1">
      <c r="B5" s="213">
        <v>2</v>
      </c>
      <c r="C5" s="221">
        <v>11.8</v>
      </c>
      <c r="D5" s="211">
        <v>0.184</v>
      </c>
    </row>
    <row r="6" spans="2:4" s="138" customFormat="1" ht="17.100000000000001" customHeight="1">
      <c r="B6" s="210">
        <v>3.5</v>
      </c>
      <c r="C6" s="220">
        <v>6.63</v>
      </c>
      <c r="D6" s="207">
        <v>0.16900000000000001</v>
      </c>
    </row>
    <row r="7" spans="2:4" s="138" customFormat="1" ht="17.100000000000001" customHeight="1">
      <c r="B7" s="210">
        <v>5.5</v>
      </c>
      <c r="C7" s="220">
        <v>4.25</v>
      </c>
      <c r="D7" s="207">
        <v>0.16300000000000001</v>
      </c>
    </row>
    <row r="8" spans="2:4" s="138" customFormat="1" ht="17.100000000000001" customHeight="1">
      <c r="B8" s="210">
        <v>8</v>
      </c>
      <c r="C8" s="220">
        <v>2.95</v>
      </c>
      <c r="D8" s="207">
        <v>0.154</v>
      </c>
    </row>
    <row r="9" spans="2:4" s="138" customFormat="1" ht="17.100000000000001" customHeight="1">
      <c r="B9" s="210">
        <v>14</v>
      </c>
      <c r="C9" s="220">
        <v>1.67</v>
      </c>
      <c r="D9" s="207">
        <v>0.14599999999999999</v>
      </c>
    </row>
    <row r="10" spans="2:4" s="138" customFormat="1" ht="17.100000000000001" customHeight="1">
      <c r="B10" s="210">
        <v>22</v>
      </c>
      <c r="C10" s="220">
        <v>1.06</v>
      </c>
      <c r="D10" s="207">
        <v>0.14000000000000001</v>
      </c>
    </row>
    <row r="11" spans="2:4" s="138" customFormat="1" ht="17.100000000000001" customHeight="1">
      <c r="B11" s="210">
        <v>38</v>
      </c>
      <c r="C11" s="220">
        <v>0.61399999999999999</v>
      </c>
      <c r="D11" s="207">
        <v>0.13</v>
      </c>
    </row>
    <row r="12" spans="2:4" s="138" customFormat="1" ht="17.100000000000001" customHeight="1">
      <c r="B12" s="210">
        <v>60</v>
      </c>
      <c r="C12" s="220">
        <v>0.39</v>
      </c>
      <c r="D12" s="207">
        <v>0.126</v>
      </c>
    </row>
    <row r="13" spans="2:4" s="138" customFormat="1" ht="17.100000000000001" customHeight="1">
      <c r="B13" s="210">
        <v>100</v>
      </c>
      <c r="C13" s="220">
        <v>0.23400000000000001</v>
      </c>
      <c r="D13" s="207">
        <v>0.124</v>
      </c>
    </row>
    <row r="14" spans="2:4" s="138" customFormat="1" ht="17.100000000000001" customHeight="1">
      <c r="B14" s="210">
        <v>150</v>
      </c>
      <c r="C14" s="220">
        <v>0.157</v>
      </c>
      <c r="D14" s="207">
        <v>0.11899999999999999</v>
      </c>
    </row>
    <row r="15" spans="2:4" s="138" customFormat="1" ht="17.100000000000001" customHeight="1">
      <c r="B15" s="209">
        <v>200</v>
      </c>
      <c r="C15" s="220">
        <v>0.11899999999999999</v>
      </c>
      <c r="D15" s="207">
        <v>0.11899999999999999</v>
      </c>
    </row>
    <row r="16" spans="2:4" s="138" customFormat="1" ht="17.100000000000001" customHeight="1">
      <c r="B16" s="209">
        <v>250</v>
      </c>
      <c r="C16" s="220">
        <v>9.7199999999999995E-2</v>
      </c>
      <c r="D16" s="207">
        <v>0.11700000000000001</v>
      </c>
    </row>
    <row r="17" spans="2:13" s="138" customFormat="1" ht="17.100000000000001" customHeight="1">
      <c r="B17" s="210">
        <v>325</v>
      </c>
      <c r="C17" s="220">
        <v>7.6399999999999996E-2</v>
      </c>
      <c r="D17" s="207">
        <v>0.114</v>
      </c>
    </row>
    <row r="18" spans="2:13" s="138" customFormat="1" ht="17.100000000000001" customHeight="1">
      <c r="B18" s="209">
        <v>400</v>
      </c>
      <c r="C18" s="220">
        <v>6.3799999999999996E-2</v>
      </c>
      <c r="D18" s="207">
        <v>0.113</v>
      </c>
    </row>
    <row r="19" spans="2:13" s="138" customFormat="1" ht="17.100000000000001" customHeight="1" thickBot="1">
      <c r="B19" s="219">
        <v>500</v>
      </c>
      <c r="C19" s="218">
        <v>5.2900000000000003E-2</v>
      </c>
      <c r="D19" s="204">
        <v>0.113</v>
      </c>
    </row>
    <row r="20" spans="2:13" s="138" customFormat="1" ht="17.100000000000001" customHeight="1">
      <c r="B20" s="139"/>
      <c r="C20" s="139"/>
      <c r="D20" s="139"/>
      <c r="E20" s="139"/>
      <c r="F20" s="139"/>
      <c r="G20" s="139"/>
      <c r="H20" s="139"/>
      <c r="I20" s="139"/>
      <c r="J20" s="139"/>
      <c r="K20" s="139"/>
      <c r="L20" s="139"/>
      <c r="M20" s="139"/>
    </row>
    <row r="21" spans="2:13" s="138" customFormat="1" ht="17.100000000000001" customHeight="1"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</row>
    <row r="22" spans="2:13" s="138" customFormat="1" ht="17.100000000000001" customHeight="1">
      <c r="B22" s="139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</row>
    <row r="23" spans="2:13" s="138" customFormat="1" ht="17.100000000000001" customHeight="1"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</row>
    <row r="24" spans="2:13" s="138" customFormat="1" ht="17.100000000000001" customHeight="1"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</row>
    <row r="25" spans="2:13" s="138" customFormat="1" ht="17.100000000000001" customHeight="1">
      <c r="B25" s="139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</row>
    <row r="26" spans="2:13" s="138" customFormat="1" ht="17.100000000000001" customHeight="1"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</row>
    <row r="27" spans="2:13" s="138" customFormat="1" ht="16.5" customHeight="1">
      <c r="B27" s="166">
        <v>1</v>
      </c>
      <c r="C27" s="166">
        <v>2</v>
      </c>
      <c r="D27" s="166">
        <v>3</v>
      </c>
      <c r="G27" s="139"/>
      <c r="H27" s="139"/>
      <c r="I27" s="139"/>
      <c r="J27" s="139"/>
      <c r="K27" s="139"/>
      <c r="L27" s="139"/>
      <c r="M27" s="139"/>
    </row>
    <row r="28" spans="2:13" s="138" customFormat="1" ht="16.5" customHeight="1" thickBot="1">
      <c r="B28" s="167" t="s">
        <v>325</v>
      </c>
      <c r="C28" s="166"/>
      <c r="D28" s="166"/>
      <c r="G28" s="139"/>
      <c r="H28" s="139"/>
      <c r="I28" s="139"/>
      <c r="J28" s="139"/>
      <c r="K28" s="139"/>
      <c r="L28" s="139"/>
      <c r="M28" s="139"/>
    </row>
    <row r="29" spans="2:13" s="138" customFormat="1" ht="24.75" customHeight="1">
      <c r="B29" s="217" t="s">
        <v>324</v>
      </c>
      <c r="C29" s="674" t="s">
        <v>323</v>
      </c>
      <c r="D29" s="674"/>
    </row>
    <row r="30" spans="2:13" s="138" customFormat="1" ht="17.100000000000001" customHeight="1" thickBot="1">
      <c r="B30" s="216" t="s">
        <v>322</v>
      </c>
      <c r="C30" s="215" t="s">
        <v>321</v>
      </c>
      <c r="D30" s="214" t="s">
        <v>320</v>
      </c>
    </row>
    <row r="31" spans="2:13" s="138" customFormat="1" ht="16.5" customHeight="1">
      <c r="B31" s="213">
        <v>2</v>
      </c>
      <c r="C31" s="212">
        <v>12</v>
      </c>
      <c r="D31" s="211">
        <v>0.11899999999999999</v>
      </c>
    </row>
    <row r="32" spans="2:13" s="138" customFormat="1" ht="16.5" customHeight="1">
      <c r="B32" s="210">
        <v>3.5</v>
      </c>
      <c r="C32" s="208">
        <v>6.76</v>
      </c>
      <c r="D32" s="207">
        <v>0.11</v>
      </c>
    </row>
    <row r="33" spans="2:4" s="138" customFormat="1" ht="16.5" customHeight="1">
      <c r="B33" s="210">
        <v>5.5</v>
      </c>
      <c r="C33" s="208">
        <v>4.34</v>
      </c>
      <c r="D33" s="207">
        <v>0.11</v>
      </c>
    </row>
    <row r="34" spans="2:4" s="138" customFormat="1" ht="16.5" customHeight="1">
      <c r="B34" s="210">
        <v>8</v>
      </c>
      <c r="C34" s="208">
        <v>3.01</v>
      </c>
      <c r="D34" s="207">
        <v>0.104</v>
      </c>
    </row>
    <row r="35" spans="2:4" s="138" customFormat="1" ht="16.5" customHeight="1">
      <c r="B35" s="210">
        <v>14</v>
      </c>
      <c r="C35" s="208">
        <v>1.71</v>
      </c>
      <c r="D35" s="207">
        <v>9.9400000000000002E-2</v>
      </c>
    </row>
    <row r="36" spans="2:4" s="138" customFormat="1" ht="16.5" customHeight="1">
      <c r="B36" s="210">
        <v>22</v>
      </c>
      <c r="C36" s="208">
        <v>1.08</v>
      </c>
      <c r="D36" s="207">
        <v>9.8400000000000001E-2</v>
      </c>
    </row>
    <row r="37" spans="2:4" s="138" customFormat="1" ht="16.5" customHeight="1">
      <c r="B37" s="210">
        <v>38</v>
      </c>
      <c r="C37" s="208">
        <v>0.627</v>
      </c>
      <c r="D37" s="207">
        <v>9.2499999999999999E-2</v>
      </c>
    </row>
    <row r="38" spans="2:4" s="138" customFormat="1" ht="16.5" customHeight="1">
      <c r="B38" s="210">
        <v>60</v>
      </c>
      <c r="C38" s="208">
        <v>0.39700000000000002</v>
      </c>
      <c r="D38" s="207">
        <v>9.2200000000000004E-2</v>
      </c>
    </row>
    <row r="39" spans="2:4" s="138" customFormat="1" ht="16.5" customHeight="1">
      <c r="B39" s="210">
        <v>100</v>
      </c>
      <c r="C39" s="208">
        <v>0.24</v>
      </c>
      <c r="D39" s="207">
        <v>9.3299999999999994E-2</v>
      </c>
    </row>
    <row r="40" spans="2:4" s="138" customFormat="1" ht="16.5" customHeight="1">
      <c r="B40" s="210">
        <v>150</v>
      </c>
      <c r="C40" s="208">
        <v>0.16</v>
      </c>
      <c r="D40" s="207">
        <v>8.9700000000000002E-2</v>
      </c>
    </row>
    <row r="41" spans="2:4" s="138" customFormat="1" ht="16.5" customHeight="1">
      <c r="B41" s="209">
        <v>200</v>
      </c>
      <c r="C41" s="208">
        <v>0.122</v>
      </c>
      <c r="D41" s="207">
        <v>9.0899999999999995E-2</v>
      </c>
    </row>
    <row r="42" spans="2:4" s="138" customFormat="1" ht="16.5" customHeight="1">
      <c r="B42" s="209">
        <v>250</v>
      </c>
      <c r="C42" s="208">
        <v>9.9599999999999994E-2</v>
      </c>
      <c r="D42" s="207">
        <v>8.8999999999999996E-2</v>
      </c>
    </row>
    <row r="43" spans="2:4" s="138" customFormat="1" ht="16.5" customHeight="1" thickBot="1">
      <c r="B43" s="206">
        <v>325</v>
      </c>
      <c r="C43" s="205">
        <v>7.8399999999999997E-2</v>
      </c>
      <c r="D43" s="204">
        <v>8.6999999999999994E-2</v>
      </c>
    </row>
    <row r="44" spans="2:4" s="138" customFormat="1" ht="16.5" customHeight="1">
      <c r="B44" s="139"/>
      <c r="C44" s="139"/>
      <c r="D44" s="139"/>
    </row>
    <row r="45" spans="2:4" s="138" customFormat="1" ht="16.5" customHeight="1">
      <c r="B45" s="139"/>
      <c r="C45" s="139"/>
      <c r="D45" s="139"/>
    </row>
    <row r="46" spans="2:4" s="138" customFormat="1" ht="16.5" customHeight="1">
      <c r="B46" s="139"/>
      <c r="C46" s="139"/>
      <c r="D46" s="139"/>
    </row>
    <row r="47" spans="2:4" s="138" customFormat="1" ht="16.5" customHeight="1">
      <c r="B47" s="139"/>
      <c r="C47" s="139"/>
      <c r="D47" s="139"/>
    </row>
    <row r="48" spans="2:4" s="138" customFormat="1" ht="16.5" customHeight="1">
      <c r="B48" s="139"/>
      <c r="C48" s="139"/>
      <c r="D48" s="139"/>
    </row>
    <row r="49" spans="2:4" s="138" customFormat="1" ht="16.5" customHeight="1">
      <c r="B49" s="139"/>
      <c r="C49" s="139"/>
      <c r="D49" s="139"/>
    </row>
    <row r="50" spans="2:4" s="138" customFormat="1" ht="16.5" customHeight="1">
      <c r="B50" s="139"/>
      <c r="C50" s="139"/>
      <c r="D50" s="139"/>
    </row>
    <row r="51" spans="2:4" s="138" customFormat="1" ht="16.5" customHeight="1">
      <c r="B51" s="139"/>
      <c r="C51" s="139"/>
      <c r="D51" s="139"/>
    </row>
    <row r="52" spans="2:4" s="138" customFormat="1" ht="16.5" customHeight="1">
      <c r="B52" s="139"/>
      <c r="C52" s="139"/>
      <c r="D52" s="139"/>
    </row>
    <row r="53" spans="2:4" s="138" customFormat="1" ht="16.5" customHeight="1">
      <c r="B53" s="139"/>
      <c r="C53" s="139"/>
      <c r="D53" s="139"/>
    </row>
    <row r="54" spans="2:4" s="138" customFormat="1" ht="16.5" customHeight="1">
      <c r="B54" s="139"/>
      <c r="C54" s="139"/>
      <c r="D54" s="139"/>
    </row>
    <row r="55" spans="2:4" s="138" customFormat="1" ht="16.5" customHeight="1">
      <c r="B55" s="139"/>
      <c r="C55" s="139"/>
      <c r="D55" s="139"/>
    </row>
    <row r="56" spans="2:4" s="138" customFormat="1" ht="16.5" customHeight="1">
      <c r="B56" s="139"/>
      <c r="C56" s="139"/>
      <c r="D56" s="139"/>
    </row>
    <row r="57" spans="2:4" s="138" customFormat="1" ht="16.5" customHeight="1">
      <c r="B57" s="139"/>
      <c r="C57" s="139"/>
      <c r="D57" s="139"/>
    </row>
    <row r="58" spans="2:4" s="138" customFormat="1" ht="16.5" customHeight="1">
      <c r="B58" s="139"/>
      <c r="C58" s="139"/>
      <c r="D58" s="139"/>
    </row>
    <row r="59" spans="2:4" s="138" customFormat="1" ht="16.5" customHeight="1">
      <c r="B59" s="139"/>
      <c r="C59" s="139"/>
      <c r="D59" s="139"/>
    </row>
    <row r="60" spans="2:4" s="138" customFormat="1" ht="16.5" customHeight="1">
      <c r="B60" s="139"/>
      <c r="C60" s="139"/>
      <c r="D60" s="139"/>
    </row>
    <row r="61" spans="2:4" s="138" customFormat="1" ht="16.5" customHeight="1">
      <c r="B61" s="139"/>
      <c r="C61" s="139"/>
      <c r="D61" s="139"/>
    </row>
    <row r="62" spans="2:4" s="138" customFormat="1" ht="16.5" customHeight="1">
      <c r="B62" s="139"/>
      <c r="C62" s="139"/>
      <c r="D62" s="139"/>
    </row>
    <row r="63" spans="2:4" s="138" customFormat="1" ht="16.5" customHeight="1">
      <c r="B63" s="139"/>
      <c r="C63" s="139"/>
      <c r="D63" s="139"/>
    </row>
    <row r="64" spans="2:4" s="138" customFormat="1" ht="16.5" customHeight="1">
      <c r="B64" s="139"/>
      <c r="C64" s="139"/>
      <c r="D64" s="139"/>
    </row>
    <row r="65" spans="2:4" s="138" customFormat="1" ht="16.5" customHeight="1">
      <c r="B65" s="139"/>
      <c r="C65" s="139"/>
      <c r="D65" s="139"/>
    </row>
    <row r="66" spans="2:4" s="138" customFormat="1" ht="16.5" customHeight="1">
      <c r="B66" s="139"/>
      <c r="C66" s="139"/>
      <c r="D66" s="139"/>
    </row>
    <row r="67" spans="2:4" s="138" customFormat="1" ht="16.5" customHeight="1">
      <c r="B67" s="139"/>
      <c r="C67" s="139"/>
      <c r="D67" s="139"/>
    </row>
    <row r="68" spans="2:4" s="138" customFormat="1" ht="16.5" customHeight="1">
      <c r="B68" s="139"/>
      <c r="C68" s="139"/>
      <c r="D68" s="139"/>
    </row>
    <row r="69" spans="2:4" s="138" customFormat="1" ht="16.5" customHeight="1">
      <c r="B69" s="139"/>
      <c r="C69" s="139"/>
      <c r="D69" s="139"/>
    </row>
    <row r="70" spans="2:4" s="138" customFormat="1" ht="16.5" customHeight="1">
      <c r="B70" s="139"/>
      <c r="C70" s="139"/>
      <c r="D70" s="139"/>
    </row>
    <row r="71" spans="2:4" s="138" customFormat="1" ht="16.5" customHeight="1">
      <c r="B71" s="139"/>
      <c r="C71" s="139"/>
      <c r="D71" s="139"/>
    </row>
    <row r="72" spans="2:4" s="138" customFormat="1" ht="16.5" customHeight="1">
      <c r="B72" s="139"/>
      <c r="C72" s="139"/>
      <c r="D72" s="139"/>
    </row>
    <row r="73" spans="2:4" s="138" customFormat="1" ht="16.5" customHeight="1">
      <c r="B73" s="139"/>
      <c r="C73" s="139"/>
      <c r="D73" s="139"/>
    </row>
    <row r="74" spans="2:4" s="138" customFormat="1" ht="16.5" customHeight="1">
      <c r="B74" s="139"/>
      <c r="C74" s="139"/>
      <c r="D74" s="139"/>
    </row>
    <row r="75" spans="2:4" s="138" customFormat="1" ht="16.5" customHeight="1">
      <c r="B75" s="139"/>
      <c r="C75" s="139"/>
      <c r="D75" s="139"/>
    </row>
    <row r="76" spans="2:4" s="138" customFormat="1" ht="16.5" customHeight="1">
      <c r="B76" s="139"/>
      <c r="C76" s="139"/>
      <c r="D76" s="139"/>
    </row>
    <row r="77" spans="2:4" s="138" customFormat="1" ht="16.5" customHeight="1">
      <c r="B77" s="139"/>
      <c r="C77" s="139"/>
      <c r="D77" s="139"/>
    </row>
    <row r="78" spans="2:4" s="138" customFormat="1" ht="16.5" customHeight="1">
      <c r="B78" s="139"/>
      <c r="C78" s="139"/>
      <c r="D78" s="139"/>
    </row>
    <row r="79" spans="2:4" s="138" customFormat="1" ht="16.5" customHeight="1">
      <c r="B79" s="139"/>
      <c r="C79" s="139"/>
      <c r="D79" s="139"/>
    </row>
    <row r="80" spans="2:4" s="138" customFormat="1" ht="16.5" customHeight="1">
      <c r="B80" s="139"/>
      <c r="C80" s="139"/>
      <c r="D80" s="139"/>
    </row>
    <row r="81" spans="2:4" s="138" customFormat="1" ht="16.5" customHeight="1">
      <c r="B81" s="139"/>
      <c r="C81" s="139"/>
      <c r="D81" s="139"/>
    </row>
    <row r="82" spans="2:4" s="138" customFormat="1" ht="16.5" customHeight="1">
      <c r="B82" s="139"/>
      <c r="C82" s="139"/>
      <c r="D82" s="139"/>
    </row>
    <row r="83" spans="2:4" s="138" customFormat="1" ht="16.5" customHeight="1">
      <c r="B83" s="139"/>
      <c r="C83" s="139"/>
      <c r="D83" s="139"/>
    </row>
    <row r="84" spans="2:4" s="138" customFormat="1" ht="16.5" customHeight="1">
      <c r="B84" s="139"/>
      <c r="C84" s="139"/>
      <c r="D84" s="139"/>
    </row>
    <row r="85" spans="2:4" s="138" customFormat="1" ht="16.5" customHeight="1">
      <c r="B85" s="139"/>
      <c r="C85" s="139"/>
      <c r="D85" s="139"/>
    </row>
    <row r="86" spans="2:4" s="138" customFormat="1" ht="16.5" customHeight="1">
      <c r="B86" s="139"/>
      <c r="C86" s="139"/>
      <c r="D86" s="139"/>
    </row>
    <row r="87" spans="2:4" s="138" customFormat="1" ht="16.5" customHeight="1">
      <c r="B87" s="139"/>
      <c r="C87" s="139"/>
      <c r="D87" s="139"/>
    </row>
    <row r="88" spans="2:4" s="138" customFormat="1" ht="16.5" customHeight="1">
      <c r="B88" s="139"/>
      <c r="C88" s="139"/>
      <c r="D88" s="139"/>
    </row>
    <row r="89" spans="2:4" s="138" customFormat="1" ht="16.5" customHeight="1">
      <c r="B89" s="139"/>
      <c r="C89" s="139"/>
      <c r="D89" s="139"/>
    </row>
  </sheetData>
  <mergeCells count="2">
    <mergeCell ref="C3:D3"/>
    <mergeCell ref="C29:D29"/>
  </mergeCells>
  <phoneticPr fontId="1" type="noConversion"/>
  <printOptions gridLinesSet="0"/>
  <pageMargins left="0.59055118110236227" right="0.39370078740157483" top="0.98425196850393704" bottom="0.98425196850393704" header="0.51181102362204722" footer="0.51181102362204722"/>
  <pageSetup paperSize="9" orientation="landscape" horizontalDpi="300" verticalDpi="300" r:id="rId1"/>
  <headerFooter alignWithMargins="0">
    <oddHeader>&amp;A</oddHeader>
    <oddFooter>&amp;P 쪽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38</vt:i4>
      </vt:variant>
      <vt:variant>
        <vt:lpstr>이름 지정된 범위</vt:lpstr>
      </vt:variant>
      <vt:variant>
        <vt:i4>8</vt:i4>
      </vt:variant>
    </vt:vector>
  </HeadingPairs>
  <TitlesOfParts>
    <vt:vector size="46" baseType="lpstr">
      <vt:lpstr>설계서</vt:lpstr>
      <vt:lpstr>설계설명서</vt:lpstr>
      <vt:lpstr>내역서</vt:lpstr>
      <vt:lpstr>단가대비표</vt:lpstr>
      <vt:lpstr> 공사설정 </vt:lpstr>
      <vt:lpstr>Sheet1</vt:lpstr>
      <vt:lpstr>견적서</vt:lpstr>
      <vt:lpstr>관급자재 집계표</vt:lpstr>
      <vt:lpstr>수량 산출서 간지</vt:lpstr>
      <vt:lpstr>1.간선 집계</vt:lpstr>
      <vt:lpstr>1.간선</vt:lpstr>
      <vt:lpstr>조명타워 제어반 기초</vt:lpstr>
      <vt:lpstr>주차장 보안등 기초</vt:lpstr>
      <vt:lpstr>공원등 기초</vt:lpstr>
      <vt:lpstr>제어반 기초</vt:lpstr>
      <vt:lpstr>볼라드 기초</vt:lpstr>
      <vt:lpstr>수목투사등 기초</vt:lpstr>
      <vt:lpstr>1.가로등 철거 집계</vt:lpstr>
      <vt:lpstr>1.가로등 철거</vt:lpstr>
      <vt:lpstr>(1)전력간선 집계</vt:lpstr>
      <vt:lpstr>(1)전력간선</vt:lpstr>
      <vt:lpstr>가)공원등 신설 집계</vt:lpstr>
      <vt:lpstr>가)공원등</vt:lpstr>
      <vt:lpstr>나) 기타 신설 집계</vt:lpstr>
      <vt:lpstr>나)기타</vt:lpstr>
      <vt:lpstr>2.스포츠조명 집계</vt:lpstr>
      <vt:lpstr>(2)스포츠조명</vt:lpstr>
      <vt:lpstr>보안등 기초</vt:lpstr>
      <vt:lpstr>터파기(0.6M)</vt:lpstr>
      <vt:lpstr>터파기(1.2M)</vt:lpstr>
      <vt:lpstr>7.조도계산서</vt:lpstr>
      <vt:lpstr>맨홀 기초(600)</vt:lpstr>
      <vt:lpstr>맨홀 기초(800)</vt:lpstr>
      <vt:lpstr>맨홀 기초(1000)</vt:lpstr>
      <vt:lpstr>맨홀 기초(1500)</vt:lpstr>
      <vt:lpstr>선로정수(바뀐것)</vt:lpstr>
      <vt:lpstr>CV케이블선정</vt:lpstr>
      <vt:lpstr>선로정수</vt:lpstr>
      <vt:lpstr>'(1)전력간선'!Print_Area</vt:lpstr>
      <vt:lpstr>'(1)전력간선 집계'!Print_Area</vt:lpstr>
      <vt:lpstr>'관급자재 집계표'!Print_Area</vt:lpstr>
      <vt:lpstr>내역서!Print_Area</vt:lpstr>
      <vt:lpstr>단가대비표!Print_Area</vt:lpstr>
      <vt:lpstr>'관급자재 집계표'!Print_Titles</vt:lpstr>
      <vt:lpstr>내역서!Print_Titles</vt:lpstr>
      <vt:lpstr>단가대비표!Print_Titles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이재익</dc:creator>
  <cp:lastModifiedBy>User</cp:lastModifiedBy>
  <cp:lastPrinted>2026-07-21T22:45:06Z</cp:lastPrinted>
  <dcterms:created xsi:type="dcterms:W3CDTF">2017-09-10T03:23:14Z</dcterms:created>
  <dcterms:modified xsi:type="dcterms:W3CDTF">2026-08-11T04:40:39Z</dcterms:modified>
</cp:coreProperties>
</file>