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. 공사계약★\2026년\02. 2인 수의\06. 도로건설과\09. 2026년 하반기 도로시설물 정비 연간단가(포장)\공고\"/>
    </mc:Choice>
  </mc:AlternateContent>
  <xr:revisionPtr revIDLastSave="0" documentId="13_ncr:1_{863DC05D-58BA-432E-96A0-A1DB00F00D85}" xr6:coauthVersionLast="36" xr6:coauthVersionMax="36" xr10:uidLastSave="{00000000-0000-0000-0000-000000000000}"/>
  <bookViews>
    <workbookView xWindow="105" yWindow="105" windowWidth="10005" windowHeight="7005" xr2:uid="{00000000-000D-0000-FFFF-FFFF00000000}"/>
  </bookViews>
  <sheets>
    <sheet name="설명서및일반시방서" sheetId="15" r:id="rId1"/>
    <sheet name="내역서" sheetId="1" r:id="rId2"/>
    <sheet name="전역변수" sheetId="12" state="hidden" r:id="rId3"/>
    <sheet name="중기전역변수" sheetId="13" state="hidden" r:id="rId4"/>
    <sheet name="Sheet3" sheetId="14" state="hidden" r:id="rId5"/>
  </sheets>
  <definedNames>
    <definedName name="_xlnm.Print_Area" localSheetId="1">내역서!$A$1:$M$124</definedName>
    <definedName name="_xlnm.Print_Titles" localSheetId="1">내역서!$2:$3</definedName>
  </definedNames>
  <calcPr calcId="191029"/>
</workbook>
</file>

<file path=xl/calcChain.xml><?xml version="1.0" encoding="utf-8"?>
<calcChain xmlns="http://schemas.openxmlformats.org/spreadsheetml/2006/main">
  <c r="BI5" i="1" l="1"/>
  <c r="BI6" i="1"/>
  <c r="BI7" i="1"/>
  <c r="BI8" i="1"/>
  <c r="BI9" i="1"/>
  <c r="BI31" i="1"/>
  <c r="BI36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1" i="1"/>
  <c r="BI62" i="1"/>
  <c r="BI63" i="1"/>
  <c r="AD65" i="1"/>
  <c r="AD66" i="1"/>
  <c r="AD67" i="1"/>
  <c r="BI67" i="1"/>
  <c r="BI68" i="1"/>
  <c r="BI69" i="1"/>
  <c r="BI70" i="1"/>
  <c r="BI74" i="1"/>
  <c r="BI75" i="1"/>
  <c r="BI76" i="1"/>
  <c r="BI77" i="1"/>
  <c r="BI78" i="1"/>
  <c r="BI79" i="1"/>
  <c r="BI80" i="1"/>
  <c r="BI82" i="1"/>
  <c r="BI83" i="1"/>
  <c r="BI84" i="1"/>
  <c r="BI85" i="1"/>
  <c r="BI86" i="1"/>
  <c r="BI87" i="1"/>
  <c r="BI89" i="1"/>
  <c r="BI90" i="1"/>
  <c r="BI91" i="1"/>
  <c r="BI92" i="1"/>
  <c r="BI95" i="1"/>
  <c r="BI96" i="1"/>
  <c r="BI98" i="1"/>
  <c r="BI102" i="1"/>
  <c r="BI103" i="1"/>
  <c r="AD105" i="1"/>
  <c r="BI113" i="1"/>
  <c r="BI114" i="1"/>
  <c r="BI116" i="1"/>
  <c r="BI117" i="1"/>
  <c r="AD118" i="1"/>
  <c r="AB120" i="1"/>
  <c r="AD120" i="1" s="1"/>
  <c r="C18" i="13"/>
  <c r="C19" i="13"/>
  <c r="C20" i="13"/>
  <c r="C21" i="13"/>
  <c r="C22" i="13"/>
  <c r="C23" i="13"/>
  <c r="AB104" i="1" l="1"/>
  <c r="AD104" i="1" s="1"/>
  <c r="AB13" i="1" l="1"/>
  <c r="AD13" i="1" s="1"/>
  <c r="AB11" i="1"/>
  <c r="AD11" i="1" s="1"/>
  <c r="AB14" i="1"/>
  <c r="AD14" i="1" s="1"/>
  <c r="AB10" i="1"/>
  <c r="AD10" i="1" s="1"/>
  <c r="AB12" i="1" l="1"/>
  <c r="AD12" i="1" s="1"/>
  <c r="AB16" i="1"/>
  <c r="AD16" i="1" s="1"/>
  <c r="AB23" i="1"/>
  <c r="AD23" i="1" s="1"/>
  <c r="AB17" i="1"/>
  <c r="AD17" i="1" s="1"/>
  <c r="AB15" i="1"/>
  <c r="AD15" i="1" s="1"/>
  <c r="AB22" i="1"/>
  <c r="AD22" i="1" s="1"/>
  <c r="AB9" i="1" l="1"/>
  <c r="AD9" i="1" s="1"/>
  <c r="AB20" i="1" l="1"/>
  <c r="AD20" i="1" s="1"/>
  <c r="AB19" i="1"/>
  <c r="AD19" i="1" s="1"/>
  <c r="AF20" i="1" s="1"/>
  <c r="AH20" i="1" s="1"/>
  <c r="AF19" i="1"/>
  <c r="AH19" i="1" s="1"/>
  <c r="AB21" i="1"/>
  <c r="AD21" i="1" s="1"/>
  <c r="AF18" i="1"/>
  <c r="AH18" i="1" s="1"/>
  <c r="AB18" i="1"/>
  <c r="AD18" i="1" s="1"/>
  <c r="AJ20" i="1" l="1"/>
  <c r="AL20" i="1" s="1"/>
  <c r="AN20" i="1"/>
  <c r="AP20" i="1" s="1"/>
  <c r="AB24" i="1" l="1"/>
  <c r="AD24" i="1" s="1"/>
  <c r="AB25" i="1" l="1"/>
  <c r="AD25" i="1" s="1"/>
  <c r="AB26" i="1" l="1"/>
  <c r="AD26" i="1" s="1"/>
  <c r="AB27" i="1" l="1"/>
  <c r="AD27" i="1" s="1"/>
  <c r="AB28" i="1" l="1"/>
  <c r="AD28" i="1" s="1"/>
  <c r="AB31" i="1" l="1"/>
  <c r="AD31" i="1" s="1"/>
  <c r="AB29" i="1"/>
  <c r="AD29" i="1" s="1"/>
</calcChain>
</file>

<file path=xl/sharedStrings.xml><?xml version="1.0" encoding="utf-8"?>
<sst xmlns="http://schemas.openxmlformats.org/spreadsheetml/2006/main" count="776" uniqueCount="388">
  <si>
    <t>QEQTY2</t>
  </si>
  <si>
    <t>(SANG + JUNG + KWAN)*10^-4</t>
  </si>
  <si>
    <t xml:space="preserve">   보도용 블럭 설치 재설치(소형)</t>
  </si>
  <si>
    <t xml:space="preserve">   11. 산 재 보 험 료</t>
  </si>
  <si>
    <t xml:space="preserve">   15. 환 경 보 전 비</t>
  </si>
  <si>
    <t>적용단위</t>
  </si>
  <si>
    <t xml:space="preserve">   다. 금액단수조정</t>
  </si>
  <si>
    <t>(직노) x 3.595%</t>
  </si>
  <si>
    <t>운 반 비</t>
  </si>
  <si>
    <t>노임계금액소숫점</t>
  </si>
  <si>
    <t xml:space="preserve">.EQ=CUT(LA(70)*(3.595/100),0)_x000D_
</t>
  </si>
  <si>
    <t xml:space="preserve">   과속방지턱 재도색</t>
  </si>
  <si>
    <t>QEINC2</t>
  </si>
  <si>
    <t>B-TYPE</t>
  </si>
  <si>
    <t>LA</t>
  </si>
  <si>
    <t>경    비</t>
  </si>
  <si>
    <t>6.7㎾</t>
  </si>
  <si>
    <t>시간당노임산출계수(해상장비:버켓준설선)</t>
  </si>
  <si>
    <t>노임금액소숫점</t>
  </si>
  <si>
    <t xml:space="preserve">   도  급   금  액</t>
  </si>
  <si>
    <t>노임단가소숫점</t>
  </si>
  <si>
    <t xml:space="preserve">   공사안내표지</t>
  </si>
  <si>
    <t xml:space="preserve">   18. 이             윤</t>
  </si>
  <si>
    <t xml:space="preserve">18_1_1 = </t>
  </si>
  <si>
    <t>QLINCZ</t>
  </si>
  <si>
    <t>QH21</t>
  </si>
  <si>
    <t xml:space="preserve">.EQ=CUT((LA(70)+TOT(90))*(1.01/100),0)_x000D_
</t>
  </si>
  <si>
    <t xml:space="preserve">   소파보수(표층, 야간)</t>
  </si>
  <si>
    <t>변 수 명</t>
  </si>
  <si>
    <t>덤프 2.5ton</t>
  </si>
  <si>
    <t>t=70㎜ 이하(1회절삭,1회포장), A-Type</t>
  </si>
  <si>
    <t>QUS2WON3</t>
  </si>
  <si>
    <t>□90×180cm</t>
  </si>
  <si>
    <t xml:space="preserve">   순 공 사 원 가</t>
  </si>
  <si>
    <t xml:space="preserve">   혼합골재</t>
  </si>
  <si>
    <t xml:space="preserve">   1). 건설 폐기물</t>
  </si>
  <si>
    <t xml:space="preserve">LA+ = </t>
  </si>
  <si>
    <t xml:space="preserve">.EQ=CUT((TOT(20))*(10.00/100),0)_x000D_
</t>
  </si>
  <si>
    <t>3. 철     거     공</t>
  </si>
  <si>
    <t xml:space="preserve">   차선도색 제거</t>
  </si>
  <si>
    <t>QDECLA</t>
  </si>
  <si>
    <t>QYEN2WON</t>
  </si>
  <si>
    <t>QOPtimeDecOp</t>
  </si>
  <si>
    <t xml:space="preserve">   8.  연 금 보 험 료</t>
  </si>
  <si>
    <t>C-Type</t>
  </si>
  <si>
    <t>금 액</t>
  </si>
  <si>
    <t>EQ</t>
  </si>
  <si>
    <t>(직노) x 19.10%</t>
  </si>
  <si>
    <t>QOPtimeDecCnt</t>
  </si>
  <si>
    <t>3.6*1m</t>
  </si>
  <si>
    <t xml:space="preserve">   2). 차선도색</t>
  </si>
  <si>
    <t xml:space="preserve">   3. 철     거     공</t>
  </si>
  <si>
    <t xml:space="preserve"> eq=(MA(20,30))*0.54/100_x000D_
</t>
  </si>
  <si>
    <t>공 종 명</t>
  </si>
  <si>
    <t xml:space="preserve">.EQ=CUT((LA(70)+TOT(90))*(3.56/100),0)_x000D_
</t>
  </si>
  <si>
    <t>QECU2WON</t>
  </si>
  <si>
    <t>A-Type</t>
  </si>
  <si>
    <t>노임할증계수(터널구간:야간)</t>
  </si>
  <si>
    <t xml:space="preserve">   1). 아 스 콘</t>
  </si>
  <si>
    <t>ea</t>
  </si>
  <si>
    <t>노임할증계수(장대터널:주야간)</t>
  </si>
  <si>
    <t>백색-파선</t>
  </si>
  <si>
    <t xml:space="preserve">   아 스 콘 폐기물</t>
  </si>
  <si>
    <t xml:space="preserve">A = </t>
  </si>
  <si>
    <t xml:space="preserve">   값   </t>
  </si>
  <si>
    <t xml:space="preserve">   총 공 사 원 가</t>
  </si>
  <si>
    <t>경비계금액소숫점</t>
  </si>
  <si>
    <t xml:space="preserve">   1). 철 거 공</t>
  </si>
  <si>
    <t>(직노+간노) x 0.006%</t>
  </si>
  <si>
    <t>QDECEQ</t>
  </si>
  <si>
    <t xml:space="preserve">   2). 부가 가치세</t>
  </si>
  <si>
    <t>(노무비+총경비+일관) x 15.00%</t>
  </si>
  <si>
    <t>QUS2WON1</t>
  </si>
  <si>
    <t xml:space="preserve">.EQ=CUT((LA(70)+EQ(70)+TOT(90,0,200)+TOT(220))*(15.00/100),0)-690_x000D_
</t>
  </si>
  <si>
    <t xml:space="preserve">19_1_1+ = </t>
  </si>
  <si>
    <t>중기야간경비산출계수</t>
  </si>
  <si>
    <t>건설폐기물 x 10.00%</t>
  </si>
  <si>
    <t>황색-실선</t>
  </si>
  <si>
    <t xml:space="preserve">   2). 보도블럭포장</t>
  </si>
  <si>
    <t>단 가</t>
  </si>
  <si>
    <t>QLINCX</t>
  </si>
  <si>
    <t>비    고</t>
  </si>
  <si>
    <t>노임할증계수(해상장비:주간)</t>
  </si>
  <si>
    <t>QLINCB</t>
  </si>
  <si>
    <t>비 고</t>
  </si>
  <si>
    <t>QDM2WON</t>
  </si>
  <si>
    <t>노임할증계수(터널구간:주간)</t>
  </si>
  <si>
    <t xml:space="preserve">.EQ=CUT(LA(70)*(2.30/100),0)_x000D_
</t>
  </si>
  <si>
    <t xml:space="preserve">   가. 콘크리트폐기물</t>
  </si>
  <si>
    <t xml:space="preserve">   맨홀보수(하수도)</t>
  </si>
  <si>
    <t xml:space="preserve">   2). 조달수수료</t>
  </si>
  <si>
    <t>◇ 건설폐기물 처리비 ◇</t>
  </si>
  <si>
    <t>환율(사용자 환율1)</t>
  </si>
  <si>
    <t>(직노+간노) x 3.56%</t>
  </si>
  <si>
    <t xml:space="preserve">   소파보수(표층)</t>
  </si>
  <si>
    <t>QDATE</t>
  </si>
  <si>
    <t>시간당노임산출계수(터널구간)</t>
  </si>
  <si>
    <t xml:space="preserve">   과속방지턱 절삭 후 재설치</t>
  </si>
  <si>
    <t>표층용 WC-4, 가열, 3등급</t>
  </si>
  <si>
    <t>MA</t>
  </si>
  <si>
    <t>재료비할증계수(주야간)</t>
  </si>
  <si>
    <t>황색-백색``</t>
  </si>
  <si>
    <t>(순공사원가) x 8.00%</t>
  </si>
  <si>
    <t xml:space="preserve">.EQ=TOT(240,0,250)_x000D_
</t>
  </si>
  <si>
    <t xml:space="preserve">   보도용 블럭 장비사용 철거</t>
  </si>
  <si>
    <t xml:space="preserve">EQ+ = </t>
  </si>
  <si>
    <t xml:space="preserve">   2. 포     장     공</t>
  </si>
  <si>
    <t xml:space="preserve">   콘크리트폐기물</t>
  </si>
  <si>
    <t>문자</t>
  </si>
  <si>
    <t>QH31</t>
  </si>
  <si>
    <t>OP값</t>
  </si>
  <si>
    <t>노임할증계수(해상장비:야간)</t>
  </si>
  <si>
    <t>QLINCF</t>
  </si>
  <si>
    <t xml:space="preserve">.EQ=TOT(70,0,205)_x000D_
</t>
  </si>
  <si>
    <t xml:space="preserve">.EQ=CUT((MA(70)+LA(70)+EQ(70))*(0.40/100),0)_x000D_
</t>
  </si>
  <si>
    <t xml:space="preserve">   보도용 블럭 인력 철거</t>
  </si>
  <si>
    <t xml:space="preserve">   아스팔트</t>
  </si>
  <si>
    <t>중기주야간할증계수</t>
  </si>
  <si>
    <t>QMINC3</t>
  </si>
  <si>
    <t>((재료비+직노)x3.15%)x1.20</t>
  </si>
  <si>
    <t>QH1</t>
  </si>
  <si>
    <t>단위</t>
  </si>
  <si>
    <t>M3</t>
  </si>
  <si>
    <t>QDECMA</t>
  </si>
  <si>
    <t xml:space="preserve">   14. 기  타   경  비</t>
  </si>
  <si>
    <t xml:space="preserve">   부 가 가 치 세</t>
  </si>
  <si>
    <t xml:space="preserve">LA = </t>
  </si>
  <si>
    <t>QSABUN</t>
  </si>
  <si>
    <t>RSC-3</t>
  </si>
  <si>
    <t>노 무 비</t>
  </si>
  <si>
    <t xml:space="preserve">   </t>
  </si>
  <si>
    <t>2. 포     장     공</t>
  </si>
  <si>
    <t xml:space="preserve">   야간안전등</t>
  </si>
  <si>
    <t>환율(장비가격10만불이하)</t>
  </si>
  <si>
    <t>시간당노임산출계수(해상장비:펌프준설선)</t>
  </si>
  <si>
    <t xml:space="preserve">   보도용 블럭 소규모보수</t>
  </si>
  <si>
    <t>문자,기호</t>
  </si>
  <si>
    <t xml:space="preserve">   위험안내표지판</t>
  </si>
  <si>
    <t>Ø 648, H=50mm</t>
  </si>
  <si>
    <t xml:space="preserve">.EQ=CUT((TOT(240))*(10.00/100),0)_x000D_
</t>
  </si>
  <si>
    <t xml:space="preserve">.EQ=CUT(TOT(100)*(13.14/100),0)_x000D_
</t>
  </si>
  <si>
    <t xml:space="preserve">   폐기물 운반(폐아스콘)</t>
  </si>
  <si>
    <t>환율(유로화)</t>
  </si>
  <si>
    <t xml:space="preserve">   5. 사 급 자 재 대</t>
  </si>
  <si>
    <t xml:space="preserve">   단   수   조   정</t>
  </si>
  <si>
    <t xml:space="preserve">   20. 관 급 자 재 대</t>
  </si>
  <si>
    <t>규 격</t>
  </si>
  <si>
    <t>QLINCD</t>
  </si>
  <si>
    <t xml:space="preserve">   안전휀스</t>
  </si>
  <si>
    <t xml:space="preserve">18_1_1+ = </t>
  </si>
  <si>
    <t>윙카</t>
  </si>
  <si>
    <t>QSDR2WON</t>
  </si>
  <si>
    <t xml:space="preserve">   폐기물 상차(폐콘크리트)</t>
  </si>
  <si>
    <t xml:space="preserve">   조달수수료</t>
  </si>
  <si>
    <t>QH33</t>
  </si>
  <si>
    <t xml:space="preserve">A=CUT(((MA(70)+LA(70))*3.15/100+0)*1.20,0)=?_x000D_
B=CUT(((MA(70)+LA(70)+~A060~/1.10)*3.15/100+0),0)=?_x000D_
C=MIN({A},{B})=?EQ+_x000D_
</t>
  </si>
  <si>
    <t>(총공사원가) x 10.00%</t>
  </si>
  <si>
    <t xml:space="preserve">   아 스 콘</t>
  </si>
  <si>
    <t>QLINC2</t>
  </si>
  <si>
    <t>7</t>
  </si>
  <si>
    <t>재료비계금액소숫점</t>
  </si>
  <si>
    <t>6. 관 급 자 재 대</t>
  </si>
  <si>
    <t>인 부</t>
  </si>
  <si>
    <t>(직노+간노) x 1.01%</t>
  </si>
  <si>
    <t>QDECPEQ</t>
  </si>
  <si>
    <t xml:space="preserve">   소파보수(포장복구)(야간)</t>
  </si>
  <si>
    <t xml:space="preserve">.EQ=CUT((LA(70)+LA(90))*(0.006/100),0)_x000D_
</t>
  </si>
  <si>
    <t>QDECCLA</t>
  </si>
  <si>
    <t>B-Type</t>
  </si>
  <si>
    <t>노임할증계수(일반구간:주간)</t>
  </si>
  <si>
    <t>(SANG + JUNG + int(KWAN/3))*10^-4</t>
  </si>
  <si>
    <t>t=70㎜ 이하(1회절삭,1회포장), C-Type</t>
  </si>
  <si>
    <t xml:space="preserve">20_1_2 = </t>
  </si>
  <si>
    <t xml:space="preserve">19_1_1 = </t>
  </si>
  <si>
    <t>t=70㎜ 이하(소규모 포장)</t>
  </si>
  <si>
    <t xml:space="preserve">EQ = </t>
  </si>
  <si>
    <t xml:space="preserve">.EQ=CUT((MA(70)+LA(70)+TOT(90))*(5.50/100),0)_x000D_
</t>
  </si>
  <si>
    <t xml:space="preserve">   총   공  사  비</t>
  </si>
  <si>
    <t>QUS2WON2</t>
  </si>
  <si>
    <t>드럼</t>
  </si>
  <si>
    <t>B-TYPE, T=8㎝이하</t>
  </si>
  <si>
    <t xml:space="preserve">   7.  건 강 보 험 료</t>
  </si>
  <si>
    <t xml:space="preserve">   소파보수(도로복구)</t>
  </si>
  <si>
    <t>노임할증계수(해상장비:주야간)</t>
  </si>
  <si>
    <t xml:space="preserve">.EQ=CUT(TOT(210)*(8.00/100),0)_x000D_
</t>
  </si>
  <si>
    <t>수량</t>
  </si>
  <si>
    <t xml:space="preserve">   아스팔트 덧씌우기</t>
  </si>
  <si>
    <t>QEQTY3</t>
  </si>
  <si>
    <t xml:space="preserve">   3). 건설 폐기물</t>
  </si>
  <si>
    <t>m</t>
  </si>
  <si>
    <t>환율(마르크화)</t>
  </si>
  <si>
    <t xml:space="preserve">   ◇ 폐기물 처리비 ◇</t>
  </si>
  <si>
    <t>(직노) x 4.75%</t>
  </si>
  <si>
    <t>QEINC3</t>
  </si>
  <si>
    <t>(건보) x 13.14%</t>
  </si>
  <si>
    <t xml:space="preserve">   16. 건설기계대여금수수료</t>
  </si>
  <si>
    <t xml:space="preserve">   폐기물 운반(폐콘크리트)</t>
  </si>
  <si>
    <t>QUS2WON</t>
  </si>
  <si>
    <t>A-TYPE</t>
  </si>
  <si>
    <t>개소</t>
  </si>
  <si>
    <t xml:space="preserve">   17. 일 반 관 리 비</t>
  </si>
  <si>
    <t xml:space="preserve">   폐기물 상차(폐아스콘)</t>
  </si>
  <si>
    <t xml:space="preserve">C = </t>
  </si>
  <si>
    <t xml:space="preserve">   1). 맨홀</t>
  </si>
  <si>
    <t>.EQ=CUT((LA(70)+LA(90))*(0.09/100),0)</t>
  </si>
  <si>
    <t>경비단가소숫점</t>
  </si>
  <si>
    <t>노임할증계수(터널구간:주야간)</t>
  </si>
  <si>
    <t>환율(사용자 환율2)</t>
  </si>
  <si>
    <t>QDECCEQ</t>
  </si>
  <si>
    <t>노임할증계수(장대터널:주간)</t>
  </si>
  <si>
    <t xml:space="preserve">   차선도색(융착식,수동식),유지보수</t>
  </si>
  <si>
    <t>QCODE</t>
  </si>
  <si>
    <t xml:space="preserve">   1). 아스팔트</t>
  </si>
  <si>
    <t>110㎡ 이하, T=8㎝이하</t>
  </si>
  <si>
    <t>황색-파선</t>
  </si>
  <si>
    <t>QLINCY</t>
  </si>
  <si>
    <t>QDECPLA</t>
  </si>
  <si>
    <t xml:space="preserve">.EQ=TOT(210,0,230)_x000D_
</t>
  </si>
  <si>
    <t>(직노+간노) x 0.09%</t>
  </si>
  <si>
    <t xml:space="preserve">   3). 폐기물 상차</t>
  </si>
  <si>
    <t>금액계상</t>
  </si>
  <si>
    <t>재 료 비</t>
  </si>
  <si>
    <t>경비금액소숫점</t>
  </si>
  <si>
    <t>시간당노임산출계수(장대터널)</t>
  </si>
  <si>
    <t xml:space="preserve">   소파보수(포장복구)</t>
  </si>
  <si>
    <t xml:space="preserve">   소파보수(도로복구)(야간)</t>
  </si>
  <si>
    <t xml:space="preserve">A+ = </t>
  </si>
  <si>
    <t xml:space="preserve">   단 수 조 정</t>
  </si>
  <si>
    <t xml:space="preserve">.EQ=CUT((MA(70)+LA(70)+EQ(70))*(0.90/100),0)_x000D_
</t>
  </si>
  <si>
    <t>A-TYPE, T=8㎝이하</t>
  </si>
  <si>
    <t xml:space="preserve">   아스팔트 포장 절삭 후 아스팔트덧 씌우기</t>
  </si>
  <si>
    <t>중기주야간경비산출계수</t>
  </si>
  <si>
    <t>㎥</t>
  </si>
  <si>
    <t>QEQTY1</t>
  </si>
  <si>
    <t xml:space="preserve">   18.임금채권부담</t>
  </si>
  <si>
    <t xml:space="preserve">   10. 노인요양보험료</t>
  </si>
  <si>
    <t>도착도 D40mm이하</t>
  </si>
  <si>
    <t>화폐변환</t>
  </si>
  <si>
    <t xml:space="preserve">.EQ = -752_x000D_
_x000D_
</t>
  </si>
  <si>
    <t>㎡</t>
  </si>
  <si>
    <t>QVER</t>
  </si>
  <si>
    <t xml:space="preserve">MA+ = </t>
  </si>
  <si>
    <t xml:space="preserve">20_1_2+ = </t>
  </si>
  <si>
    <t>전역변수</t>
  </si>
  <si>
    <t>중기주간경비산출계수</t>
  </si>
  <si>
    <t>노임할증계수(장대터널:야간)</t>
  </si>
  <si>
    <t>횡단보도,주차장</t>
  </si>
  <si>
    <t xml:space="preserve">.eq = 733_x000D_
_x000D_
</t>
  </si>
  <si>
    <t>시간당노임산출계수(해상장비:GRAB준설선)</t>
  </si>
  <si>
    <t>형    식</t>
  </si>
  <si>
    <t>QDECCMA</t>
  </si>
  <si>
    <t xml:space="preserve">   나. 아스콘폐기물</t>
  </si>
  <si>
    <t>RSC-4</t>
  </si>
  <si>
    <t>QLINC1</t>
  </si>
  <si>
    <t>.MA=MA(20,0,50)_x000D_
.LA=LA(20,0,50)_x000D_
.EQ=EQ(20,0,50)</t>
  </si>
  <si>
    <t>(재료비+직노+간노) x 5.5%</t>
  </si>
  <si>
    <t xml:space="preserve">.EQ=CUT(LA(70)*(4.75/100),0)_x000D_
</t>
  </si>
  <si>
    <t>기층용 BB-3, 가열, 3등급</t>
  </si>
  <si>
    <t xml:space="preserve">   직 접  공 사 비</t>
  </si>
  <si>
    <t xml:space="preserve">   1). 안전시설</t>
  </si>
  <si>
    <t>QMINC2</t>
  </si>
  <si>
    <t>1. 배     수     공</t>
  </si>
  <si>
    <t>식</t>
  </si>
  <si>
    <t xml:space="preserve">   2). 골재</t>
  </si>
  <si>
    <t xml:space="preserve">   9. 퇴직공제부금비</t>
  </si>
  <si>
    <t>중기야간할증계수</t>
  </si>
  <si>
    <t xml:space="preserve">C+ = </t>
  </si>
  <si>
    <t>환율(엔화)</t>
  </si>
  <si>
    <t xml:space="preserve">MA = </t>
  </si>
  <si>
    <t xml:space="preserve">.MA=MA(10,0,60)_x000D_
.LA=LA(10,0,60)_x000D_
.EQ=EQ(10,0,60)_x000D_
</t>
  </si>
  <si>
    <t>4. 부     대     공</t>
  </si>
  <si>
    <t>QLINCC</t>
  </si>
  <si>
    <t>F</t>
  </si>
  <si>
    <t xml:space="preserve">   1). 아스팔트포장</t>
  </si>
  <si>
    <t xml:space="preserve">   17.석면부담</t>
  </si>
  <si>
    <t>재료비단가소숫점</t>
  </si>
  <si>
    <t>환율(장비가격10만불이상)</t>
  </si>
  <si>
    <t>처 리 비</t>
  </si>
  <si>
    <t>요율 : 0.54%</t>
  </si>
  <si>
    <t>TON</t>
  </si>
  <si>
    <t xml:space="preserve">   신 호 수</t>
  </si>
  <si>
    <t>(재료비+직노+산경) x 0.90%</t>
  </si>
  <si>
    <t>안내표지용</t>
  </si>
  <si>
    <t>0</t>
  </si>
  <si>
    <t>재료비금액소숫점</t>
  </si>
  <si>
    <t>재료비할증계수(야간)</t>
  </si>
  <si>
    <t xml:space="preserve">   19. 부 가 가 치 세</t>
  </si>
  <si>
    <t>QLINCE</t>
  </si>
  <si>
    <t>환율(IMF특별인출권)</t>
  </si>
  <si>
    <t xml:space="preserve">   12. 고 용 보 험 료</t>
  </si>
  <si>
    <t xml:space="preserve">   6.  간 접 노 무 비</t>
  </si>
  <si>
    <t>중기전역변수</t>
  </si>
  <si>
    <t>QH2</t>
  </si>
  <si>
    <t>t=70㎜ 이하(1회절삭,1회포장), B-Type</t>
  </si>
  <si>
    <t>QLINC3</t>
  </si>
  <si>
    <t xml:space="preserve">   13. 산 업 안 전 보  관 리 비</t>
  </si>
  <si>
    <t>QH32</t>
  </si>
  <si>
    <t xml:space="preserve">   4. 부     대     공</t>
  </si>
  <si>
    <t>노임할증계수(일반구간:야간)</t>
  </si>
  <si>
    <t>QDECPMA</t>
  </si>
  <si>
    <t>시간당노임산출계수(일반구간)</t>
  </si>
  <si>
    <t>인</t>
  </si>
  <si>
    <t xml:space="preserve">.EQ=TOT(260,0,270)_x000D_
</t>
  </si>
  <si>
    <t xml:space="preserve">   현수막설치</t>
  </si>
  <si>
    <t>5. 사 급 자 재 대</t>
  </si>
  <si>
    <t>100000000001</t>
  </si>
  <si>
    <t>2</t>
  </si>
  <si>
    <t>1800x410x950mm</t>
  </si>
  <si>
    <t>노임할증계수(일반구간:주야간)</t>
  </si>
  <si>
    <t xml:space="preserve">   1. 배     수     공</t>
  </si>
  <si>
    <t>합    계</t>
  </si>
  <si>
    <t xml:space="preserve">   방향갈매기표지판</t>
  </si>
  <si>
    <t>(직노) x 2.30%</t>
  </si>
  <si>
    <t>QLINCA</t>
  </si>
  <si>
    <t>숫자</t>
  </si>
  <si>
    <t xml:space="preserve">.LA=CUT(LA(70)*(19.10/100),0)_x000D_
</t>
  </si>
  <si>
    <t/>
  </si>
  <si>
    <t>내 역 서</t>
    <phoneticPr fontId="5" type="noConversion"/>
  </si>
  <si>
    <t xml:space="preserve">                                                                                                                                           </t>
    <phoneticPr fontId="5" type="noConversion"/>
  </si>
  <si>
    <t>(재료비+직노+산경) x 0.68%</t>
    <phoneticPr fontId="5" type="noConversion"/>
  </si>
  <si>
    <t>설 계 설 명 서</t>
    <phoneticPr fontId="10" type="noConversion"/>
  </si>
  <si>
    <t>1. 공사명 : 2026년 하반기 도로시설물 정비 연간단가(포장)</t>
    <phoneticPr fontId="10" type="noConversion"/>
  </si>
  <si>
    <t>2. 사업량 : 아스팔트덧씌우기 등 40종</t>
    <phoneticPr fontId="10" type="noConversion"/>
  </si>
  <si>
    <t>3. 위   치 : 관 내</t>
    <phoneticPr fontId="10" type="noConversion"/>
  </si>
  <si>
    <t>5. 본 공사의 공사기간은 착공일로부터 2026.12.31일까지로 한다. 
단, 천재지변 등으로 지연되는 기간은 그 기간만큼 연기조치할 수 있음.</t>
    <phoneticPr fontId="10" type="noConversion"/>
  </si>
  <si>
    <t>6. 적용규정</t>
    <phoneticPr fontId="10" type="noConversion"/>
  </si>
  <si>
    <t xml:space="preserve">     가. 토목공사 일반 표준시방서</t>
    <phoneticPr fontId="10" type="noConversion"/>
  </si>
  <si>
    <t xml:space="preserve">     나. 철근콘크리트 표준시방서</t>
    <phoneticPr fontId="10" type="noConversion"/>
  </si>
  <si>
    <t xml:space="preserve">     다. 건설공사 관계법령 및 규정</t>
    <phoneticPr fontId="10" type="noConversion"/>
  </si>
  <si>
    <t xml:space="preserve">     라. 한국공업규격</t>
    <phoneticPr fontId="10" type="noConversion"/>
  </si>
  <si>
    <t xml:space="preserve">     마. 도로설계기준 및 도로공사 표준시방서</t>
    <phoneticPr fontId="10" type="noConversion"/>
  </si>
  <si>
    <t>7. 본 공사의 설계변경 조건은 다음과 같다</t>
    <phoneticPr fontId="10" type="noConversion"/>
  </si>
  <si>
    <t xml:space="preserve">     가. 본 공사는 조사 당시 수집된 자료에 의하여 추정 설계한 것인 바, 조사 불가능한 부분 및 조사 후 변경된 사항에 대하여
          시공 당시 실정에 맞추어 설계변경</t>
    <phoneticPr fontId="10" type="noConversion"/>
  </si>
  <si>
    <t xml:space="preserve">     나. 시공 중 발주처의 방침이 변경되었을시</t>
    <phoneticPr fontId="10" type="noConversion"/>
  </si>
  <si>
    <t xml:space="preserve">     다. 설계상 품셈 적용 및 계산 착오시</t>
    <phoneticPr fontId="10" type="noConversion"/>
  </si>
  <si>
    <t xml:space="preserve">     라. 추전된 골재원 및 토취장 위치 또는 운반거리 변동 시</t>
    <phoneticPr fontId="10" type="noConversion"/>
  </si>
  <si>
    <t xml:space="preserve">     마. 기타 설계변경함이 가하다고 사료될시</t>
    <phoneticPr fontId="10" type="noConversion"/>
  </si>
  <si>
    <t>8. 본 공사의 시공 연장조건은 다음과 같다.</t>
    <phoneticPr fontId="10" type="noConversion"/>
  </si>
  <si>
    <t xml:space="preserve">     가. 발주처의 계획 변경으로 시공치 못 한 때</t>
    <phoneticPr fontId="10" type="noConversion"/>
  </si>
  <si>
    <t xml:space="preserve">     나. 설계변경으로 공사중단을 지시한 때</t>
    <phoneticPr fontId="10" type="noConversion"/>
  </si>
  <si>
    <t xml:space="preserve">     다. 천재지변으로 인하여 시공치 못한때</t>
    <phoneticPr fontId="10" type="noConversion"/>
  </si>
  <si>
    <t xml:space="preserve">     라. 지장물 혹은 편입용지의 미해결로 지연될 시</t>
    <phoneticPr fontId="10" type="noConversion"/>
  </si>
  <si>
    <t xml:space="preserve">     마. 공법등 계획이 변동될 시</t>
    <phoneticPr fontId="10" type="noConversion"/>
  </si>
  <si>
    <t xml:space="preserve">     바. 기타 부득이 시공기간 연장이 타당하다고 사료될 시</t>
    <phoneticPr fontId="10" type="noConversion"/>
  </si>
  <si>
    <t>9. 기타사항</t>
    <phoneticPr fontId="10" type="noConversion"/>
  </si>
  <si>
    <t xml:space="preserve">     가. 본 공사의 준공 후 또는 공사 중 공사전반에 걸쳐 공사 설계 및 공사시공 
     감독의 확인 검사 시 지적사항이 발견될 시는 급자 부담으로 실액 변상 또는 
     재시공한다.</t>
    <phoneticPr fontId="10" type="noConversion"/>
  </si>
  <si>
    <t>일  반  시  방  서</t>
    <phoneticPr fontId="10" type="noConversion"/>
  </si>
  <si>
    <t>1. 현장확인</t>
    <phoneticPr fontId="10" type="noConversion"/>
  </si>
  <si>
    <t xml:space="preserve">     도급자는 공사, 착공과 동시에 본 설계도서 내용과 현장 확인하여 이상유무를 즉시 보고 후 감독관의 지시에 따라 시공하여야 함</t>
    <phoneticPr fontId="10" type="noConversion"/>
  </si>
  <si>
    <t>2. 공사의 착수</t>
    <phoneticPr fontId="10" type="noConversion"/>
  </si>
  <si>
    <t xml:space="preserve">     도급자는 공사 착수 전에 다음사항을 구비하여야 한다.</t>
    <phoneticPr fontId="10" type="noConversion"/>
  </si>
  <si>
    <t xml:space="preserve">     가. 현장대리인 지정</t>
    <phoneticPr fontId="10" type="noConversion"/>
  </si>
  <si>
    <t xml:space="preserve">     나. 기술자 확보</t>
    <phoneticPr fontId="10" type="noConversion"/>
  </si>
  <si>
    <t xml:space="preserve">          공사현장에 본 공사에 적합한 기술자가 상주하게 한다.</t>
    <phoneticPr fontId="10" type="noConversion"/>
  </si>
  <si>
    <t xml:space="preserve">     다. 자료 제출</t>
    <phoneticPr fontId="10" type="noConversion"/>
  </si>
  <si>
    <t>3. 사전검토</t>
    <phoneticPr fontId="10" type="noConversion"/>
  </si>
  <si>
    <t xml:space="preserve">     도급자는 공사 전에 반드시 모든 구조물의 안전여부를 검토하여 감독관의 승인을 득한 후 공사에 착수하여야 한다.</t>
    <phoneticPr fontId="10" type="noConversion"/>
  </si>
  <si>
    <t>4. 보고</t>
    <phoneticPr fontId="10" type="noConversion"/>
  </si>
  <si>
    <t>5. 공사사진 제출</t>
    <phoneticPr fontId="10" type="noConversion"/>
  </si>
  <si>
    <t xml:space="preserve">     감독관이 지시하는 규격의 사진을 촬영하여 비치하는 동시에 감독관에게 제출하여야 한다.</t>
    <phoneticPr fontId="10" type="noConversion"/>
  </si>
  <si>
    <t xml:space="preserve">     ○ 착공전 사진 : 2부
     ○ 공정사진 : 수시촬영
     ○ 공사기록사진 : 공사 진행상황을 촬용하고 사진첩을 비치하여 감독관에게 제출한다.
     ○ 기타 홍보용 사진  
     ○ 준공 후 사진첩 2부 제출 </t>
    <phoneticPr fontId="10" type="noConversion"/>
  </si>
  <si>
    <t>6. 유수 및 교통장애방지</t>
    <phoneticPr fontId="10" type="noConversion"/>
  </si>
  <si>
    <t xml:space="preserve">     공사 중 도급자는 감독관 및 관할청의 허가없이 유수 및 교통의 장애가 되는 공사행위 또는 공사시설물에 해를 끼칠만한 
     시공방법을 취해서는 아니된다. 만약 이로 인한 손해가 발생될 때에는 일체 도급자가 부담한다.</t>
    <phoneticPr fontId="10" type="noConversion"/>
  </si>
  <si>
    <t>7. 재시공</t>
    <phoneticPr fontId="10" type="noConversion"/>
  </si>
  <si>
    <t xml:space="preserve">     본 시방서 및 설계도서에 부합되지 않은 부실공사에 대하여는 감독관의 지시에 의하여 재시공하여야 한다.</t>
    <phoneticPr fontId="10" type="noConversion"/>
  </si>
  <si>
    <t>8. 가설물 및 안내표지판 설치</t>
    <phoneticPr fontId="10" type="noConversion"/>
  </si>
  <si>
    <t xml:space="preserve">     착공과 동시에 공사표지판, 안내판, 현수막을 설치해야 한다.(공사 안내판, 교통 및 필요하다고 판단되는 표지)</t>
    <phoneticPr fontId="10" type="noConversion"/>
  </si>
  <si>
    <t>9. 도급자의 부담사항</t>
    <phoneticPr fontId="10" type="noConversion"/>
  </si>
  <si>
    <t xml:space="preserve">     본 공사와 관련된 다음사항 및 시설에 필요한 비용은 도급자의 부담으로 한다.</t>
    <phoneticPr fontId="10" type="noConversion"/>
  </si>
  <si>
    <t xml:space="preserve">     ○ 시방서, 설계도서에 명시되지 않은 공사로서 성질상 또는 공법상 당연히 필요로 하는 것
     ○ 도급자의 책임에 속하는 이유에 의하여 제3자에게 대한 손해배상
     ○ 공사장 부근의 보안설비
     ○ 긴급 비상의 경우 이에 필요한 조치
     ○ 기타 본 공사와 관련된 사소한 사항</t>
    <phoneticPr fontId="10" type="noConversion"/>
  </si>
  <si>
    <t>10. 현장관리</t>
    <phoneticPr fontId="10" type="noConversion"/>
  </si>
  <si>
    <t xml:space="preserve">    ○ 공사기간 중 항상 안전에 유의하여 현장관리를 할 것이며, 재해방지에 최선의 노력을 다하여야 한다.</t>
    <phoneticPr fontId="10" type="noConversion"/>
  </si>
  <si>
    <t xml:space="preserve">    ○ 공사 착공과 동시에 재해대책반을 편성 운영하도록 하고 천재시 가능한 모든 방법을 강구하여야 한다.</t>
    <phoneticPr fontId="10" type="noConversion"/>
  </si>
  <si>
    <t xml:space="preserve">    ○ 공사 중 도급자의 부주의로 공익상 또는 사유재산에 미치는 손해가 발생하였을 때에는 도급자 부담으로 보상 또는 
        배상하여야 하고 원상 복구하여야 한다.</t>
    <phoneticPr fontId="10" type="noConversion"/>
  </si>
  <si>
    <t xml:space="preserve">    ○ 본 공사로 사용되는 진입로의 유지관리를 철저히 하여 주민 및 차량통행에 지장이 없도록 하여야 한다.</t>
    <phoneticPr fontId="10" type="noConversion"/>
  </si>
  <si>
    <t>11. 준공검사</t>
    <phoneticPr fontId="10" type="noConversion"/>
  </si>
  <si>
    <t xml:space="preserve">    ○ 설계도서 기준에 적합하지 않을 경우에는 수정 및 재시공후 준공 조치한다.</t>
    <phoneticPr fontId="10" type="noConversion"/>
  </si>
  <si>
    <t>12. 기타</t>
    <phoneticPr fontId="10" type="noConversion"/>
  </si>
  <si>
    <t xml:space="preserve">    ○ 본 시방서의 해석에 있어서 이견이 생길 때에는 시의 해석을 우선한다.</t>
    <phoneticPr fontId="10" type="noConversion"/>
  </si>
  <si>
    <t xml:space="preserve">    ○ 공사중 고의 또는 과실로 인하여 발생되는 피해에 대한 변상, 보상은 도급자가 처리한다.</t>
    <phoneticPr fontId="10" type="noConversion"/>
  </si>
  <si>
    <t xml:space="preserve">    ○ 표면에 노출되지 않은 지하 매설물에 대해서는 특히 주의를 기울여 손괴되지 않도록 하여야 하며, 이로 인한 피해보상 등은 
        도급자가 책임을 져야 한다.</t>
    <phoneticPr fontId="10" type="noConversion"/>
  </si>
  <si>
    <t xml:space="preserve">    ○ 도급자는 공사기간 중 현장을 철저히 정리 시공하여야 한다.</t>
    <phoneticPr fontId="10" type="noConversion"/>
  </si>
  <si>
    <t>▧ 2026년 하반기 도로시설물 정비 연간단가(포장) ▧</t>
    <phoneticPr fontId="5" type="noConversion"/>
  </si>
  <si>
    <t>4. 목   적 : 본 공사는 도로노면 파손으로 인한 민원사항 발생시 신속히 정비하여 시민불편을 최소화하고 도로시설물을 안전하게 정비하고자 함</t>
    <phoneticPr fontId="10" type="noConversion"/>
  </si>
  <si>
    <t xml:space="preserve">   도급자는 공사 착수 전에 착공계, 현장대리인계, 공사 도급내역서, 예정공정 및 기타 당시 규정에 의한 제반서류를 제출하여야 하며 산업안전보건법 제48조에 의한 유해 방지계획을 작성 비치하여야 한다.</t>
    <phoneticPr fontId="10" type="noConversion"/>
  </si>
  <si>
    <t xml:space="preserve">      현장대리인은 본 공사수행에 필요한 제반지식과 충분한 경험이 있는 자로서 법에 명시한 적법한 면허소지자로 한다.</t>
    <phoneticPr fontId="10" type="noConversion"/>
  </si>
  <si>
    <t xml:space="preserve">    1. 도급자는 감독관이 자료를 요구 시 수시로 제출하여야 하며, 공사 중 설계도서 및 현장조건에 상이한 사항을 발견할 시는 즉시 감독관에게 보고하여야 한다.</t>
    <phoneticPr fontId="10" type="noConversion"/>
  </si>
  <si>
    <r>
      <t xml:space="preserve">    2. 도급인은 감독관의 지시가 있을때에는 </t>
    </r>
    <r>
      <rPr>
        <b/>
        <sz val="12"/>
        <color indexed="10"/>
        <rFont val="HY중고딕"/>
        <family val="1"/>
        <charset val="129"/>
      </rPr>
      <t>24시간 내</t>
    </r>
    <r>
      <rPr>
        <sz val="12"/>
        <color indexed="10"/>
        <rFont val="HY중고딕"/>
        <family val="1"/>
        <charset val="129"/>
      </rPr>
      <t xml:space="preserve"> </t>
    </r>
    <r>
      <rPr>
        <sz val="12"/>
        <rFont val="HY중고딕"/>
        <family val="1"/>
        <charset val="129"/>
      </rPr>
      <t xml:space="preserve">공사계획을 알려야하고, </t>
    </r>
    <r>
      <rPr>
        <b/>
        <sz val="12"/>
        <color indexed="10"/>
        <rFont val="HY중고딕"/>
        <family val="1"/>
        <charset val="129"/>
      </rPr>
      <t>72시간 내</t>
    </r>
    <r>
      <rPr>
        <sz val="12"/>
        <rFont val="HY중고딕"/>
        <family val="1"/>
        <charset val="129"/>
      </rPr>
      <t xml:space="preserve"> 시공하여야 한다. 만약 이 기한을 지키지 못하여 손해가 발생한 때에는 도급자가 </t>
    </r>
    <r>
      <rPr>
        <b/>
        <sz val="12"/>
        <color indexed="10"/>
        <rFont val="HY중고딕"/>
        <family val="1"/>
        <charset val="129"/>
      </rPr>
      <t>배상</t>
    </r>
    <r>
      <rPr>
        <sz val="12"/>
        <rFont val="HY중고딕"/>
        <family val="1"/>
        <charset val="129"/>
      </rPr>
      <t>하여야 한다. 다만 감독의 승인하에 일정을 조율할 수 있다.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</si>
</sst>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General;\-General\,&quot;&quot;;@"/>
    <numFmt numFmtId="177" formatCode="#,##0.00####;\-#,##0.00####;@"/>
    <numFmt numFmtId="178" formatCode="#,###;\-#,###;&quot;&quot;;@"/>
    <numFmt numFmtId="179" formatCode="&quot;( ￦ &quot;#,##0&quot; )&quot;"/>
  </numFmts>
  <fonts count="15" x14ac:knownFonts="1">
    <font>
      <sz val="8"/>
      <color indexed="8"/>
      <name val="굴림"/>
      <family val="3"/>
      <charset val="129"/>
    </font>
    <font>
      <sz val="8"/>
      <color indexed="30"/>
      <name val="굴림"/>
      <family val="3"/>
      <charset val="129"/>
    </font>
    <font>
      <sz val="8"/>
      <color indexed="22"/>
      <name val="굴림"/>
      <family val="3"/>
      <charset val="129"/>
    </font>
    <font>
      <u/>
      <sz val="8"/>
      <color indexed="30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name val="굴림"/>
      <family val="3"/>
      <charset val="129"/>
    </font>
    <font>
      <sz val="12"/>
      <name val="바탕체"/>
      <family val="1"/>
      <charset val="129"/>
    </font>
    <font>
      <sz val="20"/>
      <color indexed="8"/>
      <name val="HY헤드라인M"/>
      <family val="1"/>
      <charset val="129"/>
    </font>
    <font>
      <sz val="11"/>
      <name val="HY중고딕"/>
      <family val="1"/>
      <charset val="129"/>
    </font>
    <font>
      <b/>
      <sz val="28"/>
      <name val="HY중고딕"/>
      <family val="1"/>
      <charset val="129"/>
    </font>
    <font>
      <sz val="8"/>
      <name val="돋움"/>
      <family val="3"/>
      <charset val="129"/>
    </font>
    <font>
      <b/>
      <sz val="14"/>
      <name val="HY중고딕"/>
      <family val="1"/>
      <charset val="129"/>
    </font>
    <font>
      <sz val="12"/>
      <name val="HY중고딕"/>
      <family val="1"/>
      <charset val="129"/>
    </font>
    <font>
      <b/>
      <sz val="12"/>
      <color indexed="10"/>
      <name val="HY중고딕"/>
      <family val="1"/>
      <charset val="129"/>
    </font>
    <font>
      <sz val="12"/>
      <color indexed="10"/>
      <name val="HY중고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27"/>
        <bgColor indexed="9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9" fontId="6" fillId="0" borderId="0" applyFont="0" applyFill="0" applyBorder="0" applyAlignment="0" applyProtection="0"/>
    <xf numFmtId="0" fontId="4" fillId="0" borderId="0"/>
  </cellStyleXfs>
  <cellXfs count="79">
    <xf numFmtId="0" fontId="0" fillId="0" borderId="0" xfId="0"/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177" fontId="0" fillId="2" borderId="1" xfId="0" applyNumberForma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0" xfId="0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4" xfId="0" applyNumberFormat="1" applyBorder="1" applyAlignment="1">
      <alignment vertical="center"/>
    </xf>
    <xf numFmtId="176" fontId="0" fillId="0" borderId="5" xfId="0" applyNumberFormat="1" applyBorder="1" applyAlignment="1">
      <alignment vertical="center"/>
    </xf>
    <xf numFmtId="176" fontId="0" fillId="5" borderId="7" xfId="0" applyNumberFormat="1" applyFill="1" applyBorder="1" applyAlignment="1">
      <alignment horizontal="center" vertical="center"/>
    </xf>
    <xf numFmtId="176" fontId="0" fillId="5" borderId="8" xfId="0" applyNumberFormat="1" applyFill="1" applyBorder="1" applyAlignment="1">
      <alignment horizontal="center" vertical="center"/>
    </xf>
    <xf numFmtId="176" fontId="0" fillId="5" borderId="9" xfId="0" applyNumberFormat="1" applyFill="1" applyBorder="1" applyAlignment="1">
      <alignment horizontal="center" vertical="center"/>
    </xf>
    <xf numFmtId="176" fontId="0" fillId="5" borderId="9" xfId="0" applyNumberFormat="1" applyFill="1" applyBorder="1" applyAlignment="1">
      <alignment horizontal="center" vertical="center" wrapText="1"/>
    </xf>
    <xf numFmtId="176" fontId="0" fillId="0" borderId="3" xfId="0" applyNumberFormat="1" applyBorder="1" applyAlignment="1">
      <alignment vertical="center" wrapText="1"/>
    </xf>
    <xf numFmtId="176" fontId="0" fillId="0" borderId="6" xfId="0" applyNumberFormat="1" applyBorder="1" applyAlignment="1">
      <alignment vertical="center" wrapText="1"/>
    </xf>
    <xf numFmtId="176" fontId="0" fillId="5" borderId="8" xfId="0" applyNumberFormat="1" applyFill="1" applyBorder="1" applyAlignment="1">
      <alignment horizontal="center" vertical="center" wrapText="1"/>
    </xf>
    <xf numFmtId="176" fontId="0" fillId="5" borderId="5" xfId="0" applyNumberFormat="1" applyFill="1" applyBorder="1" applyAlignment="1">
      <alignment horizontal="center" vertical="center"/>
    </xf>
    <xf numFmtId="178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 wrapText="1"/>
    </xf>
    <xf numFmtId="176" fontId="0" fillId="0" borderId="2" xfId="0" applyNumberFormat="1" applyFill="1" applyBorder="1" applyAlignment="1">
      <alignment vertical="center"/>
    </xf>
    <xf numFmtId="176" fontId="0" fillId="0" borderId="1" xfId="0" applyNumberFormat="1" applyFill="1" applyBorder="1" applyAlignment="1">
      <alignment vertical="center"/>
    </xf>
    <xf numFmtId="178" fontId="0" fillId="0" borderId="1" xfId="0" applyNumberFormat="1" applyFill="1" applyBorder="1" applyAlignment="1">
      <alignment vertical="center"/>
    </xf>
    <xf numFmtId="176" fontId="0" fillId="0" borderId="1" xfId="0" applyNumberFormat="1" applyFill="1" applyBorder="1" applyAlignment="1">
      <alignment horizontal="center" vertical="center"/>
    </xf>
    <xf numFmtId="176" fontId="0" fillId="0" borderId="3" xfId="0" applyNumberFormat="1" applyFill="1" applyBorder="1" applyAlignment="1">
      <alignment vertical="center" wrapText="1"/>
    </xf>
    <xf numFmtId="0" fontId="0" fillId="0" borderId="0" xfId="0" applyFill="1"/>
    <xf numFmtId="0" fontId="2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8" fillId="0" borderId="14" xfId="2" applyFont="1" applyBorder="1" applyAlignment="1">
      <alignment vertical="center"/>
    </xf>
    <xf numFmtId="0" fontId="8" fillId="0" borderId="15" xfId="2" applyFont="1" applyBorder="1" applyAlignment="1">
      <alignment vertical="center"/>
    </xf>
    <xf numFmtId="0" fontId="8" fillId="0" borderId="16" xfId="2" applyFont="1" applyBorder="1" applyAlignment="1">
      <alignment vertical="center"/>
    </xf>
    <xf numFmtId="0" fontId="4" fillId="0" borderId="0" xfId="2"/>
    <xf numFmtId="0" fontId="9" fillId="0" borderId="18" xfId="2" applyFont="1" applyBorder="1" applyAlignment="1">
      <alignment vertical="center"/>
    </xf>
    <xf numFmtId="0" fontId="8" fillId="0" borderId="17" xfId="2" applyFont="1" applyBorder="1" applyAlignment="1">
      <alignment vertical="center"/>
    </xf>
    <xf numFmtId="0" fontId="8" fillId="0" borderId="0" xfId="2" applyFont="1" applyBorder="1" applyAlignment="1">
      <alignment vertical="center"/>
    </xf>
    <xf numFmtId="0" fontId="8" fillId="0" borderId="18" xfId="2" applyFont="1" applyBorder="1" applyAlignment="1">
      <alignment vertical="center"/>
    </xf>
    <xf numFmtId="0" fontId="11" fillId="0" borderId="17" xfId="2" applyFont="1" applyBorder="1" applyAlignment="1">
      <alignment vertical="center"/>
    </xf>
    <xf numFmtId="0" fontId="11" fillId="0" borderId="0" xfId="2" applyFont="1" applyBorder="1" applyAlignment="1">
      <alignment vertical="center"/>
    </xf>
    <xf numFmtId="0" fontId="11" fillId="0" borderId="18" xfId="2" applyFont="1" applyBorder="1" applyAlignment="1">
      <alignment vertical="center"/>
    </xf>
    <xf numFmtId="0" fontId="11" fillId="0" borderId="0" xfId="2" applyFont="1" applyBorder="1" applyAlignment="1">
      <alignment vertical="center"/>
    </xf>
    <xf numFmtId="0" fontId="12" fillId="0" borderId="18" xfId="2" applyFont="1" applyBorder="1" applyAlignment="1">
      <alignment vertical="center"/>
    </xf>
    <xf numFmtId="0" fontId="12" fillId="0" borderId="17" xfId="2" applyFont="1" applyBorder="1" applyAlignment="1">
      <alignment vertical="center"/>
    </xf>
    <xf numFmtId="0" fontId="12" fillId="0" borderId="0" xfId="2" applyFont="1" applyBorder="1" applyAlignment="1">
      <alignment vertical="center"/>
    </xf>
    <xf numFmtId="0" fontId="9" fillId="0" borderId="17" xfId="2" applyFont="1" applyBorder="1" applyAlignment="1">
      <alignment horizontal="center" vertical="center"/>
    </xf>
    <xf numFmtId="0" fontId="9" fillId="0" borderId="0" xfId="2" applyFont="1" applyBorder="1" applyAlignment="1">
      <alignment horizontal="center" vertical="center"/>
    </xf>
    <xf numFmtId="0" fontId="4" fillId="0" borderId="18" xfId="2" applyBorder="1" applyAlignment="1">
      <alignment vertical="center"/>
    </xf>
    <xf numFmtId="0" fontId="9" fillId="0" borderId="17" xfId="2" applyFont="1" applyBorder="1" applyAlignment="1">
      <alignment vertical="center"/>
    </xf>
    <xf numFmtId="0" fontId="12" fillId="0" borderId="0" xfId="2" applyFont="1" applyBorder="1" applyAlignment="1">
      <alignment horizontal="left" vertical="center" wrapText="1"/>
    </xf>
    <xf numFmtId="0" fontId="12" fillId="0" borderId="0" xfId="2" applyFont="1" applyBorder="1" applyAlignment="1">
      <alignment horizontal="left" vertical="center"/>
    </xf>
    <xf numFmtId="0" fontId="4" fillId="0" borderId="19" xfId="2" applyBorder="1"/>
    <xf numFmtId="0" fontId="4" fillId="0" borderId="20" xfId="2" applyBorder="1"/>
    <xf numFmtId="0" fontId="4" fillId="0" borderId="21" xfId="2" applyBorder="1"/>
    <xf numFmtId="0" fontId="12" fillId="0" borderId="0" xfId="2" applyFont="1" applyBorder="1" applyAlignment="1">
      <alignment horizontal="left" vertical="center" wrapText="1" shrinkToFit="1"/>
    </xf>
    <xf numFmtId="0" fontId="4" fillId="0" borderId="20" xfId="2" applyBorder="1" applyAlignment="1"/>
    <xf numFmtId="0" fontId="4" fillId="0" borderId="0" xfId="2" applyAlignment="1"/>
    <xf numFmtId="0" fontId="12" fillId="0" borderId="0" xfId="2" applyFont="1" applyBorder="1" applyAlignment="1">
      <alignment horizontal="left" vertical="center"/>
    </xf>
    <xf numFmtId="0" fontId="9" fillId="0" borderId="17" xfId="2" applyFont="1" applyBorder="1" applyAlignment="1">
      <alignment horizontal="center" vertical="center"/>
    </xf>
    <xf numFmtId="0" fontId="9" fillId="0" borderId="0" xfId="2" applyFont="1" applyBorder="1" applyAlignment="1">
      <alignment horizontal="center" vertical="center"/>
    </xf>
    <xf numFmtId="0" fontId="11" fillId="0" borderId="0" xfId="2" applyFont="1" applyBorder="1" applyAlignment="1">
      <alignment vertical="center" wrapText="1"/>
    </xf>
    <xf numFmtId="0" fontId="11" fillId="0" borderId="0" xfId="2" applyFont="1" applyBorder="1" applyAlignment="1">
      <alignment vertical="center"/>
    </xf>
    <xf numFmtId="0" fontId="11" fillId="0" borderId="0" xfId="2" applyFont="1" applyBorder="1" applyAlignment="1">
      <alignment horizontal="left" vertical="center" wrapText="1"/>
    </xf>
    <xf numFmtId="0" fontId="12" fillId="0" borderId="0" xfId="2" applyFont="1" applyBorder="1" applyAlignment="1">
      <alignment horizontal="left" vertical="center" wrapText="1"/>
    </xf>
    <xf numFmtId="0" fontId="4" fillId="0" borderId="18" xfId="2" applyBorder="1" applyAlignment="1">
      <alignment vertical="center"/>
    </xf>
    <xf numFmtId="0" fontId="11" fillId="0" borderId="0" xfId="2" applyFont="1" applyBorder="1" applyAlignment="1">
      <alignment horizontal="left" vertical="center"/>
    </xf>
    <xf numFmtId="0" fontId="9" fillId="0" borderId="0" xfId="2" applyFont="1" applyBorder="1" applyAlignment="1">
      <alignment horizontal="left" vertical="center"/>
    </xf>
    <xf numFmtId="176" fontId="0" fillId="5" borderId="11" xfId="0" applyNumberFormat="1" applyFill="1" applyBorder="1" applyAlignment="1">
      <alignment horizontal="center" vertical="center"/>
    </xf>
    <xf numFmtId="176" fontId="0" fillId="5" borderId="12" xfId="0" applyNumberFormat="1" applyFill="1" applyBorder="1" applyAlignment="1">
      <alignment horizontal="center" vertical="center" wrapText="1"/>
    </xf>
    <xf numFmtId="176" fontId="0" fillId="5" borderId="6" xfId="0" applyNumberForma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176" fontId="0" fillId="5" borderId="13" xfId="0" applyNumberFormat="1" applyFill="1" applyBorder="1" applyAlignment="1">
      <alignment horizontal="center" vertical="center"/>
    </xf>
    <xf numFmtId="176" fontId="0" fillId="5" borderId="4" xfId="0" applyNumberFormat="1" applyFill="1" applyBorder="1" applyAlignment="1">
      <alignment horizontal="center" vertical="center"/>
    </xf>
    <xf numFmtId="176" fontId="0" fillId="5" borderId="5" xfId="0" applyNumberFormat="1" applyFill="1" applyBorder="1" applyAlignment="1">
      <alignment horizontal="center" vertical="center"/>
    </xf>
  </cellXfs>
  <cellStyles count="3">
    <cellStyle name="쉼표 [0] 3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596C2-7831-44FB-B582-F649D6CCFB47}">
  <dimension ref="A1:D94"/>
  <sheetViews>
    <sheetView tabSelected="1" view="pageBreakPreview" zoomScale="130" zoomScaleNormal="100" zoomScaleSheetLayoutView="130" workbookViewId="0">
      <selection activeCell="A2" sqref="A2:C2"/>
    </sheetView>
  </sheetViews>
  <sheetFormatPr defaultRowHeight="10.5" x14ac:dyDescent="0.15"/>
  <cols>
    <col min="1" max="1" width="9.33203125" style="38"/>
    <col min="2" max="2" width="98.83203125" style="61" customWidth="1"/>
    <col min="3" max="3" width="63.5" style="38" customWidth="1"/>
    <col min="4" max="4" width="20.83203125" style="38" customWidth="1"/>
    <col min="5" max="16384" width="9.33203125" style="38"/>
  </cols>
  <sheetData>
    <row r="1" spans="1:4" ht="13.5" x14ac:dyDescent="0.15">
      <c r="A1" s="35"/>
      <c r="B1" s="36"/>
      <c r="C1" s="36"/>
      <c r="D1" s="37"/>
    </row>
    <row r="2" spans="1:4" ht="35.25" x14ac:dyDescent="0.15">
      <c r="A2" s="63" t="s">
        <v>320</v>
      </c>
      <c r="B2" s="64"/>
      <c r="C2" s="64"/>
      <c r="D2" s="39"/>
    </row>
    <row r="3" spans="1:4" ht="13.5" x14ac:dyDescent="0.15">
      <c r="A3" s="40"/>
      <c r="B3" s="41"/>
      <c r="C3" s="41"/>
      <c r="D3" s="42"/>
    </row>
    <row r="4" spans="1:4" ht="18.75" x14ac:dyDescent="0.15">
      <c r="A4" s="43"/>
      <c r="B4" s="46" t="s">
        <v>321</v>
      </c>
      <c r="C4" s="44"/>
      <c r="D4" s="45"/>
    </row>
    <row r="5" spans="1:4" ht="18.75" x14ac:dyDescent="0.15">
      <c r="A5" s="43"/>
      <c r="B5" s="46"/>
      <c r="C5" s="44"/>
      <c r="D5" s="45"/>
    </row>
    <row r="6" spans="1:4" ht="18.75" x14ac:dyDescent="0.15">
      <c r="A6" s="43"/>
      <c r="B6" s="46" t="s">
        <v>322</v>
      </c>
      <c r="C6" s="44"/>
      <c r="D6" s="45"/>
    </row>
    <row r="7" spans="1:4" ht="18.75" x14ac:dyDescent="0.15">
      <c r="A7" s="43"/>
      <c r="B7" s="46"/>
      <c r="C7" s="44"/>
      <c r="D7" s="45"/>
    </row>
    <row r="8" spans="1:4" ht="18.75" x14ac:dyDescent="0.15">
      <c r="A8" s="43"/>
      <c r="B8" s="46" t="s">
        <v>323</v>
      </c>
      <c r="C8" s="44"/>
      <c r="D8" s="45"/>
    </row>
    <row r="9" spans="1:4" ht="18.75" x14ac:dyDescent="0.15">
      <c r="A9" s="43"/>
      <c r="B9" s="46"/>
      <c r="C9" s="44"/>
      <c r="D9" s="45"/>
    </row>
    <row r="10" spans="1:4" ht="67.5" customHeight="1" x14ac:dyDescent="0.15">
      <c r="A10" s="43"/>
      <c r="B10" s="65" t="s">
        <v>383</v>
      </c>
      <c r="C10" s="66"/>
      <c r="D10" s="45"/>
    </row>
    <row r="11" spans="1:4" ht="18.75" x14ac:dyDescent="0.15">
      <c r="A11" s="43"/>
      <c r="B11" s="46"/>
      <c r="C11" s="44"/>
      <c r="D11" s="45"/>
    </row>
    <row r="12" spans="1:4" ht="54" customHeight="1" x14ac:dyDescent="0.15">
      <c r="A12" s="43"/>
      <c r="B12" s="67" t="s">
        <v>324</v>
      </c>
      <c r="C12" s="67"/>
      <c r="D12" s="47"/>
    </row>
    <row r="13" spans="1:4" ht="18.75" x14ac:dyDescent="0.15">
      <c r="A13" s="43"/>
      <c r="B13" s="46"/>
      <c r="C13" s="44"/>
      <c r="D13" s="47"/>
    </row>
    <row r="14" spans="1:4" ht="18.75" x14ac:dyDescent="0.15">
      <c r="A14" s="43"/>
      <c r="B14" s="46" t="s">
        <v>325</v>
      </c>
      <c r="C14" s="44"/>
      <c r="D14" s="47"/>
    </row>
    <row r="15" spans="1:4" ht="14.25" x14ac:dyDescent="0.15">
      <c r="A15" s="48"/>
      <c r="B15" s="68" t="s">
        <v>326</v>
      </c>
      <c r="C15" s="62"/>
      <c r="D15" s="47"/>
    </row>
    <row r="16" spans="1:4" ht="14.25" x14ac:dyDescent="0.15">
      <c r="A16" s="48"/>
      <c r="B16" s="62" t="s">
        <v>327</v>
      </c>
      <c r="C16" s="62"/>
      <c r="D16" s="47"/>
    </row>
    <row r="17" spans="1:4" ht="14.25" x14ac:dyDescent="0.15">
      <c r="A17" s="48"/>
      <c r="B17" s="62" t="s">
        <v>328</v>
      </c>
      <c r="C17" s="62"/>
      <c r="D17" s="47"/>
    </row>
    <row r="18" spans="1:4" ht="14.25" x14ac:dyDescent="0.15">
      <c r="A18" s="48"/>
      <c r="B18" s="62" t="s">
        <v>329</v>
      </c>
      <c r="C18" s="62"/>
      <c r="D18" s="47"/>
    </row>
    <row r="19" spans="1:4" ht="14.25" x14ac:dyDescent="0.15">
      <c r="A19" s="48"/>
      <c r="B19" s="62" t="s">
        <v>330</v>
      </c>
      <c r="C19" s="62"/>
      <c r="D19" s="47"/>
    </row>
    <row r="20" spans="1:4" ht="18.75" x14ac:dyDescent="0.15">
      <c r="A20" s="43"/>
      <c r="B20" s="46"/>
      <c r="C20" s="44"/>
      <c r="D20" s="45"/>
    </row>
    <row r="21" spans="1:4" ht="18.75" x14ac:dyDescent="0.15">
      <c r="A21" s="43"/>
      <c r="B21" s="46" t="s">
        <v>331</v>
      </c>
      <c r="C21" s="44"/>
      <c r="D21" s="45"/>
    </row>
    <row r="22" spans="1:4" ht="14.25" x14ac:dyDescent="0.15">
      <c r="A22" s="48"/>
      <c r="B22" s="68" t="s">
        <v>332</v>
      </c>
      <c r="C22" s="62"/>
      <c r="D22" s="47"/>
    </row>
    <row r="23" spans="1:4" ht="14.25" x14ac:dyDescent="0.15">
      <c r="A23" s="48"/>
      <c r="B23" s="62" t="s">
        <v>333</v>
      </c>
      <c r="C23" s="62"/>
      <c r="D23" s="47"/>
    </row>
    <row r="24" spans="1:4" ht="14.25" x14ac:dyDescent="0.15">
      <c r="A24" s="48"/>
      <c r="B24" s="62" t="s">
        <v>334</v>
      </c>
      <c r="C24" s="62"/>
      <c r="D24" s="47"/>
    </row>
    <row r="25" spans="1:4" ht="14.25" x14ac:dyDescent="0.15">
      <c r="A25" s="48"/>
      <c r="B25" s="62" t="s">
        <v>335</v>
      </c>
      <c r="C25" s="62"/>
      <c r="D25" s="47"/>
    </row>
    <row r="26" spans="1:4" ht="14.25" x14ac:dyDescent="0.15">
      <c r="A26" s="48"/>
      <c r="B26" s="62" t="s">
        <v>336</v>
      </c>
      <c r="C26" s="62"/>
      <c r="D26" s="47"/>
    </row>
    <row r="27" spans="1:4" ht="14.25" x14ac:dyDescent="0.15">
      <c r="A27" s="48"/>
      <c r="B27" s="49"/>
      <c r="C27" s="49"/>
      <c r="D27" s="47"/>
    </row>
    <row r="28" spans="1:4" ht="18.75" x14ac:dyDescent="0.15">
      <c r="A28" s="43"/>
      <c r="B28" s="46" t="s">
        <v>337</v>
      </c>
      <c r="C28" s="44"/>
      <c r="D28" s="45"/>
    </row>
    <row r="29" spans="1:4" ht="14.25" x14ac:dyDescent="0.15">
      <c r="A29" s="48"/>
      <c r="B29" s="62" t="s">
        <v>338</v>
      </c>
      <c r="C29" s="62"/>
      <c r="D29" s="47"/>
    </row>
    <row r="30" spans="1:4" ht="14.25" x14ac:dyDescent="0.15">
      <c r="A30" s="48"/>
      <c r="B30" s="62" t="s">
        <v>339</v>
      </c>
      <c r="C30" s="62"/>
      <c r="D30" s="47"/>
    </row>
    <row r="31" spans="1:4" ht="14.25" x14ac:dyDescent="0.15">
      <c r="A31" s="48"/>
      <c r="B31" s="62" t="s">
        <v>340</v>
      </c>
      <c r="C31" s="62"/>
      <c r="D31" s="47"/>
    </row>
    <row r="32" spans="1:4" ht="14.25" x14ac:dyDescent="0.15">
      <c r="A32" s="48"/>
      <c r="B32" s="62" t="s">
        <v>341</v>
      </c>
      <c r="C32" s="62"/>
      <c r="D32" s="47"/>
    </row>
    <row r="33" spans="1:4" ht="14.25" x14ac:dyDescent="0.15">
      <c r="A33" s="48"/>
      <c r="B33" s="62" t="s">
        <v>342</v>
      </c>
      <c r="C33" s="62"/>
      <c r="D33" s="47"/>
    </row>
    <row r="34" spans="1:4" ht="14.25" x14ac:dyDescent="0.15">
      <c r="A34" s="48"/>
      <c r="B34" s="62" t="s">
        <v>343</v>
      </c>
      <c r="C34" s="62"/>
      <c r="D34" s="47"/>
    </row>
    <row r="35" spans="1:4" ht="14.25" x14ac:dyDescent="0.15">
      <c r="A35" s="48"/>
      <c r="B35" s="49"/>
      <c r="C35" s="49"/>
      <c r="D35" s="47"/>
    </row>
    <row r="36" spans="1:4" ht="18.75" x14ac:dyDescent="0.15">
      <c r="A36" s="43"/>
      <c r="B36" s="46" t="s">
        <v>344</v>
      </c>
      <c r="C36" s="44"/>
      <c r="D36" s="45"/>
    </row>
    <row r="37" spans="1:4" ht="54" customHeight="1" x14ac:dyDescent="0.15">
      <c r="A37" s="43"/>
      <c r="B37" s="68" t="s">
        <v>345</v>
      </c>
      <c r="C37" s="62"/>
      <c r="D37" s="45"/>
    </row>
    <row r="38" spans="1:4" ht="13.5" x14ac:dyDescent="0.15">
      <c r="A38" s="40"/>
      <c r="B38" s="41"/>
      <c r="C38" s="41"/>
      <c r="D38" s="42"/>
    </row>
    <row r="39" spans="1:4" ht="13.5" x14ac:dyDescent="0.15">
      <c r="A39" s="40"/>
      <c r="B39" s="41"/>
      <c r="C39" s="41"/>
      <c r="D39" s="42"/>
    </row>
    <row r="40" spans="1:4" ht="13.5" x14ac:dyDescent="0.15">
      <c r="A40" s="40"/>
      <c r="B40" s="41"/>
      <c r="C40" s="41"/>
      <c r="D40" s="42"/>
    </row>
    <row r="41" spans="1:4" ht="13.5" x14ac:dyDescent="0.15">
      <c r="A41" s="40"/>
      <c r="B41" s="41"/>
      <c r="C41" s="41"/>
      <c r="D41" s="42"/>
    </row>
    <row r="42" spans="1:4" ht="35.25" x14ac:dyDescent="0.15">
      <c r="A42" s="63" t="s">
        <v>346</v>
      </c>
      <c r="B42" s="64"/>
      <c r="C42" s="64"/>
      <c r="D42" s="69"/>
    </row>
    <row r="43" spans="1:4" ht="35.25" x14ac:dyDescent="0.15">
      <c r="A43" s="50"/>
      <c r="B43" s="51"/>
      <c r="C43" s="51"/>
      <c r="D43" s="52"/>
    </row>
    <row r="44" spans="1:4" ht="35.25" x14ac:dyDescent="0.15">
      <c r="A44" s="50"/>
      <c r="B44" s="70" t="s">
        <v>347</v>
      </c>
      <c r="C44" s="70"/>
      <c r="D44" s="52"/>
    </row>
    <row r="45" spans="1:4" ht="37.5" customHeight="1" x14ac:dyDescent="0.15">
      <c r="A45" s="48"/>
      <c r="B45" s="59" t="s">
        <v>348</v>
      </c>
      <c r="C45" s="59"/>
      <c r="D45" s="47"/>
    </row>
    <row r="46" spans="1:4" ht="35.25" x14ac:dyDescent="0.15">
      <c r="A46" s="53"/>
      <c r="B46" s="71"/>
      <c r="C46" s="71"/>
      <c r="D46" s="39"/>
    </row>
    <row r="47" spans="1:4" ht="35.25" x14ac:dyDescent="0.15">
      <c r="A47" s="50"/>
      <c r="B47" s="70" t="s">
        <v>349</v>
      </c>
      <c r="C47" s="70"/>
      <c r="D47" s="52"/>
    </row>
    <row r="48" spans="1:4" ht="14.25" x14ac:dyDescent="0.15">
      <c r="A48" s="48"/>
      <c r="B48" s="62" t="s">
        <v>350</v>
      </c>
      <c r="C48" s="62"/>
      <c r="D48" s="47"/>
    </row>
    <row r="49" spans="1:4" ht="14.25" x14ac:dyDescent="0.15">
      <c r="A49" s="48"/>
      <c r="B49" s="62" t="s">
        <v>351</v>
      </c>
      <c r="C49" s="62"/>
      <c r="D49" s="47"/>
    </row>
    <row r="50" spans="1:4" ht="31.5" customHeight="1" x14ac:dyDescent="0.15">
      <c r="A50" s="48"/>
      <c r="B50" s="68" t="s">
        <v>385</v>
      </c>
      <c r="C50" s="68"/>
      <c r="D50" s="47"/>
    </row>
    <row r="51" spans="1:4" ht="14.25" x14ac:dyDescent="0.15">
      <c r="A51" s="48"/>
      <c r="B51" s="62" t="s">
        <v>352</v>
      </c>
      <c r="C51" s="62"/>
      <c r="D51" s="47"/>
    </row>
    <row r="52" spans="1:4" ht="14.25" x14ac:dyDescent="0.15">
      <c r="A52" s="48"/>
      <c r="B52" s="62" t="s">
        <v>353</v>
      </c>
      <c r="C52" s="62"/>
      <c r="D52" s="47"/>
    </row>
    <row r="53" spans="1:4" ht="14.25" x14ac:dyDescent="0.15">
      <c r="A53" s="48"/>
      <c r="B53" s="62" t="s">
        <v>354</v>
      </c>
      <c r="C53" s="62"/>
      <c r="D53" s="47"/>
    </row>
    <row r="54" spans="1:4" ht="57.75" customHeight="1" x14ac:dyDescent="0.15">
      <c r="A54" s="48"/>
      <c r="B54" s="68" t="s">
        <v>384</v>
      </c>
      <c r="C54" s="62"/>
      <c r="D54" s="47"/>
    </row>
    <row r="55" spans="1:4" ht="14.25" x14ac:dyDescent="0.15">
      <c r="A55" s="48"/>
      <c r="B55" s="54"/>
      <c r="C55" s="55"/>
      <c r="D55" s="47"/>
    </row>
    <row r="56" spans="1:4" ht="35.25" x14ac:dyDescent="0.15">
      <c r="A56" s="50"/>
      <c r="B56" s="70" t="s">
        <v>355</v>
      </c>
      <c r="C56" s="70"/>
      <c r="D56" s="52"/>
    </row>
    <row r="57" spans="1:4" ht="36.75" customHeight="1" x14ac:dyDescent="0.15">
      <c r="A57" s="48"/>
      <c r="B57" s="68" t="s">
        <v>356</v>
      </c>
      <c r="C57" s="68"/>
      <c r="D57" s="47"/>
    </row>
    <row r="58" spans="1:4" ht="14.25" x14ac:dyDescent="0.15">
      <c r="A58" s="48"/>
      <c r="B58" s="55"/>
      <c r="C58" s="55"/>
      <c r="D58" s="47"/>
    </row>
    <row r="59" spans="1:4" ht="18.75" x14ac:dyDescent="0.15">
      <c r="A59" s="48"/>
      <c r="B59" s="70" t="s">
        <v>357</v>
      </c>
      <c r="C59" s="70"/>
      <c r="D59" s="47"/>
    </row>
    <row r="60" spans="1:4" ht="63.75" customHeight="1" x14ac:dyDescent="0.15">
      <c r="A60" s="48"/>
      <c r="B60" s="68" t="s">
        <v>386</v>
      </c>
      <c r="C60" s="62"/>
      <c r="D60" s="47"/>
    </row>
    <row r="61" spans="1:4" ht="69" customHeight="1" x14ac:dyDescent="0.15">
      <c r="A61" s="48"/>
      <c r="B61" s="68" t="s">
        <v>387</v>
      </c>
      <c r="C61" s="68"/>
      <c r="D61" s="47"/>
    </row>
    <row r="62" spans="1:4" ht="13.5" x14ac:dyDescent="0.15">
      <c r="A62" s="40"/>
      <c r="B62" s="41"/>
      <c r="C62" s="41"/>
      <c r="D62" s="42"/>
    </row>
    <row r="63" spans="1:4" ht="18.75" x14ac:dyDescent="0.15">
      <c r="A63" s="48"/>
      <c r="B63" s="70" t="s">
        <v>358</v>
      </c>
      <c r="C63" s="70"/>
      <c r="D63" s="47"/>
    </row>
    <row r="64" spans="1:4" ht="51" customHeight="1" x14ac:dyDescent="0.15">
      <c r="A64" s="48"/>
      <c r="B64" s="68" t="s">
        <v>359</v>
      </c>
      <c r="C64" s="62"/>
      <c r="D64" s="47"/>
    </row>
    <row r="65" spans="1:4" ht="14.25" x14ac:dyDescent="0.15">
      <c r="A65" s="48"/>
      <c r="B65" s="68" t="s">
        <v>360</v>
      </c>
      <c r="C65" s="68"/>
      <c r="D65" s="47"/>
    </row>
    <row r="66" spans="1:4" ht="13.5" x14ac:dyDescent="0.15">
      <c r="A66" s="40"/>
      <c r="B66" s="41"/>
      <c r="C66" s="41"/>
      <c r="D66" s="42"/>
    </row>
    <row r="67" spans="1:4" ht="35.25" x14ac:dyDescent="0.15">
      <c r="A67" s="50"/>
      <c r="B67" s="70" t="s">
        <v>361</v>
      </c>
      <c r="C67" s="70"/>
      <c r="D67" s="52"/>
    </row>
    <row r="68" spans="1:4" ht="14.25" x14ac:dyDescent="0.15">
      <c r="A68" s="48"/>
      <c r="B68" s="68" t="s">
        <v>362</v>
      </c>
      <c r="C68" s="62"/>
      <c r="D68" s="47"/>
    </row>
    <row r="69" spans="1:4" ht="13.5" x14ac:dyDescent="0.15">
      <c r="A69" s="40"/>
      <c r="B69" s="41"/>
      <c r="C69" s="41"/>
      <c r="D69" s="42"/>
    </row>
    <row r="70" spans="1:4" ht="35.25" x14ac:dyDescent="0.15">
      <c r="A70" s="50"/>
      <c r="B70" s="70" t="s">
        <v>363</v>
      </c>
      <c r="C70" s="70"/>
      <c r="D70" s="52"/>
    </row>
    <row r="71" spans="1:4" ht="14.25" x14ac:dyDescent="0.15">
      <c r="A71" s="48"/>
      <c r="B71" s="68" t="s">
        <v>364</v>
      </c>
      <c r="C71" s="62"/>
      <c r="D71" s="47"/>
    </row>
    <row r="72" spans="1:4" ht="13.5" x14ac:dyDescent="0.15">
      <c r="A72" s="40"/>
      <c r="B72" s="41"/>
      <c r="C72" s="41"/>
      <c r="D72" s="42"/>
    </row>
    <row r="73" spans="1:4" ht="35.25" x14ac:dyDescent="0.15">
      <c r="A73" s="50"/>
      <c r="B73" s="70" t="s">
        <v>365</v>
      </c>
      <c r="C73" s="70"/>
      <c r="D73" s="52"/>
    </row>
    <row r="74" spans="1:4" ht="14.25" x14ac:dyDescent="0.15">
      <c r="A74" s="48"/>
      <c r="B74" s="68" t="s">
        <v>366</v>
      </c>
      <c r="C74" s="62"/>
      <c r="D74" s="47"/>
    </row>
    <row r="75" spans="1:4" ht="13.5" x14ac:dyDescent="0.15">
      <c r="A75" s="40"/>
      <c r="B75" s="41"/>
      <c r="C75" s="41"/>
      <c r="D75" s="42"/>
    </row>
    <row r="76" spans="1:4" ht="35.25" x14ac:dyDescent="0.15">
      <c r="A76" s="50"/>
      <c r="B76" s="70" t="s">
        <v>367</v>
      </c>
      <c r="C76" s="70"/>
      <c r="D76" s="52"/>
    </row>
    <row r="77" spans="1:4" ht="14.25" x14ac:dyDescent="0.15">
      <c r="A77" s="48"/>
      <c r="B77" s="68" t="s">
        <v>368</v>
      </c>
      <c r="C77" s="62"/>
      <c r="D77" s="47"/>
    </row>
    <row r="78" spans="1:4" ht="14.25" x14ac:dyDescent="0.15">
      <c r="A78" s="48"/>
      <c r="B78" s="68" t="s">
        <v>369</v>
      </c>
      <c r="C78" s="68"/>
      <c r="D78" s="47"/>
    </row>
    <row r="79" spans="1:4" ht="13.5" x14ac:dyDescent="0.15">
      <c r="A79" s="40"/>
      <c r="B79" s="41"/>
      <c r="C79" s="41"/>
      <c r="D79" s="42"/>
    </row>
    <row r="80" spans="1:4" ht="35.25" x14ac:dyDescent="0.15">
      <c r="A80" s="50"/>
      <c r="B80" s="70" t="s">
        <v>370</v>
      </c>
      <c r="C80" s="70"/>
      <c r="D80" s="52"/>
    </row>
    <row r="81" spans="1:4" ht="14.25" x14ac:dyDescent="0.15">
      <c r="A81" s="48"/>
      <c r="B81" s="68" t="s">
        <v>371</v>
      </c>
      <c r="C81" s="62"/>
      <c r="D81" s="47"/>
    </row>
    <row r="82" spans="1:4" ht="14.25" x14ac:dyDescent="0.15">
      <c r="A82" s="48"/>
      <c r="B82" s="68" t="s">
        <v>372</v>
      </c>
      <c r="C82" s="62"/>
      <c r="D82" s="47"/>
    </row>
    <row r="83" spans="1:4" ht="14.25" x14ac:dyDescent="0.15">
      <c r="A83" s="48"/>
      <c r="B83" s="68" t="s">
        <v>373</v>
      </c>
      <c r="C83" s="62"/>
      <c r="D83" s="47"/>
    </row>
    <row r="84" spans="1:4" ht="14.25" x14ac:dyDescent="0.15">
      <c r="A84" s="48"/>
      <c r="B84" s="68" t="s">
        <v>374</v>
      </c>
      <c r="C84" s="62"/>
      <c r="D84" s="47"/>
    </row>
    <row r="85" spans="1:4" ht="13.5" x14ac:dyDescent="0.15">
      <c r="A85" s="40"/>
      <c r="B85" s="41"/>
      <c r="C85" s="41"/>
      <c r="D85" s="42"/>
    </row>
    <row r="86" spans="1:4" ht="35.25" x14ac:dyDescent="0.15">
      <c r="A86" s="50"/>
      <c r="B86" s="70" t="s">
        <v>375</v>
      </c>
      <c r="C86" s="70"/>
      <c r="D86" s="52"/>
    </row>
    <row r="87" spans="1:4" ht="14.25" x14ac:dyDescent="0.15">
      <c r="A87" s="48"/>
      <c r="B87" s="68" t="s">
        <v>376</v>
      </c>
      <c r="C87" s="62"/>
      <c r="D87" s="47"/>
    </row>
    <row r="88" spans="1:4" ht="14.25" x14ac:dyDescent="0.15">
      <c r="A88" s="48"/>
      <c r="B88" s="68"/>
      <c r="C88" s="62"/>
      <c r="D88" s="47"/>
    </row>
    <row r="89" spans="1:4" ht="35.25" x14ac:dyDescent="0.15">
      <c r="A89" s="50"/>
      <c r="B89" s="70" t="s">
        <v>377</v>
      </c>
      <c r="C89" s="70"/>
      <c r="D89" s="52"/>
    </row>
    <row r="90" spans="1:4" ht="14.25" x14ac:dyDescent="0.15">
      <c r="A90" s="48"/>
      <c r="B90" s="68" t="s">
        <v>378</v>
      </c>
      <c r="C90" s="62"/>
      <c r="D90" s="47"/>
    </row>
    <row r="91" spans="1:4" ht="14.25" x14ac:dyDescent="0.15">
      <c r="A91" s="48"/>
      <c r="B91" s="68" t="s">
        <v>379</v>
      </c>
      <c r="C91" s="62"/>
      <c r="D91" s="47"/>
    </row>
    <row r="92" spans="1:4" ht="14.25" x14ac:dyDescent="0.15">
      <c r="A92" s="48"/>
      <c r="B92" s="68" t="s">
        <v>380</v>
      </c>
      <c r="C92" s="62"/>
      <c r="D92" s="47"/>
    </row>
    <row r="93" spans="1:4" ht="14.25" x14ac:dyDescent="0.15">
      <c r="A93" s="48"/>
      <c r="B93" s="68" t="s">
        <v>381</v>
      </c>
      <c r="C93" s="62"/>
      <c r="D93" s="47"/>
    </row>
    <row r="94" spans="1:4" x14ac:dyDescent="0.15">
      <c r="A94" s="56"/>
      <c r="B94" s="60"/>
      <c r="C94" s="57"/>
      <c r="D94" s="58"/>
    </row>
  </sheetData>
  <mergeCells count="61">
    <mergeCell ref="B92:C92"/>
    <mergeCell ref="B93:C93"/>
    <mergeCell ref="B86:C86"/>
    <mergeCell ref="B87:C87"/>
    <mergeCell ref="B88:C88"/>
    <mergeCell ref="B89:C89"/>
    <mergeCell ref="B90:C90"/>
    <mergeCell ref="B91:C91"/>
    <mergeCell ref="B84:C84"/>
    <mergeCell ref="B70:C70"/>
    <mergeCell ref="B71:C71"/>
    <mergeCell ref="B73:C73"/>
    <mergeCell ref="B74:C74"/>
    <mergeCell ref="B76:C76"/>
    <mergeCell ref="B77:C77"/>
    <mergeCell ref="B78:C78"/>
    <mergeCell ref="B80:C80"/>
    <mergeCell ref="B81:C81"/>
    <mergeCell ref="B82:C82"/>
    <mergeCell ref="B83:C83"/>
    <mergeCell ref="B68:C68"/>
    <mergeCell ref="B53:C53"/>
    <mergeCell ref="B54:C54"/>
    <mergeCell ref="B56:C56"/>
    <mergeCell ref="B57:C57"/>
    <mergeCell ref="B59:C59"/>
    <mergeCell ref="B60:C60"/>
    <mergeCell ref="B61:C61"/>
    <mergeCell ref="B63:C63"/>
    <mergeCell ref="B64:C64"/>
    <mergeCell ref="B65:C65"/>
    <mergeCell ref="B67:C67"/>
    <mergeCell ref="B52:C52"/>
    <mergeCell ref="B34:C34"/>
    <mergeCell ref="B37:C37"/>
    <mergeCell ref="A42:D42"/>
    <mergeCell ref="B44:C44"/>
    <mergeCell ref="B46:C46"/>
    <mergeCell ref="B47:C47"/>
    <mergeCell ref="B48:C48"/>
    <mergeCell ref="B49:C49"/>
    <mergeCell ref="B50:C50"/>
    <mergeCell ref="B51:C51"/>
    <mergeCell ref="B33:C33"/>
    <mergeCell ref="B18:C18"/>
    <mergeCell ref="B19:C19"/>
    <mergeCell ref="B22:C22"/>
    <mergeCell ref="B23:C23"/>
    <mergeCell ref="B24:C24"/>
    <mergeCell ref="B25:C25"/>
    <mergeCell ref="B26:C26"/>
    <mergeCell ref="B29:C29"/>
    <mergeCell ref="B30:C30"/>
    <mergeCell ref="B31:C31"/>
    <mergeCell ref="B32:C32"/>
    <mergeCell ref="B17:C17"/>
    <mergeCell ref="A2:C2"/>
    <mergeCell ref="B10:C10"/>
    <mergeCell ref="B12:C12"/>
    <mergeCell ref="B15:C15"/>
    <mergeCell ref="B16:C16"/>
  </mergeCells>
  <phoneticPr fontId="5" type="noConversion"/>
  <pageMargins left="0.7" right="0.7" top="0.75" bottom="0.75" header="0.3" footer="0.3"/>
  <pageSetup paperSize="9" scale="86" orientation="portrait" r:id="rId1"/>
  <rowBreaks count="2" manualBreakCount="2">
    <brk id="41" max="16383" man="1"/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I124"/>
  <sheetViews>
    <sheetView view="pageBreakPreview" zoomScale="130" zoomScaleNormal="115" zoomScaleSheetLayoutView="130" workbookViewId="0">
      <selection activeCell="B11" sqref="B11"/>
    </sheetView>
  </sheetViews>
  <sheetFormatPr defaultRowHeight="18.399999999999999" customHeight="1" x14ac:dyDescent="0.15"/>
  <cols>
    <col min="1" max="1" width="40.1640625" customWidth="1"/>
    <col min="2" max="2" width="35" customWidth="1"/>
    <col min="3" max="3" width="8" customWidth="1"/>
    <col min="4" max="4" width="5" customWidth="1"/>
    <col min="5" max="12" width="11.83203125" customWidth="1"/>
    <col min="13" max="13" width="10" customWidth="1"/>
    <col min="14" max="59" width="9.33203125" customWidth="1"/>
  </cols>
  <sheetData>
    <row r="1" spans="1:61" s="7" customFormat="1" ht="30" customHeight="1" thickBot="1" x14ac:dyDescent="0.2">
      <c r="A1" s="75" t="s">
        <v>317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61" ht="18.399999999999999" customHeight="1" x14ac:dyDescent="0.15">
      <c r="A2" s="76" t="s">
        <v>53</v>
      </c>
      <c r="B2" s="72" t="s">
        <v>146</v>
      </c>
      <c r="C2" s="72" t="s">
        <v>185</v>
      </c>
      <c r="D2" s="72" t="s">
        <v>121</v>
      </c>
      <c r="E2" s="72" t="s">
        <v>310</v>
      </c>
      <c r="F2" s="72" t="s">
        <v>316</v>
      </c>
      <c r="G2" s="72" t="s">
        <v>221</v>
      </c>
      <c r="H2" s="72" t="s">
        <v>316</v>
      </c>
      <c r="I2" s="72" t="s">
        <v>129</v>
      </c>
      <c r="J2" s="72" t="s">
        <v>316</v>
      </c>
      <c r="K2" s="72" t="s">
        <v>15</v>
      </c>
      <c r="L2" s="72" t="s">
        <v>316</v>
      </c>
      <c r="M2" s="73" t="s">
        <v>84</v>
      </c>
    </row>
    <row r="3" spans="1:61" ht="18.399999999999999" customHeight="1" x14ac:dyDescent="0.15">
      <c r="A3" s="77" t="s">
        <v>316</v>
      </c>
      <c r="B3" s="78" t="s">
        <v>316</v>
      </c>
      <c r="C3" s="78" t="s">
        <v>316</v>
      </c>
      <c r="D3" s="78" t="s">
        <v>316</v>
      </c>
      <c r="E3" s="18" t="s">
        <v>79</v>
      </c>
      <c r="F3" s="18" t="s">
        <v>45</v>
      </c>
      <c r="G3" s="18" t="s">
        <v>79</v>
      </c>
      <c r="H3" s="18" t="s">
        <v>45</v>
      </c>
      <c r="I3" s="18" t="s">
        <v>79</v>
      </c>
      <c r="J3" s="18" t="s">
        <v>45</v>
      </c>
      <c r="K3" s="18" t="s">
        <v>79</v>
      </c>
      <c r="L3" s="18" t="s">
        <v>45</v>
      </c>
      <c r="M3" s="74" t="s">
        <v>316</v>
      </c>
      <c r="S3" s="1"/>
      <c r="T3" s="1" t="s">
        <v>237</v>
      </c>
      <c r="U3" s="1" t="s">
        <v>110</v>
      </c>
      <c r="V3" s="1" t="s">
        <v>46</v>
      </c>
      <c r="W3" s="1" t="s">
        <v>14</v>
      </c>
      <c r="X3" s="1" t="s">
        <v>99</v>
      </c>
      <c r="Y3" s="1" t="s">
        <v>220</v>
      </c>
    </row>
    <row r="4" spans="1:61" ht="18.399999999999999" customHeight="1" x14ac:dyDescent="0.15">
      <c r="A4" s="8" t="s">
        <v>382</v>
      </c>
      <c r="B4" s="2" t="s">
        <v>316</v>
      </c>
      <c r="C4" s="2">
        <v>0</v>
      </c>
      <c r="D4" s="2" t="s">
        <v>316</v>
      </c>
      <c r="F4" s="19"/>
      <c r="H4" s="19"/>
      <c r="J4" s="19"/>
      <c r="L4" s="19"/>
      <c r="M4" s="15"/>
    </row>
    <row r="5" spans="1:61" ht="18.399999999999999" customHeight="1" x14ac:dyDescent="0.15">
      <c r="A5" s="8" t="s">
        <v>309</v>
      </c>
      <c r="B5" s="2" t="s">
        <v>316</v>
      </c>
      <c r="C5" s="2">
        <v>1</v>
      </c>
      <c r="D5" s="2" t="s">
        <v>262</v>
      </c>
      <c r="E5" s="19"/>
      <c r="F5" s="19"/>
      <c r="G5" s="19"/>
      <c r="H5" s="19"/>
      <c r="I5" s="19"/>
      <c r="J5" s="19"/>
      <c r="K5" s="19"/>
      <c r="L5" s="19"/>
      <c r="M5" s="15"/>
      <c r="BI5" s="22" t="str">
        <f>HYPERLINK("#내역서!A34","A010 →")</f>
        <v>A010 →</v>
      </c>
    </row>
    <row r="6" spans="1:61" ht="18.399999999999999" customHeight="1" x14ac:dyDescent="0.15">
      <c r="A6" s="8" t="s">
        <v>106</v>
      </c>
      <c r="B6" s="2" t="s">
        <v>316</v>
      </c>
      <c r="C6" s="2">
        <v>1</v>
      </c>
      <c r="D6" s="2" t="s">
        <v>262</v>
      </c>
      <c r="E6" s="19"/>
      <c r="F6" s="19"/>
      <c r="G6" s="19"/>
      <c r="H6" s="19"/>
      <c r="I6" s="19"/>
      <c r="J6" s="19"/>
      <c r="K6" s="19"/>
      <c r="L6" s="19"/>
      <c r="M6" s="15"/>
      <c r="BI6" s="22" t="str">
        <f>HYPERLINK("#내역서!A38","A020 →")</f>
        <v>A020 →</v>
      </c>
    </row>
    <row r="7" spans="1:61" ht="18.399999999999999" customHeight="1" x14ac:dyDescent="0.15">
      <c r="A7" s="8" t="s">
        <v>51</v>
      </c>
      <c r="B7" s="2" t="s">
        <v>316</v>
      </c>
      <c r="C7" s="2">
        <v>1</v>
      </c>
      <c r="D7" s="2" t="s">
        <v>262</v>
      </c>
      <c r="E7" s="19"/>
      <c r="F7" s="19"/>
      <c r="G7" s="19"/>
      <c r="H7" s="19"/>
      <c r="I7" s="19"/>
      <c r="J7" s="19"/>
      <c r="K7" s="19"/>
      <c r="L7" s="19"/>
      <c r="M7" s="15"/>
      <c r="BI7" s="22" t="str">
        <f>HYPERLINK("#내역서!A65","A030 →")</f>
        <v>A030 →</v>
      </c>
    </row>
    <row r="8" spans="1:61" ht="18.399999999999999" customHeight="1" x14ac:dyDescent="0.15">
      <c r="A8" s="8" t="s">
        <v>297</v>
      </c>
      <c r="B8" s="2" t="s">
        <v>316</v>
      </c>
      <c r="C8" s="2">
        <v>1</v>
      </c>
      <c r="D8" s="2" t="s">
        <v>262</v>
      </c>
      <c r="E8" s="19"/>
      <c r="F8" s="19"/>
      <c r="G8" s="19"/>
      <c r="H8" s="19"/>
      <c r="I8" s="19"/>
      <c r="J8" s="19"/>
      <c r="K8" s="19"/>
      <c r="L8" s="19"/>
      <c r="M8" s="15"/>
      <c r="BI8" s="22" t="str">
        <f>HYPERLINK("#내역서!A72","A040 →")</f>
        <v>A040 →</v>
      </c>
    </row>
    <row r="9" spans="1:61" ht="18.399999999999999" customHeight="1" x14ac:dyDescent="0.15">
      <c r="A9" s="8" t="s">
        <v>143</v>
      </c>
      <c r="B9" s="2" t="s">
        <v>316</v>
      </c>
      <c r="C9" s="2">
        <v>1</v>
      </c>
      <c r="D9" s="2" t="s">
        <v>262</v>
      </c>
      <c r="E9" s="19"/>
      <c r="F9" s="19"/>
      <c r="G9" s="19"/>
      <c r="H9" s="19"/>
      <c r="I9" s="19"/>
      <c r="J9" s="19"/>
      <c r="K9" s="19"/>
      <c r="L9" s="19"/>
      <c r="M9" s="15"/>
      <c r="AA9" s="21" t="s">
        <v>241</v>
      </c>
      <c r="AB9" s="6">
        <f>(내역서!H5+내역서!H6+내역서!H7+내역서!H8+내역서!H9)</f>
        <v>0</v>
      </c>
      <c r="AC9" s="21" t="s">
        <v>268</v>
      </c>
      <c r="AD9" s="5">
        <f t="shared" ref="AD9:AD29" si="0">$AB9</f>
        <v>0</v>
      </c>
      <c r="BI9" s="22" t="str">
        <f>HYPERLINK("#내역서!A93","A050 →")</f>
        <v>A050 →</v>
      </c>
    </row>
    <row r="10" spans="1:61" ht="18.399999999999999" customHeight="1" x14ac:dyDescent="0.15">
      <c r="A10" s="8" t="s">
        <v>258</v>
      </c>
      <c r="B10" s="2" t="s">
        <v>316</v>
      </c>
      <c r="C10" s="2"/>
      <c r="D10" s="2" t="s">
        <v>316</v>
      </c>
      <c r="E10" s="19"/>
      <c r="F10" s="19"/>
      <c r="G10" s="1"/>
      <c r="H10" s="19"/>
      <c r="I10" s="1"/>
      <c r="J10" s="19"/>
      <c r="K10" s="1"/>
      <c r="L10" s="19"/>
      <c r="M10" s="15"/>
      <c r="X10" t="s">
        <v>269</v>
      </c>
      <c r="AA10" s="21" t="s">
        <v>36</v>
      </c>
      <c r="AB10" s="6">
        <f>(내역서!J5+내역서!J6+내역서!J7+내역서!J8+내역서!J9)</f>
        <v>0</v>
      </c>
      <c r="AC10" s="21" t="s">
        <v>126</v>
      </c>
      <c r="AD10" s="5">
        <f t="shared" si="0"/>
        <v>0</v>
      </c>
    </row>
    <row r="11" spans="1:61" ht="18.399999999999999" customHeight="1" x14ac:dyDescent="0.15">
      <c r="A11" s="8" t="s">
        <v>130</v>
      </c>
      <c r="B11" s="2" t="s">
        <v>316</v>
      </c>
      <c r="C11" s="2"/>
      <c r="D11" s="2" t="s">
        <v>316</v>
      </c>
      <c r="E11" s="19"/>
      <c r="F11" s="19"/>
      <c r="G11" s="1"/>
      <c r="H11" s="19"/>
      <c r="I11" s="1"/>
      <c r="J11" s="19"/>
      <c r="K11" s="1"/>
      <c r="L11" s="19"/>
      <c r="M11" s="15"/>
      <c r="AA11" s="21" t="s">
        <v>36</v>
      </c>
      <c r="AB11" s="6">
        <f>TRUNC(내역서!J10*(19.1/100),0)</f>
        <v>0</v>
      </c>
      <c r="AC11" s="21" t="s">
        <v>126</v>
      </c>
      <c r="AD11" s="5">
        <f t="shared" si="0"/>
        <v>0</v>
      </c>
    </row>
    <row r="12" spans="1:61" ht="18.399999999999999" customHeight="1" x14ac:dyDescent="0.15">
      <c r="A12" s="8" t="s">
        <v>290</v>
      </c>
      <c r="B12" s="2" t="s">
        <v>47</v>
      </c>
      <c r="C12" s="2">
        <v>1</v>
      </c>
      <c r="D12" s="2" t="s">
        <v>262</v>
      </c>
      <c r="E12" s="19"/>
      <c r="F12" s="19"/>
      <c r="G12" s="1"/>
      <c r="H12" s="19"/>
      <c r="I12" s="1"/>
      <c r="J12" s="19"/>
      <c r="K12" s="1"/>
      <c r="L12" s="19"/>
      <c r="M12" s="15"/>
      <c r="X12" t="s">
        <v>315</v>
      </c>
      <c r="AA12" s="21" t="s">
        <v>105</v>
      </c>
      <c r="AB12" s="6">
        <f>TRUNC(내역서!J10*(3.595/100),0)</f>
        <v>0</v>
      </c>
      <c r="AC12" s="21" t="s">
        <v>175</v>
      </c>
      <c r="AD12" s="5">
        <f t="shared" si="0"/>
        <v>0</v>
      </c>
    </row>
    <row r="13" spans="1:61" ht="18.399999999999999" customHeight="1" x14ac:dyDescent="0.15">
      <c r="A13" s="8" t="s">
        <v>181</v>
      </c>
      <c r="B13" s="2" t="s">
        <v>7</v>
      </c>
      <c r="C13" s="2">
        <v>1</v>
      </c>
      <c r="D13" s="2" t="s">
        <v>262</v>
      </c>
      <c r="E13" s="19"/>
      <c r="F13" s="19"/>
      <c r="G13" s="1"/>
      <c r="H13" s="19"/>
      <c r="I13" s="1"/>
      <c r="J13" s="19"/>
      <c r="K13" s="1"/>
      <c r="L13" s="19"/>
      <c r="M13" s="15"/>
      <c r="X13" t="s">
        <v>10</v>
      </c>
      <c r="AA13" s="21" t="s">
        <v>105</v>
      </c>
      <c r="AB13" s="6">
        <f>TRUNC(내역서!J10*(4.75/100),0)</f>
        <v>0</v>
      </c>
      <c r="AC13" s="21" t="s">
        <v>175</v>
      </c>
      <c r="AD13" s="5">
        <f t="shared" si="0"/>
        <v>0</v>
      </c>
    </row>
    <row r="14" spans="1:61" ht="18.399999999999999" customHeight="1" x14ac:dyDescent="0.15">
      <c r="A14" s="8" t="s">
        <v>43</v>
      </c>
      <c r="B14" s="2" t="s">
        <v>192</v>
      </c>
      <c r="C14" s="2">
        <v>1</v>
      </c>
      <c r="D14" s="2" t="s">
        <v>262</v>
      </c>
      <c r="E14" s="19"/>
      <c r="F14" s="19"/>
      <c r="G14" s="1"/>
      <c r="H14" s="19"/>
      <c r="I14" s="1"/>
      <c r="J14" s="19"/>
      <c r="K14" s="1"/>
      <c r="L14" s="19"/>
      <c r="M14" s="15"/>
      <c r="X14" t="s">
        <v>256</v>
      </c>
      <c r="AA14" s="21" t="s">
        <v>105</v>
      </c>
      <c r="AB14" s="6">
        <f>TRUNC(내역서!J10*(2.3/100),0)</f>
        <v>0</v>
      </c>
      <c r="AC14" s="21" t="s">
        <v>175</v>
      </c>
      <c r="AD14" s="5">
        <f t="shared" si="0"/>
        <v>0</v>
      </c>
    </row>
    <row r="15" spans="1:61" ht="18.399999999999999" customHeight="1" x14ac:dyDescent="0.15">
      <c r="A15" s="8" t="s">
        <v>264</v>
      </c>
      <c r="B15" s="2" t="s">
        <v>312</v>
      </c>
      <c r="C15" s="2">
        <v>1</v>
      </c>
      <c r="D15" s="2" t="s">
        <v>262</v>
      </c>
      <c r="E15" s="19"/>
      <c r="F15" s="19"/>
      <c r="G15" s="1"/>
      <c r="H15" s="19"/>
      <c r="I15" s="1"/>
      <c r="J15" s="19"/>
      <c r="K15" s="1"/>
      <c r="L15" s="19"/>
      <c r="M15" s="15"/>
      <c r="X15" t="s">
        <v>87</v>
      </c>
      <c r="AA15" s="21" t="s">
        <v>105</v>
      </c>
      <c r="AB15" s="6">
        <f>TRUNC((내역서!H13+내역서!J13+내역서!L13)*(13.14/100),0)</f>
        <v>0</v>
      </c>
      <c r="AC15" s="21" t="s">
        <v>175</v>
      </c>
      <c r="AD15" s="5">
        <f t="shared" si="0"/>
        <v>0</v>
      </c>
    </row>
    <row r="16" spans="1:61" ht="18.399999999999999" customHeight="1" x14ac:dyDescent="0.15">
      <c r="A16" s="8" t="s">
        <v>235</v>
      </c>
      <c r="B16" s="2" t="s">
        <v>194</v>
      </c>
      <c r="C16" s="2">
        <v>1</v>
      </c>
      <c r="D16" s="2" t="s">
        <v>262</v>
      </c>
      <c r="E16" s="19"/>
      <c r="F16" s="19"/>
      <c r="G16" s="1"/>
      <c r="H16" s="19"/>
      <c r="I16" s="1"/>
      <c r="J16" s="19"/>
      <c r="K16" s="1"/>
      <c r="L16" s="19"/>
      <c r="M16" s="15"/>
      <c r="X16" t="s">
        <v>140</v>
      </c>
      <c r="AA16" s="21" t="s">
        <v>105</v>
      </c>
      <c r="AB16" s="6">
        <f>TRUNC((내역서!J10+(내역서!H12+내역서!J12+내역서!L12))*(3.56/100),0)</f>
        <v>0</v>
      </c>
      <c r="AC16" s="21" t="s">
        <v>175</v>
      </c>
      <c r="AD16" s="5">
        <f t="shared" si="0"/>
        <v>0</v>
      </c>
    </row>
    <row r="17" spans="1:61" ht="18.399999999999999" customHeight="1" x14ac:dyDescent="0.15">
      <c r="A17" s="8" t="s">
        <v>3</v>
      </c>
      <c r="B17" s="2" t="s">
        <v>93</v>
      </c>
      <c r="C17" s="2">
        <v>1</v>
      </c>
      <c r="D17" s="2" t="s">
        <v>262</v>
      </c>
      <c r="E17" s="19"/>
      <c r="F17" s="19"/>
      <c r="G17" s="1"/>
      <c r="H17" s="19"/>
      <c r="I17" s="1"/>
      <c r="J17" s="19"/>
      <c r="K17" s="1"/>
      <c r="L17" s="19"/>
      <c r="M17" s="15"/>
      <c r="X17" t="s">
        <v>54</v>
      </c>
      <c r="AA17" s="21" t="s">
        <v>105</v>
      </c>
      <c r="AB17" s="6">
        <f>TRUNC((내역서!J10+(내역서!H12+내역서!J12+내역서!L12))*(1.01/100),0)</f>
        <v>0</v>
      </c>
      <c r="AC17" s="21" t="s">
        <v>175</v>
      </c>
      <c r="AD17" s="5">
        <f t="shared" si="0"/>
        <v>0</v>
      </c>
    </row>
    <row r="18" spans="1:61" ht="18.399999999999999" customHeight="1" x14ac:dyDescent="0.15">
      <c r="A18" s="8" t="s">
        <v>289</v>
      </c>
      <c r="B18" s="2" t="s">
        <v>163</v>
      </c>
      <c r="C18" s="2">
        <v>1</v>
      </c>
      <c r="D18" s="2" t="s">
        <v>262</v>
      </c>
      <c r="E18" s="19"/>
      <c r="F18" s="19"/>
      <c r="G18" s="1"/>
      <c r="H18" s="19"/>
      <c r="I18" s="1"/>
      <c r="J18" s="19"/>
      <c r="K18" s="1"/>
      <c r="L18" s="19"/>
      <c r="M18" s="15"/>
      <c r="X18" t="s">
        <v>26</v>
      </c>
      <c r="AA18" s="20" t="s">
        <v>226</v>
      </c>
      <c r="AB18" s="6">
        <f>TRUNC(((내역서!H10+내역서!J10)*3.15/100+0)*1.2,0)</f>
        <v>0</v>
      </c>
      <c r="AC18" s="20" t="s">
        <v>63</v>
      </c>
      <c r="AD18" s="5">
        <f t="shared" si="0"/>
        <v>0</v>
      </c>
      <c r="AE18" s="20" t="s">
        <v>149</v>
      </c>
      <c r="AF18" s="6">
        <f>TRUNC(((내역서!H10+내역서!J10)*3.15/100+0)*1.2,0)</f>
        <v>0</v>
      </c>
      <c r="AG18" s="20" t="s">
        <v>23</v>
      </c>
      <c r="AH18" s="5">
        <f>$AF18</f>
        <v>0</v>
      </c>
    </row>
    <row r="19" spans="1:61" s="31" customFormat="1" ht="18.399999999999999" customHeight="1" x14ac:dyDescent="0.15">
      <c r="A19" s="26" t="s">
        <v>295</v>
      </c>
      <c r="B19" s="27" t="s">
        <v>119</v>
      </c>
      <c r="C19" s="27">
        <v>1</v>
      </c>
      <c r="D19" s="27" t="s">
        <v>262</v>
      </c>
      <c r="E19" s="28"/>
      <c r="F19" s="28"/>
      <c r="G19" s="29"/>
      <c r="H19" s="28"/>
      <c r="I19" s="29"/>
      <c r="J19" s="28"/>
      <c r="K19" s="29"/>
      <c r="L19" s="28"/>
      <c r="M19" s="30"/>
      <c r="X19" s="31" t="s">
        <v>155</v>
      </c>
      <c r="AA19" s="32" t="s">
        <v>105</v>
      </c>
      <c r="AB19" s="33">
        <f>TRUNC((내역서!H10+내역서!J10+(내역서!H12+내역서!J12+내역서!L12+F31))*(3.15/100),0)</f>
        <v>0</v>
      </c>
      <c r="AC19" s="32" t="s">
        <v>175</v>
      </c>
      <c r="AD19" s="33">
        <f t="shared" si="0"/>
        <v>0</v>
      </c>
      <c r="AE19" s="34" t="s">
        <v>74</v>
      </c>
      <c r="AF19" s="33">
        <f>TRUNC(((내역서!H10+내역서!J10+0/1.1)*3.15/100+0),0)</f>
        <v>0</v>
      </c>
      <c r="AG19" s="34" t="s">
        <v>173</v>
      </c>
      <c r="AH19" s="33">
        <f>$AF19</f>
        <v>0</v>
      </c>
    </row>
    <row r="20" spans="1:61" ht="18.399999999999999" customHeight="1" x14ac:dyDescent="0.15">
      <c r="A20" s="8" t="s">
        <v>124</v>
      </c>
      <c r="B20" s="2" t="s">
        <v>255</v>
      </c>
      <c r="C20" s="2">
        <v>1</v>
      </c>
      <c r="D20" s="2" t="s">
        <v>262</v>
      </c>
      <c r="E20" s="19"/>
      <c r="F20" s="19"/>
      <c r="G20" s="1"/>
      <c r="H20" s="19"/>
      <c r="I20" s="1"/>
      <c r="J20" s="19"/>
      <c r="K20" s="1"/>
      <c r="L20" s="19"/>
      <c r="M20" s="15"/>
      <c r="X20" t="s">
        <v>176</v>
      </c>
      <c r="AA20" s="21" t="s">
        <v>105</v>
      </c>
      <c r="AB20" s="6">
        <f>TRUNC((H10+J10)*(3.15/100)*1.2,0)</f>
        <v>0</v>
      </c>
      <c r="AC20" s="21" t="s">
        <v>175</v>
      </c>
      <c r="AD20" s="5">
        <f t="shared" si="0"/>
        <v>0</v>
      </c>
      <c r="AE20" s="20" t="s">
        <v>242</v>
      </c>
      <c r="AF20" s="6">
        <f>$AD19</f>
        <v>0</v>
      </c>
      <c r="AG20" s="20" t="s">
        <v>172</v>
      </c>
      <c r="AH20" s="5">
        <f>$AF20</f>
        <v>0</v>
      </c>
      <c r="AI20" s="20" t="s">
        <v>266</v>
      </c>
      <c r="AJ20" s="6">
        <f>TRUNC(MIN($AD20,$AH20),0)</f>
        <v>0</v>
      </c>
      <c r="AK20" s="20" t="s">
        <v>202</v>
      </c>
      <c r="AL20" s="5">
        <f>$AJ20</f>
        <v>0</v>
      </c>
      <c r="AM20" s="21" t="s">
        <v>105</v>
      </c>
      <c r="AN20" s="6">
        <f>$AL20</f>
        <v>0</v>
      </c>
      <c r="AO20" s="21" t="s">
        <v>175</v>
      </c>
      <c r="AP20" s="5">
        <f>$AN20</f>
        <v>0</v>
      </c>
    </row>
    <row r="21" spans="1:61" ht="18.399999999999999" customHeight="1" x14ac:dyDescent="0.15">
      <c r="A21" s="8" t="s">
        <v>4</v>
      </c>
      <c r="B21" s="2" t="s">
        <v>281</v>
      </c>
      <c r="C21" s="2">
        <v>1</v>
      </c>
      <c r="D21" s="2" t="s">
        <v>262</v>
      </c>
      <c r="E21" s="19"/>
      <c r="F21" s="19"/>
      <c r="G21" s="1"/>
      <c r="H21" s="19"/>
      <c r="I21" s="1"/>
      <c r="J21" s="19"/>
      <c r="K21" s="1"/>
      <c r="L21" s="19"/>
      <c r="M21" s="15"/>
      <c r="X21" t="s">
        <v>228</v>
      </c>
      <c r="AA21" s="21" t="s">
        <v>105</v>
      </c>
      <c r="AB21" s="6">
        <f>TRUNC((내역서!H10+내역서!J10+내역서!L10)*(0.4/100),0)</f>
        <v>0</v>
      </c>
      <c r="AC21" s="21" t="s">
        <v>175</v>
      </c>
      <c r="AD21" s="5">
        <f t="shared" si="0"/>
        <v>0</v>
      </c>
    </row>
    <row r="22" spans="1:61" ht="18.399999999999999" customHeight="1" x14ac:dyDescent="0.15">
      <c r="A22" s="8" t="s">
        <v>195</v>
      </c>
      <c r="B22" s="2" t="s">
        <v>319</v>
      </c>
      <c r="C22" s="2">
        <v>1</v>
      </c>
      <c r="D22" s="2" t="s">
        <v>262</v>
      </c>
      <c r="E22" s="19"/>
      <c r="F22" s="19"/>
      <c r="G22" s="1"/>
      <c r="H22" s="19"/>
      <c r="I22" s="1"/>
      <c r="J22" s="19"/>
      <c r="K22" s="1"/>
      <c r="L22" s="19"/>
      <c r="M22" s="15"/>
      <c r="X22" t="s">
        <v>114</v>
      </c>
      <c r="AA22" s="21" t="s">
        <v>105</v>
      </c>
      <c r="AB22" s="6">
        <f>TRUNC((내역서!J10+내역서!J12)*(0.006/100),0)</f>
        <v>0</v>
      </c>
      <c r="AC22" s="21" t="s">
        <v>175</v>
      </c>
      <c r="AD22" s="5">
        <f t="shared" si="0"/>
        <v>0</v>
      </c>
    </row>
    <row r="23" spans="1:61" ht="18.399999999999999" customHeight="1" x14ac:dyDescent="0.15">
      <c r="A23" s="8" t="s">
        <v>274</v>
      </c>
      <c r="B23" s="2" t="s">
        <v>68</v>
      </c>
      <c r="C23" s="2">
        <v>1</v>
      </c>
      <c r="D23" s="2" t="s">
        <v>262</v>
      </c>
      <c r="E23" s="19"/>
      <c r="F23" s="19"/>
      <c r="G23" s="1"/>
      <c r="H23" s="19"/>
      <c r="I23" s="1"/>
      <c r="J23" s="19"/>
      <c r="K23" s="1"/>
      <c r="L23" s="19"/>
      <c r="M23" s="15"/>
      <c r="X23" t="s">
        <v>166</v>
      </c>
      <c r="AA23" s="21" t="s">
        <v>105</v>
      </c>
      <c r="AB23" s="6">
        <f>TRUNC((내역서!J10+내역서!J12)*(0.09/100),0)</f>
        <v>0</v>
      </c>
      <c r="AC23" s="21" t="s">
        <v>175</v>
      </c>
      <c r="AD23" s="5">
        <f t="shared" si="0"/>
        <v>0</v>
      </c>
    </row>
    <row r="24" spans="1:61" ht="18.399999999999999" customHeight="1" x14ac:dyDescent="0.15">
      <c r="A24" s="8" t="s">
        <v>234</v>
      </c>
      <c r="B24" s="2" t="s">
        <v>218</v>
      </c>
      <c r="C24" s="2">
        <v>1</v>
      </c>
      <c r="D24" s="2" t="s">
        <v>262</v>
      </c>
      <c r="E24" s="19"/>
      <c r="F24" s="19"/>
      <c r="G24" s="1"/>
      <c r="H24" s="19"/>
      <c r="I24" s="1"/>
      <c r="J24" s="19"/>
      <c r="K24" s="1"/>
      <c r="L24" s="19"/>
      <c r="M24" s="15"/>
      <c r="X24" t="s">
        <v>204</v>
      </c>
      <c r="AA24" s="21" t="s">
        <v>105</v>
      </c>
      <c r="AB24" s="6">
        <f>((내역서!H10+내역서!J10+내역서!L10)+(내역서!H12+내역서!J12+내역서!L12)+(내역서!H13+내역서!J13+내역서!L13)+(내역서!H14+내역서!J14+내역서!L14)+(내역서!H15+내역서!J15+내역서!L15)+(내역서!H16+내역서!J16+내역서!L16)+(내역서!H17+내역서!J17+내역서!L17)+(내역서!H18+내역서!J18+내역서!L18)+(내역서!H19+내역서!J19+내역서!L19)+(내역서!H20+내역서!J20+내역서!L20)+(내역서!H21+내역서!J21+내역서!L21)+(내역서!H22+내역서!J22+내역서!L22)+(내역서!H23+내역서!J23+내역서!L23)+(내역서!H24+내역서!J24+내역서!L24))</f>
        <v>0</v>
      </c>
      <c r="AC24" s="21" t="s">
        <v>175</v>
      </c>
      <c r="AD24" s="5">
        <f t="shared" si="0"/>
        <v>0</v>
      </c>
    </row>
    <row r="25" spans="1:61" ht="18.399999999999999" customHeight="1" x14ac:dyDescent="0.15">
      <c r="A25" s="8" t="s">
        <v>33</v>
      </c>
      <c r="B25" s="2" t="s">
        <v>316</v>
      </c>
      <c r="C25" s="2"/>
      <c r="D25" s="2" t="s">
        <v>316</v>
      </c>
      <c r="E25" s="19"/>
      <c r="F25" s="19"/>
      <c r="G25" s="1"/>
      <c r="H25" s="19"/>
      <c r="I25" s="1"/>
      <c r="J25" s="19"/>
      <c r="K25" s="1"/>
      <c r="L25" s="19"/>
      <c r="M25" s="15"/>
      <c r="X25" t="s">
        <v>113</v>
      </c>
      <c r="AA25" s="21" t="s">
        <v>105</v>
      </c>
      <c r="AB25" s="6">
        <f>TRUNC((내역서!H25+내역서!J25+내역서!L25)*(8/100),0)</f>
        <v>0</v>
      </c>
      <c r="AC25" s="21" t="s">
        <v>175</v>
      </c>
      <c r="AD25" s="5">
        <f t="shared" si="0"/>
        <v>0</v>
      </c>
    </row>
    <row r="26" spans="1:61" ht="18.399999999999999" customHeight="1" x14ac:dyDescent="0.15">
      <c r="A26" s="8" t="s">
        <v>200</v>
      </c>
      <c r="B26" s="2" t="s">
        <v>102</v>
      </c>
      <c r="C26" s="2">
        <v>1</v>
      </c>
      <c r="D26" s="2" t="s">
        <v>262</v>
      </c>
      <c r="E26" s="19"/>
      <c r="F26" s="19"/>
      <c r="G26" s="1"/>
      <c r="H26" s="19"/>
      <c r="I26" s="1"/>
      <c r="J26" s="19"/>
      <c r="K26" s="1"/>
      <c r="L26" s="19"/>
      <c r="M26" s="15"/>
      <c r="X26" t="s">
        <v>184</v>
      </c>
      <c r="AA26" s="21" t="s">
        <v>105</v>
      </c>
      <c r="AB26" s="6">
        <f>TRUNC((내역서!J10+내역서!L10+((내역서!H12+내역서!J12+내역서!L12)+(내역서!H13+내역서!J13+내역서!L13)+(내역서!H14+내역서!J14+내역서!L14)+(내역서!H15+내역서!J15+내역서!L15)+(내역서!H16+내역서!J16+내역서!L16)+(내역서!H17+내역서!J17+내역서!L17)+(내역서!H18+내역서!J18+내역서!L18)+(내역서!H19+내역서!J19+내역서!L19)+(내역서!H20+내역서!J20+내역서!L20)+(내역서!H21+내역서!J21+내역서!L21)+(내역서!H22+내역서!J22+내역서!L22)+(내역서!H23+내역서!J23+내역서!L23))+(내역서!H26+내역서!J26+내역서!L26))*(15/100),0)-690</f>
        <v>-690</v>
      </c>
      <c r="AC26" s="21" t="s">
        <v>175</v>
      </c>
      <c r="AD26" s="5">
        <f t="shared" si="0"/>
        <v>-690</v>
      </c>
    </row>
    <row r="27" spans="1:61" ht="18.399999999999999" customHeight="1" x14ac:dyDescent="0.15">
      <c r="A27" s="8" t="s">
        <v>22</v>
      </c>
      <c r="B27" s="2" t="s">
        <v>71</v>
      </c>
      <c r="C27" s="2">
        <v>1</v>
      </c>
      <c r="D27" s="2" t="s">
        <v>262</v>
      </c>
      <c r="E27" s="19"/>
      <c r="F27" s="19"/>
      <c r="G27" s="1"/>
      <c r="H27" s="19"/>
      <c r="I27" s="1"/>
      <c r="J27" s="19"/>
      <c r="K27" s="1"/>
      <c r="L27" s="19"/>
      <c r="M27" s="15"/>
      <c r="X27" t="s">
        <v>73</v>
      </c>
      <c r="AA27" s="21" t="s">
        <v>105</v>
      </c>
      <c r="AB27" s="6">
        <f>((내역서!H25+내역서!J25+내역서!L25)+(내역서!H26+내역서!J26+내역서!L26)+(내역서!H27+내역서!J27+내역서!L27))</f>
        <v>0</v>
      </c>
      <c r="AC27" s="21" t="s">
        <v>175</v>
      </c>
      <c r="AD27" s="5">
        <f t="shared" si="0"/>
        <v>0</v>
      </c>
    </row>
    <row r="28" spans="1:61" ht="18.399999999999999" customHeight="1" x14ac:dyDescent="0.15">
      <c r="A28" s="8" t="s">
        <v>65</v>
      </c>
      <c r="B28" s="2" t="s">
        <v>316</v>
      </c>
      <c r="C28" s="2"/>
      <c r="D28" s="2" t="s">
        <v>316</v>
      </c>
      <c r="E28" s="19"/>
      <c r="F28" s="19"/>
      <c r="G28" s="1"/>
      <c r="H28" s="19"/>
      <c r="I28" s="1"/>
      <c r="J28" s="19"/>
      <c r="K28" s="1"/>
      <c r="L28" s="19"/>
      <c r="M28" s="15"/>
      <c r="X28" t="s">
        <v>217</v>
      </c>
      <c r="AA28" s="21" t="s">
        <v>105</v>
      </c>
      <c r="AB28" s="6">
        <f>TRUNC(((내역서!H28+내역서!J28+내역서!L28))*(10/100),0)</f>
        <v>0</v>
      </c>
      <c r="AC28" s="21" t="s">
        <v>175</v>
      </c>
      <c r="AD28" s="5">
        <f t="shared" si="0"/>
        <v>0</v>
      </c>
    </row>
    <row r="29" spans="1:61" ht="18.399999999999999" customHeight="1" x14ac:dyDescent="0.15">
      <c r="A29" s="8" t="s">
        <v>286</v>
      </c>
      <c r="B29" s="2" t="s">
        <v>156</v>
      </c>
      <c r="C29" s="2">
        <v>1</v>
      </c>
      <c r="D29" s="2" t="s">
        <v>262</v>
      </c>
      <c r="E29" s="19"/>
      <c r="F29" s="19"/>
      <c r="G29" s="1"/>
      <c r="H29" s="19"/>
      <c r="I29" s="1"/>
      <c r="J29" s="19"/>
      <c r="K29" s="1"/>
      <c r="L29" s="19"/>
      <c r="M29" s="15"/>
      <c r="X29" t="s">
        <v>139</v>
      </c>
      <c r="AA29" s="21" t="s">
        <v>105</v>
      </c>
      <c r="AB29" s="6">
        <f>((내역서!H28+내역서!J28+내역서!L28)+(내역서!H29+내역서!J29+내역서!L29))</f>
        <v>0</v>
      </c>
      <c r="AC29" s="21" t="s">
        <v>175</v>
      </c>
      <c r="AD29" s="5">
        <f t="shared" si="0"/>
        <v>0</v>
      </c>
    </row>
    <row r="30" spans="1:61" ht="18.399999999999999" customHeight="1" x14ac:dyDescent="0.15">
      <c r="A30" s="8" t="s">
        <v>19</v>
      </c>
      <c r="B30" s="2" t="s">
        <v>316</v>
      </c>
      <c r="C30" s="2"/>
      <c r="D30" s="2" t="s">
        <v>316</v>
      </c>
      <c r="E30" s="19"/>
      <c r="F30" s="19"/>
      <c r="G30" s="1"/>
      <c r="H30" s="19"/>
      <c r="I30" s="1"/>
      <c r="J30" s="19"/>
      <c r="K30" s="1"/>
      <c r="L30" s="19"/>
      <c r="M30" s="15"/>
      <c r="X30" t="s">
        <v>103</v>
      </c>
    </row>
    <row r="31" spans="1:61" ht="18.399999999999999" customHeight="1" x14ac:dyDescent="0.15">
      <c r="A31" s="8" t="s">
        <v>145</v>
      </c>
      <c r="B31" s="2" t="s">
        <v>316</v>
      </c>
      <c r="C31" s="2">
        <v>1</v>
      </c>
      <c r="D31" s="2" t="s">
        <v>262</v>
      </c>
      <c r="E31" s="19"/>
      <c r="F31" s="19"/>
      <c r="G31" s="19"/>
      <c r="H31" s="19"/>
      <c r="I31" s="19"/>
      <c r="J31" s="19"/>
      <c r="K31" s="19"/>
      <c r="L31" s="19"/>
      <c r="M31" s="15"/>
      <c r="AA31" s="21" t="s">
        <v>105</v>
      </c>
      <c r="AB31" s="6">
        <f>((내역서!H30+내역서!J30+내역서!L30)+(내역서!H31+내역서!J31+내역서!L31))</f>
        <v>0</v>
      </c>
      <c r="AC31" s="21" t="s">
        <v>175</v>
      </c>
      <c r="AD31" s="5">
        <f>$AB31</f>
        <v>0</v>
      </c>
      <c r="BI31" s="22" t="str">
        <f>HYPERLINK("#내역서!A100","A060 →")</f>
        <v>A060 →</v>
      </c>
    </row>
    <row r="32" spans="1:61" ht="18.399999999999999" customHeight="1" x14ac:dyDescent="0.15">
      <c r="A32" s="8" t="s">
        <v>177</v>
      </c>
      <c r="B32" s="2" t="s">
        <v>316</v>
      </c>
      <c r="C32" s="2"/>
      <c r="D32" s="2" t="s">
        <v>316</v>
      </c>
      <c r="E32" s="19"/>
      <c r="F32" s="19"/>
      <c r="G32" s="1"/>
      <c r="H32" s="19"/>
      <c r="I32" s="1"/>
      <c r="J32" s="19"/>
      <c r="K32" s="1"/>
      <c r="L32" s="19"/>
      <c r="M32" s="15"/>
      <c r="X32" t="s">
        <v>302</v>
      </c>
    </row>
    <row r="33" spans="1:61" ht="18.399999999999999" customHeight="1" x14ac:dyDescent="0.15">
      <c r="A33" s="8" t="s">
        <v>130</v>
      </c>
      <c r="B33" s="2" t="s">
        <v>316</v>
      </c>
      <c r="C33" s="2"/>
      <c r="D33" s="2" t="s">
        <v>316</v>
      </c>
      <c r="E33" s="19"/>
      <c r="F33" s="19"/>
      <c r="G33" s="1"/>
      <c r="H33" s="19"/>
      <c r="I33" s="1"/>
      <c r="J33" s="19"/>
      <c r="K33" s="1"/>
      <c r="L33" s="19"/>
      <c r="M33" s="15"/>
    </row>
    <row r="34" spans="1:61" ht="18.399999999999999" customHeight="1" x14ac:dyDescent="0.15">
      <c r="A34" s="8" t="s">
        <v>261</v>
      </c>
      <c r="B34" s="2" t="s">
        <v>316</v>
      </c>
      <c r="C34" s="2">
        <v>1</v>
      </c>
      <c r="D34" s="2" t="s">
        <v>262</v>
      </c>
      <c r="E34" s="1"/>
      <c r="F34" s="19"/>
      <c r="G34" s="1"/>
      <c r="H34" s="19"/>
      <c r="I34" s="1"/>
      <c r="J34" s="19"/>
      <c r="K34" s="1"/>
      <c r="L34" s="19"/>
      <c r="M34" s="15"/>
    </row>
    <row r="35" spans="1:61" ht="18.399999999999999" customHeight="1" x14ac:dyDescent="0.15">
      <c r="A35" s="8" t="s">
        <v>203</v>
      </c>
      <c r="B35" s="2" t="s">
        <v>316</v>
      </c>
      <c r="C35" s="2"/>
      <c r="D35" s="2" t="s">
        <v>316</v>
      </c>
      <c r="E35" s="19"/>
      <c r="F35" s="19"/>
      <c r="G35" s="1"/>
      <c r="H35" s="19"/>
      <c r="I35" s="1"/>
      <c r="J35" s="19"/>
      <c r="K35" s="1"/>
      <c r="L35" s="19"/>
      <c r="M35" s="15"/>
    </row>
    <row r="36" spans="1:61" ht="18.399999999999999" customHeight="1" x14ac:dyDescent="0.15">
      <c r="A36" s="8" t="s">
        <v>89</v>
      </c>
      <c r="B36" s="2" t="s">
        <v>138</v>
      </c>
      <c r="C36" s="2">
        <v>5</v>
      </c>
      <c r="D36" s="2" t="s">
        <v>199</v>
      </c>
      <c r="E36" s="19"/>
      <c r="F36" s="19"/>
      <c r="G36" s="19"/>
      <c r="H36" s="19"/>
      <c r="I36" s="19"/>
      <c r="J36" s="19"/>
      <c r="K36" s="19"/>
      <c r="L36" s="19"/>
      <c r="M36" s="15"/>
      <c r="T36" t="s">
        <v>272</v>
      </c>
      <c r="BI36" s="22" t="str">
        <f>HYPERLINK("#일위대가목록!A3","SE09900 →")</f>
        <v>SE09900 →</v>
      </c>
    </row>
    <row r="37" spans="1:61" ht="18.399999999999999" customHeight="1" x14ac:dyDescent="0.15">
      <c r="A37" s="8" t="s">
        <v>130</v>
      </c>
      <c r="B37" s="2" t="s">
        <v>316</v>
      </c>
      <c r="C37" s="2"/>
      <c r="D37" s="2" t="s">
        <v>316</v>
      </c>
      <c r="E37" s="19"/>
      <c r="F37" s="19"/>
      <c r="G37" s="1"/>
      <c r="H37" s="19"/>
      <c r="I37" s="1"/>
      <c r="J37" s="19"/>
      <c r="K37" s="1"/>
      <c r="L37" s="19"/>
      <c r="M37" s="15"/>
    </row>
    <row r="38" spans="1:61" ht="18.399999999999999" customHeight="1" x14ac:dyDescent="0.15">
      <c r="A38" s="8" t="s">
        <v>131</v>
      </c>
      <c r="B38" s="2" t="s">
        <v>316</v>
      </c>
      <c r="C38" s="2">
        <v>1</v>
      </c>
      <c r="D38" s="2" t="s">
        <v>262</v>
      </c>
      <c r="E38" s="1"/>
      <c r="F38" s="19"/>
      <c r="G38" s="1"/>
      <c r="H38" s="19"/>
      <c r="I38" s="1"/>
      <c r="J38" s="19"/>
      <c r="K38" s="1"/>
      <c r="L38" s="19"/>
      <c r="M38" s="15"/>
    </row>
    <row r="39" spans="1:61" ht="18.399999999999999" customHeight="1" x14ac:dyDescent="0.15">
      <c r="A39" s="8" t="s">
        <v>273</v>
      </c>
      <c r="B39" s="2" t="s">
        <v>316</v>
      </c>
      <c r="C39" s="2"/>
      <c r="D39" s="2" t="s">
        <v>316</v>
      </c>
      <c r="E39" s="19"/>
      <c r="F39" s="19"/>
      <c r="G39" s="1"/>
      <c r="H39" s="19"/>
      <c r="I39" s="1"/>
      <c r="J39" s="19"/>
      <c r="K39" s="1"/>
      <c r="L39" s="19"/>
      <c r="M39" s="15"/>
    </row>
    <row r="40" spans="1:61" ht="18.399999999999999" customHeight="1" x14ac:dyDescent="0.15">
      <c r="A40" s="8" t="s">
        <v>186</v>
      </c>
      <c r="B40" s="2" t="s">
        <v>174</v>
      </c>
      <c r="C40" s="2">
        <v>250</v>
      </c>
      <c r="D40" s="2" t="s">
        <v>239</v>
      </c>
      <c r="E40" s="19"/>
      <c r="F40" s="19"/>
      <c r="G40" s="19"/>
      <c r="H40" s="19"/>
      <c r="I40" s="19"/>
      <c r="J40" s="19"/>
      <c r="K40" s="19"/>
      <c r="L40" s="19"/>
      <c r="M40" s="15"/>
      <c r="T40" t="s">
        <v>272</v>
      </c>
      <c r="BI40" s="22" t="str">
        <f>HYPERLINK("#일위대가목록!A4","SE04600 →")</f>
        <v>SE04600 →</v>
      </c>
    </row>
    <row r="41" spans="1:61" ht="18.399999999999999" customHeight="1" x14ac:dyDescent="0.15">
      <c r="A41" s="8" t="s">
        <v>230</v>
      </c>
      <c r="B41" s="2" t="s">
        <v>30</v>
      </c>
      <c r="C41" s="2">
        <v>220</v>
      </c>
      <c r="D41" s="2" t="s">
        <v>239</v>
      </c>
      <c r="E41" s="19"/>
      <c r="F41" s="19"/>
      <c r="G41" s="19"/>
      <c r="H41" s="19"/>
      <c r="I41" s="19"/>
      <c r="J41" s="19"/>
      <c r="K41" s="19"/>
      <c r="L41" s="19"/>
      <c r="M41" s="15"/>
      <c r="T41" t="s">
        <v>272</v>
      </c>
      <c r="BI41" s="22" t="str">
        <f>HYPERLINK("#일위대가목록!A5","SE04200 →")</f>
        <v>SE04200 →</v>
      </c>
    </row>
    <row r="42" spans="1:61" ht="18.399999999999999" customHeight="1" x14ac:dyDescent="0.15">
      <c r="A42" s="8" t="s">
        <v>230</v>
      </c>
      <c r="B42" s="2" t="s">
        <v>293</v>
      </c>
      <c r="C42" s="2">
        <v>220</v>
      </c>
      <c r="D42" s="2" t="s">
        <v>239</v>
      </c>
      <c r="E42" s="19"/>
      <c r="F42" s="19"/>
      <c r="G42" s="19"/>
      <c r="H42" s="19"/>
      <c r="I42" s="19"/>
      <c r="J42" s="19"/>
      <c r="K42" s="19"/>
      <c r="L42" s="19"/>
      <c r="M42" s="15"/>
      <c r="T42" t="s">
        <v>272</v>
      </c>
      <c r="BI42" s="22" t="str">
        <f>HYPERLINK("#일위대가목록!A6","SE04300 →")</f>
        <v>SE04300 →</v>
      </c>
    </row>
    <row r="43" spans="1:61" ht="18.399999999999999" customHeight="1" x14ac:dyDescent="0.15">
      <c r="A43" s="8" t="s">
        <v>230</v>
      </c>
      <c r="B43" s="2" t="s">
        <v>171</v>
      </c>
      <c r="C43" s="2">
        <v>220</v>
      </c>
      <c r="D43" s="2" t="s">
        <v>239</v>
      </c>
      <c r="E43" s="19"/>
      <c r="F43" s="19"/>
      <c r="G43" s="19"/>
      <c r="H43" s="19"/>
      <c r="I43" s="19"/>
      <c r="J43" s="19"/>
      <c r="K43" s="19"/>
      <c r="L43" s="19"/>
      <c r="M43" s="15"/>
      <c r="T43" t="s">
        <v>272</v>
      </c>
      <c r="BI43" s="22" t="str">
        <f>HYPERLINK("#일위대가목록!A7","SE04350 →")</f>
        <v>SE04350 →</v>
      </c>
    </row>
    <row r="44" spans="1:61" ht="18.399999999999999" customHeight="1" x14ac:dyDescent="0.15">
      <c r="A44" s="8" t="s">
        <v>94</v>
      </c>
      <c r="B44" s="2" t="s">
        <v>56</v>
      </c>
      <c r="C44" s="2">
        <v>150</v>
      </c>
      <c r="D44" s="2" t="s">
        <v>239</v>
      </c>
      <c r="E44" s="19"/>
      <c r="F44" s="19"/>
      <c r="G44" s="19"/>
      <c r="H44" s="19"/>
      <c r="I44" s="19"/>
      <c r="J44" s="19"/>
      <c r="K44" s="19"/>
      <c r="L44" s="19"/>
      <c r="M44" s="15"/>
      <c r="T44" t="s">
        <v>272</v>
      </c>
      <c r="BI44" s="22" t="str">
        <f>HYPERLINK("#일위대가목록!A8","SE04700 →")</f>
        <v>SE04700 →</v>
      </c>
    </row>
    <row r="45" spans="1:61" ht="18.399999999999999" customHeight="1" x14ac:dyDescent="0.15">
      <c r="A45" s="8" t="s">
        <v>94</v>
      </c>
      <c r="B45" s="2" t="s">
        <v>168</v>
      </c>
      <c r="C45" s="2">
        <v>100</v>
      </c>
      <c r="D45" s="2" t="s">
        <v>239</v>
      </c>
      <c r="E45" s="19"/>
      <c r="F45" s="19"/>
      <c r="G45" s="19"/>
      <c r="H45" s="19"/>
      <c r="I45" s="19"/>
      <c r="J45" s="19"/>
      <c r="K45" s="19"/>
      <c r="L45" s="19"/>
      <c r="M45" s="15"/>
      <c r="T45" t="s">
        <v>272</v>
      </c>
      <c r="BI45" s="22" t="str">
        <f>HYPERLINK("#일위대가목록!A9","SE04710 →")</f>
        <v>SE04710 →</v>
      </c>
    </row>
    <row r="46" spans="1:61" ht="18.399999999999999" customHeight="1" x14ac:dyDescent="0.15">
      <c r="A46" s="8" t="s">
        <v>94</v>
      </c>
      <c r="B46" s="2" t="s">
        <v>44</v>
      </c>
      <c r="C46" s="2">
        <v>80</v>
      </c>
      <c r="D46" s="2" t="s">
        <v>239</v>
      </c>
      <c r="E46" s="19"/>
      <c r="F46" s="19"/>
      <c r="G46" s="19"/>
      <c r="H46" s="19"/>
      <c r="I46" s="19"/>
      <c r="J46" s="19"/>
      <c r="K46" s="19"/>
      <c r="L46" s="19"/>
      <c r="M46" s="15"/>
      <c r="T46" t="s">
        <v>272</v>
      </c>
      <c r="BI46" s="22" t="str">
        <f>HYPERLINK("#일위대가목록!A10","SE04720 →")</f>
        <v>SE04720 →</v>
      </c>
    </row>
    <row r="47" spans="1:61" ht="18.399999999999999" customHeight="1" x14ac:dyDescent="0.15">
      <c r="A47" s="8" t="s">
        <v>224</v>
      </c>
      <c r="B47" s="2" t="s">
        <v>56</v>
      </c>
      <c r="C47" s="2">
        <v>100</v>
      </c>
      <c r="D47" s="2" t="s">
        <v>239</v>
      </c>
      <c r="E47" s="19"/>
      <c r="F47" s="19"/>
      <c r="G47" s="19"/>
      <c r="H47" s="19"/>
      <c r="I47" s="19"/>
      <c r="J47" s="19"/>
      <c r="K47" s="19"/>
      <c r="L47" s="19"/>
      <c r="M47" s="15"/>
      <c r="T47" t="s">
        <v>272</v>
      </c>
      <c r="BI47" s="22" t="str">
        <f>HYPERLINK("#일위대가목록!A11","SE04730 →")</f>
        <v>SE04730 →</v>
      </c>
    </row>
    <row r="48" spans="1:61" ht="18.399999999999999" customHeight="1" x14ac:dyDescent="0.15">
      <c r="A48" s="8" t="s">
        <v>224</v>
      </c>
      <c r="B48" s="2" t="s">
        <v>168</v>
      </c>
      <c r="C48" s="2">
        <v>50</v>
      </c>
      <c r="D48" s="2" t="s">
        <v>239</v>
      </c>
      <c r="E48" s="19"/>
      <c r="F48" s="19"/>
      <c r="G48" s="19"/>
      <c r="H48" s="19"/>
      <c r="I48" s="19"/>
      <c r="J48" s="19"/>
      <c r="K48" s="19"/>
      <c r="L48" s="19"/>
      <c r="M48" s="15"/>
      <c r="T48" t="s">
        <v>272</v>
      </c>
      <c r="BI48" s="22" t="str">
        <f>HYPERLINK("#일위대가목록!A12","SE04740 →")</f>
        <v>SE04740 →</v>
      </c>
    </row>
    <row r="49" spans="1:61" ht="18.399999999999999" customHeight="1" x14ac:dyDescent="0.15">
      <c r="A49" s="8" t="s">
        <v>224</v>
      </c>
      <c r="B49" s="2" t="s">
        <v>44</v>
      </c>
      <c r="C49" s="2">
        <v>30</v>
      </c>
      <c r="D49" s="2" t="s">
        <v>239</v>
      </c>
      <c r="E49" s="19"/>
      <c r="F49" s="19"/>
      <c r="G49" s="19"/>
      <c r="H49" s="19"/>
      <c r="I49" s="19"/>
      <c r="J49" s="19"/>
      <c r="K49" s="19"/>
      <c r="L49" s="19"/>
      <c r="M49" s="15"/>
      <c r="T49" t="s">
        <v>272</v>
      </c>
      <c r="BI49" s="22" t="str">
        <f>HYPERLINK("#일위대가목록!A13","SE04750 →")</f>
        <v>SE04750 →</v>
      </c>
    </row>
    <row r="50" spans="1:61" ht="18.399999999999999" customHeight="1" x14ac:dyDescent="0.15">
      <c r="A50" s="8" t="s">
        <v>182</v>
      </c>
      <c r="B50" s="2" t="s">
        <v>56</v>
      </c>
      <c r="C50" s="2">
        <v>20</v>
      </c>
      <c r="D50" s="2" t="s">
        <v>239</v>
      </c>
      <c r="E50" s="19"/>
      <c r="F50" s="19"/>
      <c r="G50" s="19"/>
      <c r="H50" s="19"/>
      <c r="I50" s="19"/>
      <c r="J50" s="19"/>
      <c r="K50" s="19"/>
      <c r="L50" s="19"/>
      <c r="M50" s="15"/>
      <c r="T50" t="s">
        <v>272</v>
      </c>
      <c r="BI50" s="22" t="str">
        <f>HYPERLINK("#일위대가목록!A14","SE04760 →")</f>
        <v>SE04760 →</v>
      </c>
    </row>
    <row r="51" spans="1:61" ht="18.399999999999999" customHeight="1" x14ac:dyDescent="0.15">
      <c r="A51" s="8" t="s">
        <v>182</v>
      </c>
      <c r="B51" s="2" t="s">
        <v>168</v>
      </c>
      <c r="C51" s="2">
        <v>20</v>
      </c>
      <c r="D51" s="2" t="s">
        <v>239</v>
      </c>
      <c r="E51" s="19"/>
      <c r="F51" s="19"/>
      <c r="G51" s="19"/>
      <c r="H51" s="19"/>
      <c r="I51" s="19"/>
      <c r="J51" s="19"/>
      <c r="K51" s="19"/>
      <c r="L51" s="19"/>
      <c r="M51" s="15"/>
      <c r="T51" t="s">
        <v>272</v>
      </c>
      <c r="BI51" s="22" t="str">
        <f>HYPERLINK("#일위대가목록!A15","SE04770 →")</f>
        <v>SE04770 →</v>
      </c>
    </row>
    <row r="52" spans="1:61" ht="18.399999999999999" customHeight="1" x14ac:dyDescent="0.15">
      <c r="A52" s="8" t="s">
        <v>182</v>
      </c>
      <c r="B52" s="2" t="s">
        <v>44</v>
      </c>
      <c r="C52" s="2">
        <v>10</v>
      </c>
      <c r="D52" s="2" t="s">
        <v>239</v>
      </c>
      <c r="E52" s="19"/>
      <c r="F52" s="19"/>
      <c r="G52" s="19"/>
      <c r="H52" s="19"/>
      <c r="I52" s="19"/>
      <c r="J52" s="19"/>
      <c r="K52" s="19"/>
      <c r="L52" s="19"/>
      <c r="M52" s="15"/>
      <c r="T52" t="s">
        <v>272</v>
      </c>
      <c r="BI52" s="22" t="str">
        <f>HYPERLINK("#일위대가목록!A16","SE04780 →")</f>
        <v>SE04780 →</v>
      </c>
    </row>
    <row r="53" spans="1:61" ht="18.399999999999999" customHeight="1" x14ac:dyDescent="0.15">
      <c r="A53" s="8" t="s">
        <v>27</v>
      </c>
      <c r="B53" s="2" t="s">
        <v>56</v>
      </c>
      <c r="C53" s="2">
        <v>150</v>
      </c>
      <c r="D53" s="2" t="s">
        <v>239</v>
      </c>
      <c r="E53" s="19"/>
      <c r="F53" s="19"/>
      <c r="G53" s="19"/>
      <c r="H53" s="19"/>
      <c r="I53" s="19"/>
      <c r="J53" s="19"/>
      <c r="K53" s="19"/>
      <c r="L53" s="19"/>
      <c r="M53" s="15"/>
      <c r="T53" t="s">
        <v>272</v>
      </c>
      <c r="BI53" s="22" t="str">
        <f>HYPERLINK("#일위대가목록!A17","SE04701 →")</f>
        <v>SE04701 →</v>
      </c>
    </row>
    <row r="54" spans="1:61" ht="18.399999999999999" customHeight="1" x14ac:dyDescent="0.15">
      <c r="A54" s="8" t="s">
        <v>27</v>
      </c>
      <c r="B54" s="2" t="s">
        <v>168</v>
      </c>
      <c r="C54" s="2">
        <v>30</v>
      </c>
      <c r="D54" s="2" t="s">
        <v>239</v>
      </c>
      <c r="E54" s="19"/>
      <c r="F54" s="19"/>
      <c r="G54" s="19"/>
      <c r="H54" s="19"/>
      <c r="I54" s="19"/>
      <c r="J54" s="19"/>
      <c r="K54" s="19"/>
      <c r="L54" s="19"/>
      <c r="M54" s="15"/>
      <c r="T54" t="s">
        <v>272</v>
      </c>
      <c r="BI54" s="22" t="str">
        <f>HYPERLINK("#일위대가목록!A18","SE04711 →")</f>
        <v>SE04711 →</v>
      </c>
    </row>
    <row r="55" spans="1:61" ht="18.399999999999999" customHeight="1" x14ac:dyDescent="0.15">
      <c r="A55" s="8" t="s">
        <v>27</v>
      </c>
      <c r="B55" s="2" t="s">
        <v>44</v>
      </c>
      <c r="C55" s="2">
        <v>30</v>
      </c>
      <c r="D55" s="2" t="s">
        <v>239</v>
      </c>
      <c r="E55" s="19"/>
      <c r="F55" s="19"/>
      <c r="G55" s="19"/>
      <c r="H55" s="19"/>
      <c r="I55" s="19"/>
      <c r="J55" s="19"/>
      <c r="K55" s="19"/>
      <c r="L55" s="19"/>
      <c r="M55" s="15"/>
      <c r="T55" t="s">
        <v>272</v>
      </c>
      <c r="BI55" s="22" t="str">
        <f>HYPERLINK("#일위대가목록!A19","SE04721 →")</f>
        <v>SE04721 →</v>
      </c>
    </row>
    <row r="56" spans="1:61" ht="18.399999999999999" customHeight="1" x14ac:dyDescent="0.15">
      <c r="A56" s="8" t="s">
        <v>165</v>
      </c>
      <c r="B56" s="2" t="s">
        <v>168</v>
      </c>
      <c r="C56" s="2">
        <v>10</v>
      </c>
      <c r="D56" s="2" t="s">
        <v>239</v>
      </c>
      <c r="E56" s="19"/>
      <c r="F56" s="19"/>
      <c r="G56" s="19"/>
      <c r="H56" s="19"/>
      <c r="I56" s="19"/>
      <c r="J56" s="19"/>
      <c r="K56" s="19"/>
      <c r="L56" s="19"/>
      <c r="M56" s="15"/>
      <c r="T56" t="s">
        <v>272</v>
      </c>
      <c r="BI56" s="22" t="str">
        <f>HYPERLINK("#일위대가목록!A20","SE04741 →")</f>
        <v>SE04741 →</v>
      </c>
    </row>
    <row r="57" spans="1:61" ht="18.399999999999999" customHeight="1" x14ac:dyDescent="0.15">
      <c r="A57" s="8" t="s">
        <v>225</v>
      </c>
      <c r="B57" s="2" t="s">
        <v>168</v>
      </c>
      <c r="C57" s="2">
        <v>10</v>
      </c>
      <c r="D57" s="2" t="s">
        <v>239</v>
      </c>
      <c r="E57" s="19"/>
      <c r="F57" s="19"/>
      <c r="G57" s="19"/>
      <c r="H57" s="19"/>
      <c r="I57" s="19"/>
      <c r="J57" s="19"/>
      <c r="K57" s="19"/>
      <c r="L57" s="19"/>
      <c r="M57" s="15"/>
      <c r="T57" t="s">
        <v>272</v>
      </c>
      <c r="BI57" s="22" t="str">
        <f>HYPERLINK("#일위대가목록!A21","SE04771 →")</f>
        <v>SE04771 →</v>
      </c>
    </row>
    <row r="58" spans="1:61" ht="18.399999999999999" customHeight="1" x14ac:dyDescent="0.15">
      <c r="A58" s="8" t="s">
        <v>97</v>
      </c>
      <c r="B58" s="2" t="s">
        <v>49</v>
      </c>
      <c r="C58" s="2">
        <v>20</v>
      </c>
      <c r="D58" s="2" t="s">
        <v>189</v>
      </c>
      <c r="E58" s="19"/>
      <c r="F58" s="19"/>
      <c r="G58" s="19"/>
      <c r="H58" s="19"/>
      <c r="I58" s="19"/>
      <c r="J58" s="19"/>
      <c r="K58" s="19"/>
      <c r="L58" s="19"/>
      <c r="M58" s="15"/>
      <c r="T58" t="s">
        <v>272</v>
      </c>
      <c r="BI58" s="22" t="str">
        <f>HYPERLINK("#일위대가목록!A22","SE05000 →")</f>
        <v>SE05000 →</v>
      </c>
    </row>
    <row r="59" spans="1:61" ht="18.399999999999999" customHeight="1" x14ac:dyDescent="0.15">
      <c r="A59" s="8" t="s">
        <v>11</v>
      </c>
      <c r="B59" s="2" t="s">
        <v>101</v>
      </c>
      <c r="C59" s="2">
        <v>108</v>
      </c>
      <c r="D59" s="2" t="s">
        <v>239</v>
      </c>
      <c r="E59" s="19"/>
      <c r="F59" s="19"/>
      <c r="G59" s="19"/>
      <c r="H59" s="19"/>
      <c r="I59" s="19"/>
      <c r="J59" s="19"/>
      <c r="K59" s="19"/>
      <c r="L59" s="19"/>
      <c r="M59" s="15"/>
      <c r="T59" t="s">
        <v>272</v>
      </c>
      <c r="BI59" s="22" t="str">
        <f>HYPERLINK("#일위대가목록!A23","SE05001 →")</f>
        <v>SE05001 →</v>
      </c>
    </row>
    <row r="60" spans="1:61" ht="18.399999999999999" customHeight="1" x14ac:dyDescent="0.15">
      <c r="A60" s="8" t="s">
        <v>78</v>
      </c>
      <c r="B60" s="2" t="s">
        <v>316</v>
      </c>
      <c r="C60" s="2"/>
      <c r="D60" s="2" t="s">
        <v>316</v>
      </c>
      <c r="E60" s="19"/>
      <c r="F60" s="19"/>
      <c r="G60" s="1"/>
      <c r="H60" s="19"/>
      <c r="I60" s="1"/>
      <c r="J60" s="19"/>
      <c r="K60" s="1"/>
      <c r="L60" s="19"/>
      <c r="M60" s="15"/>
    </row>
    <row r="61" spans="1:61" ht="18.399999999999999" customHeight="1" x14ac:dyDescent="0.15">
      <c r="A61" s="8" t="s">
        <v>135</v>
      </c>
      <c r="B61" s="2" t="s">
        <v>213</v>
      </c>
      <c r="C61" s="2">
        <v>20</v>
      </c>
      <c r="D61" s="2" t="s">
        <v>239</v>
      </c>
      <c r="E61" s="19"/>
      <c r="F61" s="19"/>
      <c r="G61" s="19"/>
      <c r="H61" s="19"/>
      <c r="I61" s="19"/>
      <c r="J61" s="19"/>
      <c r="K61" s="19"/>
      <c r="L61" s="19"/>
      <c r="M61" s="15"/>
      <c r="T61" t="s">
        <v>272</v>
      </c>
      <c r="BI61" s="22" t="str">
        <f>HYPERLINK("#일위대가목록!A24","SE03680 →")</f>
        <v>SE03680 →</v>
      </c>
    </row>
    <row r="62" spans="1:61" ht="18.399999999999999" customHeight="1" x14ac:dyDescent="0.15">
      <c r="A62" s="8" t="s">
        <v>2</v>
      </c>
      <c r="B62" s="2" t="s">
        <v>229</v>
      </c>
      <c r="C62" s="2">
        <v>38</v>
      </c>
      <c r="D62" s="2" t="s">
        <v>239</v>
      </c>
      <c r="E62" s="19"/>
      <c r="F62" s="19"/>
      <c r="G62" s="19"/>
      <c r="H62" s="19"/>
      <c r="I62" s="19"/>
      <c r="J62" s="19"/>
      <c r="K62" s="19"/>
      <c r="L62" s="19"/>
      <c r="M62" s="15"/>
      <c r="T62" t="s">
        <v>272</v>
      </c>
      <c r="BI62" s="22" t="str">
        <f>HYPERLINK("#일위대가목록!A25","SE03650 →")</f>
        <v>SE03650 →</v>
      </c>
    </row>
    <row r="63" spans="1:61" ht="18.399999999999999" customHeight="1" x14ac:dyDescent="0.15">
      <c r="A63" s="8" t="s">
        <v>2</v>
      </c>
      <c r="B63" s="2" t="s">
        <v>180</v>
      </c>
      <c r="C63" s="2">
        <v>24</v>
      </c>
      <c r="D63" s="2" t="s">
        <v>239</v>
      </c>
      <c r="E63" s="19"/>
      <c r="F63" s="19"/>
      <c r="G63" s="19"/>
      <c r="H63" s="19"/>
      <c r="I63" s="19"/>
      <c r="J63" s="19"/>
      <c r="K63" s="19"/>
      <c r="L63" s="19"/>
      <c r="M63" s="15"/>
      <c r="T63" t="s">
        <v>272</v>
      </c>
      <c r="BI63" s="22" t="str">
        <f>HYPERLINK("#일위대가목록!A26","SE03660 →")</f>
        <v>SE03660 →</v>
      </c>
    </row>
    <row r="64" spans="1:61" ht="18.399999999999999" customHeight="1" x14ac:dyDescent="0.15">
      <c r="A64" s="8" t="s">
        <v>219</v>
      </c>
      <c r="B64" s="2" t="s">
        <v>316</v>
      </c>
      <c r="C64" s="2"/>
      <c r="D64" s="2" t="s">
        <v>316</v>
      </c>
      <c r="E64" s="19"/>
      <c r="F64" s="19"/>
      <c r="G64" s="1"/>
      <c r="H64" s="19"/>
      <c r="I64" s="1"/>
      <c r="J64" s="19"/>
      <c r="K64" s="1"/>
      <c r="L64" s="19"/>
      <c r="M64" s="15"/>
    </row>
    <row r="65" spans="1:61" ht="18.399999999999999" customHeight="1" x14ac:dyDescent="0.15">
      <c r="A65" s="8" t="s">
        <v>38</v>
      </c>
      <c r="B65" s="2" t="s">
        <v>316</v>
      </c>
      <c r="C65" s="2">
        <v>1</v>
      </c>
      <c r="D65" s="2" t="s">
        <v>262</v>
      </c>
      <c r="E65" s="1"/>
      <c r="F65" s="19"/>
      <c r="G65" s="1"/>
      <c r="H65" s="19"/>
      <c r="I65" s="1"/>
      <c r="J65" s="19"/>
      <c r="K65" s="1"/>
      <c r="L65" s="19"/>
      <c r="M65" s="15"/>
      <c r="AA65" s="21" t="s">
        <v>268</v>
      </c>
      <c r="AB65" s="4">
        <v>0</v>
      </c>
      <c r="AC65" s="21" t="s">
        <v>268</v>
      </c>
      <c r="AD65" s="5">
        <f>$AB65</f>
        <v>0</v>
      </c>
    </row>
    <row r="66" spans="1:61" ht="18.399999999999999" customHeight="1" x14ac:dyDescent="0.15">
      <c r="A66" s="8" t="s">
        <v>67</v>
      </c>
      <c r="B66" s="2" t="s">
        <v>316</v>
      </c>
      <c r="C66" s="2"/>
      <c r="D66" s="2" t="s">
        <v>316</v>
      </c>
      <c r="E66" s="19"/>
      <c r="F66" s="19"/>
      <c r="G66" s="1"/>
      <c r="H66" s="19"/>
      <c r="I66" s="1"/>
      <c r="J66" s="19"/>
      <c r="K66" s="1"/>
      <c r="L66" s="19"/>
      <c r="M66" s="15"/>
      <c r="X66" t="s">
        <v>254</v>
      </c>
      <c r="AA66" s="21" t="s">
        <v>126</v>
      </c>
      <c r="AB66" s="4">
        <v>0</v>
      </c>
      <c r="AC66" s="21" t="s">
        <v>126</v>
      </c>
      <c r="AD66" s="5">
        <f>$AB66</f>
        <v>0</v>
      </c>
    </row>
    <row r="67" spans="1:61" ht="18.399999999999999" customHeight="1" x14ac:dyDescent="0.15">
      <c r="A67" s="8" t="s">
        <v>115</v>
      </c>
      <c r="B67" s="2" t="s">
        <v>198</v>
      </c>
      <c r="C67" s="2">
        <v>38</v>
      </c>
      <c r="D67" s="2" t="s">
        <v>239</v>
      </c>
      <c r="E67" s="19"/>
      <c r="F67" s="19"/>
      <c r="G67" s="19"/>
      <c r="H67" s="19"/>
      <c r="I67" s="19"/>
      <c r="J67" s="19"/>
      <c r="K67" s="19"/>
      <c r="L67" s="19"/>
      <c r="M67" s="15"/>
      <c r="T67" t="s">
        <v>272</v>
      </c>
      <c r="AA67" s="21" t="s">
        <v>175</v>
      </c>
      <c r="AB67" s="4">
        <v>0</v>
      </c>
      <c r="AC67" s="21" t="s">
        <v>175</v>
      </c>
      <c r="AD67" s="5">
        <f>$AB67</f>
        <v>0</v>
      </c>
      <c r="BI67" s="22" t="str">
        <f>HYPERLINK("#일위대가목록!A27","SE03610 →")</f>
        <v>SE03610 →</v>
      </c>
    </row>
    <row r="68" spans="1:61" ht="18.399999999999999" customHeight="1" x14ac:dyDescent="0.15">
      <c r="A68" s="8" t="s">
        <v>115</v>
      </c>
      <c r="B68" s="2" t="s">
        <v>13</v>
      </c>
      <c r="C68" s="2">
        <v>24</v>
      </c>
      <c r="D68" s="2" t="s">
        <v>239</v>
      </c>
      <c r="E68" s="19"/>
      <c r="F68" s="19"/>
      <c r="G68" s="19"/>
      <c r="H68" s="19"/>
      <c r="I68" s="19"/>
      <c r="J68" s="19"/>
      <c r="K68" s="19"/>
      <c r="L68" s="19"/>
      <c r="M68" s="15"/>
      <c r="T68" t="s">
        <v>272</v>
      </c>
      <c r="BI68" s="22" t="str">
        <f>HYPERLINK("#일위대가목록!A28","SE03620 →")</f>
        <v>SE03620 →</v>
      </c>
    </row>
    <row r="69" spans="1:61" ht="18.399999999999999" customHeight="1" x14ac:dyDescent="0.15">
      <c r="A69" s="8" t="s">
        <v>104</v>
      </c>
      <c r="B69" s="2" t="s">
        <v>198</v>
      </c>
      <c r="C69" s="2">
        <v>10</v>
      </c>
      <c r="D69" s="2" t="s">
        <v>239</v>
      </c>
      <c r="E69" s="19"/>
      <c r="F69" s="19"/>
      <c r="G69" s="19"/>
      <c r="H69" s="19"/>
      <c r="I69" s="19"/>
      <c r="J69" s="19"/>
      <c r="K69" s="19"/>
      <c r="L69" s="19"/>
      <c r="M69" s="15"/>
      <c r="T69" t="s">
        <v>272</v>
      </c>
      <c r="BI69" s="22" t="str">
        <f>HYPERLINK("#일위대가목록!A29","SE03630 →")</f>
        <v>SE03630 →</v>
      </c>
    </row>
    <row r="70" spans="1:61" ht="18.399999999999999" customHeight="1" x14ac:dyDescent="0.15">
      <c r="A70" s="8" t="s">
        <v>104</v>
      </c>
      <c r="B70" s="2" t="s">
        <v>13</v>
      </c>
      <c r="C70" s="2">
        <v>10</v>
      </c>
      <c r="D70" s="2" t="s">
        <v>239</v>
      </c>
      <c r="E70" s="19"/>
      <c r="F70" s="19"/>
      <c r="G70" s="19"/>
      <c r="H70" s="19"/>
      <c r="I70" s="19"/>
      <c r="J70" s="19"/>
      <c r="K70" s="19"/>
      <c r="L70" s="19"/>
      <c r="M70" s="15"/>
      <c r="T70" t="s">
        <v>272</v>
      </c>
      <c r="BI70" s="22" t="str">
        <f>HYPERLINK("#일위대가목록!A30","SE03640 →")</f>
        <v>SE03640 →</v>
      </c>
    </row>
    <row r="71" spans="1:61" ht="18.399999999999999" customHeight="1" x14ac:dyDescent="0.15">
      <c r="A71" s="8" t="s">
        <v>130</v>
      </c>
      <c r="B71" s="2" t="s">
        <v>316</v>
      </c>
      <c r="C71" s="2"/>
      <c r="D71" s="2" t="s">
        <v>316</v>
      </c>
      <c r="E71" s="19"/>
      <c r="F71" s="19"/>
      <c r="G71" s="1"/>
      <c r="H71" s="19"/>
      <c r="I71" s="1"/>
      <c r="J71" s="19"/>
      <c r="K71" s="1"/>
      <c r="L71" s="19"/>
      <c r="M71" s="15"/>
    </row>
    <row r="72" spans="1:61" ht="18.399999999999999" customHeight="1" x14ac:dyDescent="0.15">
      <c r="A72" s="8" t="s">
        <v>270</v>
      </c>
      <c r="B72" s="2" t="s">
        <v>316</v>
      </c>
      <c r="C72" s="2">
        <v>1</v>
      </c>
      <c r="D72" s="2" t="s">
        <v>262</v>
      </c>
      <c r="E72" s="1"/>
      <c r="F72" s="19"/>
      <c r="G72" s="1"/>
      <c r="H72" s="19"/>
      <c r="I72" s="1"/>
      <c r="J72" s="19"/>
      <c r="K72" s="1"/>
      <c r="L72" s="19"/>
      <c r="M72" s="15"/>
    </row>
    <row r="73" spans="1:61" ht="18.399999999999999" customHeight="1" x14ac:dyDescent="0.15">
      <c r="A73" s="8" t="s">
        <v>259</v>
      </c>
      <c r="B73" s="2" t="s">
        <v>316</v>
      </c>
      <c r="C73" s="2"/>
      <c r="D73" s="2" t="s">
        <v>316</v>
      </c>
      <c r="E73" s="19"/>
      <c r="F73" s="19"/>
      <c r="G73" s="1"/>
      <c r="H73" s="19"/>
      <c r="I73" s="1"/>
      <c r="J73" s="19"/>
      <c r="K73" s="1"/>
      <c r="L73" s="19"/>
      <c r="M73" s="15"/>
    </row>
    <row r="74" spans="1:61" ht="18.399999999999999" customHeight="1" x14ac:dyDescent="0.15">
      <c r="A74" s="8" t="s">
        <v>21</v>
      </c>
      <c r="B74" s="2" t="s">
        <v>32</v>
      </c>
      <c r="C74" s="2">
        <v>3</v>
      </c>
      <c r="D74" s="2" t="s">
        <v>59</v>
      </c>
      <c r="E74" s="19"/>
      <c r="F74" s="19"/>
      <c r="G74" s="19"/>
      <c r="H74" s="19"/>
      <c r="I74" s="19"/>
      <c r="J74" s="19"/>
      <c r="K74" s="19"/>
      <c r="L74" s="19"/>
      <c r="M74" s="15"/>
      <c r="T74" t="s">
        <v>272</v>
      </c>
      <c r="BI74" s="22" t="str">
        <f>HYPERLINK("#일위대가목록!A31","SH05000 →")</f>
        <v>SH05000 →</v>
      </c>
    </row>
    <row r="75" spans="1:61" ht="18.399999999999999" customHeight="1" x14ac:dyDescent="0.15">
      <c r="A75" s="8" t="s">
        <v>137</v>
      </c>
      <c r="B75" s="2" t="s">
        <v>282</v>
      </c>
      <c r="C75" s="2">
        <v>4</v>
      </c>
      <c r="D75" s="2" t="s">
        <v>59</v>
      </c>
      <c r="E75" s="19"/>
      <c r="F75" s="19"/>
      <c r="G75" s="19"/>
      <c r="H75" s="19"/>
      <c r="I75" s="19"/>
      <c r="J75" s="19"/>
      <c r="K75" s="19"/>
      <c r="L75" s="19"/>
      <c r="M75" s="15"/>
      <c r="T75" t="s">
        <v>272</v>
      </c>
      <c r="BI75" s="22" t="str">
        <f>HYPERLINK("#일위대가목록!A32","SH05100 →")</f>
        <v>SH05100 →</v>
      </c>
    </row>
    <row r="76" spans="1:61" ht="18.399999999999999" customHeight="1" x14ac:dyDescent="0.15">
      <c r="A76" s="8" t="s">
        <v>311</v>
      </c>
      <c r="B76" s="2" t="s">
        <v>282</v>
      </c>
      <c r="C76" s="2">
        <v>4</v>
      </c>
      <c r="D76" s="2" t="s">
        <v>59</v>
      </c>
      <c r="E76" s="19"/>
      <c r="F76" s="19"/>
      <c r="G76" s="19"/>
      <c r="H76" s="19"/>
      <c r="I76" s="19"/>
      <c r="J76" s="19"/>
      <c r="K76" s="19"/>
      <c r="L76" s="19"/>
      <c r="M76" s="15"/>
      <c r="T76" t="s">
        <v>272</v>
      </c>
      <c r="BI76" s="22" t="str">
        <f>HYPERLINK("#일위대가목록!A33","SH05200 →")</f>
        <v>SH05200 →</v>
      </c>
    </row>
    <row r="77" spans="1:61" ht="18.399999999999999" customHeight="1" x14ac:dyDescent="0.15">
      <c r="A77" s="8" t="s">
        <v>303</v>
      </c>
      <c r="B77" s="2" t="s">
        <v>316</v>
      </c>
      <c r="C77" s="2">
        <v>3</v>
      </c>
      <c r="D77" s="2" t="s">
        <v>59</v>
      </c>
      <c r="E77" s="19"/>
      <c r="F77" s="19"/>
      <c r="G77" s="19"/>
      <c r="H77" s="19"/>
      <c r="I77" s="19"/>
      <c r="J77" s="19"/>
      <c r="K77" s="19"/>
      <c r="L77" s="19"/>
      <c r="M77" s="15"/>
      <c r="T77" t="s">
        <v>272</v>
      </c>
      <c r="BI77" s="22" t="str">
        <f>HYPERLINK("#일위대가목록!A34","SH06000 →")</f>
        <v>SH06000 →</v>
      </c>
    </row>
    <row r="78" spans="1:61" ht="18.399999999999999" customHeight="1" x14ac:dyDescent="0.15">
      <c r="A78" s="8" t="s">
        <v>148</v>
      </c>
      <c r="B78" s="2" t="s">
        <v>307</v>
      </c>
      <c r="C78" s="2">
        <v>10</v>
      </c>
      <c r="D78" s="2" t="s">
        <v>59</v>
      </c>
      <c r="E78" s="19"/>
      <c r="F78" s="19"/>
      <c r="G78" s="19"/>
      <c r="H78" s="19"/>
      <c r="I78" s="19"/>
      <c r="J78" s="19"/>
      <c r="K78" s="19"/>
      <c r="L78" s="19"/>
      <c r="M78" s="15"/>
      <c r="T78" t="s">
        <v>272</v>
      </c>
      <c r="BI78" s="22" t="str">
        <f>HYPERLINK("#일위대가목록!A35","SH06100 →")</f>
        <v>SH06100 →</v>
      </c>
    </row>
    <row r="79" spans="1:61" ht="18.399999999999999" customHeight="1" x14ac:dyDescent="0.15">
      <c r="A79" s="8" t="s">
        <v>132</v>
      </c>
      <c r="B79" s="2" t="s">
        <v>150</v>
      </c>
      <c r="C79" s="2">
        <v>30</v>
      </c>
      <c r="D79" s="2" t="s">
        <v>189</v>
      </c>
      <c r="E79" s="19"/>
      <c r="F79" s="19"/>
      <c r="G79" s="19"/>
      <c r="H79" s="19"/>
      <c r="I79" s="19"/>
      <c r="J79" s="19"/>
      <c r="K79" s="19"/>
      <c r="L79" s="19"/>
      <c r="M79" s="15"/>
      <c r="T79" t="s">
        <v>272</v>
      </c>
      <c r="BI79" s="22" t="str">
        <f>HYPERLINK("#일위대가목록!A36","SH07000 →")</f>
        <v>SH07000 →</v>
      </c>
    </row>
    <row r="80" spans="1:61" ht="18.399999999999999" customHeight="1" x14ac:dyDescent="0.15">
      <c r="A80" s="8" t="s">
        <v>280</v>
      </c>
      <c r="B80" s="2" t="s">
        <v>162</v>
      </c>
      <c r="C80" s="2">
        <v>40</v>
      </c>
      <c r="D80" s="2" t="s">
        <v>301</v>
      </c>
      <c r="E80" s="19"/>
      <c r="F80" s="19"/>
      <c r="G80" s="19"/>
      <c r="H80" s="19"/>
      <c r="I80" s="19"/>
      <c r="J80" s="19"/>
      <c r="K80" s="19"/>
      <c r="L80" s="19"/>
      <c r="M80" s="15"/>
      <c r="BI80" s="22" t="str">
        <f>HYPERLINK("#노임!A3","L001010101000002 →")</f>
        <v>L001010101000002 →</v>
      </c>
    </row>
    <row r="81" spans="1:61" ht="18.399999999999999" customHeight="1" x14ac:dyDescent="0.15">
      <c r="A81" s="8" t="s">
        <v>50</v>
      </c>
      <c r="B81" s="2" t="s">
        <v>316</v>
      </c>
      <c r="C81" s="2"/>
      <c r="D81" s="2" t="s">
        <v>316</v>
      </c>
      <c r="E81" s="19"/>
      <c r="F81" s="19"/>
      <c r="G81" s="1"/>
      <c r="H81" s="19"/>
      <c r="I81" s="1"/>
      <c r="J81" s="19"/>
      <c r="K81" s="1"/>
      <c r="L81" s="19"/>
      <c r="M81" s="15"/>
    </row>
    <row r="82" spans="1:61" ht="18.399999999999999" customHeight="1" x14ac:dyDescent="0.15">
      <c r="A82" s="8" t="s">
        <v>210</v>
      </c>
      <c r="B82" s="2" t="s">
        <v>61</v>
      </c>
      <c r="C82" s="2">
        <v>20</v>
      </c>
      <c r="D82" s="2" t="s">
        <v>239</v>
      </c>
      <c r="E82" s="19"/>
      <c r="F82" s="19"/>
      <c r="G82" s="19"/>
      <c r="H82" s="19"/>
      <c r="I82" s="19"/>
      <c r="J82" s="19"/>
      <c r="K82" s="19"/>
      <c r="L82" s="19"/>
      <c r="M82" s="15"/>
      <c r="T82" t="s">
        <v>272</v>
      </c>
      <c r="BI82" s="22" t="str">
        <f>HYPERLINK("#일위대가목록!A37","SF04310 →")</f>
        <v>SF04310 →</v>
      </c>
    </row>
    <row r="83" spans="1:61" ht="18.399999999999999" customHeight="1" x14ac:dyDescent="0.15">
      <c r="A83" s="8" t="s">
        <v>210</v>
      </c>
      <c r="B83" s="2" t="s">
        <v>77</v>
      </c>
      <c r="C83" s="2">
        <v>20</v>
      </c>
      <c r="D83" s="2" t="s">
        <v>239</v>
      </c>
      <c r="E83" s="19"/>
      <c r="F83" s="19"/>
      <c r="G83" s="19"/>
      <c r="H83" s="19"/>
      <c r="I83" s="19"/>
      <c r="J83" s="19"/>
      <c r="K83" s="19"/>
      <c r="L83" s="19"/>
      <c r="M83" s="15"/>
      <c r="T83" t="s">
        <v>272</v>
      </c>
      <c r="BI83" s="22" t="str">
        <f>HYPERLINK("#일위대가목록!A38","SF04320 →")</f>
        <v>SF04320 →</v>
      </c>
    </row>
    <row r="84" spans="1:61" ht="18.399999999999999" customHeight="1" x14ac:dyDescent="0.15">
      <c r="A84" s="8" t="s">
        <v>210</v>
      </c>
      <c r="B84" s="2" t="s">
        <v>214</v>
      </c>
      <c r="C84" s="2">
        <v>20</v>
      </c>
      <c r="D84" s="2" t="s">
        <v>239</v>
      </c>
      <c r="E84" s="19"/>
      <c r="F84" s="19"/>
      <c r="G84" s="19"/>
      <c r="H84" s="19"/>
      <c r="I84" s="19"/>
      <c r="J84" s="19"/>
      <c r="K84" s="19"/>
      <c r="L84" s="19"/>
      <c r="M84" s="15"/>
      <c r="T84" t="s">
        <v>272</v>
      </c>
      <c r="BI84" s="22" t="str">
        <f>HYPERLINK("#일위대가목록!A39","SF04330 →")</f>
        <v>SF04330 →</v>
      </c>
    </row>
    <row r="85" spans="1:61" ht="18.399999999999999" customHeight="1" x14ac:dyDescent="0.15">
      <c r="A85" s="8" t="s">
        <v>210</v>
      </c>
      <c r="B85" s="2" t="s">
        <v>246</v>
      </c>
      <c r="C85" s="2">
        <v>5</v>
      </c>
      <c r="D85" s="2" t="s">
        <v>239</v>
      </c>
      <c r="E85" s="19"/>
      <c r="F85" s="19"/>
      <c r="G85" s="19"/>
      <c r="H85" s="19"/>
      <c r="I85" s="19"/>
      <c r="J85" s="19"/>
      <c r="K85" s="19"/>
      <c r="L85" s="19"/>
      <c r="M85" s="15"/>
      <c r="T85" t="s">
        <v>272</v>
      </c>
      <c r="BI85" s="22" t="str">
        <f>HYPERLINK("#일위대가목록!A40","SF04340 →")</f>
        <v>SF04340 →</v>
      </c>
    </row>
    <row r="86" spans="1:61" ht="18.399999999999999" customHeight="1" x14ac:dyDescent="0.15">
      <c r="A86" s="8" t="s">
        <v>210</v>
      </c>
      <c r="B86" s="2" t="s">
        <v>136</v>
      </c>
      <c r="C86" s="2">
        <v>5</v>
      </c>
      <c r="D86" s="2" t="s">
        <v>239</v>
      </c>
      <c r="E86" s="19"/>
      <c r="F86" s="19"/>
      <c r="G86" s="19"/>
      <c r="H86" s="19"/>
      <c r="I86" s="19"/>
      <c r="J86" s="19"/>
      <c r="K86" s="19"/>
      <c r="L86" s="19"/>
      <c r="M86" s="15"/>
      <c r="T86" t="s">
        <v>272</v>
      </c>
      <c r="BI86" s="22" t="str">
        <f>HYPERLINK("#일위대가목록!A41","SF04350 →")</f>
        <v>SF04350 →</v>
      </c>
    </row>
    <row r="87" spans="1:61" ht="18.399999999999999" customHeight="1" x14ac:dyDescent="0.15">
      <c r="A87" s="8" t="s">
        <v>39</v>
      </c>
      <c r="B87" s="2" t="s">
        <v>16</v>
      </c>
      <c r="C87" s="2">
        <v>10</v>
      </c>
      <c r="D87" s="2" t="s">
        <v>239</v>
      </c>
      <c r="E87" s="19"/>
      <c r="F87" s="19"/>
      <c r="G87" s="19"/>
      <c r="H87" s="19"/>
      <c r="I87" s="19"/>
      <c r="J87" s="19"/>
      <c r="K87" s="19"/>
      <c r="L87" s="19"/>
      <c r="M87" s="15"/>
      <c r="T87" t="s">
        <v>272</v>
      </c>
      <c r="BI87" s="22" t="str">
        <f>HYPERLINK("#일위대가목록!A42","SF04700 →")</f>
        <v>SF04700 →</v>
      </c>
    </row>
    <row r="88" spans="1:61" ht="18.399999999999999" customHeight="1" x14ac:dyDescent="0.15">
      <c r="A88" s="8" t="s">
        <v>188</v>
      </c>
      <c r="B88" s="2" t="s">
        <v>316</v>
      </c>
      <c r="C88" s="2"/>
      <c r="D88" s="2" t="s">
        <v>316</v>
      </c>
      <c r="E88" s="19"/>
      <c r="F88" s="19"/>
      <c r="G88" s="1"/>
      <c r="H88" s="19"/>
      <c r="I88" s="1"/>
      <c r="J88" s="19"/>
      <c r="K88" s="1"/>
      <c r="L88" s="19"/>
      <c r="M88" s="15"/>
    </row>
    <row r="89" spans="1:61" ht="18.399999999999999" customHeight="1" x14ac:dyDescent="0.15">
      <c r="A89" s="8" t="s">
        <v>196</v>
      </c>
      <c r="B89" s="2" t="s">
        <v>29</v>
      </c>
      <c r="C89" s="2">
        <v>9</v>
      </c>
      <c r="D89" s="2" t="s">
        <v>232</v>
      </c>
      <c r="E89" s="19"/>
      <c r="F89" s="19"/>
      <c r="G89" s="19"/>
      <c r="H89" s="19"/>
      <c r="I89" s="19"/>
      <c r="J89" s="19"/>
      <c r="K89" s="19"/>
      <c r="L89" s="19"/>
      <c r="M89" s="15"/>
      <c r="T89" t="s">
        <v>272</v>
      </c>
      <c r="BI89" s="22" t="str">
        <f>HYPERLINK("#일위대가목록!A43","SA02200 →")</f>
        <v>SA02200 →</v>
      </c>
    </row>
    <row r="90" spans="1:61" ht="18.399999999999999" customHeight="1" x14ac:dyDescent="0.15">
      <c r="A90" s="8" t="s">
        <v>141</v>
      </c>
      <c r="B90" s="2" t="s">
        <v>29</v>
      </c>
      <c r="C90" s="2">
        <v>112.34</v>
      </c>
      <c r="D90" s="2" t="s">
        <v>232</v>
      </c>
      <c r="E90" s="19"/>
      <c r="F90" s="19"/>
      <c r="G90" s="19"/>
      <c r="H90" s="19"/>
      <c r="I90" s="19"/>
      <c r="J90" s="19"/>
      <c r="K90" s="19"/>
      <c r="L90" s="19"/>
      <c r="M90" s="15"/>
      <c r="T90" t="s">
        <v>272</v>
      </c>
      <c r="BI90" s="22" t="str">
        <f>HYPERLINK("#일위대가목록!A44","SA02300 →")</f>
        <v>SA02300 →</v>
      </c>
    </row>
    <row r="91" spans="1:61" ht="18.399999999999999" customHeight="1" x14ac:dyDescent="0.15">
      <c r="A91" s="8" t="s">
        <v>201</v>
      </c>
      <c r="B91" s="2" t="s">
        <v>316</v>
      </c>
      <c r="C91" s="2">
        <v>112.34</v>
      </c>
      <c r="D91" s="2" t="s">
        <v>232</v>
      </c>
      <c r="E91" s="19"/>
      <c r="F91" s="19"/>
      <c r="G91" s="19"/>
      <c r="H91" s="19"/>
      <c r="I91" s="19"/>
      <c r="J91" s="19"/>
      <c r="K91" s="19"/>
      <c r="L91" s="19"/>
      <c r="M91" s="15"/>
      <c r="T91" t="s">
        <v>272</v>
      </c>
      <c r="BI91" s="22" t="str">
        <f>HYPERLINK("#일위대가목록!A45","SA02400 →")</f>
        <v>SA02400 →</v>
      </c>
    </row>
    <row r="92" spans="1:61" ht="18.399999999999999" customHeight="1" x14ac:dyDescent="0.15">
      <c r="A92" s="8" t="s">
        <v>152</v>
      </c>
      <c r="B92" s="2" t="s">
        <v>316</v>
      </c>
      <c r="C92" s="2">
        <v>9</v>
      </c>
      <c r="D92" s="2" t="s">
        <v>232</v>
      </c>
      <c r="E92" s="19"/>
      <c r="F92" s="19"/>
      <c r="G92" s="19"/>
      <c r="H92" s="19"/>
      <c r="I92" s="19"/>
      <c r="J92" s="19"/>
      <c r="K92" s="19"/>
      <c r="L92" s="19"/>
      <c r="M92" s="15"/>
      <c r="T92" t="s">
        <v>272</v>
      </c>
      <c r="BI92" s="22" t="str">
        <f>HYPERLINK("#일위대가목록!A46","SA02500 →")</f>
        <v>SA02500 →</v>
      </c>
    </row>
    <row r="93" spans="1:61" ht="18.399999999999999" customHeight="1" x14ac:dyDescent="0.15">
      <c r="A93" s="8" t="s">
        <v>304</v>
      </c>
      <c r="B93" s="2" t="s">
        <v>316</v>
      </c>
      <c r="C93" s="2">
        <v>1</v>
      </c>
      <c r="D93" s="2" t="s">
        <v>262</v>
      </c>
      <c r="E93" s="1"/>
      <c r="F93" s="19"/>
      <c r="G93" s="1"/>
      <c r="H93" s="19"/>
      <c r="I93" s="1"/>
      <c r="J93" s="19"/>
      <c r="K93" s="1"/>
      <c r="L93" s="19"/>
      <c r="M93" s="15"/>
    </row>
    <row r="94" spans="1:61" ht="18.399999999999999" customHeight="1" x14ac:dyDescent="0.15">
      <c r="A94" s="8" t="s">
        <v>212</v>
      </c>
      <c r="B94" s="2" t="s">
        <v>316</v>
      </c>
      <c r="C94" s="2"/>
      <c r="D94" s="2" t="s">
        <v>316</v>
      </c>
      <c r="E94" s="19"/>
      <c r="F94" s="19"/>
      <c r="G94" s="1"/>
      <c r="H94" s="19"/>
      <c r="I94" s="1"/>
      <c r="J94" s="19"/>
      <c r="K94" s="1"/>
      <c r="L94" s="19"/>
      <c r="M94" s="15"/>
    </row>
    <row r="95" spans="1:61" ht="18.399999999999999" customHeight="1" x14ac:dyDescent="0.15">
      <c r="A95" s="8" t="s">
        <v>116</v>
      </c>
      <c r="B95" s="2" t="s">
        <v>128</v>
      </c>
      <c r="C95" s="2">
        <v>0.94</v>
      </c>
      <c r="D95" s="2" t="s">
        <v>179</v>
      </c>
      <c r="E95" s="19"/>
      <c r="F95" s="19"/>
      <c r="G95" s="19"/>
      <c r="H95" s="19"/>
      <c r="I95" s="19"/>
      <c r="J95" s="19"/>
      <c r="K95" s="19"/>
      <c r="L95" s="19"/>
      <c r="M95" s="15"/>
      <c r="BI95" s="22" t="str">
        <f>HYPERLINK("#자재조서!A5","M1152003 →")</f>
        <v>M1152003 →</v>
      </c>
    </row>
    <row r="96" spans="1:61" ht="18.399999999999999" customHeight="1" x14ac:dyDescent="0.15">
      <c r="A96" s="8" t="s">
        <v>116</v>
      </c>
      <c r="B96" s="2" t="s">
        <v>252</v>
      </c>
      <c r="C96" s="2">
        <v>2.5499999999999998</v>
      </c>
      <c r="D96" s="2" t="s">
        <v>179</v>
      </c>
      <c r="E96" s="19"/>
      <c r="F96" s="19"/>
      <c r="G96" s="19"/>
      <c r="H96" s="19"/>
      <c r="I96" s="19"/>
      <c r="J96" s="19"/>
      <c r="K96" s="19"/>
      <c r="L96" s="19"/>
      <c r="M96" s="15"/>
      <c r="BI96" s="22" t="str">
        <f>HYPERLINK("#자재조서!A5","M1152003 →")</f>
        <v>M1152003 →</v>
      </c>
    </row>
    <row r="97" spans="1:61" ht="18.399999999999999" customHeight="1" x14ac:dyDescent="0.15">
      <c r="A97" s="8" t="s">
        <v>263</v>
      </c>
      <c r="B97" s="2" t="s">
        <v>316</v>
      </c>
      <c r="C97" s="2"/>
      <c r="D97" s="2" t="s">
        <v>316</v>
      </c>
      <c r="E97" s="19"/>
      <c r="F97" s="19"/>
      <c r="G97" s="1"/>
      <c r="H97" s="19"/>
      <c r="I97" s="1"/>
      <c r="J97" s="19"/>
      <c r="K97" s="1"/>
      <c r="L97" s="19"/>
      <c r="M97" s="15"/>
    </row>
    <row r="98" spans="1:61" ht="18.399999999999999" customHeight="1" x14ac:dyDescent="0.15">
      <c r="A98" s="8" t="s">
        <v>34</v>
      </c>
      <c r="B98" s="2" t="s">
        <v>236</v>
      </c>
      <c r="C98" s="2">
        <v>77.25</v>
      </c>
      <c r="D98" s="2" t="s">
        <v>122</v>
      </c>
      <c r="E98" s="19"/>
      <c r="F98" s="19"/>
      <c r="G98" s="19"/>
      <c r="H98" s="19"/>
      <c r="I98" s="19"/>
      <c r="J98" s="19"/>
      <c r="K98" s="19"/>
      <c r="L98" s="19"/>
      <c r="M98" s="15"/>
      <c r="BI98" s="22" t="str">
        <f>HYPERLINK("#자재조서!A4","M0723051 →")</f>
        <v>M0723051 →</v>
      </c>
    </row>
    <row r="99" spans="1:61" ht="18.399999999999999" customHeight="1" x14ac:dyDescent="0.15">
      <c r="A99" s="8" t="s">
        <v>130</v>
      </c>
      <c r="B99" s="2" t="s">
        <v>316</v>
      </c>
      <c r="C99" s="2"/>
      <c r="D99" s="2" t="s">
        <v>316</v>
      </c>
      <c r="E99" s="19"/>
      <c r="F99" s="19"/>
      <c r="G99" s="1"/>
      <c r="H99" s="19"/>
      <c r="I99" s="1"/>
      <c r="J99" s="19"/>
      <c r="K99" s="1"/>
      <c r="L99" s="19"/>
      <c r="M99" s="15"/>
    </row>
    <row r="100" spans="1:61" ht="18.399999999999999" customHeight="1" x14ac:dyDescent="0.15">
      <c r="A100" s="8" t="s">
        <v>161</v>
      </c>
      <c r="B100" s="2" t="s">
        <v>316</v>
      </c>
      <c r="C100" s="2">
        <v>1</v>
      </c>
      <c r="D100" s="2" t="s">
        <v>262</v>
      </c>
      <c r="E100" s="1"/>
      <c r="F100" s="19"/>
      <c r="G100" s="1"/>
      <c r="H100" s="19"/>
      <c r="I100" s="1"/>
      <c r="J100" s="19"/>
      <c r="K100" s="1"/>
      <c r="L100" s="19"/>
      <c r="M100" s="15"/>
    </row>
    <row r="101" spans="1:61" ht="18.399999999999999" customHeight="1" x14ac:dyDescent="0.15">
      <c r="A101" s="8" t="s">
        <v>58</v>
      </c>
      <c r="B101" s="2" t="s">
        <v>316</v>
      </c>
      <c r="C101" s="2"/>
      <c r="D101" s="2" t="s">
        <v>316</v>
      </c>
      <c r="E101" s="19"/>
      <c r="F101" s="19"/>
      <c r="G101" s="1"/>
      <c r="H101" s="19"/>
      <c r="I101" s="1"/>
      <c r="J101" s="19"/>
      <c r="K101" s="1"/>
      <c r="L101" s="19"/>
      <c r="M101" s="15"/>
    </row>
    <row r="102" spans="1:61" ht="18.399999999999999" customHeight="1" x14ac:dyDescent="0.15">
      <c r="A102" s="8" t="s">
        <v>157</v>
      </c>
      <c r="B102" s="2" t="s">
        <v>98</v>
      </c>
      <c r="C102" s="2">
        <v>204</v>
      </c>
      <c r="D102" s="2" t="s">
        <v>279</v>
      </c>
      <c r="E102" s="19"/>
      <c r="F102" s="19"/>
      <c r="G102" s="19"/>
      <c r="H102" s="19"/>
      <c r="I102" s="19"/>
      <c r="J102" s="19"/>
      <c r="K102" s="19"/>
      <c r="L102" s="19"/>
      <c r="M102" s="15"/>
      <c r="BI102" s="22" t="str">
        <f>HYPERLINK("#자재!A6","M1158010 →")</f>
        <v>M1158010 →</v>
      </c>
    </row>
    <row r="103" spans="1:61" ht="18.399999999999999" customHeight="1" x14ac:dyDescent="0.15">
      <c r="A103" s="8" t="s">
        <v>157</v>
      </c>
      <c r="B103" s="2" t="s">
        <v>257</v>
      </c>
      <c r="C103" s="2">
        <v>60</v>
      </c>
      <c r="D103" s="2" t="s">
        <v>279</v>
      </c>
      <c r="E103" s="19"/>
      <c r="F103" s="19"/>
      <c r="G103" s="19"/>
      <c r="H103" s="19"/>
      <c r="I103" s="19"/>
      <c r="J103" s="19"/>
      <c r="K103" s="19"/>
      <c r="L103" s="19"/>
      <c r="M103" s="15"/>
      <c r="BI103" s="22" t="str">
        <f>HYPERLINK("#자재!A5","M1158003 →")</f>
        <v>M1158003 →</v>
      </c>
    </row>
    <row r="104" spans="1:61" ht="18.399999999999999" customHeight="1" x14ac:dyDescent="0.15">
      <c r="A104" s="8" t="s">
        <v>90</v>
      </c>
      <c r="B104" s="2" t="s">
        <v>316</v>
      </c>
      <c r="C104" s="2"/>
      <c r="D104" s="2" t="s">
        <v>316</v>
      </c>
      <c r="E104" s="19"/>
      <c r="F104" s="19"/>
      <c r="G104" s="1"/>
      <c r="H104" s="19"/>
      <c r="I104" s="1"/>
      <c r="J104" s="19"/>
      <c r="K104" s="1"/>
      <c r="L104" s="19"/>
      <c r="M104" s="15"/>
      <c r="AA104" s="21" t="s">
        <v>105</v>
      </c>
      <c r="AB104" s="6">
        <f>((내역서!H102+내역서!H103))*0.54/100</f>
        <v>0</v>
      </c>
      <c r="AC104" s="21" t="s">
        <v>175</v>
      </c>
      <c r="AD104" s="5">
        <f>$AB104</f>
        <v>0</v>
      </c>
    </row>
    <row r="105" spans="1:61" ht="18.399999999999999" customHeight="1" x14ac:dyDescent="0.15">
      <c r="A105" s="8" t="s">
        <v>153</v>
      </c>
      <c r="B105" s="2" t="s">
        <v>278</v>
      </c>
      <c r="C105" s="2">
        <v>1</v>
      </c>
      <c r="D105" s="2" t="s">
        <v>262</v>
      </c>
      <c r="E105" s="19"/>
      <c r="F105" s="19"/>
      <c r="G105" s="1"/>
      <c r="H105" s="19"/>
      <c r="I105" s="1"/>
      <c r="J105" s="19"/>
      <c r="K105" s="1"/>
      <c r="L105" s="19"/>
      <c r="M105" s="15"/>
      <c r="X105" t="s">
        <v>52</v>
      </c>
      <c r="AA105" s="21" t="s">
        <v>175</v>
      </c>
      <c r="AB105" s="4">
        <v>733</v>
      </c>
      <c r="AC105" s="21" t="s">
        <v>175</v>
      </c>
      <c r="AD105" s="5">
        <f>$AB105</f>
        <v>733</v>
      </c>
    </row>
    <row r="106" spans="1:61" ht="18.399999999999999" customHeight="1" x14ac:dyDescent="0.15">
      <c r="A106" s="8" t="s">
        <v>227</v>
      </c>
      <c r="B106" s="2" t="s">
        <v>316</v>
      </c>
      <c r="C106" s="2">
        <v>1</v>
      </c>
      <c r="D106" s="2" t="s">
        <v>262</v>
      </c>
      <c r="E106" s="19"/>
      <c r="F106" s="19"/>
      <c r="G106" s="1"/>
      <c r="H106" s="19"/>
      <c r="I106" s="1"/>
      <c r="J106" s="19"/>
      <c r="K106" s="1"/>
      <c r="L106" s="19"/>
      <c r="M106" s="15"/>
      <c r="X106" t="s">
        <v>247</v>
      </c>
    </row>
    <row r="107" spans="1:61" ht="18.399999999999999" customHeight="1" x14ac:dyDescent="0.15">
      <c r="A107" s="8" t="s">
        <v>130</v>
      </c>
      <c r="B107" s="2" t="s">
        <v>316</v>
      </c>
      <c r="C107" s="2"/>
      <c r="D107" s="2" t="s">
        <v>316</v>
      </c>
      <c r="E107" s="19"/>
      <c r="F107" s="19"/>
      <c r="G107" s="1"/>
      <c r="H107" s="19"/>
      <c r="I107" s="1"/>
      <c r="J107" s="19"/>
      <c r="K107" s="1"/>
      <c r="L107" s="19"/>
      <c r="M107" s="15"/>
    </row>
    <row r="108" spans="1:61" ht="18.399999999999999" customHeight="1" x14ac:dyDescent="0.15">
      <c r="A108" s="8" t="s">
        <v>130</v>
      </c>
      <c r="B108" s="2" t="s">
        <v>316</v>
      </c>
      <c r="C108" s="2"/>
      <c r="D108" s="2" t="s">
        <v>316</v>
      </c>
      <c r="E108" s="19"/>
      <c r="F108" s="19"/>
      <c r="G108" s="1"/>
      <c r="H108" s="19"/>
      <c r="I108" s="1"/>
      <c r="J108" s="19"/>
      <c r="K108" s="1"/>
      <c r="L108" s="19"/>
      <c r="M108" s="15"/>
    </row>
    <row r="109" spans="1:61" ht="18.399999999999999" customHeight="1" x14ac:dyDescent="0.15">
      <c r="A109" s="8" t="s">
        <v>91</v>
      </c>
      <c r="B109" s="2" t="s">
        <v>316</v>
      </c>
      <c r="C109" s="2">
        <v>1</v>
      </c>
      <c r="D109" s="2" t="s">
        <v>262</v>
      </c>
      <c r="E109" s="1"/>
      <c r="F109" s="19"/>
      <c r="G109" s="1"/>
      <c r="H109" s="19"/>
      <c r="I109" s="1"/>
      <c r="J109" s="19"/>
      <c r="K109" s="1"/>
      <c r="L109" s="19"/>
      <c r="M109" s="15"/>
    </row>
    <row r="110" spans="1:61" ht="18.399999999999999" customHeight="1" x14ac:dyDescent="0.15">
      <c r="A110" s="8" t="s">
        <v>191</v>
      </c>
      <c r="B110" s="2" t="s">
        <v>316</v>
      </c>
      <c r="C110" s="2"/>
      <c r="D110" s="2" t="s">
        <v>316</v>
      </c>
      <c r="E110" s="19"/>
      <c r="F110" s="19"/>
      <c r="G110" s="1"/>
      <c r="H110" s="19"/>
      <c r="I110" s="1"/>
      <c r="J110" s="19"/>
      <c r="K110" s="1"/>
      <c r="L110" s="19"/>
      <c r="M110" s="15"/>
    </row>
    <row r="111" spans="1:61" ht="18.399999999999999" customHeight="1" x14ac:dyDescent="0.15">
      <c r="A111" s="8" t="s">
        <v>35</v>
      </c>
      <c r="B111" s="2" t="s">
        <v>316</v>
      </c>
      <c r="C111" s="2"/>
      <c r="D111" s="2" t="s">
        <v>316</v>
      </c>
      <c r="E111" s="19"/>
      <c r="F111" s="19"/>
      <c r="G111" s="1"/>
      <c r="H111" s="19"/>
      <c r="I111" s="1"/>
      <c r="J111" s="19"/>
      <c r="K111" s="1"/>
      <c r="L111" s="19"/>
      <c r="M111" s="15"/>
    </row>
    <row r="112" spans="1:61" ht="18.399999999999999" customHeight="1" x14ac:dyDescent="0.15">
      <c r="A112" s="8" t="s">
        <v>88</v>
      </c>
      <c r="B112" s="2" t="s">
        <v>316</v>
      </c>
      <c r="C112" s="2"/>
      <c r="D112" s="2" t="s">
        <v>316</v>
      </c>
      <c r="E112" s="19"/>
      <c r="F112" s="19"/>
      <c r="G112" s="1"/>
      <c r="H112" s="19"/>
      <c r="I112" s="1"/>
      <c r="J112" s="19"/>
      <c r="K112" s="1"/>
      <c r="L112" s="19"/>
      <c r="M112" s="15"/>
    </row>
    <row r="113" spans="1:61" ht="18.399999999999999" customHeight="1" x14ac:dyDescent="0.15">
      <c r="A113" s="8" t="s">
        <v>107</v>
      </c>
      <c r="B113" s="2" t="s">
        <v>8</v>
      </c>
      <c r="C113" s="2">
        <v>9</v>
      </c>
      <c r="D113" s="2" t="s">
        <v>279</v>
      </c>
      <c r="E113" s="19"/>
      <c r="F113" s="19"/>
      <c r="G113" s="19"/>
      <c r="H113" s="19"/>
      <c r="I113" s="19"/>
      <c r="J113" s="19"/>
      <c r="K113" s="19"/>
      <c r="L113" s="19"/>
      <c r="M113" s="15"/>
      <c r="T113" t="s">
        <v>272</v>
      </c>
      <c r="BI113" s="22" t="str">
        <f>HYPERLINK("#일위대가목록!A52","SZ01000 →")</f>
        <v>SZ01000 →</v>
      </c>
    </row>
    <row r="114" spans="1:61" ht="18.399999999999999" customHeight="1" x14ac:dyDescent="0.15">
      <c r="A114" s="8" t="s">
        <v>107</v>
      </c>
      <c r="B114" s="2" t="s">
        <v>277</v>
      </c>
      <c r="C114" s="2">
        <v>9</v>
      </c>
      <c r="D114" s="2" t="s">
        <v>279</v>
      </c>
      <c r="E114" s="19"/>
      <c r="F114" s="19"/>
      <c r="G114" s="19"/>
      <c r="H114" s="19"/>
      <c r="I114" s="19"/>
      <c r="J114" s="19"/>
      <c r="K114" s="19"/>
      <c r="L114" s="19"/>
      <c r="M114" s="15"/>
      <c r="T114" t="s">
        <v>272</v>
      </c>
      <c r="BI114" s="22" t="str">
        <f>HYPERLINK("#일위대가목록!A53","SZ02000 →")</f>
        <v>SZ02000 →</v>
      </c>
    </row>
    <row r="115" spans="1:61" ht="18.399999999999999" customHeight="1" x14ac:dyDescent="0.15">
      <c r="A115" s="8" t="s">
        <v>251</v>
      </c>
      <c r="B115" s="2" t="s">
        <v>316</v>
      </c>
      <c r="C115" s="2"/>
      <c r="D115" s="2" t="s">
        <v>316</v>
      </c>
      <c r="E115" s="19"/>
      <c r="F115" s="19"/>
      <c r="G115" s="1"/>
      <c r="H115" s="19"/>
      <c r="I115" s="1"/>
      <c r="J115" s="19"/>
      <c r="K115" s="1"/>
      <c r="L115" s="19"/>
      <c r="M115" s="15"/>
    </row>
    <row r="116" spans="1:61" ht="18.399999999999999" customHeight="1" x14ac:dyDescent="0.15">
      <c r="A116" s="8" t="s">
        <v>62</v>
      </c>
      <c r="B116" s="2" t="s">
        <v>8</v>
      </c>
      <c r="C116" s="2" t="s">
        <v>318</v>
      </c>
      <c r="D116" s="2" t="s">
        <v>279</v>
      </c>
      <c r="E116" s="19"/>
      <c r="F116" s="19"/>
      <c r="G116" s="19"/>
      <c r="H116" s="19"/>
      <c r="I116" s="19"/>
      <c r="J116" s="19"/>
      <c r="K116" s="19"/>
      <c r="L116" s="19"/>
      <c r="M116" s="15"/>
      <c r="T116" t="s">
        <v>272</v>
      </c>
      <c r="BI116" s="22" t="str">
        <f>HYPERLINK("#일위대가목록!A52","SZ01000 →")</f>
        <v>SZ01000 →</v>
      </c>
    </row>
    <row r="117" spans="1:61" ht="18.399999999999999" customHeight="1" x14ac:dyDescent="0.15">
      <c r="A117" s="8" t="s">
        <v>62</v>
      </c>
      <c r="B117" s="2" t="s">
        <v>277</v>
      </c>
      <c r="C117" s="2">
        <v>264</v>
      </c>
      <c r="D117" s="2" t="s">
        <v>279</v>
      </c>
      <c r="E117" s="19"/>
      <c r="F117" s="19"/>
      <c r="G117" s="19"/>
      <c r="H117" s="19"/>
      <c r="I117" s="19"/>
      <c r="J117" s="19"/>
      <c r="K117" s="19"/>
      <c r="L117" s="19"/>
      <c r="M117" s="15"/>
      <c r="T117" t="s">
        <v>272</v>
      </c>
      <c r="BI117" s="22" t="str">
        <f>HYPERLINK("#일위대가목록!A54","SZ03000 →")</f>
        <v>SZ03000 →</v>
      </c>
    </row>
    <row r="118" spans="1:61" ht="18.399999999999999" customHeight="1" x14ac:dyDescent="0.15">
      <c r="A118" s="8" t="s">
        <v>6</v>
      </c>
      <c r="B118" s="2" t="s">
        <v>316</v>
      </c>
      <c r="C118" s="2"/>
      <c r="D118" s="2" t="s">
        <v>316</v>
      </c>
      <c r="E118" s="19"/>
      <c r="F118" s="19"/>
      <c r="G118" s="1"/>
      <c r="H118" s="19"/>
      <c r="I118" s="1"/>
      <c r="J118" s="19"/>
      <c r="K118" s="1"/>
      <c r="L118" s="19"/>
      <c r="M118" s="15"/>
      <c r="AA118" s="21" t="s">
        <v>175</v>
      </c>
      <c r="AB118" s="4">
        <v>-752</v>
      </c>
      <c r="AC118" s="21" t="s">
        <v>175</v>
      </c>
      <c r="AD118" s="5">
        <f>$AB118</f>
        <v>-752</v>
      </c>
    </row>
    <row r="119" spans="1:61" ht="18.399999999999999" customHeight="1" x14ac:dyDescent="0.15">
      <c r="A119" s="8" t="s">
        <v>144</v>
      </c>
      <c r="B119" s="2" t="s">
        <v>316</v>
      </c>
      <c r="C119" s="2">
        <v>1</v>
      </c>
      <c r="D119" s="2" t="s">
        <v>262</v>
      </c>
      <c r="E119" s="19"/>
      <c r="F119" s="19"/>
      <c r="G119" s="1"/>
      <c r="H119" s="19"/>
      <c r="I119" s="1"/>
      <c r="J119" s="19"/>
      <c r="K119" s="1"/>
      <c r="L119" s="19"/>
      <c r="M119" s="15"/>
      <c r="X119" t="s">
        <v>238</v>
      </c>
    </row>
    <row r="120" spans="1:61" ht="18.399999999999999" customHeight="1" x14ac:dyDescent="0.15">
      <c r="A120" s="8" t="s">
        <v>70</v>
      </c>
      <c r="B120" s="2" t="s">
        <v>316</v>
      </c>
      <c r="C120" s="2"/>
      <c r="D120" s="2" t="s">
        <v>316</v>
      </c>
      <c r="E120" s="19"/>
      <c r="F120" s="19"/>
      <c r="G120" s="1"/>
      <c r="H120" s="19"/>
      <c r="I120" s="1"/>
      <c r="J120" s="19"/>
      <c r="K120" s="1"/>
      <c r="L120" s="19"/>
      <c r="M120" s="15"/>
      <c r="AA120" s="21" t="s">
        <v>105</v>
      </c>
      <c r="AB120" s="6">
        <f>TRUNC(((내역서!H111+내역서!J111+내역서!L111))*(10/100),0)</f>
        <v>0</v>
      </c>
      <c r="AC120" s="21" t="s">
        <v>175</v>
      </c>
      <c r="AD120" s="5">
        <f>$AB120</f>
        <v>0</v>
      </c>
    </row>
    <row r="121" spans="1:61" ht="18.399999999999999" customHeight="1" x14ac:dyDescent="0.15">
      <c r="A121" s="8" t="s">
        <v>125</v>
      </c>
      <c r="B121" s="2" t="s">
        <v>76</v>
      </c>
      <c r="C121" s="2">
        <v>1</v>
      </c>
      <c r="D121" s="2" t="s">
        <v>262</v>
      </c>
      <c r="E121" s="19"/>
      <c r="F121" s="19"/>
      <c r="G121" s="1"/>
      <c r="H121" s="19"/>
      <c r="I121" s="1"/>
      <c r="J121" s="19"/>
      <c r="K121" s="1"/>
      <c r="L121" s="19"/>
      <c r="M121" s="15"/>
      <c r="X121" t="s">
        <v>37</v>
      </c>
    </row>
    <row r="122" spans="1:61" ht="18.399999999999999" customHeight="1" x14ac:dyDescent="0.15">
      <c r="A122" s="8" t="s">
        <v>130</v>
      </c>
      <c r="B122" s="2" t="s">
        <v>316</v>
      </c>
      <c r="C122" s="2"/>
      <c r="D122" s="2" t="s">
        <v>316</v>
      </c>
      <c r="E122" s="19"/>
      <c r="F122" s="19"/>
      <c r="G122" s="1"/>
      <c r="H122" s="19"/>
      <c r="I122" s="1"/>
      <c r="J122" s="19"/>
      <c r="K122" s="1"/>
      <c r="L122" s="19"/>
      <c r="M122" s="15"/>
    </row>
    <row r="123" spans="1:61" ht="18.399999999999999" customHeight="1" x14ac:dyDescent="0.15">
      <c r="A123" s="8" t="s">
        <v>130</v>
      </c>
      <c r="B123" s="2" t="s">
        <v>316</v>
      </c>
      <c r="C123" s="2"/>
      <c r="D123" s="2" t="s">
        <v>316</v>
      </c>
      <c r="E123" s="19"/>
      <c r="F123" s="19"/>
      <c r="G123" s="1"/>
      <c r="H123" s="19"/>
      <c r="I123" s="1"/>
      <c r="J123" s="19"/>
      <c r="K123" s="1"/>
      <c r="L123" s="19"/>
      <c r="M123" s="15"/>
    </row>
    <row r="124" spans="1:61" ht="18.399999999999999" customHeight="1" x14ac:dyDescent="0.15">
      <c r="A124" s="23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5"/>
    </row>
  </sheetData>
  <mergeCells count="10">
    <mergeCell ref="K2:L2"/>
    <mergeCell ref="E2:F2"/>
    <mergeCell ref="M2:M3"/>
    <mergeCell ref="A1:M1"/>
    <mergeCell ref="A2:A3"/>
    <mergeCell ref="B2:B3"/>
    <mergeCell ref="C2:C3"/>
    <mergeCell ref="D2:D3"/>
    <mergeCell ref="G2:H2"/>
    <mergeCell ref="I2:J2"/>
  </mergeCells>
  <phoneticPr fontId="5" type="noConversion"/>
  <pageMargins left="0.31496062992125984" right="0.31496062992125984" top="0.98425196850393704" bottom="0.59055118110236227" header="0.51181102362204722" footer="0.51181102362204722"/>
  <pageSetup paperSize="9" scale="95" orientation="landscape" r:id="rId1"/>
  <headerFooter alignWithMargins="0">
    <oddHeader>&amp;RPage : &amp;P/&amp;N</oddHeader>
  </headerFooter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2"/>
  <sheetViews>
    <sheetView workbookViewId="0">
      <selection activeCell="B2" sqref="B2"/>
    </sheetView>
  </sheetViews>
  <sheetFormatPr defaultRowHeight="18.399999999999999" customHeight="1" x14ac:dyDescent="0.15"/>
  <cols>
    <col min="1" max="1" width="25" customWidth="1"/>
    <col min="2" max="2" width="10" customWidth="1"/>
    <col min="3" max="3" width="25" customWidth="1"/>
    <col min="4" max="4" width="30" customWidth="1"/>
    <col min="5" max="5" width="13" customWidth="1"/>
  </cols>
  <sheetData>
    <row r="1" spans="1:5" ht="18.399999999999999" customHeight="1" x14ac:dyDescent="0.15">
      <c r="A1" t="s">
        <v>243</v>
      </c>
    </row>
    <row r="2" spans="1:5" ht="18.399999999999999" customHeight="1" x14ac:dyDescent="0.15">
      <c r="A2" s="11" t="s">
        <v>28</v>
      </c>
      <c r="B2" s="12" t="s">
        <v>249</v>
      </c>
      <c r="C2" s="12" t="s">
        <v>64</v>
      </c>
      <c r="D2" s="17" t="s">
        <v>81</v>
      </c>
      <c r="E2" s="13" t="s">
        <v>5</v>
      </c>
    </row>
  </sheetData>
  <phoneticPr fontId="5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50"/>
  <sheetViews>
    <sheetView showFormulas="1" workbookViewId="0">
      <selection activeCell="B2" sqref="B2"/>
    </sheetView>
  </sheetViews>
  <sheetFormatPr defaultRowHeight="18.399999999999999" customHeight="1" x14ac:dyDescent="0.15"/>
  <cols>
    <col min="1" max="1" width="15" customWidth="1"/>
    <col min="2" max="2" width="5" customWidth="1"/>
    <col min="3" max="4" width="20" customWidth="1"/>
  </cols>
  <sheetData>
    <row r="1" spans="1:4" ht="18.399999999999999" customHeight="1" x14ac:dyDescent="0.15">
      <c r="A1" t="s">
        <v>291</v>
      </c>
    </row>
    <row r="2" spans="1:4" ht="18.399999999999999" customHeight="1" x14ac:dyDescent="0.15">
      <c r="A2" s="11" t="s">
        <v>28</v>
      </c>
      <c r="B2" s="12" t="s">
        <v>249</v>
      </c>
      <c r="C2" s="12" t="s">
        <v>64</v>
      </c>
      <c r="D2" s="14" t="s">
        <v>81</v>
      </c>
    </row>
    <row r="3" spans="1:4" ht="18.399999999999999" customHeight="1" x14ac:dyDescent="0.15">
      <c r="A3" s="8" t="s">
        <v>211</v>
      </c>
      <c r="B3" s="2" t="s">
        <v>108</v>
      </c>
      <c r="C3" s="2" t="s">
        <v>305</v>
      </c>
      <c r="D3" s="15" t="s">
        <v>316</v>
      </c>
    </row>
    <row r="4" spans="1:4" ht="18.399999999999999" customHeight="1" x14ac:dyDescent="0.15">
      <c r="A4" s="8" t="s">
        <v>197</v>
      </c>
      <c r="B4" s="2" t="s">
        <v>314</v>
      </c>
      <c r="C4" s="2">
        <v>1507</v>
      </c>
      <c r="D4" s="15" t="s">
        <v>133</v>
      </c>
    </row>
    <row r="5" spans="1:4" ht="18.399999999999999" customHeight="1" x14ac:dyDescent="0.15">
      <c r="A5" s="8" t="s">
        <v>72</v>
      </c>
      <c r="B5" s="2" t="s">
        <v>314</v>
      </c>
      <c r="C5" s="2">
        <v>1507</v>
      </c>
      <c r="D5" s="15" t="s">
        <v>276</v>
      </c>
    </row>
    <row r="6" spans="1:4" ht="18.399999999999999" customHeight="1" x14ac:dyDescent="0.15">
      <c r="A6" s="8" t="s">
        <v>41</v>
      </c>
      <c r="B6" s="2" t="s">
        <v>314</v>
      </c>
      <c r="C6" s="2">
        <v>0</v>
      </c>
      <c r="D6" s="15" t="s">
        <v>267</v>
      </c>
    </row>
    <row r="7" spans="1:4" ht="18.399999999999999" customHeight="1" x14ac:dyDescent="0.15">
      <c r="A7" s="8" t="s">
        <v>85</v>
      </c>
      <c r="B7" s="2" t="s">
        <v>314</v>
      </c>
      <c r="C7" s="2">
        <v>0</v>
      </c>
      <c r="D7" s="15" t="s">
        <v>190</v>
      </c>
    </row>
    <row r="8" spans="1:4" ht="18.399999999999999" customHeight="1" x14ac:dyDescent="0.15">
      <c r="A8" s="8" t="s">
        <v>151</v>
      </c>
      <c r="B8" s="2" t="s">
        <v>314</v>
      </c>
      <c r="C8" s="2">
        <v>0</v>
      </c>
      <c r="D8" s="15" t="s">
        <v>288</v>
      </c>
    </row>
    <row r="9" spans="1:4" ht="18.399999999999999" customHeight="1" x14ac:dyDescent="0.15">
      <c r="A9" s="8" t="s">
        <v>55</v>
      </c>
      <c r="B9" s="2" t="s">
        <v>314</v>
      </c>
      <c r="C9" s="2">
        <v>0</v>
      </c>
      <c r="D9" s="15" t="s">
        <v>142</v>
      </c>
    </row>
    <row r="10" spans="1:4" ht="18.399999999999999" customHeight="1" x14ac:dyDescent="0.15">
      <c r="A10" s="8" t="s">
        <v>233</v>
      </c>
      <c r="B10" s="2" t="s">
        <v>108</v>
      </c>
      <c r="C10" s="2" t="s">
        <v>1</v>
      </c>
      <c r="D10" s="15" t="s">
        <v>244</v>
      </c>
    </row>
    <row r="11" spans="1:4" ht="18.399999999999999" customHeight="1" x14ac:dyDescent="0.15">
      <c r="A11" s="8" t="s">
        <v>0</v>
      </c>
      <c r="B11" s="2" t="s">
        <v>108</v>
      </c>
      <c r="C11" s="2" t="s">
        <v>1</v>
      </c>
      <c r="D11" s="15" t="s">
        <v>75</v>
      </c>
    </row>
    <row r="12" spans="1:4" ht="18.399999999999999" customHeight="1" x14ac:dyDescent="0.15">
      <c r="A12" s="8" t="s">
        <v>187</v>
      </c>
      <c r="B12" s="2" t="s">
        <v>108</v>
      </c>
      <c r="C12" s="2" t="s">
        <v>170</v>
      </c>
      <c r="D12" s="15" t="s">
        <v>231</v>
      </c>
    </row>
    <row r="13" spans="1:4" ht="18.399999999999999" customHeight="1" x14ac:dyDescent="0.15">
      <c r="A13" s="8" t="s">
        <v>12</v>
      </c>
      <c r="B13" s="2" t="s">
        <v>314</v>
      </c>
      <c r="C13" s="2">
        <v>1.25</v>
      </c>
      <c r="D13" s="15" t="s">
        <v>265</v>
      </c>
    </row>
    <row r="14" spans="1:4" ht="18.399999999999999" customHeight="1" x14ac:dyDescent="0.15">
      <c r="A14" s="8" t="s">
        <v>193</v>
      </c>
      <c r="B14" s="2" t="s">
        <v>314</v>
      </c>
      <c r="C14" s="2">
        <v>1.071</v>
      </c>
      <c r="D14" s="15" t="s">
        <v>117</v>
      </c>
    </row>
    <row r="15" spans="1:4" ht="18.399999999999999" customHeight="1" x14ac:dyDescent="0.15">
      <c r="A15" s="8" t="s">
        <v>164</v>
      </c>
      <c r="B15" s="2" t="s">
        <v>108</v>
      </c>
      <c r="C15" s="2" t="s">
        <v>283</v>
      </c>
      <c r="D15" s="15" t="s">
        <v>205</v>
      </c>
    </row>
    <row r="16" spans="1:4" ht="18.399999999999999" customHeight="1" x14ac:dyDescent="0.15">
      <c r="A16" s="8" t="s">
        <v>208</v>
      </c>
      <c r="B16" s="2" t="s">
        <v>108</v>
      </c>
      <c r="C16" s="2" t="s">
        <v>283</v>
      </c>
      <c r="D16" s="15" t="s">
        <v>222</v>
      </c>
    </row>
    <row r="17" spans="1:4" ht="18.399999999999999" customHeight="1" x14ac:dyDescent="0.15">
      <c r="A17" s="8" t="s">
        <v>69</v>
      </c>
      <c r="B17" s="2" t="s">
        <v>108</v>
      </c>
      <c r="C17" s="2" t="s">
        <v>283</v>
      </c>
      <c r="D17" s="15" t="s">
        <v>66</v>
      </c>
    </row>
    <row r="18" spans="1:4" ht="18.399999999999999" customHeight="1" x14ac:dyDescent="0.15">
      <c r="A18" s="8" t="s">
        <v>120</v>
      </c>
      <c r="B18" s="2" t="s">
        <v>108</v>
      </c>
      <c r="C18" s="3">
        <f t="shared" ref="C18:C23" si="0">25/20 * 16/12 * 1/8</f>
        <v>0.20833333333333334</v>
      </c>
      <c r="D18" s="15" t="s">
        <v>300</v>
      </c>
    </row>
    <row r="19" spans="1:4" ht="18.399999999999999" customHeight="1" x14ac:dyDescent="0.15">
      <c r="A19" s="8" t="s">
        <v>292</v>
      </c>
      <c r="B19" s="2" t="s">
        <v>108</v>
      </c>
      <c r="C19" s="3">
        <f t="shared" si="0"/>
        <v>0.20833333333333334</v>
      </c>
      <c r="D19" s="15" t="s">
        <v>96</v>
      </c>
    </row>
    <row r="20" spans="1:4" ht="18.399999999999999" customHeight="1" x14ac:dyDescent="0.15">
      <c r="A20" s="8" t="s">
        <v>25</v>
      </c>
      <c r="B20" s="2" t="s">
        <v>108</v>
      </c>
      <c r="C20" s="3">
        <f t="shared" si="0"/>
        <v>0.20833333333333334</v>
      </c>
      <c r="D20" s="15" t="s">
        <v>223</v>
      </c>
    </row>
    <row r="21" spans="1:4" ht="18.399999999999999" customHeight="1" x14ac:dyDescent="0.15">
      <c r="A21" s="8" t="s">
        <v>109</v>
      </c>
      <c r="B21" s="2" t="s">
        <v>108</v>
      </c>
      <c r="C21" s="3">
        <f t="shared" si="0"/>
        <v>0.20833333333333334</v>
      </c>
      <c r="D21" s="15" t="s">
        <v>134</v>
      </c>
    </row>
    <row r="22" spans="1:4" ht="18.399999999999999" customHeight="1" x14ac:dyDescent="0.15">
      <c r="A22" s="8" t="s">
        <v>296</v>
      </c>
      <c r="B22" s="2" t="s">
        <v>108</v>
      </c>
      <c r="C22" s="3">
        <f t="shared" si="0"/>
        <v>0.20833333333333334</v>
      </c>
      <c r="D22" s="15" t="s">
        <v>248</v>
      </c>
    </row>
    <row r="23" spans="1:4" ht="18.399999999999999" customHeight="1" x14ac:dyDescent="0.15">
      <c r="A23" s="8" t="s">
        <v>154</v>
      </c>
      <c r="B23" s="2" t="s">
        <v>108</v>
      </c>
      <c r="C23" s="3">
        <f t="shared" si="0"/>
        <v>0.20833333333333334</v>
      </c>
      <c r="D23" s="15" t="s">
        <v>17</v>
      </c>
    </row>
    <row r="24" spans="1:4" ht="18.399999999999999" customHeight="1" x14ac:dyDescent="0.15">
      <c r="A24" s="8" t="s">
        <v>253</v>
      </c>
      <c r="B24" s="2" t="s">
        <v>314</v>
      </c>
      <c r="C24" s="2">
        <v>1</v>
      </c>
      <c r="D24" s="15" t="s">
        <v>169</v>
      </c>
    </row>
    <row r="25" spans="1:4" ht="18.399999999999999" customHeight="1" x14ac:dyDescent="0.15">
      <c r="A25" s="8" t="s">
        <v>158</v>
      </c>
      <c r="B25" s="2" t="s">
        <v>314</v>
      </c>
      <c r="C25" s="2">
        <v>1.875</v>
      </c>
      <c r="D25" s="15" t="s">
        <v>298</v>
      </c>
    </row>
    <row r="26" spans="1:4" ht="18.399999999999999" customHeight="1" x14ac:dyDescent="0.15">
      <c r="A26" s="8" t="s">
        <v>294</v>
      </c>
      <c r="B26" s="2" t="s">
        <v>314</v>
      </c>
      <c r="C26" s="2">
        <v>1.25</v>
      </c>
      <c r="D26" s="15" t="s">
        <v>308</v>
      </c>
    </row>
    <row r="27" spans="1:4" ht="18.399999999999999" customHeight="1" x14ac:dyDescent="0.15">
      <c r="A27" s="8" t="s">
        <v>313</v>
      </c>
      <c r="B27" s="2" t="s">
        <v>314</v>
      </c>
      <c r="C27" s="2">
        <v>1</v>
      </c>
      <c r="D27" s="15" t="s">
        <v>86</v>
      </c>
    </row>
    <row r="28" spans="1:4" ht="18.399999999999999" customHeight="1" x14ac:dyDescent="0.15">
      <c r="A28" s="8" t="s">
        <v>83</v>
      </c>
      <c r="B28" s="2" t="s">
        <v>314</v>
      </c>
      <c r="C28" s="2">
        <v>1.875</v>
      </c>
      <c r="D28" s="15" t="s">
        <v>57</v>
      </c>
    </row>
    <row r="29" spans="1:4" ht="18.399999999999999" customHeight="1" x14ac:dyDescent="0.15">
      <c r="A29" s="8" t="s">
        <v>271</v>
      </c>
      <c r="B29" s="2" t="s">
        <v>314</v>
      </c>
      <c r="C29" s="2">
        <v>1.25</v>
      </c>
      <c r="D29" s="15" t="s">
        <v>206</v>
      </c>
    </row>
    <row r="30" spans="1:4" ht="18.399999999999999" customHeight="1" x14ac:dyDescent="0.15">
      <c r="A30" s="8" t="s">
        <v>147</v>
      </c>
      <c r="B30" s="2" t="s">
        <v>314</v>
      </c>
      <c r="C30" s="2">
        <v>1</v>
      </c>
      <c r="D30" s="15" t="s">
        <v>209</v>
      </c>
    </row>
    <row r="31" spans="1:4" ht="18.399999999999999" customHeight="1" x14ac:dyDescent="0.15">
      <c r="A31" s="8" t="s">
        <v>287</v>
      </c>
      <c r="B31" s="2" t="s">
        <v>314</v>
      </c>
      <c r="C31" s="2">
        <v>1.875</v>
      </c>
      <c r="D31" s="15" t="s">
        <v>245</v>
      </c>
    </row>
    <row r="32" spans="1:4" ht="18.399999999999999" customHeight="1" x14ac:dyDescent="0.15">
      <c r="A32" s="8" t="s">
        <v>112</v>
      </c>
      <c r="B32" s="2" t="s">
        <v>314</v>
      </c>
      <c r="C32" s="2">
        <v>1.25</v>
      </c>
      <c r="D32" s="15" t="s">
        <v>60</v>
      </c>
    </row>
    <row r="33" spans="1:4" ht="18.399999999999999" customHeight="1" x14ac:dyDescent="0.15">
      <c r="A33" s="8" t="s">
        <v>80</v>
      </c>
      <c r="B33" s="2" t="s">
        <v>314</v>
      </c>
      <c r="C33" s="2">
        <v>1</v>
      </c>
      <c r="D33" s="15" t="s">
        <v>82</v>
      </c>
    </row>
    <row r="34" spans="1:4" ht="18.399999999999999" customHeight="1" x14ac:dyDescent="0.15">
      <c r="A34" s="8" t="s">
        <v>215</v>
      </c>
      <c r="B34" s="2" t="s">
        <v>314</v>
      </c>
      <c r="C34" s="2">
        <v>1</v>
      </c>
      <c r="D34" s="15" t="s">
        <v>111</v>
      </c>
    </row>
    <row r="35" spans="1:4" ht="18.399999999999999" customHeight="1" x14ac:dyDescent="0.15">
      <c r="A35" s="8" t="s">
        <v>24</v>
      </c>
      <c r="B35" s="2" t="s">
        <v>314</v>
      </c>
      <c r="C35" s="2">
        <v>1</v>
      </c>
      <c r="D35" s="15" t="s">
        <v>183</v>
      </c>
    </row>
    <row r="36" spans="1:4" ht="18.399999999999999" customHeight="1" x14ac:dyDescent="0.15">
      <c r="A36" s="8" t="s">
        <v>216</v>
      </c>
      <c r="B36" s="2" t="s">
        <v>108</v>
      </c>
      <c r="C36" s="2" t="s">
        <v>283</v>
      </c>
      <c r="D36" s="15" t="s">
        <v>20</v>
      </c>
    </row>
    <row r="37" spans="1:4" ht="18.399999999999999" customHeight="1" x14ac:dyDescent="0.15">
      <c r="A37" s="8" t="s">
        <v>167</v>
      </c>
      <c r="B37" s="2" t="s">
        <v>108</v>
      </c>
      <c r="C37" s="2" t="s">
        <v>283</v>
      </c>
      <c r="D37" s="15" t="s">
        <v>18</v>
      </c>
    </row>
    <row r="38" spans="1:4" ht="18.399999999999999" customHeight="1" x14ac:dyDescent="0.15">
      <c r="A38" s="8" t="s">
        <v>40</v>
      </c>
      <c r="B38" s="2" t="s">
        <v>108</v>
      </c>
      <c r="C38" s="2" t="s">
        <v>283</v>
      </c>
      <c r="D38" s="15" t="s">
        <v>9</v>
      </c>
    </row>
    <row r="39" spans="1:4" ht="18.399999999999999" customHeight="1" x14ac:dyDescent="0.15">
      <c r="A39" s="8" t="s">
        <v>260</v>
      </c>
      <c r="B39" s="2" t="s">
        <v>314</v>
      </c>
      <c r="C39" s="2">
        <v>1.25</v>
      </c>
      <c r="D39" s="15" t="s">
        <v>285</v>
      </c>
    </row>
    <row r="40" spans="1:4" ht="18.399999999999999" customHeight="1" x14ac:dyDescent="0.15">
      <c r="A40" s="8" t="s">
        <v>118</v>
      </c>
      <c r="B40" s="2" t="s">
        <v>314</v>
      </c>
      <c r="C40" s="2">
        <v>1.071</v>
      </c>
      <c r="D40" s="15" t="s">
        <v>100</v>
      </c>
    </row>
    <row r="41" spans="1:4" ht="18.399999999999999" customHeight="1" x14ac:dyDescent="0.15">
      <c r="A41" s="8" t="s">
        <v>299</v>
      </c>
      <c r="B41" s="2" t="s">
        <v>108</v>
      </c>
      <c r="C41" s="2" t="s">
        <v>306</v>
      </c>
      <c r="D41" s="15" t="s">
        <v>275</v>
      </c>
    </row>
    <row r="42" spans="1:4" ht="18.399999999999999" customHeight="1" x14ac:dyDescent="0.15">
      <c r="A42" s="8" t="s">
        <v>250</v>
      </c>
      <c r="B42" s="2" t="s">
        <v>108</v>
      </c>
      <c r="C42" s="2" t="s">
        <v>283</v>
      </c>
      <c r="D42" s="15" t="s">
        <v>284</v>
      </c>
    </row>
    <row r="43" spans="1:4" ht="18.399999999999999" customHeight="1" x14ac:dyDescent="0.15">
      <c r="A43" s="8" t="s">
        <v>123</v>
      </c>
      <c r="B43" s="2" t="s">
        <v>108</v>
      </c>
      <c r="C43" s="2" t="s">
        <v>283</v>
      </c>
      <c r="D43" s="15" t="s">
        <v>160</v>
      </c>
    </row>
    <row r="44" spans="1:4" ht="18.399999999999999" customHeight="1" x14ac:dyDescent="0.15">
      <c r="A44" s="8" t="s">
        <v>240</v>
      </c>
      <c r="B44" s="2" t="s">
        <v>108</v>
      </c>
      <c r="C44" s="2" t="s">
        <v>283</v>
      </c>
      <c r="D44" s="15" t="s">
        <v>316</v>
      </c>
    </row>
    <row r="45" spans="1:4" ht="18.399999999999999" customHeight="1" x14ac:dyDescent="0.15">
      <c r="A45" s="8" t="s">
        <v>127</v>
      </c>
      <c r="B45" s="2" t="s">
        <v>108</v>
      </c>
      <c r="C45" s="2" t="s">
        <v>316</v>
      </c>
      <c r="D45" s="15" t="s">
        <v>316</v>
      </c>
    </row>
    <row r="46" spans="1:4" ht="18.399999999999999" customHeight="1" x14ac:dyDescent="0.15">
      <c r="A46" s="8" t="s">
        <v>95</v>
      </c>
      <c r="B46" s="2" t="s">
        <v>108</v>
      </c>
      <c r="C46" s="2" t="s">
        <v>316</v>
      </c>
      <c r="D46" s="15" t="s">
        <v>316</v>
      </c>
    </row>
    <row r="47" spans="1:4" ht="18.399999999999999" customHeight="1" x14ac:dyDescent="0.15">
      <c r="A47" s="8" t="s">
        <v>178</v>
      </c>
      <c r="B47" s="2" t="s">
        <v>314</v>
      </c>
      <c r="C47" s="2">
        <v>0</v>
      </c>
      <c r="D47" s="15" t="s">
        <v>92</v>
      </c>
    </row>
    <row r="48" spans="1:4" ht="18.399999999999999" customHeight="1" x14ac:dyDescent="0.15">
      <c r="A48" s="8" t="s">
        <v>31</v>
      </c>
      <c r="B48" s="2" t="s">
        <v>314</v>
      </c>
      <c r="C48" s="2">
        <v>0</v>
      </c>
      <c r="D48" s="15" t="s">
        <v>207</v>
      </c>
    </row>
    <row r="49" spans="1:4" ht="18.399999999999999" customHeight="1" x14ac:dyDescent="0.15">
      <c r="A49" s="8" t="s">
        <v>48</v>
      </c>
      <c r="B49" s="2" t="s">
        <v>108</v>
      </c>
      <c r="C49" s="2" t="s">
        <v>159</v>
      </c>
      <c r="D49" s="15" t="s">
        <v>316</v>
      </c>
    </row>
    <row r="50" spans="1:4" ht="18.399999999999999" customHeight="1" x14ac:dyDescent="0.15">
      <c r="A50" s="9" t="s">
        <v>42</v>
      </c>
      <c r="B50" s="10" t="s">
        <v>108</v>
      </c>
      <c r="C50" s="10" t="s">
        <v>283</v>
      </c>
      <c r="D50" s="16" t="s">
        <v>316</v>
      </c>
    </row>
  </sheetData>
  <phoneticPr fontId="5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>
      <selection activeCell="B2" sqref="B2"/>
    </sheetView>
  </sheetViews>
  <sheetFormatPr defaultRowHeight="12.75" customHeight="1" x14ac:dyDescent="0.15"/>
  <sheetData/>
  <phoneticPr fontId="5" type="noConversion"/>
  <pageMargins left="0.75" right="0.75" top="1" bottom="1" header="0.5" footer="0.5"/>
  <pageSetup paperSize="9"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설명서및일반시방서</vt:lpstr>
      <vt:lpstr>내역서</vt:lpstr>
      <vt:lpstr>전역변수</vt:lpstr>
      <vt:lpstr>중기전역변수</vt:lpstr>
      <vt:lpstr>Sheet3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2026-08-10T00:35:21Z</cp:lastPrinted>
  <dcterms:created xsi:type="dcterms:W3CDTF">2026-07-20T19:31:25Z</dcterms:created>
  <dcterms:modified xsi:type="dcterms:W3CDTF">2026-08-10T12:38:17Z</dcterms:modified>
</cp:coreProperties>
</file>