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업무\스마트그린부(2024~)\17. 자재발주\함안지사\군북지구 수배전반(성과공유제)\발주\"/>
    </mc:Choice>
  </mc:AlternateContent>
  <xr:revisionPtr revIDLastSave="0" documentId="13_ncr:1_{98D30811-9A7A-4646-83D9-09218EB0C73C}" xr6:coauthVersionLast="47" xr6:coauthVersionMax="47" xr10:uidLastSave="{00000000-0000-0000-0000-000000000000}"/>
  <bookViews>
    <workbookView xWindow="-108" yWindow="-108" windowWidth="41496" windowHeight="16776" tabRatio="802" activeTab="2" xr2:uid="{00000000-000D-0000-FFFF-FFFF00000000}"/>
  </bookViews>
  <sheets>
    <sheet name="표지" sheetId="18" r:id="rId1"/>
    <sheet name="총괄내역서" sheetId="24" state="hidden" r:id="rId2"/>
    <sheet name="총괄 내역서" sheetId="36" r:id="rId3"/>
    <sheet name="공종별집계표" sheetId="19" r:id="rId4"/>
    <sheet name="제조원가계산서" sheetId="12" r:id="rId5"/>
    <sheet name="일위대가목록" sheetId="1" r:id="rId6"/>
    <sheet name="내역서" sheetId="27" r:id="rId7"/>
    <sheet name="공량산출서" sheetId="33" r:id="rId8"/>
    <sheet name="설치내역서" sheetId="37" r:id="rId9"/>
    <sheet name="일위대가" sheetId="38" r:id="rId10"/>
    <sheet name="단가대비표" sheetId="34" r:id="rId11"/>
  </sheets>
  <definedNames>
    <definedName name="_xlnm._FilterDatabase" localSheetId="6" hidden="1">내역서!$A$3:$AC$213</definedName>
    <definedName name="_xlnm._FilterDatabase" localSheetId="8" hidden="1">설치내역서!$A$3:$L$29</definedName>
    <definedName name="_xlnm.Print_Area" localSheetId="7">공량산출서!$A$1:$P$197</definedName>
    <definedName name="_xlnm.Print_Area" localSheetId="3">공종별집계표!$A$1:$M$18</definedName>
    <definedName name="_xlnm.Print_Area" localSheetId="6">내역서!$A$1:$L$209</definedName>
    <definedName name="_xlnm.Print_Area" localSheetId="10">단가대비표!$A$1:$N$87</definedName>
    <definedName name="_xlnm.Print_Area" localSheetId="8">설치내역서!$A$1:$L$25</definedName>
    <definedName name="_xlnm.Print_Area" localSheetId="5">일위대가목록!$A$1:$K$22</definedName>
    <definedName name="_xlnm.Print_Area" localSheetId="4">제조원가계산서!$A$1:$G$17</definedName>
    <definedName name="_xlnm.Print_Area" localSheetId="1">총괄내역서!$A$1:$M$17</definedName>
    <definedName name="_xlnm.Print_Area" localSheetId="0">표지!$A$1:$G$14</definedName>
    <definedName name="_xlnm.Print_Titles" localSheetId="7">공량산출서!$1:$2</definedName>
    <definedName name="_xlnm.Print_Titles" localSheetId="3">공종별집계표!$1:$4</definedName>
    <definedName name="_xlnm.Print_Titles" localSheetId="6">내역서!$1:$3</definedName>
    <definedName name="_xlnm.Print_Titles" localSheetId="10">단가대비표!$1:$3</definedName>
    <definedName name="_xlnm.Print_Titles" localSheetId="8">설치내역서!$1:$3</definedName>
    <definedName name="_xlnm.Print_Titles" localSheetId="5">일위대가목록!$1:$3</definedName>
    <definedName name="_xlnm.Print_Titles" localSheetId="2">'총괄 내역서'!$1:$3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2" i="36" l="1"/>
  <c r="L8" i="38" l="1"/>
  <c r="H8" i="38"/>
  <c r="L4" i="38"/>
  <c r="L5" i="38"/>
  <c r="L6" i="38"/>
  <c r="E7" i="38"/>
  <c r="K7" i="38" s="1"/>
  <c r="L7" i="38" s="1"/>
  <c r="F7" i="38" l="1"/>
  <c r="E4" i="36"/>
  <c r="J6" i="19"/>
  <c r="E6" i="19"/>
  <c r="G13" i="1"/>
  <c r="G12" i="1"/>
  <c r="F12" i="1"/>
  <c r="J7" i="37"/>
  <c r="H7" i="37"/>
  <c r="I7" i="37" s="1"/>
  <c r="F7" i="37"/>
  <c r="J6" i="37"/>
  <c r="H6" i="37"/>
  <c r="I6" i="37" s="1"/>
  <c r="F6" i="37"/>
  <c r="J5" i="37"/>
  <c r="H5" i="37"/>
  <c r="H12" i="1" s="1"/>
  <c r="F5" i="37"/>
  <c r="N77" i="34"/>
  <c r="G5" i="38" s="1"/>
  <c r="G6" i="38"/>
  <c r="G4" i="38"/>
  <c r="K25" i="37"/>
  <c r="G7" i="37"/>
  <c r="B4" i="37"/>
  <c r="I5" i="37" l="1"/>
  <c r="I25" i="37" s="1"/>
  <c r="G5" i="37"/>
  <c r="G6" i="37"/>
  <c r="G25" i="37" l="1"/>
  <c r="E18" i="36" l="1"/>
  <c r="E7" i="36"/>
  <c r="N76" i="34" l="1"/>
  <c r="N75" i="34"/>
  <c r="N74" i="34"/>
  <c r="N73" i="34"/>
  <c r="H136" i="27" s="1"/>
  <c r="N72" i="34"/>
  <c r="N71" i="34"/>
  <c r="H198" i="27" s="1"/>
  <c r="N70" i="34"/>
  <c r="H134" i="27" s="1"/>
  <c r="H199" i="27"/>
  <c r="F177" i="27"/>
  <c r="F114" i="27"/>
  <c r="F155" i="27"/>
  <c r="F92" i="27"/>
  <c r="F12" i="27"/>
  <c r="F183" i="27"/>
  <c r="F120" i="27"/>
  <c r="F43" i="27"/>
  <c r="F150" i="27"/>
  <c r="N68" i="34"/>
  <c r="N67" i="34"/>
  <c r="N66" i="34"/>
  <c r="N65" i="34"/>
  <c r="N64" i="34"/>
  <c r="N63" i="34"/>
  <c r="N62" i="34"/>
  <c r="B60" i="33"/>
  <c r="C60" i="33"/>
  <c r="D60" i="33"/>
  <c r="E60" i="33"/>
  <c r="M60" i="33" s="1"/>
  <c r="B56" i="33"/>
  <c r="C56" i="33"/>
  <c r="D56" i="33"/>
  <c r="E56" i="33"/>
  <c r="M56" i="33" s="1"/>
  <c r="B57" i="33"/>
  <c r="C57" i="33"/>
  <c r="D57" i="33"/>
  <c r="E57" i="33"/>
  <c r="M57" i="33" s="1"/>
  <c r="B58" i="33"/>
  <c r="C58" i="33"/>
  <c r="D58" i="33"/>
  <c r="E58" i="33"/>
  <c r="K58" i="33" s="1"/>
  <c r="B59" i="33"/>
  <c r="C59" i="33"/>
  <c r="D59" i="33"/>
  <c r="E59" i="33"/>
  <c r="M59" i="33" s="1"/>
  <c r="N69" i="34"/>
  <c r="F184" i="27"/>
  <c r="F121" i="27"/>
  <c r="F44" i="27"/>
  <c r="F188" i="27"/>
  <c r="F125" i="27"/>
  <c r="F48" i="27"/>
  <c r="F49" i="27"/>
  <c r="F173" i="27"/>
  <c r="F110" i="27"/>
  <c r="F31" i="27"/>
  <c r="F164" i="27"/>
  <c r="F101" i="27"/>
  <c r="F21" i="27"/>
  <c r="N57" i="34"/>
  <c r="N42" i="34"/>
  <c r="F161" i="27" s="1"/>
  <c r="N12" i="34"/>
  <c r="F23" i="27" s="1"/>
  <c r="N5" i="34"/>
  <c r="F51" i="27" s="1"/>
  <c r="N61" i="34"/>
  <c r="F195" i="27" s="1"/>
  <c r="N60" i="34"/>
  <c r="F194" i="27" s="1"/>
  <c r="N59" i="34"/>
  <c r="N58" i="34"/>
  <c r="N56" i="34"/>
  <c r="F186" i="27" s="1"/>
  <c r="N55" i="34"/>
  <c r="F122" i="27" s="1"/>
  <c r="N54" i="34"/>
  <c r="F151" i="27" s="1"/>
  <c r="N53" i="34"/>
  <c r="F11" i="27" s="1"/>
  <c r="N52" i="34"/>
  <c r="F95" i="27" s="1"/>
  <c r="N51" i="34"/>
  <c r="F14" i="27" s="1"/>
  <c r="N50" i="34"/>
  <c r="N49" i="34"/>
  <c r="F87" i="27" s="1"/>
  <c r="N48" i="34"/>
  <c r="F89" i="27" s="1"/>
  <c r="N47" i="34"/>
  <c r="F117" i="27" s="1"/>
  <c r="N46" i="34"/>
  <c r="F124" i="27" s="1"/>
  <c r="N45" i="34"/>
  <c r="F52" i="27" s="1"/>
  <c r="N44" i="34"/>
  <c r="F160" i="27" s="1"/>
  <c r="N43" i="34"/>
  <c r="N41" i="34"/>
  <c r="F159" i="27" s="1"/>
  <c r="N40" i="34"/>
  <c r="F162" i="27" s="1"/>
  <c r="N39" i="34"/>
  <c r="F38" i="27" s="1"/>
  <c r="N38" i="34"/>
  <c r="F37" i="27" s="1"/>
  <c r="N37" i="34"/>
  <c r="F179" i="27" s="1"/>
  <c r="N36" i="34"/>
  <c r="F36" i="27" s="1"/>
  <c r="N35" i="34"/>
  <c r="F178" i="27" s="1"/>
  <c r="N34" i="34"/>
  <c r="N33" i="34"/>
  <c r="F170" i="27" s="1"/>
  <c r="N32" i="34"/>
  <c r="F113" i="27" s="1"/>
  <c r="N31" i="34"/>
  <c r="F33" i="27" s="1"/>
  <c r="N30" i="34"/>
  <c r="F40" i="27" s="1"/>
  <c r="N29" i="34"/>
  <c r="F156" i="27" s="1"/>
  <c r="N28" i="34"/>
  <c r="F181" i="27" s="1"/>
  <c r="N27" i="34"/>
  <c r="F182" i="27" s="1"/>
  <c r="N26" i="34"/>
  <c r="F174" i="27" s="1"/>
  <c r="N25" i="34"/>
  <c r="N24" i="34"/>
  <c r="F28" i="27" s="1"/>
  <c r="N23" i="34"/>
  <c r="F24" i="27" s="1"/>
  <c r="N22" i="34"/>
  <c r="F27" i="27" s="1"/>
  <c r="N21" i="34"/>
  <c r="F167" i="27" s="1"/>
  <c r="N20" i="34"/>
  <c r="F26" i="27" s="1"/>
  <c r="N19" i="34"/>
  <c r="F168" i="27" s="1"/>
  <c r="N18" i="34"/>
  <c r="F90" i="27" s="1"/>
  <c r="N17" i="34"/>
  <c r="F172" i="27" s="1"/>
  <c r="N16" i="34"/>
  <c r="F171" i="27" s="1"/>
  <c r="N15" i="34"/>
  <c r="N14" i="34"/>
  <c r="N13" i="34"/>
  <c r="F169" i="27" s="1"/>
  <c r="N11" i="34"/>
  <c r="F165" i="27" s="1"/>
  <c r="N10" i="34"/>
  <c r="N9" i="34"/>
  <c r="F130" i="27" s="1"/>
  <c r="N8" i="34"/>
  <c r="F53" i="27" s="1"/>
  <c r="N7" i="34"/>
  <c r="F20" i="27" s="1"/>
  <c r="N6" i="34"/>
  <c r="F190" i="27" s="1"/>
  <c r="H197" i="27" l="1"/>
  <c r="H63" i="27"/>
  <c r="F47" i="27"/>
  <c r="F128" i="27"/>
  <c r="F191" i="27"/>
  <c r="F187" i="27"/>
  <c r="H65" i="27"/>
  <c r="F30" i="27"/>
  <c r="F103" i="27"/>
  <c r="H135" i="27"/>
  <c r="F180" i="27"/>
  <c r="F39" i="27"/>
  <c r="F157" i="27"/>
  <c r="F34" i="27"/>
  <c r="F15" i="27"/>
  <c r="F176" i="27"/>
  <c r="F158" i="27"/>
  <c r="F35" i="27"/>
  <c r="F108" i="27"/>
  <c r="F115" i="27"/>
  <c r="F59" i="27"/>
  <c r="G59" i="27" s="1"/>
  <c r="F153" i="27"/>
  <c r="F94" i="27"/>
  <c r="F91" i="27"/>
  <c r="F25" i="27"/>
  <c r="F154" i="27"/>
  <c r="F105" i="27"/>
  <c r="F7" i="27"/>
  <c r="F166" i="27"/>
  <c r="F9" i="27"/>
  <c r="F55" i="27"/>
  <c r="F100" i="27"/>
  <c r="F112" i="27"/>
  <c r="F131" i="27"/>
  <c r="F163" i="27"/>
  <c r="F175" i="27"/>
  <c r="H64" i="27"/>
  <c r="F22" i="27"/>
  <c r="F102" i="27"/>
  <c r="F61" i="27"/>
  <c r="G61" i="27" s="1"/>
  <c r="F8" i="27"/>
  <c r="F185" i="27"/>
  <c r="F54" i="27"/>
  <c r="F17" i="27"/>
  <c r="F97" i="27"/>
  <c r="F109" i="27"/>
  <c r="F152" i="27"/>
  <c r="F32" i="27"/>
  <c r="F193" i="27"/>
  <c r="F127" i="27"/>
  <c r="F60" i="27"/>
  <c r="G60" i="27" s="1"/>
  <c r="F129" i="27"/>
  <c r="F192" i="27"/>
  <c r="F116" i="27"/>
  <c r="F19" i="27"/>
  <c r="F41" i="27"/>
  <c r="F111" i="27"/>
  <c r="F56" i="27"/>
  <c r="F45" i="27"/>
  <c r="F104" i="27"/>
  <c r="F88" i="27"/>
  <c r="F46" i="27"/>
  <c r="F29" i="27"/>
  <c r="F13" i="27"/>
  <c r="F99" i="27"/>
  <c r="F93" i="27"/>
  <c r="F10" i="27"/>
  <c r="F119" i="27"/>
  <c r="F118" i="27"/>
  <c r="F132" i="27"/>
  <c r="F58" i="27"/>
  <c r="G58" i="27" s="1"/>
  <c r="F123" i="27"/>
  <c r="F106" i="27"/>
  <c r="F42" i="27"/>
  <c r="F57" i="27"/>
  <c r="F107" i="27"/>
  <c r="F16" i="27"/>
  <c r="F96" i="27"/>
  <c r="F18" i="27"/>
  <c r="F98" i="27"/>
  <c r="G60" i="33"/>
  <c r="G59" i="33"/>
  <c r="G56" i="33"/>
  <c r="M58" i="33"/>
  <c r="I60" i="33"/>
  <c r="K60" i="33"/>
  <c r="G58" i="33"/>
  <c r="I58" i="33"/>
  <c r="G57" i="33"/>
  <c r="I57" i="33"/>
  <c r="I59" i="33"/>
  <c r="K57" i="33"/>
  <c r="K59" i="33"/>
  <c r="I56" i="33"/>
  <c r="K56" i="33"/>
  <c r="N4" i="34"/>
  <c r="F50" i="27" l="1"/>
  <c r="F126" i="27"/>
  <c r="F189" i="27"/>
  <c r="B134" i="33" l="1"/>
  <c r="C134" i="33"/>
  <c r="D134" i="33"/>
  <c r="E134" i="33"/>
  <c r="B135" i="33"/>
  <c r="C135" i="33"/>
  <c r="D135" i="33"/>
  <c r="E135" i="33"/>
  <c r="B136" i="33"/>
  <c r="C136" i="33"/>
  <c r="D136" i="33"/>
  <c r="E136" i="33"/>
  <c r="B137" i="33"/>
  <c r="C137" i="33"/>
  <c r="D137" i="33"/>
  <c r="E137" i="33"/>
  <c r="B138" i="33"/>
  <c r="C138" i="33"/>
  <c r="D138" i="33"/>
  <c r="E138" i="33"/>
  <c r="B139" i="33"/>
  <c r="C139" i="33"/>
  <c r="D139" i="33"/>
  <c r="E139" i="33"/>
  <c r="B140" i="33"/>
  <c r="C140" i="33"/>
  <c r="D140" i="33"/>
  <c r="E140" i="33"/>
  <c r="B141" i="33"/>
  <c r="C141" i="33"/>
  <c r="D141" i="33"/>
  <c r="E141" i="33"/>
  <c r="B142" i="33"/>
  <c r="C142" i="33"/>
  <c r="D142" i="33"/>
  <c r="E142" i="33"/>
  <c r="B143" i="33"/>
  <c r="C143" i="33"/>
  <c r="D143" i="33"/>
  <c r="E143" i="33"/>
  <c r="B144" i="33"/>
  <c r="C144" i="33"/>
  <c r="D144" i="33"/>
  <c r="E144" i="33"/>
  <c r="B145" i="33"/>
  <c r="C145" i="33"/>
  <c r="D145" i="33"/>
  <c r="E145" i="33"/>
  <c r="B146" i="33"/>
  <c r="C146" i="33"/>
  <c r="D146" i="33"/>
  <c r="E146" i="33"/>
  <c r="B147" i="33"/>
  <c r="C147" i="33"/>
  <c r="D147" i="33"/>
  <c r="E147" i="33"/>
  <c r="B148" i="33"/>
  <c r="C148" i="33"/>
  <c r="D148" i="33"/>
  <c r="E148" i="33"/>
  <c r="B149" i="33"/>
  <c r="C149" i="33"/>
  <c r="D149" i="33"/>
  <c r="E149" i="33"/>
  <c r="B150" i="33"/>
  <c r="C150" i="33"/>
  <c r="D150" i="33"/>
  <c r="E150" i="33"/>
  <c r="B151" i="33"/>
  <c r="C151" i="33"/>
  <c r="D151" i="33"/>
  <c r="E151" i="33"/>
  <c r="B152" i="33"/>
  <c r="C152" i="33"/>
  <c r="D152" i="33"/>
  <c r="E152" i="33"/>
  <c r="B153" i="33"/>
  <c r="C153" i="33"/>
  <c r="D153" i="33"/>
  <c r="E153" i="33"/>
  <c r="B154" i="33"/>
  <c r="C154" i="33"/>
  <c r="D154" i="33"/>
  <c r="E154" i="33"/>
  <c r="B155" i="33"/>
  <c r="C155" i="33"/>
  <c r="D155" i="33"/>
  <c r="E155" i="33"/>
  <c r="B156" i="33"/>
  <c r="C156" i="33"/>
  <c r="D156" i="33"/>
  <c r="E156" i="33"/>
  <c r="B157" i="33"/>
  <c r="C157" i="33"/>
  <c r="D157" i="33"/>
  <c r="E157" i="33"/>
  <c r="B158" i="33"/>
  <c r="C158" i="33"/>
  <c r="D158" i="33"/>
  <c r="E158" i="33"/>
  <c r="B159" i="33"/>
  <c r="C159" i="33"/>
  <c r="D159" i="33"/>
  <c r="E159" i="33"/>
  <c r="B160" i="33"/>
  <c r="C160" i="33"/>
  <c r="D160" i="33"/>
  <c r="E160" i="33"/>
  <c r="B161" i="33"/>
  <c r="C161" i="33"/>
  <c r="D161" i="33"/>
  <c r="E161" i="33"/>
  <c r="B162" i="33"/>
  <c r="C162" i="33"/>
  <c r="D162" i="33"/>
  <c r="E162" i="33"/>
  <c r="B163" i="33"/>
  <c r="C163" i="33"/>
  <c r="D163" i="33"/>
  <c r="E163" i="33"/>
  <c r="B164" i="33"/>
  <c r="C164" i="33"/>
  <c r="D164" i="33"/>
  <c r="E164" i="33"/>
  <c r="B165" i="33"/>
  <c r="C165" i="33"/>
  <c r="D165" i="33"/>
  <c r="E165" i="33"/>
  <c r="B166" i="33"/>
  <c r="C166" i="33"/>
  <c r="D166" i="33"/>
  <c r="E166" i="33"/>
  <c r="B167" i="33"/>
  <c r="C167" i="33"/>
  <c r="D167" i="33"/>
  <c r="E167" i="33"/>
  <c r="B168" i="33"/>
  <c r="C168" i="33"/>
  <c r="D168" i="33"/>
  <c r="E168" i="33"/>
  <c r="B169" i="33"/>
  <c r="C169" i="33"/>
  <c r="D169" i="33"/>
  <c r="E169" i="33"/>
  <c r="B170" i="33"/>
  <c r="C170" i="33"/>
  <c r="D170" i="33"/>
  <c r="E170" i="33"/>
  <c r="B171" i="33"/>
  <c r="C171" i="33"/>
  <c r="D171" i="33"/>
  <c r="E171" i="33"/>
  <c r="B172" i="33"/>
  <c r="C172" i="33"/>
  <c r="D172" i="33"/>
  <c r="E172" i="33"/>
  <c r="B173" i="33"/>
  <c r="C173" i="33"/>
  <c r="D173" i="33"/>
  <c r="E173" i="33"/>
  <c r="B174" i="33"/>
  <c r="C174" i="33"/>
  <c r="D174" i="33"/>
  <c r="E174" i="33"/>
  <c r="B175" i="33"/>
  <c r="C175" i="33"/>
  <c r="D175" i="33"/>
  <c r="E175" i="33"/>
  <c r="B176" i="33"/>
  <c r="C176" i="33"/>
  <c r="D176" i="33"/>
  <c r="E176" i="33"/>
  <c r="B177" i="33"/>
  <c r="C177" i="33"/>
  <c r="D177" i="33"/>
  <c r="E177" i="33"/>
  <c r="B178" i="33"/>
  <c r="C178" i="33"/>
  <c r="D178" i="33"/>
  <c r="E178" i="33"/>
  <c r="B179" i="33"/>
  <c r="C179" i="33"/>
  <c r="D179" i="33"/>
  <c r="E179" i="33"/>
  <c r="B113" i="33"/>
  <c r="C113" i="33"/>
  <c r="D113" i="33"/>
  <c r="E113" i="33"/>
  <c r="K113" i="33" s="1"/>
  <c r="B68" i="33"/>
  <c r="C68" i="33"/>
  <c r="D68" i="33"/>
  <c r="E68" i="33"/>
  <c r="M68" i="33" s="1"/>
  <c r="B69" i="33"/>
  <c r="C69" i="33"/>
  <c r="D69" i="33"/>
  <c r="E69" i="33"/>
  <c r="I69" i="33" s="1"/>
  <c r="B70" i="33"/>
  <c r="C70" i="33"/>
  <c r="D70" i="33"/>
  <c r="E70" i="33"/>
  <c r="M70" i="33" s="1"/>
  <c r="B71" i="33"/>
  <c r="C71" i="33"/>
  <c r="D71" i="33"/>
  <c r="E71" i="33"/>
  <c r="O71" i="33" s="1"/>
  <c r="B72" i="33"/>
  <c r="C72" i="33"/>
  <c r="D72" i="33"/>
  <c r="E72" i="33"/>
  <c r="O72" i="33" s="1"/>
  <c r="B73" i="33"/>
  <c r="C73" i="33"/>
  <c r="D73" i="33"/>
  <c r="E73" i="33"/>
  <c r="O73" i="33" s="1"/>
  <c r="B74" i="33"/>
  <c r="C74" i="33"/>
  <c r="D74" i="33"/>
  <c r="E74" i="33"/>
  <c r="B75" i="33"/>
  <c r="C75" i="33"/>
  <c r="D75" i="33"/>
  <c r="E75" i="33"/>
  <c r="M75" i="33" s="1"/>
  <c r="B76" i="33"/>
  <c r="C76" i="33"/>
  <c r="D76" i="33"/>
  <c r="E76" i="33"/>
  <c r="O76" i="33" s="1"/>
  <c r="B77" i="33"/>
  <c r="C77" i="33"/>
  <c r="D77" i="33"/>
  <c r="E77" i="33"/>
  <c r="O77" i="33" s="1"/>
  <c r="B78" i="33"/>
  <c r="C78" i="33"/>
  <c r="D78" i="33"/>
  <c r="E78" i="33"/>
  <c r="M78" i="33" s="1"/>
  <c r="B79" i="33"/>
  <c r="C79" i="33"/>
  <c r="D79" i="33"/>
  <c r="E79" i="33"/>
  <c r="O79" i="33" s="1"/>
  <c r="B80" i="33"/>
  <c r="C80" i="33"/>
  <c r="D80" i="33"/>
  <c r="E80" i="33"/>
  <c r="G80" i="33" s="1"/>
  <c r="B81" i="33"/>
  <c r="C81" i="33"/>
  <c r="D81" i="33"/>
  <c r="E81" i="33"/>
  <c r="B82" i="33"/>
  <c r="C82" i="33"/>
  <c r="D82" i="33"/>
  <c r="E82" i="33"/>
  <c r="O82" i="33" s="1"/>
  <c r="B83" i="33"/>
  <c r="C83" i="33"/>
  <c r="D83" i="33"/>
  <c r="E83" i="33"/>
  <c r="B84" i="33"/>
  <c r="C84" i="33"/>
  <c r="D84" i="33"/>
  <c r="E84" i="33"/>
  <c r="I84" i="33" s="1"/>
  <c r="B85" i="33"/>
  <c r="C85" i="33"/>
  <c r="D85" i="33"/>
  <c r="E85" i="33"/>
  <c r="I85" i="33" s="1"/>
  <c r="B86" i="33"/>
  <c r="C86" i="33"/>
  <c r="D86" i="33"/>
  <c r="E86" i="33"/>
  <c r="M86" i="33" s="1"/>
  <c r="B87" i="33"/>
  <c r="C87" i="33"/>
  <c r="D87" i="33"/>
  <c r="E87" i="33"/>
  <c r="O87" i="33" s="1"/>
  <c r="B88" i="33"/>
  <c r="C88" i="33"/>
  <c r="D88" i="33"/>
  <c r="E88" i="33"/>
  <c r="K88" i="33" s="1"/>
  <c r="B89" i="33"/>
  <c r="C89" i="33"/>
  <c r="D89" i="33"/>
  <c r="E89" i="33"/>
  <c r="G89" i="33" s="1"/>
  <c r="B90" i="33"/>
  <c r="C90" i="33"/>
  <c r="D90" i="33"/>
  <c r="E90" i="33"/>
  <c r="G90" i="33" s="1"/>
  <c r="B91" i="33"/>
  <c r="C91" i="33"/>
  <c r="D91" i="33"/>
  <c r="E91" i="33"/>
  <c r="G91" i="33" s="1"/>
  <c r="B92" i="33"/>
  <c r="C92" i="33"/>
  <c r="D92" i="33"/>
  <c r="E92" i="33"/>
  <c r="O92" i="33" s="1"/>
  <c r="B93" i="33"/>
  <c r="C93" i="33"/>
  <c r="D93" i="33"/>
  <c r="E93" i="33"/>
  <c r="K93" i="33" s="1"/>
  <c r="B94" i="33"/>
  <c r="C94" i="33"/>
  <c r="D94" i="33"/>
  <c r="E94" i="33"/>
  <c r="M94" i="33" s="1"/>
  <c r="B95" i="33"/>
  <c r="C95" i="33"/>
  <c r="D95" i="33"/>
  <c r="E95" i="33"/>
  <c r="I95" i="33" s="1"/>
  <c r="B96" i="33"/>
  <c r="C96" i="33"/>
  <c r="D96" i="33"/>
  <c r="E96" i="33"/>
  <c r="M96" i="33" s="1"/>
  <c r="B97" i="33"/>
  <c r="C97" i="33"/>
  <c r="D97" i="33"/>
  <c r="E97" i="33"/>
  <c r="I97" i="33" s="1"/>
  <c r="B98" i="33"/>
  <c r="C98" i="33"/>
  <c r="D98" i="33"/>
  <c r="E98" i="33"/>
  <c r="M98" i="33" s="1"/>
  <c r="B99" i="33"/>
  <c r="C99" i="33"/>
  <c r="D99" i="33"/>
  <c r="E99" i="33"/>
  <c r="B100" i="33"/>
  <c r="C100" i="33"/>
  <c r="D100" i="33"/>
  <c r="E100" i="33"/>
  <c r="O100" i="33" s="1"/>
  <c r="B101" i="33"/>
  <c r="C101" i="33"/>
  <c r="D101" i="33"/>
  <c r="E101" i="33"/>
  <c r="I101" i="33" s="1"/>
  <c r="B102" i="33"/>
  <c r="C102" i="33"/>
  <c r="D102" i="33"/>
  <c r="E102" i="33"/>
  <c r="G102" i="33" s="1"/>
  <c r="B103" i="33"/>
  <c r="C103" i="33"/>
  <c r="D103" i="33"/>
  <c r="E103" i="33"/>
  <c r="M103" i="33" s="1"/>
  <c r="B104" i="33"/>
  <c r="C104" i="33"/>
  <c r="D104" i="33"/>
  <c r="E104" i="33"/>
  <c r="K104" i="33" s="1"/>
  <c r="B105" i="33"/>
  <c r="C105" i="33"/>
  <c r="D105" i="33"/>
  <c r="E105" i="33"/>
  <c r="K105" i="33" s="1"/>
  <c r="B106" i="33"/>
  <c r="C106" i="33"/>
  <c r="D106" i="33"/>
  <c r="E106" i="33"/>
  <c r="M106" i="33" s="1"/>
  <c r="B107" i="33"/>
  <c r="C107" i="33"/>
  <c r="D107" i="33"/>
  <c r="E107" i="33"/>
  <c r="K107" i="33" s="1"/>
  <c r="B108" i="33"/>
  <c r="C108" i="33"/>
  <c r="D108" i="33"/>
  <c r="E108" i="33"/>
  <c r="M108" i="33" s="1"/>
  <c r="B109" i="33"/>
  <c r="C109" i="33"/>
  <c r="D109" i="33"/>
  <c r="E109" i="33"/>
  <c r="K109" i="33" s="1"/>
  <c r="B110" i="33"/>
  <c r="C110" i="33"/>
  <c r="D110" i="33"/>
  <c r="E110" i="33"/>
  <c r="M110" i="33" s="1"/>
  <c r="B111" i="33"/>
  <c r="C111" i="33"/>
  <c r="D111" i="33"/>
  <c r="E111" i="33"/>
  <c r="K111" i="33" s="1"/>
  <c r="B112" i="33"/>
  <c r="C112" i="33"/>
  <c r="D112" i="33"/>
  <c r="E112" i="33"/>
  <c r="M112" i="33" s="1"/>
  <c r="E133" i="33"/>
  <c r="D133" i="33"/>
  <c r="C133" i="33"/>
  <c r="B133" i="33"/>
  <c r="E67" i="33"/>
  <c r="D67" i="33"/>
  <c r="C67" i="33"/>
  <c r="B67" i="33"/>
  <c r="E5" i="33"/>
  <c r="I5" i="33" s="1"/>
  <c r="E6" i="33"/>
  <c r="O6" i="33" s="1"/>
  <c r="E7" i="33"/>
  <c r="M7" i="33" s="1"/>
  <c r="E8" i="33"/>
  <c r="O8" i="33" s="1"/>
  <c r="E9" i="33"/>
  <c r="M9" i="33" s="1"/>
  <c r="E10" i="33"/>
  <c r="O10" i="33" s="1"/>
  <c r="E11" i="33"/>
  <c r="G11" i="33" s="1"/>
  <c r="E12" i="33"/>
  <c r="E13" i="33"/>
  <c r="M13" i="33" s="1"/>
  <c r="E14" i="33"/>
  <c r="E15" i="33"/>
  <c r="K15" i="33" s="1"/>
  <c r="E16" i="33"/>
  <c r="I16" i="33" s="1"/>
  <c r="E17" i="33"/>
  <c r="K17" i="33" s="1"/>
  <c r="E18" i="33"/>
  <c r="I18" i="33" s="1"/>
  <c r="E19" i="33"/>
  <c r="O19" i="33" s="1"/>
  <c r="E20" i="33"/>
  <c r="K20" i="33" s="1"/>
  <c r="E21" i="33"/>
  <c r="I21" i="33" s="1"/>
  <c r="E22" i="33"/>
  <c r="I22" i="33" s="1"/>
  <c r="E23" i="33"/>
  <c r="O23" i="33" s="1"/>
  <c r="E24" i="33"/>
  <c r="O24" i="33" s="1"/>
  <c r="E25" i="33"/>
  <c r="I25" i="33" s="1"/>
  <c r="E26" i="33"/>
  <c r="K26" i="33" s="1"/>
  <c r="E27" i="33"/>
  <c r="O27" i="33" s="1"/>
  <c r="E28" i="33"/>
  <c r="I28" i="33" s="1"/>
  <c r="E29" i="33"/>
  <c r="O29" i="33" s="1"/>
  <c r="E30" i="33"/>
  <c r="O30" i="33" s="1"/>
  <c r="E31" i="33"/>
  <c r="O31" i="33" s="1"/>
  <c r="E32" i="33"/>
  <c r="I32" i="33" s="1"/>
  <c r="E33" i="33"/>
  <c r="M33" i="33" s="1"/>
  <c r="E34" i="33"/>
  <c r="M34" i="33" s="1"/>
  <c r="E35" i="33"/>
  <c r="O35" i="33" s="1"/>
  <c r="E36" i="33"/>
  <c r="G36" i="33" s="1"/>
  <c r="E37" i="33"/>
  <c r="I37" i="33" s="1"/>
  <c r="E38" i="33"/>
  <c r="I38" i="33" s="1"/>
  <c r="E39" i="33"/>
  <c r="O39" i="33" s="1"/>
  <c r="E40" i="33"/>
  <c r="I40" i="33" s="1"/>
  <c r="E41" i="33"/>
  <c r="E42" i="33"/>
  <c r="O42" i="33" s="1"/>
  <c r="E43" i="33"/>
  <c r="I43" i="33" s="1"/>
  <c r="E44" i="33"/>
  <c r="M44" i="33" s="1"/>
  <c r="E45" i="33"/>
  <c r="M45" i="33" s="1"/>
  <c r="E46" i="33"/>
  <c r="M46" i="33" s="1"/>
  <c r="E47" i="33"/>
  <c r="I47" i="33" s="1"/>
  <c r="E48" i="33"/>
  <c r="M48" i="33" s="1"/>
  <c r="E49" i="33"/>
  <c r="M49" i="33" s="1"/>
  <c r="E50" i="33"/>
  <c r="M50" i="33" s="1"/>
  <c r="E51" i="33"/>
  <c r="M51" i="33" s="1"/>
  <c r="E52" i="33"/>
  <c r="G52" i="33" s="1"/>
  <c r="E53" i="33"/>
  <c r="M53" i="33" s="1"/>
  <c r="E54" i="33"/>
  <c r="M54" i="33" s="1"/>
  <c r="E55" i="33"/>
  <c r="K55" i="33" s="1"/>
  <c r="E4" i="33"/>
  <c r="O4" i="33" s="1"/>
  <c r="D5" i="33"/>
  <c r="D6" i="33"/>
  <c r="D7" i="33"/>
  <c r="D8" i="33"/>
  <c r="D9" i="33"/>
  <c r="D10" i="33"/>
  <c r="D11" i="33"/>
  <c r="D12" i="33"/>
  <c r="D13" i="33"/>
  <c r="D14" i="33"/>
  <c r="D15" i="33"/>
  <c r="D16" i="33"/>
  <c r="D17" i="33"/>
  <c r="D18" i="33"/>
  <c r="D19" i="33"/>
  <c r="D20" i="33"/>
  <c r="D21" i="33"/>
  <c r="D22" i="33"/>
  <c r="D23" i="33"/>
  <c r="D24" i="33"/>
  <c r="D25" i="33"/>
  <c r="D26" i="33"/>
  <c r="D27" i="33"/>
  <c r="D28" i="33"/>
  <c r="D29" i="33"/>
  <c r="D30" i="33"/>
  <c r="D31" i="33"/>
  <c r="D32" i="33"/>
  <c r="D33" i="33"/>
  <c r="D34" i="33"/>
  <c r="D35" i="33"/>
  <c r="D36" i="33"/>
  <c r="D37" i="33"/>
  <c r="D38" i="33"/>
  <c r="D39" i="33"/>
  <c r="D40" i="33"/>
  <c r="D41" i="33"/>
  <c r="D42" i="33"/>
  <c r="D43" i="33"/>
  <c r="D44" i="33"/>
  <c r="D45" i="33"/>
  <c r="D46" i="33"/>
  <c r="D47" i="33"/>
  <c r="D48" i="33"/>
  <c r="D49" i="33"/>
  <c r="D50" i="33"/>
  <c r="D51" i="33"/>
  <c r="D52" i="33"/>
  <c r="D53" i="33"/>
  <c r="D54" i="33"/>
  <c r="D55" i="33"/>
  <c r="D4" i="33"/>
  <c r="C5" i="33"/>
  <c r="C6" i="33"/>
  <c r="C7" i="33"/>
  <c r="C8" i="33"/>
  <c r="C9" i="33"/>
  <c r="C10" i="33"/>
  <c r="C11" i="33"/>
  <c r="C12" i="33"/>
  <c r="C13" i="33"/>
  <c r="C14" i="33"/>
  <c r="C15" i="33"/>
  <c r="C16" i="33"/>
  <c r="C17" i="33"/>
  <c r="C18" i="33"/>
  <c r="C19" i="33"/>
  <c r="C20" i="33"/>
  <c r="C21" i="33"/>
  <c r="C22" i="33"/>
  <c r="C23" i="33"/>
  <c r="C24" i="33"/>
  <c r="C25" i="33"/>
  <c r="C26" i="33"/>
  <c r="C27" i="33"/>
  <c r="C28" i="33"/>
  <c r="C29" i="33"/>
  <c r="C30" i="33"/>
  <c r="C31" i="33"/>
  <c r="C32" i="33"/>
  <c r="C33" i="33"/>
  <c r="C34" i="33"/>
  <c r="C35" i="33"/>
  <c r="C36" i="33"/>
  <c r="C37" i="33"/>
  <c r="C38" i="33"/>
  <c r="C39" i="33"/>
  <c r="C40" i="33"/>
  <c r="C41" i="33"/>
  <c r="C42" i="33"/>
  <c r="C43" i="33"/>
  <c r="C44" i="33"/>
  <c r="C45" i="33"/>
  <c r="C46" i="33"/>
  <c r="C47" i="33"/>
  <c r="C48" i="33"/>
  <c r="C49" i="33"/>
  <c r="C50" i="33"/>
  <c r="C51" i="33"/>
  <c r="C52" i="33"/>
  <c r="C53" i="33"/>
  <c r="C54" i="33"/>
  <c r="C55" i="33"/>
  <c r="C4" i="33"/>
  <c r="B5" i="33"/>
  <c r="B6" i="33"/>
  <c r="B7" i="33"/>
  <c r="B8" i="33"/>
  <c r="B9" i="33"/>
  <c r="B10" i="33"/>
  <c r="B11" i="33"/>
  <c r="B12" i="33"/>
  <c r="B13" i="33"/>
  <c r="B14" i="33"/>
  <c r="B15" i="33"/>
  <c r="B16" i="33"/>
  <c r="B17" i="33"/>
  <c r="B18" i="33"/>
  <c r="B19" i="33"/>
  <c r="B20" i="33"/>
  <c r="B21" i="33"/>
  <c r="B22" i="33"/>
  <c r="B23" i="33"/>
  <c r="B24" i="33"/>
  <c r="B25" i="33"/>
  <c r="B26" i="33"/>
  <c r="B27" i="33"/>
  <c r="B28" i="33"/>
  <c r="B29" i="33"/>
  <c r="B30" i="33"/>
  <c r="B31" i="33"/>
  <c r="B32" i="33"/>
  <c r="B33" i="33"/>
  <c r="B34" i="33"/>
  <c r="B35" i="33"/>
  <c r="B36" i="33"/>
  <c r="B37" i="33"/>
  <c r="B38" i="33"/>
  <c r="B39" i="33"/>
  <c r="B40" i="33"/>
  <c r="B41" i="33"/>
  <c r="B42" i="33"/>
  <c r="B43" i="33"/>
  <c r="B44" i="33"/>
  <c r="B45" i="33"/>
  <c r="B46" i="33"/>
  <c r="B47" i="33"/>
  <c r="B48" i="33"/>
  <c r="B49" i="33"/>
  <c r="B50" i="33"/>
  <c r="B51" i="33"/>
  <c r="B52" i="33"/>
  <c r="B53" i="33"/>
  <c r="B54" i="33"/>
  <c r="B55" i="33"/>
  <c r="B4" i="33"/>
  <c r="G97" i="33" l="1"/>
  <c r="K165" i="33"/>
  <c r="O165" i="33"/>
  <c r="M165" i="33"/>
  <c r="I165" i="33"/>
  <c r="G165" i="33"/>
  <c r="O160" i="33"/>
  <c r="M160" i="33"/>
  <c r="K160" i="33"/>
  <c r="I160" i="33"/>
  <c r="G160" i="33"/>
  <c r="M145" i="33"/>
  <c r="K145" i="33"/>
  <c r="G145" i="33"/>
  <c r="O145" i="33"/>
  <c r="I145" i="33"/>
  <c r="I169" i="33"/>
  <c r="G169" i="33"/>
  <c r="K169" i="33"/>
  <c r="O169" i="33"/>
  <c r="M169" i="33"/>
  <c r="M157" i="33"/>
  <c r="I157" i="33"/>
  <c r="G157" i="33"/>
  <c r="O157" i="33"/>
  <c r="K157" i="33"/>
  <c r="G168" i="33"/>
  <c r="I168" i="33"/>
  <c r="O140" i="33"/>
  <c r="M140" i="33"/>
  <c r="K140" i="33"/>
  <c r="I140" i="33"/>
  <c r="G140" i="33"/>
  <c r="G135" i="33"/>
  <c r="O135" i="33"/>
  <c r="M135" i="33"/>
  <c r="K135" i="33"/>
  <c r="I135" i="33"/>
  <c r="K153" i="33"/>
  <c r="O153" i="33"/>
  <c r="M153" i="33"/>
  <c r="I153" i="33"/>
  <c r="G153" i="33"/>
  <c r="K176" i="33"/>
  <c r="M176" i="33"/>
  <c r="I176" i="33"/>
  <c r="G176" i="33"/>
  <c r="M136" i="33"/>
  <c r="G136" i="33"/>
  <c r="K136" i="33"/>
  <c r="O136" i="33"/>
  <c r="I136" i="33"/>
  <c r="I179" i="33"/>
  <c r="M179" i="33"/>
  <c r="K179" i="33"/>
  <c r="G179" i="33"/>
  <c r="M175" i="33"/>
  <c r="G175" i="33"/>
  <c r="K175" i="33"/>
  <c r="I175" i="33"/>
  <c r="M171" i="33"/>
  <c r="G171" i="33"/>
  <c r="I171" i="33"/>
  <c r="O171" i="33"/>
  <c r="K171" i="33"/>
  <c r="M167" i="33"/>
  <c r="G167" i="33"/>
  <c r="O167" i="33"/>
  <c r="K167" i="33"/>
  <c r="I167" i="33"/>
  <c r="O163" i="33"/>
  <c r="M163" i="33"/>
  <c r="I163" i="33"/>
  <c r="K163" i="33"/>
  <c r="G163" i="33"/>
  <c r="G159" i="33"/>
  <c r="O159" i="33"/>
  <c r="M159" i="33"/>
  <c r="K159" i="33"/>
  <c r="I159" i="33"/>
  <c r="O155" i="33"/>
  <c r="M155" i="33"/>
  <c r="I155" i="33"/>
  <c r="G155" i="33"/>
  <c r="K155" i="33"/>
  <c r="O151" i="33"/>
  <c r="K151" i="33"/>
  <c r="G151" i="33"/>
  <c r="M151" i="33"/>
  <c r="I151" i="33"/>
  <c r="M147" i="33"/>
  <c r="G147" i="33"/>
  <c r="O147" i="33"/>
  <c r="K147" i="33"/>
  <c r="I147" i="33"/>
  <c r="G143" i="33"/>
  <c r="O143" i="33"/>
  <c r="M143" i="33"/>
  <c r="K143" i="33"/>
  <c r="I143" i="33"/>
  <c r="O139" i="33"/>
  <c r="G139" i="33"/>
  <c r="M139" i="33"/>
  <c r="I139" i="33"/>
  <c r="K139" i="33"/>
  <c r="M177" i="33"/>
  <c r="K177" i="33"/>
  <c r="G177" i="33"/>
  <c r="I177" i="33"/>
  <c r="K149" i="33"/>
  <c r="O149" i="33"/>
  <c r="M149" i="33"/>
  <c r="I149" i="33"/>
  <c r="G149" i="33"/>
  <c r="I144" i="33"/>
  <c r="O144" i="33"/>
  <c r="G144" i="33"/>
  <c r="M144" i="33"/>
  <c r="K144" i="33"/>
  <c r="I137" i="33"/>
  <c r="G137" i="33"/>
  <c r="O137" i="33"/>
  <c r="M137" i="33"/>
  <c r="K137" i="33"/>
  <c r="K148" i="33"/>
  <c r="G148" i="33"/>
  <c r="O148" i="33"/>
  <c r="M148" i="33"/>
  <c r="I148" i="33"/>
  <c r="M161" i="33"/>
  <c r="G161" i="33"/>
  <c r="K161" i="33"/>
  <c r="O161" i="33"/>
  <c r="I161" i="33"/>
  <c r="M164" i="33"/>
  <c r="I164" i="33"/>
  <c r="G164" i="33"/>
  <c r="O164" i="33"/>
  <c r="K164" i="33"/>
  <c r="K178" i="33"/>
  <c r="M178" i="33"/>
  <c r="I178" i="33"/>
  <c r="G178" i="33"/>
  <c r="G174" i="33"/>
  <c r="K174" i="33"/>
  <c r="M174" i="33"/>
  <c r="I174" i="33"/>
  <c r="M170" i="33"/>
  <c r="O170" i="33"/>
  <c r="K170" i="33"/>
  <c r="I170" i="33"/>
  <c r="G170" i="33"/>
  <c r="M166" i="33"/>
  <c r="K166" i="33"/>
  <c r="I166" i="33"/>
  <c r="G166" i="33"/>
  <c r="O166" i="33"/>
  <c r="I162" i="33"/>
  <c r="G162" i="33"/>
  <c r="O162" i="33"/>
  <c r="M162" i="33"/>
  <c r="K162" i="33"/>
  <c r="I158" i="33"/>
  <c r="G158" i="33"/>
  <c r="O158" i="33"/>
  <c r="M158" i="33"/>
  <c r="K158" i="33"/>
  <c r="M154" i="33"/>
  <c r="I154" i="33"/>
  <c r="K154" i="33"/>
  <c r="G154" i="33"/>
  <c r="O154" i="33"/>
  <c r="M150" i="33"/>
  <c r="K150" i="33"/>
  <c r="G150" i="33"/>
  <c r="O150" i="33"/>
  <c r="I150" i="33"/>
  <c r="I146" i="33"/>
  <c r="G146" i="33"/>
  <c r="K146" i="33"/>
  <c r="O146" i="33"/>
  <c r="M146" i="33"/>
  <c r="O142" i="33"/>
  <c r="I142" i="33"/>
  <c r="G142" i="33"/>
  <c r="M142" i="33"/>
  <c r="K142" i="33"/>
  <c r="O138" i="33"/>
  <c r="G138" i="33"/>
  <c r="I138" i="33"/>
  <c r="M138" i="33"/>
  <c r="K138" i="33"/>
  <c r="O134" i="33"/>
  <c r="M134" i="33"/>
  <c r="K134" i="33"/>
  <c r="I134" i="33"/>
  <c r="G134" i="33"/>
  <c r="K172" i="33"/>
  <c r="I172" i="33"/>
  <c r="G172" i="33"/>
  <c r="M172" i="33"/>
  <c r="M152" i="33"/>
  <c r="G152" i="33"/>
  <c r="K152" i="33"/>
  <c r="O152" i="33"/>
  <c r="I152" i="33"/>
  <c r="I104" i="33"/>
  <c r="I173" i="33"/>
  <c r="M173" i="33"/>
  <c r="K173" i="33"/>
  <c r="G173" i="33"/>
  <c r="O141" i="33"/>
  <c r="M141" i="33"/>
  <c r="K141" i="33"/>
  <c r="G141" i="33"/>
  <c r="I141" i="33"/>
  <c r="O156" i="33"/>
  <c r="G156" i="33"/>
  <c r="M156" i="33"/>
  <c r="K156" i="33"/>
  <c r="I156" i="33"/>
  <c r="K133" i="33"/>
  <c r="I133" i="33"/>
  <c r="O133" i="33"/>
  <c r="G133" i="33"/>
  <c r="M133" i="33"/>
  <c r="G13" i="33"/>
  <c r="M92" i="33"/>
  <c r="K95" i="33"/>
  <c r="O105" i="33"/>
  <c r="O22" i="33"/>
  <c r="K53" i="33"/>
  <c r="M85" i="33"/>
  <c r="M22" i="33"/>
  <c r="G22" i="33"/>
  <c r="I86" i="33"/>
  <c r="K86" i="33"/>
  <c r="G78" i="33"/>
  <c r="K91" i="33"/>
  <c r="M95" i="33"/>
  <c r="I78" i="33"/>
  <c r="G105" i="33"/>
  <c r="M105" i="33"/>
  <c r="O95" i="33"/>
  <c r="I105" i="33"/>
  <c r="M18" i="33"/>
  <c r="O33" i="33"/>
  <c r="I33" i="33"/>
  <c r="G33" i="33"/>
  <c r="I111" i="33"/>
  <c r="I31" i="33"/>
  <c r="K47" i="33"/>
  <c r="M47" i="33"/>
  <c r="I96" i="33"/>
  <c r="G111" i="33"/>
  <c r="K31" i="33"/>
  <c r="K16" i="33"/>
  <c r="M87" i="33"/>
  <c r="G9" i="33"/>
  <c r="M16" i="33"/>
  <c r="I109" i="33"/>
  <c r="I9" i="33"/>
  <c r="I13" i="33"/>
  <c r="O16" i="33"/>
  <c r="I94" i="33"/>
  <c r="M109" i="33"/>
  <c r="K19" i="33"/>
  <c r="O43" i="33"/>
  <c r="M19" i="33"/>
  <c r="K87" i="33"/>
  <c r="K9" i="33"/>
  <c r="K13" i="33"/>
  <c r="M32" i="33"/>
  <c r="I53" i="33"/>
  <c r="O70" i="33"/>
  <c r="K85" i="33"/>
  <c r="I91" i="33"/>
  <c r="G104" i="33"/>
  <c r="K27" i="33"/>
  <c r="M31" i="33"/>
  <c r="G88" i="33"/>
  <c r="M25" i="33"/>
  <c r="K36" i="33"/>
  <c r="I45" i="33"/>
  <c r="K49" i="33"/>
  <c r="O78" i="33"/>
  <c r="I88" i="33"/>
  <c r="M101" i="33"/>
  <c r="I107" i="33"/>
  <c r="G113" i="33"/>
  <c r="O15" i="33"/>
  <c r="G31" i="33"/>
  <c r="I19" i="33"/>
  <c r="G34" i="33"/>
  <c r="M111" i="33"/>
  <c r="I34" i="33"/>
  <c r="G109" i="33"/>
  <c r="O9" i="33"/>
  <c r="G49" i="33"/>
  <c r="K101" i="33"/>
  <c r="G107" i="33"/>
  <c r="O25" i="33"/>
  <c r="M36" i="33"/>
  <c r="M107" i="33"/>
  <c r="I113" i="33"/>
  <c r="O68" i="33"/>
  <c r="O34" i="33"/>
  <c r="O13" i="33"/>
  <c r="K25" i="33"/>
  <c r="G45" i="33"/>
  <c r="O36" i="33"/>
  <c r="M113" i="33"/>
  <c r="K28" i="33"/>
  <c r="G51" i="33"/>
  <c r="K69" i="33"/>
  <c r="G71" i="33"/>
  <c r="I80" i="33"/>
  <c r="O93" i="33"/>
  <c r="I11" i="33"/>
  <c r="O17" i="33"/>
  <c r="I51" i="33"/>
  <c r="M69" i="33"/>
  <c r="I71" i="33"/>
  <c r="K80" i="33"/>
  <c r="M80" i="33"/>
  <c r="K51" i="33"/>
  <c r="K71" i="33"/>
  <c r="M71" i="33"/>
  <c r="O80" i="33"/>
  <c r="G106" i="33"/>
  <c r="G108" i="33"/>
  <c r="G110" i="33"/>
  <c r="G112" i="33"/>
  <c r="O11" i="33"/>
  <c r="M20" i="33"/>
  <c r="M23" i="33"/>
  <c r="M26" i="33"/>
  <c r="G29" i="33"/>
  <c r="K34" i="33"/>
  <c r="K45" i="33"/>
  <c r="G55" i="33"/>
  <c r="K78" i="33"/>
  <c r="K84" i="33"/>
  <c r="O86" i="33"/>
  <c r="M91" i="33"/>
  <c r="G98" i="33"/>
  <c r="O101" i="33"/>
  <c r="M104" i="33"/>
  <c r="I106" i="33"/>
  <c r="I108" i="33"/>
  <c r="I110" i="33"/>
  <c r="I112" i="33"/>
  <c r="M15" i="33"/>
  <c r="G18" i="33"/>
  <c r="O20" i="33"/>
  <c r="O26" i="33"/>
  <c r="I29" i="33"/>
  <c r="K32" i="33"/>
  <c r="I55" i="33"/>
  <c r="M84" i="33"/>
  <c r="O91" i="33"/>
  <c r="G94" i="33"/>
  <c r="G96" i="33"/>
  <c r="O98" i="33"/>
  <c r="O104" i="33"/>
  <c r="K106" i="33"/>
  <c r="K108" i="33"/>
  <c r="K110" i="33"/>
  <c r="K112" i="33"/>
  <c r="O69" i="33"/>
  <c r="K18" i="33"/>
  <c r="O32" i="33"/>
  <c r="K38" i="33"/>
  <c r="I49" i="33"/>
  <c r="M55" i="33"/>
  <c r="G68" i="33"/>
  <c r="G70" i="33"/>
  <c r="K94" i="33"/>
  <c r="K96" i="33"/>
  <c r="M11" i="33"/>
  <c r="K29" i="33"/>
  <c r="M38" i="33"/>
  <c r="O18" i="33"/>
  <c r="G21" i="33"/>
  <c r="G27" i="33"/>
  <c r="O38" i="33"/>
  <c r="K43" i="33"/>
  <c r="K68" i="33"/>
  <c r="K70" i="33"/>
  <c r="G87" i="33"/>
  <c r="O94" i="33"/>
  <c r="O96" i="33"/>
  <c r="O84" i="33"/>
  <c r="I68" i="33"/>
  <c r="I70" i="33"/>
  <c r="I27" i="33"/>
  <c r="M43" i="33"/>
  <c r="G53" i="33"/>
  <c r="I87" i="33"/>
  <c r="M93" i="33"/>
  <c r="K11" i="33"/>
  <c r="M17" i="33"/>
  <c r="G25" i="33"/>
  <c r="G47" i="33"/>
  <c r="G19" i="33"/>
  <c r="K33" i="33"/>
  <c r="I36" i="33"/>
  <c r="I77" i="33"/>
  <c r="O85" i="33"/>
  <c r="O103" i="33"/>
  <c r="M41" i="33"/>
  <c r="I41" i="33"/>
  <c r="K41" i="33"/>
  <c r="O74" i="33"/>
  <c r="M74" i="33"/>
  <c r="K74" i="33"/>
  <c r="I82" i="33"/>
  <c r="G15" i="33"/>
  <c r="G17" i="33"/>
  <c r="G41" i="33"/>
  <c r="I72" i="33"/>
  <c r="G74" i="33"/>
  <c r="K82" i="33"/>
  <c r="G93" i="33"/>
  <c r="G82" i="33"/>
  <c r="K7" i="33"/>
  <c r="I7" i="33"/>
  <c r="G7" i="33"/>
  <c r="G72" i="33"/>
  <c r="O5" i="33"/>
  <c r="M5" i="33"/>
  <c r="K5" i="33"/>
  <c r="G5" i="33"/>
  <c r="O7" i="33"/>
  <c r="I15" i="33"/>
  <c r="I17" i="33"/>
  <c r="K23" i="33"/>
  <c r="I23" i="33"/>
  <c r="G23" i="33"/>
  <c r="O41" i="33"/>
  <c r="K72" i="33"/>
  <c r="I74" i="33"/>
  <c r="M82" i="33"/>
  <c r="I93" i="33"/>
  <c r="O99" i="33"/>
  <c r="M99" i="33"/>
  <c r="K99" i="33"/>
  <c r="I99" i="33"/>
  <c r="G99" i="33"/>
  <c r="M76" i="33"/>
  <c r="K76" i="33"/>
  <c r="I76" i="33"/>
  <c r="G76" i="33"/>
  <c r="O21" i="33"/>
  <c r="M21" i="33"/>
  <c r="K21" i="33"/>
  <c r="M72" i="33"/>
  <c r="G95" i="33"/>
  <c r="O97" i="33"/>
  <c r="M97" i="33"/>
  <c r="K97" i="33"/>
  <c r="I35" i="33"/>
  <c r="M29" i="33"/>
  <c r="K35" i="33"/>
  <c r="G42" i="33"/>
  <c r="G48" i="33"/>
  <c r="G54" i="33"/>
  <c r="K77" i="33"/>
  <c r="O83" i="33"/>
  <c r="M83" i="33"/>
  <c r="K83" i="33"/>
  <c r="I83" i="33"/>
  <c r="G83" i="33"/>
  <c r="I42" i="33"/>
  <c r="I46" i="33"/>
  <c r="I50" i="33"/>
  <c r="I54" i="33"/>
  <c r="O67" i="33"/>
  <c r="M67" i="33"/>
  <c r="I67" i="33"/>
  <c r="K67" i="33"/>
  <c r="G73" i="33"/>
  <c r="I75" i="33"/>
  <c r="M77" i="33"/>
  <c r="I79" i="33"/>
  <c r="O81" i="33"/>
  <c r="M81" i="33"/>
  <c r="K81" i="33"/>
  <c r="M89" i="33"/>
  <c r="I100" i="33"/>
  <c r="I102" i="33"/>
  <c r="G77" i="33"/>
  <c r="G8" i="33"/>
  <c r="M27" i="33"/>
  <c r="G44" i="33"/>
  <c r="G50" i="33"/>
  <c r="G75" i="33"/>
  <c r="G79" i="33"/>
  <c r="K89" i="33"/>
  <c r="G100" i="33"/>
  <c r="G6" i="33"/>
  <c r="I8" i="33"/>
  <c r="M35" i="33"/>
  <c r="I44" i="33"/>
  <c r="I48" i="33"/>
  <c r="I52" i="33"/>
  <c r="G4" i="33"/>
  <c r="I6" i="33"/>
  <c r="K8" i="33"/>
  <c r="G10" i="33"/>
  <c r="G24" i="33"/>
  <c r="K42" i="33"/>
  <c r="K44" i="33"/>
  <c r="K46" i="33"/>
  <c r="K48" i="33"/>
  <c r="K50" i="33"/>
  <c r="K52" i="33"/>
  <c r="K54" i="33"/>
  <c r="G67" i="33"/>
  <c r="I73" i="33"/>
  <c r="K75" i="33"/>
  <c r="K79" i="33"/>
  <c r="G81" i="33"/>
  <c r="O89" i="33"/>
  <c r="K100" i="33"/>
  <c r="I4" i="33"/>
  <c r="M52" i="33"/>
  <c r="M79" i="33"/>
  <c r="I81" i="33"/>
  <c r="M100" i="33"/>
  <c r="K39" i="33"/>
  <c r="I39" i="33"/>
  <c r="G39" i="33"/>
  <c r="I89" i="33"/>
  <c r="I10" i="33"/>
  <c r="M42" i="33"/>
  <c r="K73" i="33"/>
  <c r="K10" i="33"/>
  <c r="G20" i="33"/>
  <c r="M73" i="33"/>
  <c r="O75" i="33"/>
  <c r="I98" i="33"/>
  <c r="G35" i="33"/>
  <c r="O37" i="33"/>
  <c r="M37" i="33"/>
  <c r="K37" i="33"/>
  <c r="M39" i="33"/>
  <c r="G37" i="33"/>
  <c r="G46" i="33"/>
  <c r="K6" i="33"/>
  <c r="M8" i="33"/>
  <c r="O12" i="33"/>
  <c r="M12" i="33"/>
  <c r="M14" i="33"/>
  <c r="K14" i="33"/>
  <c r="I14" i="33"/>
  <c r="I24" i="33"/>
  <c r="K4" i="33"/>
  <c r="M6" i="33"/>
  <c r="G12" i="33"/>
  <c r="G14" i="33"/>
  <c r="K24" i="33"/>
  <c r="G26" i="33"/>
  <c r="G40" i="33"/>
  <c r="M30" i="33"/>
  <c r="K30" i="33"/>
  <c r="I30" i="33"/>
  <c r="G38" i="33"/>
  <c r="G84" i="33"/>
  <c r="G86" i="33"/>
  <c r="K98" i="33"/>
  <c r="M4" i="33"/>
  <c r="M10" i="33"/>
  <c r="I12" i="33"/>
  <c r="O14" i="33"/>
  <c r="I20" i="33"/>
  <c r="K22" i="33"/>
  <c r="M24" i="33"/>
  <c r="I26" i="33"/>
  <c r="O28" i="33"/>
  <c r="M28" i="33"/>
  <c r="K12" i="33"/>
  <c r="G28" i="33"/>
  <c r="G30" i="33"/>
  <c r="O88" i="33"/>
  <c r="M88" i="33"/>
  <c r="O90" i="33"/>
  <c r="M90" i="33"/>
  <c r="K90" i="33"/>
  <c r="I90" i="33"/>
  <c r="G92" i="33"/>
  <c r="G103" i="33"/>
  <c r="G16" i="33"/>
  <c r="G32" i="33"/>
  <c r="G43" i="33"/>
  <c r="G69" i="33"/>
  <c r="G85" i="33"/>
  <c r="I92" i="33"/>
  <c r="G101" i="33"/>
  <c r="I103" i="33"/>
  <c r="K92" i="33"/>
  <c r="K103" i="33"/>
  <c r="M61" i="33" l="1"/>
  <c r="G61" i="33"/>
  <c r="I61" i="33"/>
  <c r="O61" i="33"/>
  <c r="E65" i="33" s="1"/>
  <c r="G180" i="33"/>
  <c r="E181" i="33" s="1"/>
  <c r="O180" i="33"/>
  <c r="E184" i="33" s="1"/>
  <c r="M180" i="33"/>
  <c r="E183" i="33" s="1"/>
  <c r="I180" i="33"/>
  <c r="E182" i="33" s="1"/>
  <c r="K180" i="33"/>
  <c r="K114" i="33"/>
  <c r="I114" i="33"/>
  <c r="E116" i="33" s="1"/>
  <c r="M114" i="33"/>
  <c r="E117" i="33" s="1"/>
  <c r="O114" i="33"/>
  <c r="E118" i="33" s="1"/>
  <c r="G114" i="33"/>
  <c r="E115" i="33" s="1"/>
  <c r="E134" i="27" l="1"/>
  <c r="E197" i="27"/>
  <c r="E136" i="27"/>
  <c r="E199" i="27"/>
  <c r="E135" i="27"/>
  <c r="E198" i="27"/>
  <c r="G57" i="27"/>
  <c r="G195" i="27" l="1"/>
  <c r="G194" i="27"/>
  <c r="G132" i="27"/>
  <c r="G131" i="27"/>
  <c r="G56" i="27"/>
  <c r="G55" i="27"/>
  <c r="P160" i="27" l="1"/>
  <c r="P158" i="27"/>
  <c r="O158" i="27"/>
  <c r="P157" i="27"/>
  <c r="O157" i="27"/>
  <c r="P156" i="27"/>
  <c r="O156" i="27"/>
  <c r="P155" i="27"/>
  <c r="O155" i="27"/>
  <c r="P154" i="27"/>
  <c r="O154" i="27"/>
  <c r="P153" i="27"/>
  <c r="O153" i="27"/>
  <c r="P97" i="27"/>
  <c r="P95" i="27"/>
  <c r="O95" i="27"/>
  <c r="P94" i="27"/>
  <c r="O94" i="27"/>
  <c r="P93" i="27"/>
  <c r="O93" i="27"/>
  <c r="P92" i="27"/>
  <c r="O92" i="27"/>
  <c r="P91" i="27"/>
  <c r="O91" i="27"/>
  <c r="P90" i="27"/>
  <c r="O90" i="27"/>
  <c r="X16" i="27"/>
  <c r="X14" i="27"/>
  <c r="W14" i="27"/>
  <c r="X13" i="27"/>
  <c r="W13" i="27"/>
  <c r="X12" i="27"/>
  <c r="W12" i="27"/>
  <c r="X11" i="27"/>
  <c r="W11" i="27"/>
  <c r="X10" i="27"/>
  <c r="W10" i="27"/>
  <c r="X9" i="27"/>
  <c r="W9" i="27"/>
  <c r="P16" i="27"/>
  <c r="P14" i="27"/>
  <c r="O14" i="27"/>
  <c r="P13" i="27"/>
  <c r="O13" i="27"/>
  <c r="P12" i="27"/>
  <c r="O12" i="27"/>
  <c r="P11" i="27"/>
  <c r="O11" i="27"/>
  <c r="P10" i="27"/>
  <c r="O10" i="27"/>
  <c r="P9" i="27"/>
  <c r="O9" i="27"/>
  <c r="R155" i="27" l="1"/>
  <c r="R95" i="27"/>
  <c r="Z13" i="27"/>
  <c r="R14" i="27"/>
  <c r="R9" i="27"/>
  <c r="R93" i="27"/>
  <c r="R156" i="27"/>
  <c r="R157" i="27"/>
  <c r="R94" i="27"/>
  <c r="R10" i="27"/>
  <c r="R90" i="27"/>
  <c r="Z10" i="27"/>
  <c r="R153" i="27"/>
  <c r="R158" i="27"/>
  <c r="R91" i="27"/>
  <c r="Z11" i="27"/>
  <c r="R11" i="27"/>
  <c r="R12" i="27"/>
  <c r="R92" i="27"/>
  <c r="R154" i="27"/>
  <c r="R13" i="27"/>
  <c r="Z14" i="27"/>
  <c r="Z12" i="27"/>
  <c r="Z9" i="27"/>
  <c r="R15" i="27" l="1"/>
  <c r="O16" i="27" s="1"/>
  <c r="U17" i="27" s="1"/>
  <c r="Q17" i="27" s="1"/>
  <c r="F5" i="27" s="1"/>
  <c r="R159" i="27"/>
  <c r="O160" i="27" s="1"/>
  <c r="U162" i="27" s="1"/>
  <c r="R96" i="27"/>
  <c r="O97" i="27" s="1"/>
  <c r="U98" i="27" s="1"/>
  <c r="Q98" i="27" s="1"/>
  <c r="F86" i="27" s="1"/>
  <c r="Z15" i="27"/>
  <c r="W16" i="27" s="1"/>
  <c r="AC18" i="27" s="1"/>
  <c r="U161" i="27" l="1"/>
  <c r="Q161" i="27" s="1"/>
  <c r="F149" i="27" s="1"/>
  <c r="U18" i="27"/>
  <c r="Q16" i="27" s="1"/>
  <c r="AC17" i="27"/>
  <c r="Y17" i="27" s="1"/>
  <c r="F6" i="27" s="1"/>
  <c r="U99" i="27"/>
  <c r="Q97" i="27" s="1"/>
  <c r="Q160" i="27"/>
  <c r="Q162" i="27"/>
  <c r="Y18" i="27"/>
  <c r="Y16" i="27"/>
  <c r="Q18" i="27" l="1"/>
  <c r="Q99" i="27"/>
  <c r="G107" i="27"/>
  <c r="G108" i="27"/>
  <c r="G109" i="27"/>
  <c r="G110" i="27"/>
  <c r="G111" i="27"/>
  <c r="G112" i="27"/>
  <c r="G113" i="27"/>
  <c r="G114" i="27"/>
  <c r="G115" i="27"/>
  <c r="G116" i="27"/>
  <c r="G117" i="27"/>
  <c r="G118" i="27"/>
  <c r="G119" i="27"/>
  <c r="G120" i="27"/>
  <c r="G121" i="27"/>
  <c r="G122" i="27"/>
  <c r="G123" i="27"/>
  <c r="G124" i="27"/>
  <c r="G125" i="27"/>
  <c r="G126" i="27"/>
  <c r="G127" i="27"/>
  <c r="G128" i="27"/>
  <c r="G129" i="27"/>
  <c r="G130" i="27"/>
  <c r="B148" i="27"/>
  <c r="B132" i="33" s="1"/>
  <c r="G48" i="27" l="1"/>
  <c r="G49" i="27"/>
  <c r="G50" i="27"/>
  <c r="G51" i="27"/>
  <c r="G52" i="27"/>
  <c r="G53" i="27"/>
  <c r="G54" i="27"/>
  <c r="B85" i="27"/>
  <c r="B66" i="33" s="1"/>
  <c r="I199" i="27" l="1"/>
  <c r="G199" i="27"/>
  <c r="I198" i="27"/>
  <c r="G198" i="27"/>
  <c r="G188" i="27"/>
  <c r="G187" i="27"/>
  <c r="G186" i="27"/>
  <c r="G185" i="27"/>
  <c r="G184" i="27"/>
  <c r="G183" i="27"/>
  <c r="G182" i="27"/>
  <c r="G181" i="27"/>
  <c r="G180" i="27"/>
  <c r="G179" i="27"/>
  <c r="G178" i="27"/>
  <c r="G177" i="27"/>
  <c r="G176" i="27"/>
  <c r="G175" i="27"/>
  <c r="G174" i="27"/>
  <c r="G173" i="27"/>
  <c r="G172" i="27"/>
  <c r="G171" i="27"/>
  <c r="G170" i="27"/>
  <c r="G169" i="27"/>
  <c r="G168" i="27"/>
  <c r="G167" i="27"/>
  <c r="G166" i="27"/>
  <c r="G165" i="27"/>
  <c r="G164" i="27"/>
  <c r="G193" i="27"/>
  <c r="G192" i="27"/>
  <c r="I135" i="27"/>
  <c r="G135" i="27"/>
  <c r="G106" i="27"/>
  <c r="G105" i="27"/>
  <c r="G104" i="27"/>
  <c r="G103" i="27"/>
  <c r="G102" i="27"/>
  <c r="G101" i="27"/>
  <c r="G100" i="27"/>
  <c r="G99" i="27"/>
  <c r="G98" i="27"/>
  <c r="G97" i="27"/>
  <c r="G96" i="27"/>
  <c r="G46" i="27"/>
  <c r="G45" i="27"/>
  <c r="G44" i="27"/>
  <c r="G43" i="27"/>
  <c r="G42" i="27"/>
  <c r="G41" i="27"/>
  <c r="G40" i="27"/>
  <c r="G39" i="27"/>
  <c r="G38" i="27"/>
  <c r="G37" i="27"/>
  <c r="G36" i="27"/>
  <c r="G35" i="27"/>
  <c r="G34" i="27"/>
  <c r="G33" i="27"/>
  <c r="G32" i="27"/>
  <c r="G31" i="27"/>
  <c r="G30" i="27"/>
  <c r="G29" i="27"/>
  <c r="G28" i="27"/>
  <c r="G47" i="27"/>
  <c r="G27" i="27"/>
  <c r="G95" i="27" l="1"/>
  <c r="G94" i="27"/>
  <c r="G93" i="27"/>
  <c r="G92" i="27"/>
  <c r="G91" i="27"/>
  <c r="G90" i="27"/>
  <c r="G89" i="27"/>
  <c r="I12" i="1" l="1"/>
  <c r="I13" i="1" l="1"/>
  <c r="G6" i="19" s="1"/>
  <c r="J12" i="1"/>
  <c r="J13" i="1" s="1"/>
  <c r="G191" i="27"/>
  <c r="G190" i="27"/>
  <c r="G189" i="27"/>
  <c r="G26" i="27"/>
  <c r="G25" i="27"/>
  <c r="G24" i="27"/>
  <c r="G23" i="27"/>
  <c r="G22" i="27"/>
  <c r="G21" i="27"/>
  <c r="G20" i="27"/>
  <c r="K6" i="19" l="1"/>
  <c r="L6" i="19" s="1"/>
  <c r="H6" i="19"/>
  <c r="E8" i="36" s="1"/>
  <c r="G163" i="27"/>
  <c r="G162" i="27"/>
  <c r="E9" i="36" l="1"/>
  <c r="E20" i="36"/>
  <c r="I197" i="27"/>
  <c r="G197" i="27"/>
  <c r="G161" i="27"/>
  <c r="G160" i="27"/>
  <c r="G159" i="27"/>
  <c r="G158" i="27"/>
  <c r="G157" i="27"/>
  <c r="G156" i="27"/>
  <c r="G155" i="27"/>
  <c r="G154" i="27"/>
  <c r="G153" i="27"/>
  <c r="G152" i="27"/>
  <c r="G151" i="27"/>
  <c r="G150" i="27"/>
  <c r="G149" i="27"/>
  <c r="F196" i="27" l="1"/>
  <c r="F8" i="1" s="1"/>
  <c r="G8" i="1" s="1"/>
  <c r="H200" i="27"/>
  <c r="H8" i="1" s="1"/>
  <c r="I8" i="1" s="1"/>
  <c r="F200" i="27"/>
  <c r="G6" i="27"/>
  <c r="G7" i="27"/>
  <c r="G8" i="27"/>
  <c r="G9" i="27"/>
  <c r="G10" i="27"/>
  <c r="G11" i="27"/>
  <c r="G12" i="27"/>
  <c r="G13" i="27"/>
  <c r="G14" i="27"/>
  <c r="G15" i="27"/>
  <c r="G16" i="27"/>
  <c r="G17" i="27"/>
  <c r="G18" i="27"/>
  <c r="G19" i="27"/>
  <c r="G5" i="27"/>
  <c r="J8" i="1" l="1"/>
  <c r="F62" i="27"/>
  <c r="F6" i="1" s="1"/>
  <c r="G6" i="1" s="1"/>
  <c r="A5" i="18" l="1"/>
  <c r="A2" i="24"/>
  <c r="G136" i="27" l="1"/>
  <c r="G134" i="27"/>
  <c r="I134" i="27"/>
  <c r="I136" i="27"/>
  <c r="G87" i="27"/>
  <c r="G88" i="27"/>
  <c r="G86" i="27"/>
  <c r="F133" i="27" l="1"/>
  <c r="F7" i="1" s="1"/>
  <c r="G7" i="1" s="1"/>
  <c r="G9" i="1" s="1"/>
  <c r="F137" i="27"/>
  <c r="A2" i="12"/>
  <c r="F4" i="12" l="1"/>
  <c r="H137" i="27" l="1"/>
  <c r="H7" i="1" s="1"/>
  <c r="I7" i="1" s="1"/>
  <c r="J7" i="1" l="1"/>
  <c r="B4" i="27"/>
  <c r="B3" i="33" s="1"/>
  <c r="A2" i="1" l="1"/>
  <c r="F5" i="12" l="1"/>
  <c r="F6" i="12" s="1"/>
  <c r="F11" i="12" l="1"/>
  <c r="F6" i="19" l="1"/>
  <c r="E64" i="33"/>
  <c r="E65" i="27" s="1"/>
  <c r="E63" i="33"/>
  <c r="E64" i="27" s="1"/>
  <c r="E62" i="33"/>
  <c r="E63" i="27" s="1"/>
  <c r="K61" i="33"/>
  <c r="E10" i="36" l="1"/>
  <c r="G64" i="27"/>
  <c r="I64" i="27"/>
  <c r="I63" i="27"/>
  <c r="G63" i="27"/>
  <c r="I65" i="27"/>
  <c r="G65" i="27"/>
  <c r="E15" i="36" l="1"/>
  <c r="E14" i="36"/>
  <c r="E13" i="36"/>
  <c r="E12" i="36"/>
  <c r="H66" i="27"/>
  <c r="H6" i="1" s="1"/>
  <c r="F66" i="27"/>
  <c r="I6" i="1" l="1"/>
  <c r="I9" i="1" s="1"/>
  <c r="F7" i="12" s="1"/>
  <c r="F8" i="12" s="1"/>
  <c r="F9" i="12" s="1"/>
  <c r="F10" i="12" s="1"/>
  <c r="J6" i="1"/>
  <c r="J9" i="1" s="1"/>
  <c r="F12" i="12" l="1"/>
  <c r="F13" i="12" l="1"/>
  <c r="F14" i="12" s="1"/>
  <c r="F15" i="12" l="1"/>
  <c r="F16" i="12" l="1"/>
  <c r="F17" i="12" s="1"/>
  <c r="E5" i="19" s="1"/>
  <c r="K5" i="19" s="1"/>
  <c r="L5" i="19" s="1"/>
  <c r="F5" i="19" l="1"/>
  <c r="F6" i="24" s="1"/>
  <c r="G6" i="24" s="1"/>
  <c r="E30" i="36"/>
  <c r="E26" i="36" s="1"/>
  <c r="E27" i="36" s="1"/>
  <c r="G8" i="24" l="1"/>
  <c r="L6" i="24"/>
  <c r="L8" i="24" l="1"/>
  <c r="L10" i="24" l="1"/>
  <c r="L12" i="24" s="1"/>
  <c r="A3" i="24" s="1"/>
  <c r="E23" i="36"/>
  <c r="E28" i="36"/>
  <c r="E29" i="36" s="1"/>
  <c r="E33" i="36" s="1"/>
  <c r="G2" i="36" s="1"/>
</calcChain>
</file>

<file path=xl/sharedStrings.xml><?xml version="1.0" encoding="utf-8"?>
<sst xmlns="http://schemas.openxmlformats.org/spreadsheetml/2006/main" count="1287" uniqueCount="449">
  <si>
    <t>번호</t>
    <phoneticPr fontId="13" type="noConversion"/>
  </si>
  <si>
    <t>단위</t>
    <phoneticPr fontId="13" type="noConversion"/>
  </si>
  <si>
    <t>수량</t>
    <phoneticPr fontId="13" type="noConversion"/>
  </si>
  <si>
    <t>노무비</t>
    <phoneticPr fontId="13" type="noConversion"/>
  </si>
  <si>
    <t>합계</t>
    <phoneticPr fontId="13" type="noConversion"/>
  </si>
  <si>
    <t>품     명</t>
    <phoneticPr fontId="13" type="noConversion"/>
  </si>
  <si>
    <t>규     격</t>
    <phoneticPr fontId="13" type="noConversion"/>
  </si>
  <si>
    <t>일   위   대   가   목   록</t>
    <phoneticPr fontId="13" type="noConversion"/>
  </si>
  <si>
    <t>재 료 비</t>
    <phoneticPr fontId="13" type="noConversion"/>
  </si>
  <si>
    <t>노 무 비</t>
    <phoneticPr fontId="13" type="noConversion"/>
  </si>
  <si>
    <t>합   계</t>
    <phoneticPr fontId="13" type="noConversion"/>
  </si>
  <si>
    <t>비  고</t>
    <phoneticPr fontId="13" type="noConversion"/>
  </si>
  <si>
    <t>인</t>
  </si>
  <si>
    <t>식</t>
    <phoneticPr fontId="13" type="noConversion"/>
  </si>
  <si>
    <t>항목</t>
    <phoneticPr fontId="13" type="noConversion"/>
  </si>
  <si>
    <t>산출기준</t>
    <phoneticPr fontId="13" type="noConversion"/>
  </si>
  <si>
    <t>산출금액</t>
    <phoneticPr fontId="13" type="noConversion"/>
  </si>
  <si>
    <t>비고</t>
    <phoneticPr fontId="13" type="noConversion"/>
  </si>
  <si>
    <t>재료비</t>
    <phoneticPr fontId="13" type="noConversion"/>
  </si>
  <si>
    <t>직접재료비</t>
    <phoneticPr fontId="13" type="noConversion"/>
  </si>
  <si>
    <t>간접재료비</t>
    <phoneticPr fontId="13" type="noConversion"/>
  </si>
  <si>
    <t>[직접재료비]</t>
    <phoneticPr fontId="13" type="noConversion"/>
  </si>
  <si>
    <t>x</t>
    <phoneticPr fontId="13" type="noConversion"/>
  </si>
  <si>
    <t>소계</t>
    <phoneticPr fontId="13" type="noConversion"/>
  </si>
  <si>
    <t>산출노무비</t>
    <phoneticPr fontId="13" type="noConversion"/>
  </si>
  <si>
    <t>직접노무비</t>
    <phoneticPr fontId="13" type="noConversion"/>
  </si>
  <si>
    <t>[산출노무비]</t>
    <phoneticPr fontId="13" type="noConversion"/>
  </si>
  <si>
    <t>간접노무비</t>
    <phoneticPr fontId="13" type="noConversion"/>
  </si>
  <si>
    <t>[직접노무비]</t>
    <phoneticPr fontId="13" type="noConversion"/>
  </si>
  <si>
    <t>경비</t>
    <phoneticPr fontId="13" type="noConversion"/>
  </si>
  <si>
    <t>[재료비]</t>
    <phoneticPr fontId="13" type="noConversion"/>
  </si>
  <si>
    <t>제조원가</t>
    <phoneticPr fontId="13" type="noConversion"/>
  </si>
  <si>
    <t>일반관리비</t>
    <phoneticPr fontId="13" type="noConversion"/>
  </si>
  <si>
    <t>[제조원가]</t>
    <phoneticPr fontId="13" type="noConversion"/>
  </si>
  <si>
    <t>이윤</t>
    <phoneticPr fontId="13" type="noConversion"/>
  </si>
  <si>
    <t>[노무비+경비+일반관리비]</t>
    <phoneticPr fontId="13" type="noConversion"/>
  </si>
  <si>
    <t>총원가</t>
    <phoneticPr fontId="13" type="noConversion"/>
  </si>
  <si>
    <t>부가가치세</t>
    <phoneticPr fontId="13" type="noConversion"/>
  </si>
  <si>
    <t>자재비 소계</t>
    <phoneticPr fontId="13" type="noConversion"/>
  </si>
  <si>
    <t>[총원가]</t>
    <phoneticPr fontId="13" type="noConversion"/>
  </si>
  <si>
    <t>번호</t>
    <phoneticPr fontId="13" type="noConversion"/>
  </si>
  <si>
    <t>품     명</t>
    <phoneticPr fontId="13" type="noConversion"/>
  </si>
  <si>
    <t>단위</t>
    <phoneticPr fontId="13" type="noConversion"/>
  </si>
  <si>
    <t>수량</t>
    <phoneticPr fontId="13" type="noConversion"/>
  </si>
  <si>
    <t>식</t>
    <phoneticPr fontId="13" type="noConversion"/>
  </si>
  <si>
    <t>면</t>
  </si>
  <si>
    <t>개</t>
  </si>
  <si>
    <t>㎡</t>
  </si>
  <si>
    <t>NAME PLATE</t>
  </si>
  <si>
    <t>DIAZED FUSE</t>
  </si>
  <si>
    <t>25A 이하 W/HOLDER</t>
  </si>
  <si>
    <t>m</t>
  </si>
  <si>
    <t>kg</t>
  </si>
  <si>
    <t>대</t>
  </si>
  <si>
    <t>EPOXY INSULATOR</t>
  </si>
  <si>
    <t>단자대(TB)</t>
  </si>
  <si>
    <t>이면배선</t>
  </si>
  <si>
    <t>KIV 2.5㎟</t>
  </si>
  <si>
    <t>BUS BAR</t>
  </si>
  <si>
    <t>M C C B (표준형)</t>
  </si>
  <si>
    <t>LOAD WIRE</t>
  </si>
  <si>
    <t>내   역   서</t>
    <phoneticPr fontId="13" type="noConversion"/>
  </si>
  <si>
    <t>규     격</t>
    <phoneticPr fontId="13" type="noConversion"/>
  </si>
  <si>
    <t>재   료   비</t>
    <phoneticPr fontId="13" type="noConversion"/>
  </si>
  <si>
    <t>노   무   비</t>
    <phoneticPr fontId="13" type="noConversion"/>
  </si>
  <si>
    <t>경        비</t>
    <phoneticPr fontId="13" type="noConversion"/>
  </si>
  <si>
    <t>비 고</t>
    <phoneticPr fontId="13" type="noConversion"/>
  </si>
  <si>
    <t>단 가</t>
    <phoneticPr fontId="13" type="noConversion"/>
  </si>
  <si>
    <t>합 계</t>
    <phoneticPr fontId="13" type="noConversion"/>
  </si>
  <si>
    <t>노무비 소게</t>
    <phoneticPr fontId="13" type="noConversion"/>
  </si>
  <si>
    <t>[재료비+노무비+경비]</t>
    <phoneticPr fontId="13" type="noConversion"/>
  </si>
  <si>
    <t>[ 총  괄  내  역  서 ]</t>
    <phoneticPr fontId="13" type="noConversion"/>
  </si>
  <si>
    <t>번호</t>
    <phoneticPr fontId="13" type="noConversion"/>
  </si>
  <si>
    <t>품     명</t>
    <phoneticPr fontId="13" type="noConversion"/>
  </si>
  <si>
    <t>규     격</t>
    <phoneticPr fontId="13" type="noConversion"/>
  </si>
  <si>
    <t>단위</t>
    <phoneticPr fontId="13" type="noConversion"/>
  </si>
  <si>
    <t>수량</t>
    <phoneticPr fontId="13" type="noConversion"/>
  </si>
  <si>
    <t>재   료   비</t>
    <phoneticPr fontId="13" type="noConversion"/>
  </si>
  <si>
    <t>노   무   비</t>
    <phoneticPr fontId="13" type="noConversion"/>
  </si>
  <si>
    <t>경        비</t>
    <phoneticPr fontId="13" type="noConversion"/>
  </si>
  <si>
    <t>금액</t>
    <phoneticPr fontId="13" type="noConversion"/>
  </si>
  <si>
    <t>비 고</t>
    <phoneticPr fontId="13" type="noConversion"/>
  </si>
  <si>
    <t>단 가</t>
    <phoneticPr fontId="13" type="noConversion"/>
  </si>
  <si>
    <t>합 계</t>
    <phoneticPr fontId="13" type="noConversion"/>
  </si>
  <si>
    <t>식</t>
    <phoneticPr fontId="13" type="noConversion"/>
  </si>
  <si>
    <t>소             계</t>
    <phoneticPr fontId="13" type="noConversion"/>
  </si>
  <si>
    <t>조 달 수 수 료</t>
    <phoneticPr fontId="13" type="noConversion"/>
  </si>
  <si>
    <t>%</t>
    <phoneticPr fontId="13" type="noConversion"/>
  </si>
  <si>
    <t>합             계</t>
    <phoneticPr fontId="13" type="noConversion"/>
  </si>
  <si>
    <t>제   조   원   가   계   산   서</t>
    <phoneticPr fontId="13" type="noConversion"/>
  </si>
  <si>
    <t>DOOR HANDLE</t>
  </si>
  <si>
    <t>4P 600V 50AF</t>
  </si>
  <si>
    <t>합            계</t>
  </si>
  <si>
    <t>금액구분</t>
    <phoneticPr fontId="13" type="noConversion"/>
  </si>
  <si>
    <t>총액</t>
    <phoneticPr fontId="13" type="noConversion"/>
  </si>
  <si>
    <t>3자.마스</t>
    <phoneticPr fontId="13" type="noConversion"/>
  </si>
  <si>
    <t>2천만원</t>
    <phoneticPr fontId="13" type="noConversion"/>
  </si>
  <si>
    <t>2천초과 5천만원</t>
    <phoneticPr fontId="13" type="noConversion"/>
  </si>
  <si>
    <t>5천초과 1억</t>
    <phoneticPr fontId="13" type="noConversion"/>
  </si>
  <si>
    <t>1억초과 10억</t>
    <phoneticPr fontId="13" type="noConversion"/>
  </si>
  <si>
    <t>10억초과 100억</t>
    <phoneticPr fontId="13" type="noConversion"/>
  </si>
  <si>
    <t>100억초과</t>
    <phoneticPr fontId="13" type="noConversion"/>
  </si>
  <si>
    <t>210,000원(정액)</t>
    <phoneticPr fontId="13" type="noConversion"/>
  </si>
  <si>
    <t>530,000원(정액)</t>
    <phoneticPr fontId="13" type="noConversion"/>
  </si>
  <si>
    <t>1.07(정율)</t>
    <phoneticPr fontId="13" type="noConversion"/>
  </si>
  <si>
    <t>INSULATION TUBE</t>
  </si>
  <si>
    <t>6.0 mm x 25 mm</t>
  </si>
  <si>
    <t>30x40x2m W/COVER</t>
  </si>
  <si>
    <t>KIV 16㎟</t>
  </si>
  <si>
    <t>3P 600V 50AF</t>
  </si>
  <si>
    <t>CONDENSER</t>
  </si>
  <si>
    <t>KIV 4㎟</t>
  </si>
  <si>
    <t>W/KEY (L)</t>
  </si>
  <si>
    <t>아크릴(L)</t>
  </si>
  <si>
    <t>F L</t>
  </si>
  <si>
    <t>AC 220V 20W 삼파장</t>
  </si>
  <si>
    <t>LIMIT S/W</t>
  </si>
  <si>
    <t>AC 220V 1a 1b</t>
  </si>
  <si>
    <t>EARTH BAR</t>
  </si>
  <si>
    <t>PVC DUCT</t>
  </si>
  <si>
    <t>4P 30A</t>
  </si>
  <si>
    <t>A U X - R</t>
  </si>
  <si>
    <t>AC 2a2b</t>
  </si>
  <si>
    <t>800㎟ 이하</t>
  </si>
  <si>
    <t>LOAD TB</t>
  </si>
  <si>
    <t>M C (GMC-12)</t>
  </si>
  <si>
    <t>2.7kW/220V  4kW/440V</t>
  </si>
  <si>
    <t>KIV 10㎟</t>
  </si>
  <si>
    <t>단가</t>
    <phoneticPr fontId="13" type="noConversion"/>
  </si>
  <si>
    <t>소계</t>
    <phoneticPr fontId="13" type="noConversion"/>
  </si>
  <si>
    <t>A M</t>
  </si>
  <si>
    <t>AC 광각 110x110</t>
  </si>
  <si>
    <t>V M</t>
  </si>
  <si>
    <t>A S</t>
  </si>
  <si>
    <t>V S</t>
  </si>
  <si>
    <t>(380/440V) 3P 15UF</t>
  </si>
  <si>
    <t>(380/440V) 3P 100UF</t>
  </si>
  <si>
    <t>3P 4W</t>
  </si>
  <si>
    <t>E O C R (FDZ:지락보호)</t>
  </si>
  <si>
    <t>매입형전류계.정/반한시</t>
  </si>
  <si>
    <t>(380/440V) 3P 10UF</t>
  </si>
  <si>
    <t>SELECTOR S/W</t>
  </si>
  <si>
    <t>3P 600V 400AF</t>
  </si>
  <si>
    <t>P T  440/110V</t>
  </si>
  <si>
    <t>50VA 1.0 EPOXY MOLD</t>
  </si>
  <si>
    <t>노무비 소계</t>
    <phoneticPr fontId="13" type="noConversion"/>
  </si>
  <si>
    <t>(천원이하버림)</t>
    <phoneticPr fontId="13" type="noConversion"/>
  </si>
  <si>
    <t>군북지구지표수보강개발사업수
배전반공사</t>
    <phoneticPr fontId="13" type="noConversion"/>
  </si>
  <si>
    <t>한국농어촌공사 경남지역본부 함안지사</t>
    <phoneticPr fontId="13" type="noConversion"/>
  </si>
  <si>
    <t>700x1100x300</t>
  </si>
  <si>
    <t>DOOR STOPPER</t>
  </si>
  <si>
    <t>M C C B</t>
  </si>
  <si>
    <t>2P 220V 50AF 10kA</t>
  </si>
  <si>
    <t>SPACE HEATER</t>
  </si>
  <si>
    <t>AC 220V 100W</t>
  </si>
  <si>
    <t>THERMOSTAT</t>
  </si>
  <si>
    <t>250V 0-250℃</t>
  </si>
  <si>
    <t>6.0 mm x 40 mm</t>
  </si>
  <si>
    <t>BUS BAR COATING</t>
  </si>
  <si>
    <t>AG</t>
  </si>
  <si>
    <t>EARTH WIRE</t>
  </si>
  <si>
    <t>F-GV 70㎟</t>
  </si>
  <si>
    <t>집중표시제어장치(GIMAC-115P)</t>
  </si>
  <si>
    <t>표준형</t>
  </si>
  <si>
    <t>4P 600V 400AF</t>
  </si>
  <si>
    <t>3P 600V 30AF</t>
  </si>
  <si>
    <t>E L C B  (분전반)</t>
  </si>
  <si>
    <t>110/220V 2P 50AF</t>
  </si>
  <si>
    <t>C T  1150V  각형</t>
  </si>
  <si>
    <t>400/5A  40VA  1.0  40In</t>
  </si>
  <si>
    <t>(380/440V) 3P 20kVA</t>
  </si>
  <si>
    <t>S P D</t>
  </si>
  <si>
    <t>4P 100KA</t>
  </si>
  <si>
    <t>T T M</t>
  </si>
  <si>
    <t>CTT.PTT 3P 4W W/PLUG</t>
  </si>
  <si>
    <t>FLOAT S/W</t>
  </si>
  <si>
    <t>AC 220V 4P ALARM</t>
  </si>
  <si>
    <t>300V 6A 2a 2b</t>
  </si>
  <si>
    <t>P B L S</t>
  </si>
  <si>
    <t>AC 110/220V 30mm</t>
  </si>
  <si>
    <t>600V 40x40mm</t>
  </si>
  <si>
    <t>BAKELITE PLATE</t>
  </si>
  <si>
    <t>5tx400x600</t>
  </si>
  <si>
    <t>40x60x2m W/COVER</t>
  </si>
  <si>
    <t>AC 4a4b</t>
  </si>
  <si>
    <t>3P 30A</t>
  </si>
  <si>
    <t>Z C T</t>
  </si>
  <si>
    <t>300A  (SGR용)</t>
  </si>
  <si>
    <t>M C (GMC-300)</t>
  </si>
  <si>
    <t>75kW/220V  150kW/440V</t>
  </si>
  <si>
    <t>REACTER STARTER 3.3/6.6kV</t>
  </si>
  <si>
    <t>200HP(150kW) D</t>
  </si>
  <si>
    <t>KIV 150㎟</t>
  </si>
  <si>
    <t>LV-M 저압종합반</t>
  </si>
  <si>
    <t>MS-1 동력반</t>
    <phoneticPr fontId="13" type="noConversion"/>
  </si>
  <si>
    <t>MS-2 동력반</t>
    <phoneticPr fontId="13" type="noConversion"/>
  </si>
  <si>
    <t>면</t>
    <phoneticPr fontId="13" type="noConversion"/>
  </si>
  <si>
    <t>소계</t>
  </si>
  <si>
    <t>소   계</t>
    <phoneticPr fontId="13" type="noConversion"/>
  </si>
  <si>
    <t>800x2350x2000</t>
    <phoneticPr fontId="13" type="noConversion"/>
  </si>
  <si>
    <t>외함(ALL SUS)</t>
    <phoneticPr fontId="13" type="noConversion"/>
  </si>
  <si>
    <t>800Wx2350Hx2000D</t>
    <phoneticPr fontId="13" type="noConversion"/>
  </si>
  <si>
    <t>계량기외함(ALL SUS)</t>
    <phoneticPr fontId="13" type="noConversion"/>
  </si>
  <si>
    <t>W</t>
  </si>
  <si>
    <t>D</t>
  </si>
  <si>
    <t>H</t>
  </si>
  <si>
    <t>구분</t>
  </si>
  <si>
    <t>너비</t>
  </si>
  <si>
    <t>높이</t>
  </si>
  <si>
    <t>두께</t>
  </si>
  <si>
    <t>용적중량:</t>
  </si>
  <si>
    <t>전면:</t>
  </si>
  <si>
    <t>후면</t>
  </si>
  <si>
    <t>측면1</t>
  </si>
  <si>
    <t>측면2</t>
  </si>
  <si>
    <t>상면</t>
  </si>
  <si>
    <t>하면</t>
  </si>
  <si>
    <t>체적:</t>
  </si>
  <si>
    <t>중량:</t>
  </si>
  <si>
    <t>외함(sus)가격:</t>
  </si>
  <si>
    <t>원/KG=</t>
  </si>
  <si>
    <t>원</t>
  </si>
  <si>
    <t>비중</t>
  </si>
  <si>
    <t>외함(철)가격:</t>
  </si>
  <si>
    <t>LV-M 저압종합반</t>
    <phoneticPr fontId="13" type="noConversion"/>
  </si>
  <si>
    <t>수배전반 설치비</t>
    <phoneticPr fontId="13" type="noConversion"/>
  </si>
  <si>
    <t>수배전반 및 동력반 제작비</t>
    <phoneticPr fontId="13" type="noConversion"/>
  </si>
  <si>
    <t>통전표시기</t>
  </si>
  <si>
    <t>200V~22.9KV</t>
  </si>
  <si>
    <t>자동소화장치</t>
  </si>
  <si>
    <t>고체에어로졸 500g(방호체적 5.19㎥)</t>
  </si>
  <si>
    <t>태양광 컨터롤러</t>
  </si>
  <si>
    <t>250W 및 설치자재</t>
  </si>
  <si>
    <t>DC24V 30A</t>
  </si>
  <si>
    <t>24V 24AH</t>
  </si>
  <si>
    <t>식</t>
  </si>
  <si>
    <t>공   량   산   출   근   거</t>
    <phoneticPr fontId="13" type="noConversion"/>
  </si>
  <si>
    <t>번호</t>
    <phoneticPr fontId="13" type="noConversion"/>
  </si>
  <si>
    <t>품     명</t>
    <phoneticPr fontId="13" type="noConversion"/>
  </si>
  <si>
    <t>규     격</t>
    <phoneticPr fontId="13" type="noConversion"/>
  </si>
  <si>
    <t>단위</t>
    <phoneticPr fontId="13" type="noConversion"/>
  </si>
  <si>
    <t>수량</t>
    <phoneticPr fontId="13" type="noConversion"/>
  </si>
  <si>
    <t>전기기계조립공</t>
    <phoneticPr fontId="13" type="noConversion"/>
  </si>
  <si>
    <t>전선원</t>
    <phoneticPr fontId="13" type="noConversion"/>
  </si>
  <si>
    <t>부품조립원</t>
    <phoneticPr fontId="13" type="noConversion"/>
  </si>
  <si>
    <t>단순노무종사원</t>
    <phoneticPr fontId="13" type="noConversion"/>
  </si>
  <si>
    <t xml:space="preserve">중기계  조립원 </t>
    <phoneticPr fontId="13" type="noConversion"/>
  </si>
  <si>
    <t>비고</t>
    <phoneticPr fontId="13" type="noConversion"/>
  </si>
  <si>
    <t>전기기계조립공</t>
  </si>
  <si>
    <t>전선원</t>
  </si>
  <si>
    <t>단순노무종사원</t>
  </si>
  <si>
    <t>단  가  대  비  표</t>
    <phoneticPr fontId="13" type="noConversion"/>
  </si>
  <si>
    <t>품     명</t>
  </si>
  <si>
    <t>규     격</t>
  </si>
  <si>
    <t>단위</t>
  </si>
  <si>
    <t>물가자료</t>
  </si>
  <si>
    <t>물가정보</t>
  </si>
  <si>
    <t>견적가 1</t>
    <phoneticPr fontId="13" type="noConversion"/>
  </si>
  <si>
    <t>견적가 2</t>
    <phoneticPr fontId="13" type="noConversion"/>
  </si>
  <si>
    <t>적용단가</t>
  </si>
  <si>
    <t>단가</t>
  </si>
  <si>
    <t>PAGE</t>
    <phoneticPr fontId="13" type="noConversion"/>
  </si>
  <si>
    <t>A사</t>
    <phoneticPr fontId="13" type="noConversion"/>
  </si>
  <si>
    <t>B사</t>
    <phoneticPr fontId="13" type="noConversion"/>
  </si>
  <si>
    <t>코드</t>
    <phoneticPr fontId="13" type="noConversion"/>
  </si>
  <si>
    <t>전기기기용 비닐전선</t>
  </si>
  <si>
    <t>M060708</t>
  </si>
  <si>
    <t>M060710</t>
  </si>
  <si>
    <t>접지용 난연전선</t>
  </si>
  <si>
    <t>M061328</t>
  </si>
  <si>
    <t>M060707</t>
  </si>
  <si>
    <t>M080251</t>
  </si>
  <si>
    <t>M080246</t>
  </si>
  <si>
    <t>㈜디투엔</t>
  </si>
  <si>
    <t>케이디파</t>
  </si>
  <si>
    <t>M080282</t>
  </si>
  <si>
    <t>M080500</t>
  </si>
  <si>
    <t>M080501</t>
  </si>
  <si>
    <t>M081214</t>
  </si>
  <si>
    <t>이담테크</t>
  </si>
  <si>
    <t>M081218</t>
  </si>
  <si>
    <t>M080380</t>
  </si>
  <si>
    <t>M080370</t>
  </si>
  <si>
    <t>M080447</t>
  </si>
  <si>
    <t>제이엠테</t>
  </si>
  <si>
    <t>M080545</t>
  </si>
  <si>
    <t>M079153</t>
  </si>
  <si>
    <t>㈜무야종</t>
  </si>
  <si>
    <t>M080656</t>
  </si>
  <si>
    <t>에너솔라</t>
  </si>
  <si>
    <t>M061235</t>
  </si>
  <si>
    <t>M079111</t>
  </si>
  <si>
    <t>M079130</t>
  </si>
  <si>
    <t>M079154</t>
  </si>
  <si>
    <t>M079101</t>
  </si>
  <si>
    <t>M079080</t>
  </si>
  <si>
    <t>M079104</t>
  </si>
  <si>
    <t>M079105</t>
  </si>
  <si>
    <t>M079126</t>
  </si>
  <si>
    <t>M079127</t>
  </si>
  <si>
    <t>M080550</t>
  </si>
  <si>
    <t>SET</t>
  </si>
  <si>
    <t>M085170</t>
  </si>
  <si>
    <t>M081270</t>
  </si>
  <si>
    <t>태양광 판넬 및 설치자재</t>
  </si>
  <si>
    <t>BATTERY 무보수밀폐형(ES)</t>
  </si>
  <si>
    <t>노무비(제조)</t>
    <phoneticPr fontId="13" type="noConversion"/>
  </si>
  <si>
    <t>정부노임</t>
    <phoneticPr fontId="13" type="noConversion"/>
  </si>
  <si>
    <t>전    선    원</t>
    <phoneticPr fontId="13" type="noConversion"/>
  </si>
  <si>
    <t>부 품 조 립 원</t>
    <phoneticPr fontId="13" type="noConversion"/>
  </si>
  <si>
    <t>중기계  조립원</t>
    <phoneticPr fontId="13" type="noConversion"/>
  </si>
  <si>
    <t>노무비(공사)</t>
    <phoneticPr fontId="13" type="noConversion"/>
  </si>
  <si>
    <t>변전전공</t>
    <phoneticPr fontId="13" type="noConversion"/>
  </si>
  <si>
    <t>보통인부</t>
    <phoneticPr fontId="13" type="noConversion"/>
  </si>
  <si>
    <t>동양전업</t>
  </si>
  <si>
    <t>대주계전</t>
  </si>
  <si>
    <t>M C C B (분전반)</t>
  </si>
  <si>
    <t>(주)하나</t>
  </si>
  <si>
    <t>외함(저압반)</t>
  </si>
  <si>
    <t>800Wx2700Hx2000D (18.32㎡)</t>
  </si>
  <si>
    <t>분전반외함 (옥외 ALL SUS)</t>
  </si>
  <si>
    <t>M060711</t>
  </si>
  <si>
    <t>M081120</t>
    <phoneticPr fontId="13" type="noConversion"/>
  </si>
  <si>
    <t>M081219</t>
    <phoneticPr fontId="13" type="noConversion"/>
  </si>
  <si>
    <t>M081222</t>
  </si>
  <si>
    <t>M081213</t>
  </si>
  <si>
    <t>M081271</t>
  </si>
  <si>
    <t>FLOAT S/W</t>
    <phoneticPr fontId="13" type="noConversion"/>
  </si>
  <si>
    <t>SELECTOR S/W</t>
    <phoneticPr fontId="13" type="noConversion"/>
  </si>
  <si>
    <t>㈜영진종</t>
    <phoneticPr fontId="13" type="noConversion"/>
  </si>
  <si>
    <t>M081714</t>
  </si>
  <si>
    <t>M081050</t>
  </si>
  <si>
    <t>M081051</t>
  </si>
  <si>
    <t>M081055</t>
  </si>
  <si>
    <t>M081061</t>
  </si>
  <si>
    <t>M079129</t>
  </si>
  <si>
    <t>M079106</t>
  </si>
  <si>
    <t>M079102</t>
  </si>
  <si>
    <t>M079085</t>
  </si>
  <si>
    <t>M079112</t>
  </si>
  <si>
    <t>M079121</t>
  </si>
  <si>
    <t>면</t>
    <phoneticPr fontId="13" type="noConversion"/>
  </si>
  <si>
    <t>성과공유제</t>
  </si>
  <si>
    <t xml:space="preserve">금액 : </t>
    <phoneticPr fontId="166" type="noConversion"/>
  </si>
  <si>
    <t>비        목</t>
  </si>
  <si>
    <t>금      액</t>
  </si>
  <si>
    <t>구        성        비</t>
  </si>
  <si>
    <t>비      고</t>
  </si>
  <si>
    <t>A1</t>
  </si>
  <si>
    <t>순   공   사   원   가</t>
  </si>
  <si>
    <t>재   료   비</t>
  </si>
  <si>
    <t>직  접  재  료  비</t>
  </si>
  <si>
    <t/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</si>
  <si>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</si>
  <si>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</si>
  <si>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</si>
  <si>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</si>
  <si>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</si>
  <si>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</si>
  <si>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</si>
  <si>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노   무   비</t>
  </si>
  <si>
    <t>직  접  노  무  비</t>
  </si>
  <si>
    <t>B2</t>
  </si>
  <si>
    <t>간  접  노  무  비</t>
  </si>
  <si>
    <t>BS</t>
  </si>
  <si>
    <t>C2</t>
  </si>
  <si>
    <t>경        비</t>
  </si>
  <si>
    <t>기   계    경   비</t>
  </si>
  <si>
    <t>C4</t>
  </si>
  <si>
    <t>산  재  보  험  료</t>
  </si>
  <si>
    <t>노무비 * 3.56%</t>
    <phoneticPr fontId="166" type="noConversion"/>
  </si>
  <si>
    <t>C5</t>
  </si>
  <si>
    <t>고  용  보  험  료</t>
  </si>
  <si>
    <t>노무비 * 1.01%</t>
  </si>
  <si>
    <t>C6</t>
  </si>
  <si>
    <t>국민  건강  보험료</t>
  </si>
  <si>
    <t>설치공사기간 1개월 미만</t>
    <phoneticPr fontId="166" type="noConversion"/>
  </si>
  <si>
    <t>C7</t>
  </si>
  <si>
    <t>국민  연금  보험료</t>
  </si>
  <si>
    <t>CB</t>
  </si>
  <si>
    <t>노인장기요양보험료</t>
  </si>
  <si>
    <t>C8</t>
  </si>
  <si>
    <t>퇴직  공제  부금비</t>
  </si>
  <si>
    <t>CA</t>
  </si>
  <si>
    <t>산업안전보건관리비</t>
  </si>
  <si>
    <t>CG</t>
  </si>
  <si>
    <t>기   타    경   비</t>
  </si>
  <si>
    <t>CS</t>
  </si>
  <si>
    <t>S1</t>
  </si>
  <si>
    <t xml:space="preserve">        계</t>
  </si>
  <si>
    <t>D1</t>
  </si>
  <si>
    <t>일  반  관  리  비</t>
  </si>
  <si>
    <t>D2</t>
  </si>
  <si>
    <t>이              윤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</si>
  <si>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</si>
  <si>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</si>
  <si>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</si>
  <si>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</si>
  <si>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</si>
  <si>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</si>
  <si>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</si>
  <si>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DJ</t>
  </si>
  <si>
    <t>관 급 자 재 비</t>
  </si>
  <si>
    <t>DK</t>
  </si>
  <si>
    <t>한 전 납 입 금</t>
  </si>
  <si>
    <t>DL</t>
  </si>
  <si>
    <t>재해예방기술지도</t>
  </si>
  <si>
    <t>S2</t>
  </si>
  <si>
    <t>총   공   사    비</t>
  </si>
  <si>
    <t>수배전반 지급자재</t>
    <phoneticPr fontId="13" type="noConversion"/>
  </si>
  <si>
    <t xml:space="preserve"> 수배전반 설치비</t>
    <phoneticPr fontId="13" type="noConversion"/>
  </si>
  <si>
    <t>설치비</t>
    <phoneticPr fontId="13" type="noConversion"/>
  </si>
  <si>
    <t>식</t>
    <phoneticPr fontId="13" type="noConversion"/>
  </si>
  <si>
    <t>소계</t>
    <phoneticPr fontId="13" type="noConversion"/>
  </si>
  <si>
    <t>공 사 내 역 서</t>
    <phoneticPr fontId="13" type="noConversion"/>
  </si>
  <si>
    <t>공사명 : 군북지구 지표수보강개발사업 수배전반 구매설치</t>
    <phoneticPr fontId="166" type="noConversion"/>
  </si>
  <si>
    <t>건명 : 군북지구 지표수보강개발사업 수배전 구매설치</t>
    <phoneticPr fontId="13" type="noConversion"/>
  </si>
  <si>
    <t>26년
한국농어촌공사</t>
    <phoneticPr fontId="13" type="noConversion"/>
  </si>
  <si>
    <t>[ 합           계 ]</t>
    <phoneticPr fontId="13" type="noConversion"/>
  </si>
  <si>
    <t>변전전공</t>
  </si>
  <si>
    <t>기타 직종</t>
  </si>
  <si>
    <t>비계공</t>
  </si>
  <si>
    <t>일반공사 직종</t>
  </si>
  <si>
    <t>보통인부</t>
  </si>
  <si>
    <t>공구손료</t>
  </si>
  <si>
    <t>인력품의 3%</t>
  </si>
  <si>
    <t xml:space="preserve"> [ 합          계 ]</t>
  </si>
  <si>
    <t>품      명</t>
  </si>
  <si>
    <t>규      격</t>
  </si>
  <si>
    <t>수량</t>
  </si>
  <si>
    <t>재  료  비</t>
  </si>
  <si>
    <t>노  무  비</t>
  </si>
  <si>
    <t>경      비</t>
  </si>
  <si>
    <t>합      계</t>
  </si>
  <si>
    <t>비  고</t>
  </si>
  <si>
    <t>단  가</t>
  </si>
  <si>
    <t>금  액</t>
  </si>
  <si>
    <t>비계공</t>
    <phoneticPr fontId="13" type="noConversion"/>
  </si>
  <si>
    <t>인</t>
    <phoneticPr fontId="13" type="noConversion"/>
  </si>
  <si>
    <t>공 종 별 집 계 표</t>
    <phoneticPr fontId="13" type="noConversion"/>
  </si>
  <si>
    <t>(재료비+직노) * 2.07%* 70% * 1.2</t>
    <phoneticPr fontId="166" type="noConversion"/>
  </si>
  <si>
    <t>종합반, 동력반 설치  800(W)x2,350(H)x2,000(D)  면  전기 3-35   ( 호표 1 )</t>
    <phoneticPr fontId="13" type="noConversion"/>
  </si>
  <si>
    <t>임금채권부담금</t>
    <phoneticPr fontId="166" type="noConversion"/>
  </si>
  <si>
    <t>석면피해구제분담금</t>
    <phoneticPr fontId="166" type="noConversion"/>
  </si>
  <si>
    <t>노무비 * 0.09%</t>
    <phoneticPr fontId="166" type="noConversion"/>
  </si>
  <si>
    <t>노무비 * 0.006%</t>
    <phoneticPr fontId="166" type="noConversion"/>
  </si>
  <si>
    <t>직접노무비 * 19.1%</t>
    <phoneticPr fontId="166" type="noConversion"/>
  </si>
  <si>
    <t>(공급가액+관급자재비/1.1) * 0.26477%</t>
    <phoneticPr fontId="13" type="noConversion"/>
  </si>
  <si>
    <t>손해배상공제료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</si>
</sst>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7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#,##0;[Red]#,##0"/>
    <numFmt numFmtId="177" formatCode="#,##0.00;[Red]#,##0.00"/>
    <numFmt numFmtId="178" formatCode="_ * #,##0.00_ ;_ * \-#,##0.00_ ;_ * &quot;-&quot;??_ ;_ @_ "/>
    <numFmt numFmtId="179" formatCode="\ \ General"/>
    <numFmt numFmtId="180" formatCode="_ * #,##0_ ;_ * \-#,##0_ ;_ * &quot;-&quot;_ ;_ @_ "/>
    <numFmt numFmtId="181" formatCode="##\/##\/##"/>
    <numFmt numFmtId="182" formatCode="&quot;₩&quot;#,##0.00;[Red]&quot;₩&quot;\-#,##0.00"/>
    <numFmt numFmtId="183" formatCode="_ &quot;₩&quot;* #,##0_ ;_ &quot;₩&quot;* \-#,##0_ ;_ &quot;₩&quot;* &quot;-&quot;_ ;_ @_ "/>
    <numFmt numFmtId="184" formatCode="&quot;₩&quot;#,##0;[Red]&quot;₩&quot;\-#,##0"/>
    <numFmt numFmtId="185" formatCode="_ &quot;₩&quot;* #,##0.00_ ;_ &quot;₩&quot;* \-#,##0.00_ ;_ &quot;₩&quot;* &quot;-&quot;??_ ;_ @_ "/>
    <numFmt numFmtId="186" formatCode="#,##0;\-#,##0;&quot;-&quot;"/>
    <numFmt numFmtId="187" formatCode="#,##0;&quot;-&quot;#,##0"/>
    <numFmt numFmtId="188" formatCode="#,##0;[Red]&quot;-&quot;#,##0"/>
    <numFmt numFmtId="189" formatCode="#\!\,##0\!.000"/>
    <numFmt numFmtId="190" formatCode="0.000"/>
    <numFmt numFmtId="191" formatCode="#,##0.0000000;[Red]\-#,##0.0000000"/>
    <numFmt numFmtId="192" formatCode="#,##0_ "/>
    <numFmt numFmtId="193" formatCode="\ &quot;~~ &quot;@"/>
    <numFmt numFmtId="194" formatCode="#,##0.00;&quot;-&quot;#,##0.00"/>
    <numFmt numFmtId="195" formatCode="#,##0.00;[Red]&quot;-&quot;#,##0.00"/>
    <numFmt numFmtId="196" formatCode="_-* #,##0\ &quot;DM&quot;_-;\-* #,##0\ &quot;DM&quot;_-;_-* &quot;-&quot;\ &quot;DM&quot;_-;_-@_-"/>
    <numFmt numFmtId="197" formatCode="_-* #,##0.00\ &quot;DM&quot;_-;\-* #,##0.00\ &quot;DM&quot;_-;_-* &quot;-&quot;??\ &quot;DM&quot;_-;_-@_-"/>
    <numFmt numFmtId="198" formatCode="000&quot;₩&quot;\!\-0000"/>
    <numFmt numFmtId="199" formatCode="#\!\,##0\!.00&quot;₩&quot;\!\ &quot;F&quot;;&quot;₩&quot;\!\-#\!\,##0\!.00&quot;₩&quot;\!\ &quot;F&quot;"/>
    <numFmt numFmtId="200" formatCode="#\!\,##0\!\,000"/>
    <numFmt numFmtId="201" formatCode="#,##0.00_ "/>
    <numFmt numFmtId="202" formatCode="_-* #\!\,##0\!.00&quot;₩&quot;\!\ _D_M_-;&quot;₩&quot;\!\-* #\!\,##0\!.00&quot;₩&quot;\!\ _D_M_-;_-* &quot;-&quot;??&quot;₩&quot;\!\ _D_M_-;_-@_-"/>
    <numFmt numFmtId="203" formatCode="_-&quot;$&quot;* #,##0_-;\-&quot;$&quot;* #,##0_-;_-&quot;$&quot;* &quot;-&quot;_-;_-@_-"/>
    <numFmt numFmtId="204" formatCode="_-&quot;$&quot;* #,##0.00_-;\-&quot;$&quot;* #,##0.00_-;_-&quot;$&quot;* &quot;-&quot;??_-;_-@_-"/>
    <numFmt numFmtId="205" formatCode="_-* #\!\,##0\!.00&quot;₩&quot;\!\ &quot;DM&quot;_-;&quot;₩&quot;\!\-* #\!\,##0\!.00&quot;₩&quot;\!\ &quot;DM&quot;_-;_-* &quot;-&quot;??&quot;₩&quot;\!\ &quot;DM&quot;_-;_-@_-"/>
    <numFmt numFmtId="206" formatCode="000\!\,000"/>
    <numFmt numFmtId="207" formatCode="_-* #,##0.00_-;\-* #,##0.00_-;_-* &quot;-&quot;_-;_-@_-"/>
    <numFmt numFmtId="208" formatCode="0.0"/>
    <numFmt numFmtId="209" formatCode="0.0000"/>
    <numFmt numFmtId="210" formatCode="0.0_ "/>
    <numFmt numFmtId="211" formatCode="&quot;?#,##0.00;[Red]\-&quot;&quot;?&quot;#,##0.00"/>
    <numFmt numFmtId="212" formatCode="&quot;₩&quot;\!\$#,##0_);[Red]&quot;₩&quot;\!\(&quot;₩&quot;\!\$#,##0&quot;₩&quot;\!\)"/>
    <numFmt numFmtId="213" formatCode="_(* #,##0_);_(* \(#,##0\);_(* &quot;-&quot;_);_(@_)"/>
    <numFmt numFmtId="214" formatCode="#,##0,"/>
    <numFmt numFmtId="215" formatCode="_-&quot;₩&quot;* #,##0_-;&quot;₩&quot;&quot;₩&quot;&quot;₩&quot;\-&quot;₩&quot;* #,##0_-;_-&quot;₩&quot;* &quot;-&quot;_-;_-@_-"/>
    <numFmt numFmtId="216" formatCode="&quot;₩&quot;#,##0.00;&quot;₩&quot;&quot;₩&quot;&quot;₩&quot;&quot;₩&quot;&quot;₩&quot;&quot;₩&quot;&quot;₩&quot;&quot;₩&quot;&quot;₩&quot;&quot;₩&quot;\-#,##0.00"/>
    <numFmt numFmtId="217" formatCode="\&lt;#,##0\&gt;"/>
    <numFmt numFmtId="218" formatCode="\$#,##0.00"/>
    <numFmt numFmtId="219" formatCode="&quot;₩&quot;#,##0.00;&quot;₩&quot;\-#,##0.00"/>
    <numFmt numFmtId="220" formatCode="#,##0.000000000000000"/>
    <numFmt numFmtId="221" formatCode="#,##0.0000_);\(#,##0.0000\)"/>
    <numFmt numFmtId="222" formatCode="General_)"/>
    <numFmt numFmtId="223" formatCode="0.0_)"/>
    <numFmt numFmtId="224" formatCode="&quot;₩&quot;#,##0;&quot;₩&quot;&quot;₩&quot;&quot;₩&quot;&quot;₩&quot;\-#,##0"/>
    <numFmt numFmtId="225" formatCode="#,##0.00&quot; $&quot;;\-#,##0.00&quot; $&quot;"/>
    <numFmt numFmtId="226" formatCode="#,##0;\(#,##0\)"/>
    <numFmt numFmtId="227" formatCode="&quot;$&quot;#,##0.00_);\(&quot;$&quot;#,##0.00\)"/>
    <numFmt numFmtId="228" formatCode="&quot;$&quot;#,##0.00_);[Red]\(&quot;$&quot;#,##0.00\)"/>
    <numFmt numFmtId="229" formatCode="&quot;RM&quot;#,##0_);[Red]\(&quot;RM&quot;#,##0\)"/>
    <numFmt numFmtId="230" formatCode="\(#,##0.000\)"/>
    <numFmt numFmtId="231" formatCode="&quot;₩&quot;\!\(#,##0.000&quot;₩&quot;\!\)"/>
    <numFmt numFmtId="232" formatCode="&quot;*&quot;#,##0\ &quot;일 (월)&quot;\ \ "/>
    <numFmt numFmtId="233" formatCode="&quot;?#,##0.00;\-&quot;&quot;?&quot;#,##0.00"/>
    <numFmt numFmtId="234" formatCode="0.00_ "/>
    <numFmt numFmtId="235" formatCode="#,##0;[Red]\(#,##0\)"/>
    <numFmt numFmtId="236" formatCode="0.0%;\(0.0%\)"/>
    <numFmt numFmtId="237" formatCode="&quot;₩&quot;#,##0;[Red]&quot;₩&quot;&quot;₩&quot;&quot;₩&quot;&quot;₩&quot;\-#,##0"/>
    <numFmt numFmtId="238" formatCode="_-* #,##0_-;&quot;₩&quot;\!\-* #,##0_-;_-* &quot;-&quot;_-;_-@_-"/>
    <numFmt numFmtId="239" formatCode="&quot;₩&quot;#,##0.00;[Red]&quot;₩&quot;&quot;₩&quot;&quot;₩&quot;&quot;₩&quot;&quot;₩&quot;&quot;₩&quot;&quot;₩&quot;&quot;₩&quot;&quot;₩&quot;\-&quot;₩&quot;#,##0.00"/>
    <numFmt numFmtId="240" formatCode="#,##0.####;[Red]&quot;-&quot;#,##0.####"/>
    <numFmt numFmtId="241" formatCode="_-&quot;₩&quot;* #,##0_-;&quot;₩&quot;&quot;₩&quot;&quot;₩&quot;&quot;₩&quot;&quot;₩&quot;&quot;₩&quot;&quot;₩&quot;&quot;₩&quot;&quot;₩&quot;\-&quot;₩&quot;* #,##0_-;_-&quot;₩&quot;* &quot;-&quot;_-;_-@_-"/>
    <numFmt numFmtId="242" formatCode="_-* #,##0.00_-;&quot;₩&quot;&quot;₩&quot;\-* #,##0.00_-;_-* &quot;-&quot;??_-;_-@_-"/>
    <numFmt numFmtId="243" formatCode="_-&quot;₩&quot;* #,##0.00_-;&quot;₩&quot;&quot;₩&quot;\-&quot;₩&quot;* #,##0.00_-;_-&quot;₩&quot;* &quot;-&quot;??_-;_-@_-"/>
    <numFmt numFmtId="244" formatCode="&quot;₩&quot;#,##0.00;&quot;₩&quot;&quot;₩&quot;&quot;₩&quot;&quot;₩&quot;\-#,##0.00"/>
    <numFmt numFmtId="245" formatCode="#,###"/>
    <numFmt numFmtId="246" formatCode="#,##0.00#"/>
    <numFmt numFmtId="247" formatCode="#,##0.0"/>
  </numFmts>
  <fonts count="169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체"/>
      <family val="2"/>
      <charset val="129"/>
    </font>
    <font>
      <sz val="10"/>
      <color theme="1"/>
      <name val="굴림체"/>
      <family val="2"/>
      <charset val="129"/>
    </font>
    <font>
      <sz val="10"/>
      <color theme="1"/>
      <name val="굴림체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b/>
      <sz val="16"/>
      <name val="굴림체"/>
      <family val="3"/>
      <charset val="129"/>
    </font>
    <font>
      <b/>
      <sz val="26"/>
      <name val="굴림체"/>
      <family val="3"/>
      <charset val="129"/>
    </font>
    <font>
      <sz val="12"/>
      <name val="Arial"/>
      <family val="2"/>
    </font>
    <font>
      <sz val="10"/>
      <name val="Arial"/>
      <family val="2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sz val="12"/>
      <name val="바탕체"/>
      <family val="1"/>
      <charset val="129"/>
    </font>
    <font>
      <sz val="11"/>
      <name val="Times New Roman"/>
      <family val="1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2"/>
      <name val="톝꾄ⁿ톱"/>
      <family val="1"/>
      <charset val="129"/>
    </font>
    <font>
      <sz val="10"/>
      <name val="±¼¸²?¼"/>
      <family val="3"/>
      <charset val="129"/>
    </font>
    <font>
      <sz val="10"/>
      <name val="MS Sans Serif"/>
      <family val="2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맑은 고딕"/>
      <family val="3"/>
      <charset val="129"/>
    </font>
    <font>
      <b/>
      <sz val="12"/>
      <color indexed="8"/>
      <name val="Times New Roman"/>
      <family val="1"/>
    </font>
    <font>
      <sz val="11"/>
      <color indexed="9"/>
      <name val="맑은 고딕"/>
      <family val="3"/>
      <charset val="129"/>
    </font>
    <font>
      <sz val="12"/>
      <name val="¨IoUAAA¡§u"/>
      <family val="1"/>
      <charset val="129"/>
    </font>
    <font>
      <sz val="12"/>
      <name val="¡Ii¡E¡þ¡E?oA¡§u"/>
      <family val="3"/>
      <charset val="129"/>
    </font>
    <font>
      <sz val="12"/>
      <name val="ⓒoUAAA¨u"/>
      <family val="1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2"/>
      <name val="¹UAAA¼"/>
      <family val="1"/>
      <charset val="129"/>
    </font>
    <font>
      <sz val="11"/>
      <name val="µ¸¿ò"/>
      <family val="3"/>
      <charset val="129"/>
    </font>
    <font>
      <sz val="11"/>
      <color indexed="20"/>
      <name val="맑은 고딕"/>
      <family val="3"/>
      <charset val="129"/>
    </font>
    <font>
      <sz val="12"/>
      <name val="굴림체"/>
      <family val="3"/>
      <charset val="129"/>
    </font>
    <font>
      <sz val="10"/>
      <name val="¹ÙÅÁÃ¼"/>
      <family val="1"/>
      <charset val="129"/>
    </font>
    <font>
      <sz val="10"/>
      <name val="¹UAAA¼"/>
      <family val="1"/>
      <charset val="129"/>
    </font>
    <font>
      <sz val="12"/>
      <name val="µ¸¿òÃ¼"/>
      <family val="3"/>
      <charset val="129"/>
    </font>
    <font>
      <sz val="12"/>
      <name val="μ¸¿oA¼"/>
      <family val="3"/>
      <charset val="129"/>
    </font>
    <font>
      <sz val="10"/>
      <name val="±¼¸²Ã¼"/>
      <family val="3"/>
      <charset val="129"/>
    </font>
    <font>
      <sz val="10"/>
      <name val="±¼¸²A¼"/>
      <family val="3"/>
      <charset val="129"/>
    </font>
    <font>
      <sz val="10"/>
      <color indexed="8"/>
      <name val="Arial"/>
      <family val="2"/>
    </font>
    <font>
      <sz val="11"/>
      <name val="굴림"/>
      <family val="3"/>
      <charset val="129"/>
    </font>
    <font>
      <b/>
      <sz val="11"/>
      <color indexed="52"/>
      <name val="맑은 고딕"/>
      <family val="3"/>
      <charset val="129"/>
    </font>
    <font>
      <b/>
      <sz val="10"/>
      <name val="Helv"/>
      <family val="2"/>
    </font>
    <font>
      <b/>
      <sz val="11"/>
      <color indexed="9"/>
      <name val="맑은 고딕"/>
      <family val="3"/>
      <charset val="129"/>
    </font>
    <font>
      <sz val="10"/>
      <color indexed="24"/>
      <name val="Arial"/>
      <family val="2"/>
    </font>
    <font>
      <sz val="10"/>
      <name val="MS Serif"/>
      <family val="1"/>
    </font>
    <font>
      <sz val="12"/>
      <name val="Helv"/>
      <family val="2"/>
    </font>
    <font>
      <sz val="11"/>
      <name val="Tahoma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  <charset val="129"/>
    </font>
    <font>
      <sz val="1"/>
      <color indexed="16"/>
      <name val="Courier"/>
      <family val="3"/>
    </font>
    <font>
      <i/>
      <sz val="1"/>
      <color indexed="16"/>
      <name val="Courier"/>
      <family val="3"/>
    </font>
    <font>
      <sz val="10"/>
      <name val="Times New Roman"/>
      <family val="1"/>
    </font>
    <font>
      <sz val="11"/>
      <color indexed="17"/>
      <name val="맑은 고딕"/>
      <family val="3"/>
      <charset val="129"/>
    </font>
    <font>
      <sz val="8"/>
      <name val="Arial"/>
      <family val="2"/>
    </font>
    <font>
      <sz val="9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u/>
      <sz val="10"/>
      <color indexed="12"/>
      <name val="Arial"/>
      <family val="2"/>
    </font>
    <font>
      <sz val="11"/>
      <color indexed="62"/>
      <name val="맑은 고딕"/>
      <family val="3"/>
      <charset val="129"/>
    </font>
    <font>
      <b/>
      <sz val="14"/>
      <name val="Helv"/>
      <family val="2"/>
    </font>
    <font>
      <sz val="11"/>
      <color indexed="52"/>
      <name val="맑은 고딕"/>
      <family val="3"/>
      <charset val="129"/>
    </font>
    <font>
      <b/>
      <sz val="11"/>
      <name val="Helv"/>
      <family val="2"/>
    </font>
    <font>
      <sz val="11"/>
      <color indexed="60"/>
      <name val="맑은 고딕"/>
      <family val="3"/>
      <charset val="129"/>
    </font>
    <font>
      <sz val="7"/>
      <name val="Small Fonts"/>
      <family val="2"/>
    </font>
    <font>
      <sz val="1"/>
      <color indexed="18"/>
      <name val="Courier"/>
      <family val="3"/>
    </font>
    <font>
      <b/>
      <sz val="11"/>
      <color indexed="63"/>
      <name val="맑은 고딕"/>
      <family val="3"/>
      <charset val="129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b/>
      <sz val="8"/>
      <name val="Times New Roman"/>
      <family val="1"/>
    </font>
    <font>
      <sz val="9"/>
      <name val="Times New Roman"/>
      <family val="1"/>
    </font>
    <font>
      <b/>
      <sz val="8"/>
      <color indexed="8"/>
      <name val="Helv"/>
      <family val="2"/>
    </font>
    <font>
      <b/>
      <sz val="18"/>
      <color indexed="56"/>
      <name val="맑은 고딕"/>
      <family val="3"/>
      <charset val="129"/>
    </font>
    <font>
      <sz val="24"/>
      <color indexed="13"/>
      <name val="Helv"/>
      <family val="2"/>
    </font>
    <font>
      <b/>
      <u/>
      <sz val="13"/>
      <name val="굴림체"/>
      <family val="3"/>
      <charset val="129"/>
    </font>
    <font>
      <sz val="8"/>
      <name val="바탕체"/>
      <family val="1"/>
      <charset val="129"/>
    </font>
    <font>
      <sz val="11"/>
      <color indexed="10"/>
      <name val="맑은 고딕"/>
      <family val="3"/>
      <charset val="129"/>
    </font>
    <font>
      <sz val="10"/>
      <name val="Geneva"/>
      <family val="2"/>
    </font>
    <font>
      <b/>
      <sz val="1"/>
      <color indexed="8"/>
      <name val="Courier"/>
      <family val="3"/>
    </font>
    <font>
      <sz val="10"/>
      <name val="태-물방울B"/>
      <family val="1"/>
      <charset val="129"/>
    </font>
    <font>
      <sz val="1"/>
      <color indexed="8"/>
      <name val="Courier"/>
      <family val="3"/>
    </font>
    <font>
      <i/>
      <sz val="10"/>
      <name val="바탕체"/>
      <family val="1"/>
      <charset val="129"/>
    </font>
    <font>
      <u/>
      <sz val="8.25"/>
      <color indexed="36"/>
      <name val="돋움"/>
      <family val="3"/>
      <charset val="129"/>
    </font>
    <font>
      <sz val="11"/>
      <name val="뼻뮝"/>
      <family val="3"/>
      <charset val="129"/>
    </font>
    <font>
      <sz val="10"/>
      <name val="굃굍 뼻뮝"/>
      <family val="1"/>
      <charset val="129"/>
    </font>
    <font>
      <sz val="11"/>
      <name val="굴림체"/>
      <family val="3"/>
      <charset val="129"/>
    </font>
    <font>
      <sz val="12"/>
      <name val="뼻뮝"/>
      <family val="3"/>
      <charset val="129"/>
    </font>
    <font>
      <sz val="10"/>
      <name val="명조"/>
      <family val="3"/>
      <charset val="129"/>
    </font>
    <font>
      <u/>
      <sz val="9.9"/>
      <color indexed="36"/>
      <name val="돋움"/>
      <family val="3"/>
      <charset val="129"/>
    </font>
    <font>
      <sz val="11"/>
      <name val="ＭＳ Ｐゴシック"/>
      <family val="2"/>
      <charset val="129"/>
    </font>
    <font>
      <sz val="10"/>
      <name val="바탕체"/>
      <family val="1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굴림체"/>
      <family val="3"/>
      <charset val="129"/>
    </font>
    <font>
      <b/>
      <sz val="9"/>
      <name val="굴림체"/>
      <family val="3"/>
      <charset val="129"/>
    </font>
    <font>
      <sz val="9"/>
      <name val="굴림체"/>
      <family val="3"/>
      <charset val="129"/>
    </font>
    <font>
      <b/>
      <sz val="10"/>
      <color rgb="FFFF0000"/>
      <name val="굴림체"/>
      <family val="3"/>
      <charset val="129"/>
    </font>
    <font>
      <b/>
      <sz val="9"/>
      <color rgb="FFFF0000"/>
      <name val="굴림체"/>
      <family val="3"/>
      <charset val="129"/>
    </font>
    <font>
      <sz val="8"/>
      <name val="굴림체"/>
      <family val="3"/>
      <charset val="129"/>
    </font>
    <font>
      <sz val="9"/>
      <color rgb="FFFF0000"/>
      <name val="굴림체"/>
      <family val="3"/>
      <charset val="129"/>
    </font>
    <font>
      <sz val="12"/>
      <name val="돋움체"/>
      <family val="3"/>
      <charset val="129"/>
    </font>
    <font>
      <sz val="12"/>
      <name val="돋움"/>
      <family val="3"/>
      <charset val="129"/>
    </font>
    <font>
      <sz val="10"/>
      <color indexed="19"/>
      <name val="돋움체"/>
      <family val="3"/>
      <charset val="129"/>
    </font>
    <font>
      <sz val="10"/>
      <color indexed="22"/>
      <name val="Modern"/>
      <family val="3"/>
      <charset val="255"/>
    </font>
    <font>
      <sz val="10"/>
      <name val="Helv"/>
      <family val="2"/>
    </font>
    <font>
      <sz val="10"/>
      <name val="Courier New"/>
      <family val="3"/>
    </font>
    <font>
      <sz val="12"/>
      <color indexed="12"/>
      <name val="바탕체"/>
      <family val="1"/>
      <charset val="129"/>
    </font>
    <font>
      <sz val="12"/>
      <name val="견명조"/>
      <family val="1"/>
      <charset val="129"/>
    </font>
    <font>
      <sz val="12"/>
      <color indexed="8"/>
      <name val="견명조"/>
      <family val="1"/>
      <charset val="129"/>
    </font>
    <font>
      <sz val="12"/>
      <color indexed="8"/>
      <name val="바탕체"/>
      <family val="1"/>
      <charset val="129"/>
    </font>
    <font>
      <sz val="11"/>
      <color indexed="8"/>
      <name val="굴림체"/>
      <family val="3"/>
      <charset val="129"/>
    </font>
    <font>
      <sz val="12"/>
      <name val="¹UAAA¼"/>
      <family val="3"/>
      <charset val="129"/>
    </font>
    <font>
      <sz val="10"/>
      <name val="μ¸¿oA¼"/>
      <family val="3"/>
      <charset val="129"/>
    </font>
    <font>
      <b/>
      <sz val="11"/>
      <name val="돋움"/>
      <family val="3"/>
      <charset val="129"/>
    </font>
    <font>
      <sz val="8"/>
      <name val="¹UAAA¼"/>
      <family val="3"/>
      <charset val="129"/>
    </font>
    <font>
      <b/>
      <sz val="9"/>
      <name val="Helv"/>
      <family val="2"/>
    </font>
    <font>
      <sz val="12"/>
      <color indexed="24"/>
      <name val="Arial"/>
      <family val="2"/>
    </font>
    <font>
      <u/>
      <sz val="14"/>
      <color indexed="36"/>
      <name val="Cordia New"/>
      <family val="2"/>
    </font>
    <font>
      <b/>
      <sz val="18"/>
      <name val="Arial"/>
      <family val="2"/>
    </font>
    <font>
      <sz val="10"/>
      <name val="Univers (WN)"/>
      <family val="2"/>
    </font>
    <font>
      <u/>
      <sz val="14"/>
      <color indexed="12"/>
      <name val="Cordia New"/>
      <family val="2"/>
    </font>
    <font>
      <b/>
      <i/>
      <sz val="12"/>
      <name val="Times New Roman"/>
      <family val="1"/>
    </font>
    <font>
      <sz val="14"/>
      <name val="Helv"/>
      <family val="2"/>
    </font>
    <font>
      <sz val="24"/>
      <name val="Helv"/>
      <family val="2"/>
    </font>
    <font>
      <b/>
      <sz val="16"/>
      <name val="돋움"/>
      <family val="3"/>
      <charset val="129"/>
    </font>
    <font>
      <b/>
      <i/>
      <sz val="9"/>
      <name val="Times New Roman"/>
      <family val="1"/>
    </font>
    <font>
      <sz val="18"/>
      <color indexed="12"/>
      <name val="MS Sans Serif"/>
      <family val="2"/>
    </font>
    <font>
      <u/>
      <sz val="10"/>
      <color indexed="36"/>
      <name val="Arial"/>
      <family val="2"/>
    </font>
    <font>
      <i/>
      <outline/>
      <shadow/>
      <u/>
      <sz val="1"/>
      <color indexed="24"/>
      <name val="Courier"/>
      <family val="3"/>
    </font>
    <font>
      <sz val="12"/>
      <name val="Courier"/>
      <family val="3"/>
    </font>
    <font>
      <sz val="9.5"/>
      <name val="돋움"/>
      <family val="3"/>
      <charset val="129"/>
    </font>
    <font>
      <sz val="12"/>
      <name val="굴림"/>
      <family val="3"/>
      <charset val="129"/>
    </font>
    <font>
      <u/>
      <sz val="11"/>
      <color indexed="36"/>
      <name val="돋움"/>
      <family val="3"/>
      <charset val="129"/>
    </font>
    <font>
      <sz val="14"/>
      <name val="뼥?ⓒ"/>
      <family val="3"/>
      <charset val="129"/>
    </font>
    <font>
      <sz val="10"/>
      <color indexed="8"/>
      <name val="굴림체"/>
      <family val="3"/>
      <charset val="129"/>
    </font>
    <font>
      <sz val="11"/>
      <name val="돋움체"/>
      <family val="3"/>
      <charset val="129"/>
    </font>
    <font>
      <sz val="10"/>
      <name val="바탕"/>
      <family val="1"/>
      <charset val="129"/>
    </font>
    <font>
      <b/>
      <sz val="12"/>
      <color indexed="16"/>
      <name val="굴림체"/>
      <family val="3"/>
      <charset val="129"/>
    </font>
    <font>
      <sz val="10"/>
      <color theme="1"/>
      <name val="굴림"/>
      <family val="3"/>
      <charset val="129"/>
    </font>
    <font>
      <b/>
      <sz val="24"/>
      <name val="돋움체"/>
      <family val="3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12"/>
      <name val="견고딕"/>
      <family val="1"/>
      <charset val="129"/>
    </font>
    <font>
      <b/>
      <sz val="12"/>
      <color indexed="8"/>
      <name val="돋움체"/>
      <family val="3"/>
      <charset val="129"/>
    </font>
    <font>
      <sz val="11"/>
      <color indexed="9"/>
      <name val="돋움"/>
      <family val="3"/>
      <charset val="129"/>
    </font>
    <font>
      <sz val="10"/>
      <color indexed="8"/>
      <name val="MS Sans Serif"/>
      <family val="2"/>
    </font>
    <font>
      <sz val="12"/>
      <name val="Osaka"/>
      <family val="3"/>
    </font>
    <font>
      <b/>
      <sz val="7"/>
      <name val="굴림체"/>
      <family val="3"/>
      <charset val="129"/>
    </font>
    <font>
      <sz val="10"/>
      <color rgb="FFFFFF00"/>
      <name val="굴림체"/>
      <family val="3"/>
      <charset val="129"/>
    </font>
    <font>
      <b/>
      <u/>
      <sz val="16"/>
      <color theme="1"/>
      <name val="돋움체"/>
      <family val="3"/>
      <charset val="129"/>
    </font>
    <font>
      <sz val="11"/>
      <color theme="1"/>
      <name val="돋움체"/>
      <family val="3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</fonts>
  <fills count="3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6"/>
        <bgColor indexed="64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1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12"/>
      </patternFill>
    </fill>
    <fill>
      <patternFill patternType="solid">
        <fgColor indexed="20"/>
        <bgColor indexed="2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006">
    <xf numFmtId="0" fontId="0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1" fillId="0" borderId="0"/>
    <xf numFmtId="41" fontId="11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178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179" fontId="11" fillId="0" borderId="0" applyFont="0" applyFill="0" applyBorder="0" applyAlignment="0" applyProtection="0"/>
    <xf numFmtId="0" fontId="19" fillId="0" borderId="0"/>
    <xf numFmtId="3" fontId="20" fillId="0" borderId="1"/>
    <xf numFmtId="0" fontId="20" fillId="0" borderId="1"/>
    <xf numFmtId="3" fontId="20" fillId="0" borderId="9"/>
    <xf numFmtId="3" fontId="20" fillId="0" borderId="10"/>
    <xf numFmtId="0" fontId="21" fillId="0" borderId="1"/>
    <xf numFmtId="0" fontId="22" fillId="0" borderId="0">
      <alignment horizontal="center"/>
    </xf>
    <xf numFmtId="0" fontId="23" fillId="0" borderId="11">
      <alignment horizontal="center"/>
    </xf>
    <xf numFmtId="42" fontId="11" fillId="0" borderId="0" applyFont="0" applyFill="0" applyBorder="0" applyAlignment="0" applyProtection="0">
      <alignment vertical="center"/>
    </xf>
    <xf numFmtId="0" fontId="11" fillId="0" borderId="0"/>
    <xf numFmtId="0" fontId="10" fillId="0" borderId="0">
      <alignment vertical="center"/>
    </xf>
    <xf numFmtId="0" fontId="24" fillId="0" borderId="0" applyFont="0" applyFill="0" applyBorder="0" applyAlignment="0" applyProtection="0"/>
    <xf numFmtId="0" fontId="19" fillId="0" borderId="0"/>
    <xf numFmtId="0" fontId="25" fillId="0" borderId="0" applyFont="0" applyFill="0" applyBorder="0" applyAlignment="0" applyProtection="0"/>
    <xf numFmtId="0" fontId="24" fillId="0" borderId="0"/>
    <xf numFmtId="0" fontId="24" fillId="0" borderId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7" fillId="0" borderId="0"/>
    <xf numFmtId="0" fontId="28" fillId="0" borderId="0"/>
    <xf numFmtId="0" fontId="19" fillId="0" borderId="0" applyNumberForma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9" fillId="0" borderId="0"/>
    <xf numFmtId="0" fontId="19" fillId="0" borderId="0"/>
    <xf numFmtId="0" fontId="19" fillId="0" borderId="0"/>
    <xf numFmtId="38" fontId="30" fillId="0" borderId="0" applyFont="0" applyFill="0" applyBorder="0" applyAlignment="0" applyProtection="0"/>
    <xf numFmtId="0" fontId="19" fillId="0" borderId="0"/>
    <xf numFmtId="38" fontId="30" fillId="0" borderId="0" applyFont="0" applyFill="0" applyBorder="0" applyAlignment="0" applyProtection="0"/>
    <xf numFmtId="0" fontId="19" fillId="0" borderId="0" applyFont="0" applyFill="0" applyBorder="0" applyAlignment="0" applyProtection="0"/>
    <xf numFmtId="38" fontId="30" fillId="0" borderId="0" applyFont="0" applyFill="0" applyBorder="0" applyAlignment="0" applyProtection="0"/>
    <xf numFmtId="38" fontId="30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9" fillId="0" borderId="0"/>
    <xf numFmtId="181" fontId="11" fillId="0" borderId="0" applyFont="0" applyFill="0" applyBorder="0" applyAlignment="0" applyProtection="0"/>
    <xf numFmtId="180" fontId="24" fillId="0" borderId="0" applyFont="0" applyFill="0" applyBorder="0" applyAlignment="0" applyProtection="0"/>
    <xf numFmtId="38" fontId="30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31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31" fillId="0" borderId="0"/>
    <xf numFmtId="0" fontId="32" fillId="0" borderId="13"/>
    <xf numFmtId="0" fontId="11" fillId="0" borderId="0"/>
    <xf numFmtId="0" fontId="32" fillId="0" borderId="14"/>
    <xf numFmtId="0" fontId="32" fillId="0" borderId="15"/>
    <xf numFmtId="0" fontId="32" fillId="0" borderId="16"/>
    <xf numFmtId="0" fontId="33" fillId="0" borderId="17">
      <alignment horizontal="centerContinuous"/>
    </xf>
    <xf numFmtId="0" fontId="24" fillId="0" borderId="18">
      <alignment horizontal="center"/>
    </xf>
    <xf numFmtId="0" fontId="34" fillId="3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3" fillId="2" borderId="7">
      <alignment horizontal="centerContinuous"/>
    </xf>
    <xf numFmtId="0" fontId="33" fillId="9" borderId="17">
      <alignment horizontal="center"/>
    </xf>
    <xf numFmtId="0" fontId="35" fillId="0" borderId="19">
      <alignment horizontal="left" vertical="center"/>
    </xf>
    <xf numFmtId="0" fontId="34" fillId="10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3" fillId="0" borderId="17">
      <alignment horizontal="centerContinuous"/>
    </xf>
    <xf numFmtId="0" fontId="36" fillId="14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24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36" fillId="1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183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42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185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0" fillId="0" borderId="0"/>
    <xf numFmtId="18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41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41" fillId="0" borderId="0" applyFont="0" applyFill="0" applyBorder="0" applyAlignment="0" applyProtection="0"/>
    <xf numFmtId="178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44" fillId="4" borderId="0" applyNumberFormat="0" applyBorder="0" applyAlignment="0" applyProtection="0">
      <alignment vertical="center"/>
    </xf>
    <xf numFmtId="0" fontId="45" fillId="0" borderId="0" applyFont="0" applyFill="0" applyBorder="0" applyAlignment="0" applyProtection="0"/>
    <xf numFmtId="2" fontId="30" fillId="0" borderId="0" applyFont="0" applyFill="0" applyBorder="0" applyAlignment="0"/>
    <xf numFmtId="0" fontId="27" fillId="0" borderId="0"/>
    <xf numFmtId="0" fontId="39" fillId="0" borderId="0"/>
    <xf numFmtId="0" fontId="37" fillId="0" borderId="0"/>
    <xf numFmtId="0" fontId="41" fillId="0" borderId="0"/>
    <xf numFmtId="0" fontId="42" fillId="0" borderId="0"/>
    <xf numFmtId="0" fontId="27" fillId="0" borderId="0"/>
    <xf numFmtId="0" fontId="41" fillId="0" borderId="0"/>
    <xf numFmtId="0" fontId="42" fillId="0" borderId="0"/>
    <xf numFmtId="0" fontId="46" fillId="0" borderId="0"/>
    <xf numFmtId="0" fontId="47" fillId="0" borderId="0"/>
    <xf numFmtId="37" fontId="41" fillId="0" borderId="0"/>
    <xf numFmtId="37" fontId="42" fillId="0" borderId="0"/>
    <xf numFmtId="0" fontId="41" fillId="0" borderId="0"/>
    <xf numFmtId="0" fontId="42" fillId="0" borderId="0"/>
    <xf numFmtId="0" fontId="48" fillId="0" borderId="0"/>
    <xf numFmtId="0" fontId="49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50" fillId="0" borderId="0"/>
    <xf numFmtId="0" fontId="51" fillId="0" borderId="0"/>
    <xf numFmtId="0" fontId="50" fillId="0" borderId="0"/>
    <xf numFmtId="0" fontId="51" fillId="0" borderId="0"/>
    <xf numFmtId="0" fontId="50" fillId="0" borderId="0"/>
    <xf numFmtId="0" fontId="42" fillId="0" borderId="0"/>
    <xf numFmtId="186" fontId="52" fillId="0" borderId="0" applyFill="0" applyBorder="0" applyAlignment="0"/>
    <xf numFmtId="0" fontId="19" fillId="0" borderId="0" applyFill="0" applyBorder="0" applyAlignment="0"/>
    <xf numFmtId="187" fontId="53" fillId="0" borderId="0" applyFill="0" applyBorder="0" applyAlignment="0"/>
    <xf numFmtId="185" fontId="53" fillId="0" borderId="0" applyFill="0" applyBorder="0" applyAlignment="0"/>
    <xf numFmtId="188" fontId="53" fillId="0" borderId="0" applyFill="0" applyBorder="0" applyAlignment="0"/>
    <xf numFmtId="0" fontId="19" fillId="0" borderId="0" applyFill="0" applyBorder="0" applyAlignment="0"/>
    <xf numFmtId="183" fontId="53" fillId="0" borderId="0" applyFill="0" applyBorder="0" applyAlignment="0"/>
    <xf numFmtId="0" fontId="19" fillId="0" borderId="0" applyFill="0" applyBorder="0" applyAlignment="0"/>
    <xf numFmtId="0" fontId="54" fillId="22" borderId="20" applyNumberFormat="0" applyAlignment="0" applyProtection="0">
      <alignment vertical="center"/>
    </xf>
    <xf numFmtId="0" fontId="55" fillId="0" borderId="0"/>
    <xf numFmtId="0" fontId="56" fillId="23" borderId="21" applyNumberFormat="0" applyAlignment="0" applyProtection="0">
      <alignment vertical="center"/>
    </xf>
    <xf numFmtId="178" fontId="53" fillId="0" borderId="0"/>
    <xf numFmtId="178" fontId="53" fillId="0" borderId="0"/>
    <xf numFmtId="178" fontId="53" fillId="0" borderId="0"/>
    <xf numFmtId="178" fontId="53" fillId="0" borderId="0"/>
    <xf numFmtId="178" fontId="53" fillId="0" borderId="0"/>
    <xf numFmtId="178" fontId="53" fillId="0" borderId="0"/>
    <xf numFmtId="178" fontId="53" fillId="0" borderId="0"/>
    <xf numFmtId="178" fontId="53" fillId="0" borderId="0"/>
    <xf numFmtId="0" fontId="19" fillId="0" borderId="0" applyFont="0" applyFill="0" applyBorder="0" applyAlignment="0" applyProtection="0"/>
    <xf numFmtId="189" fontId="11" fillId="0" borderId="0"/>
    <xf numFmtId="189" fontId="11" fillId="0" borderId="0"/>
    <xf numFmtId="3" fontId="57" fillId="0" borderId="0" applyFont="0" applyFill="0" applyBorder="0" applyAlignment="0" applyProtection="0"/>
    <xf numFmtId="0" fontId="58" fillId="0" borderId="0" applyNumberFormat="0" applyAlignment="0">
      <alignment horizontal="left"/>
    </xf>
    <xf numFmtId="0" fontId="1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4" fillId="0" borderId="0"/>
    <xf numFmtId="0" fontId="59" fillId="0" borderId="0"/>
    <xf numFmtId="0" fontId="59" fillId="0" borderId="22"/>
    <xf numFmtId="190" fontId="11" fillId="0" borderId="0">
      <protection locked="0"/>
    </xf>
    <xf numFmtId="14" fontId="52" fillId="0" borderId="0" applyFill="0" applyBorder="0" applyAlignment="0"/>
    <xf numFmtId="38" fontId="30" fillId="0" borderId="23">
      <alignment vertical="center"/>
    </xf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191" fontId="19" fillId="0" borderId="0"/>
    <xf numFmtId="0" fontId="19" fillId="0" borderId="0" applyFill="0" applyBorder="0" applyAlignment="0"/>
    <xf numFmtId="0" fontId="19" fillId="0" borderId="0" applyFill="0" applyBorder="0" applyAlignment="0"/>
    <xf numFmtId="0" fontId="19" fillId="0" borderId="0" applyFill="0" applyBorder="0" applyAlignment="0"/>
    <xf numFmtId="183" fontId="53" fillId="0" borderId="0" applyFill="0" applyBorder="0" applyAlignment="0"/>
    <xf numFmtId="0" fontId="19" fillId="0" borderId="0" applyFill="0" applyBorder="0" applyAlignment="0"/>
    <xf numFmtId="0" fontId="61" fillId="0" borderId="0" applyNumberFormat="0" applyAlignment="0">
      <alignment horizontal="left"/>
    </xf>
    <xf numFmtId="0" fontId="62" fillId="0" borderId="0" applyNumberFormat="0" applyFill="0" applyBorder="0" applyAlignment="0" applyProtection="0">
      <alignment vertical="center"/>
    </xf>
    <xf numFmtId="0" fontId="63" fillId="0" borderId="0">
      <protection locked="0"/>
    </xf>
    <xf numFmtId="0" fontId="63" fillId="0" borderId="0">
      <protection locked="0"/>
    </xf>
    <xf numFmtId="0" fontId="64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4" fillId="0" borderId="0">
      <protection locked="0"/>
    </xf>
    <xf numFmtId="190" fontId="11" fillId="0" borderId="0">
      <protection locked="0"/>
    </xf>
    <xf numFmtId="0" fontId="65" fillId="0" borderId="24" applyNumberFormat="0" applyFill="0" applyBorder="0" applyAlignment="0" applyProtection="0">
      <protection locked="0"/>
    </xf>
    <xf numFmtId="0" fontId="66" fillId="5" borderId="0" applyNumberFormat="0" applyBorder="0" applyAlignment="0" applyProtection="0">
      <alignment vertical="center"/>
    </xf>
    <xf numFmtId="38" fontId="67" fillId="24" borderId="0" applyNumberFormat="0" applyBorder="0" applyAlignment="0" applyProtection="0"/>
    <xf numFmtId="0" fontId="68" fillId="0" borderId="25" applyNumberFormat="0">
      <alignment vertical="center"/>
    </xf>
    <xf numFmtId="0" fontId="69" fillId="0" borderId="0">
      <alignment horizontal="left"/>
    </xf>
    <xf numFmtId="0" fontId="70" fillId="0" borderId="26" applyNumberFormat="0" applyAlignment="0" applyProtection="0">
      <alignment horizontal="left" vertical="center"/>
    </xf>
    <xf numFmtId="0" fontId="70" fillId="0" borderId="3">
      <alignment horizontal="left" vertical="center"/>
    </xf>
    <xf numFmtId="0" fontId="71" fillId="0" borderId="27" applyNumberFormat="0" applyFill="0" applyAlignment="0" applyProtection="0">
      <alignment vertical="center"/>
    </xf>
    <xf numFmtId="0" fontId="72" fillId="0" borderId="28" applyNumberFormat="0" applyFill="0" applyAlignment="0" applyProtection="0">
      <alignment vertical="center"/>
    </xf>
    <xf numFmtId="0" fontId="73" fillId="0" borderId="29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190" fontId="11" fillId="0" borderId="0">
      <protection locked="0"/>
    </xf>
    <xf numFmtId="190" fontId="11" fillId="0" borderId="0">
      <protection locked="0"/>
    </xf>
    <xf numFmtId="0" fontId="74" fillId="0" borderId="0" applyNumberFormat="0" applyFill="0" applyBorder="0" applyAlignment="0" applyProtection="0">
      <alignment vertical="top"/>
      <protection locked="0"/>
    </xf>
    <xf numFmtId="0" fontId="24" fillId="0" borderId="0" applyFont="0" applyFill="0" applyBorder="0" applyAlignment="0" applyProtection="0"/>
    <xf numFmtId="0" fontId="75" fillId="8" borderId="20" applyNumberFormat="0" applyAlignment="0" applyProtection="0">
      <alignment vertical="center"/>
    </xf>
    <xf numFmtId="10" fontId="67" fillId="9" borderId="1" applyNumberFormat="0" applyBorder="0" applyAlignment="0" applyProtection="0"/>
    <xf numFmtId="0" fontId="76" fillId="25" borderId="22"/>
    <xf numFmtId="0" fontId="65" fillId="0" borderId="0" applyNumberFormat="0" applyFont="0" applyFill="0" applyBorder="0" applyProtection="0">
      <alignment horizontal="left" vertical="center"/>
    </xf>
    <xf numFmtId="0" fontId="24" fillId="0" borderId="0" applyFont="0" applyFill="0" applyBorder="0" applyAlignment="0" applyProtection="0"/>
    <xf numFmtId="0" fontId="19" fillId="0" borderId="0" applyFill="0" applyBorder="0" applyAlignment="0"/>
    <xf numFmtId="0" fontId="19" fillId="0" borderId="0" applyFill="0" applyBorder="0" applyAlignment="0"/>
    <xf numFmtId="0" fontId="19" fillId="0" borderId="0" applyFill="0" applyBorder="0" applyAlignment="0"/>
    <xf numFmtId="183" fontId="53" fillId="0" borderId="0" applyFill="0" applyBorder="0" applyAlignment="0"/>
    <xf numFmtId="0" fontId="19" fillId="0" borderId="0" applyFill="0" applyBorder="0" applyAlignment="0"/>
    <xf numFmtId="0" fontId="77" fillId="0" borderId="30" applyNumberFormat="0" applyFill="0" applyAlignment="0" applyProtection="0">
      <alignment vertical="center"/>
    </xf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180" fontId="19" fillId="0" borderId="0" applyFont="0" applyFill="0" applyBorder="0" applyAlignment="0" applyProtection="0"/>
    <xf numFmtId="178" fontId="19" fillId="0" borderId="0" applyFont="0" applyFill="0" applyBorder="0" applyAlignment="0" applyProtection="0"/>
    <xf numFmtId="0" fontId="78" fillId="0" borderId="31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79" fillId="26" borderId="0" applyNumberFormat="0" applyBorder="0" applyAlignment="0" applyProtection="0">
      <alignment vertical="center"/>
    </xf>
    <xf numFmtId="37" fontId="80" fillId="0" borderId="0"/>
    <xf numFmtId="192" fontId="24" fillId="0" borderId="0"/>
    <xf numFmtId="0" fontId="81" fillId="0" borderId="0">
      <protection locked="0"/>
    </xf>
    <xf numFmtId="0" fontId="11" fillId="27" borderId="32" applyNumberFormat="0" applyFont="0" applyAlignment="0" applyProtection="0">
      <alignment vertical="center"/>
    </xf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65" fillId="0" borderId="0"/>
    <xf numFmtId="0" fontId="82" fillId="22" borderId="33" applyNumberFormat="0" applyAlignment="0" applyProtection="0">
      <alignment vertical="center"/>
    </xf>
    <xf numFmtId="188" fontId="53" fillId="0" borderId="0" applyFont="0" applyFill="0" applyBorder="0" applyAlignment="0" applyProtection="0"/>
    <xf numFmtId="184" fontId="53" fillId="0" borderId="0" applyFont="0" applyFill="0" applyBorder="0" applyAlignment="0" applyProtection="0"/>
    <xf numFmtId="10" fontId="19" fillId="0" borderId="0" applyFont="0" applyFill="0" applyBorder="0" applyAlignment="0" applyProtection="0"/>
    <xf numFmtId="0" fontId="19" fillId="0" borderId="0" applyFill="0" applyBorder="0" applyAlignment="0"/>
    <xf numFmtId="0" fontId="19" fillId="0" borderId="0" applyFill="0" applyBorder="0" applyAlignment="0"/>
    <xf numFmtId="0" fontId="19" fillId="0" borderId="0" applyFill="0" applyBorder="0" applyAlignment="0"/>
    <xf numFmtId="183" fontId="53" fillId="0" borderId="0" applyFill="0" applyBorder="0" applyAlignment="0"/>
    <xf numFmtId="0" fontId="19" fillId="0" borderId="0" applyFill="0" applyBorder="0" applyAlignment="0"/>
    <xf numFmtId="0" fontId="24" fillId="0" borderId="0" applyFont="0" applyFill="0" applyBorder="0" applyAlignment="0" applyProtection="0"/>
    <xf numFmtId="0" fontId="59" fillId="0" borderId="0"/>
    <xf numFmtId="30" fontId="83" fillId="0" borderId="0" applyNumberFormat="0" applyFill="0" applyBorder="0" applyAlignment="0" applyProtection="0">
      <alignment horizontal="left"/>
    </xf>
    <xf numFmtId="0" fontId="45" fillId="0" borderId="0" applyFont="0" applyFill="0" applyBorder="0" applyAlignment="0" applyProtection="0"/>
    <xf numFmtId="193" fontId="84" fillId="0" borderId="34">
      <alignment vertical="center" wrapText="1"/>
    </xf>
    <xf numFmtId="0" fontId="30" fillId="0" borderId="0"/>
    <xf numFmtId="0" fontId="85" fillId="0" borderId="0">
      <alignment horizontal="center" vertical="center"/>
    </xf>
    <xf numFmtId="0" fontId="86" fillId="0" borderId="12"/>
    <xf numFmtId="0" fontId="19" fillId="0" borderId="0"/>
    <xf numFmtId="0" fontId="24" fillId="0" borderId="0" applyFont="0" applyFill="0" applyBorder="0" applyAlignment="0" applyProtection="0"/>
    <xf numFmtId="181" fontId="11" fillId="0" borderId="0" applyFont="0" applyFill="0" applyBorder="0" applyAlignment="0" applyProtection="0"/>
    <xf numFmtId="0" fontId="78" fillId="0" borderId="0"/>
    <xf numFmtId="40" fontId="87" fillId="0" borderId="0" applyBorder="0">
      <alignment horizontal="right"/>
    </xf>
    <xf numFmtId="0" fontId="59" fillId="0" borderId="22"/>
    <xf numFmtId="49" fontId="52" fillId="0" borderId="0" applyFill="0" applyBorder="0" applyAlignment="0"/>
    <xf numFmtId="194" fontId="53" fillId="0" borderId="0" applyFill="0" applyBorder="0" applyAlignment="0"/>
    <xf numFmtId="195" fontId="53" fillId="0" borderId="0" applyFill="0" applyBorder="0" applyAlignment="0"/>
    <xf numFmtId="0" fontId="88" fillId="0" borderId="0" applyNumberFormat="0" applyFill="0" applyBorder="0" applyAlignment="0" applyProtection="0">
      <alignment vertical="center"/>
    </xf>
    <xf numFmtId="0" fontId="89" fillId="28" borderId="0"/>
    <xf numFmtId="0" fontId="90" fillId="0" borderId="0" applyFill="0" applyBorder="0" applyProtection="0">
      <alignment horizontal="centerContinuous" vertical="center"/>
    </xf>
    <xf numFmtId="0" fontId="45" fillId="2" borderId="0" applyFill="0" applyBorder="0" applyProtection="0">
      <alignment horizontal="center" vertical="center"/>
    </xf>
    <xf numFmtId="190" fontId="11" fillId="0" borderId="35">
      <protection locked="0"/>
    </xf>
    <xf numFmtId="0" fontId="76" fillId="0" borderId="36"/>
    <xf numFmtId="0" fontId="76" fillId="0" borderId="22"/>
    <xf numFmtId="0" fontId="91" fillId="0" borderId="18">
      <alignment horizontal="left"/>
    </xf>
    <xf numFmtId="196" fontId="19" fillId="0" borderId="0" applyFont="0" applyFill="0" applyBorder="0" applyAlignment="0" applyProtection="0"/>
    <xf numFmtId="197" fontId="1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92" fillId="0" borderId="0" applyNumberFormat="0" applyFill="0" applyBorder="0" applyAlignment="0" applyProtection="0">
      <alignment vertical="center"/>
    </xf>
    <xf numFmtId="0" fontId="93" fillId="0" borderId="0" applyNumberFormat="0" applyFont="0" applyFill="0" applyBorder="0" applyProtection="0">
      <alignment horizontal="center" vertical="center" wrapText="1"/>
    </xf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45" fillId="0" borderId="0" applyFont="0" applyFill="0" applyBorder="0" applyAlignment="0" applyProtection="0"/>
    <xf numFmtId="198" fontId="11" fillId="0" borderId="0">
      <protection locked="0"/>
    </xf>
    <xf numFmtId="198" fontId="11" fillId="0" borderId="0">
      <protection locked="0"/>
    </xf>
    <xf numFmtId="0" fontId="94" fillId="0" borderId="0">
      <protection locked="0"/>
    </xf>
    <xf numFmtId="0" fontId="94" fillId="0" borderId="0">
      <protection locked="0"/>
    </xf>
    <xf numFmtId="49" fontId="95" fillId="0" borderId="34">
      <alignment horizontal="center" vertical="center" wrapText="1"/>
    </xf>
    <xf numFmtId="0" fontId="96" fillId="0" borderId="0">
      <protection locked="0"/>
    </xf>
    <xf numFmtId="3" fontId="30" fillId="0" borderId="37">
      <alignment horizontal="center"/>
    </xf>
    <xf numFmtId="0" fontId="96" fillId="0" borderId="0">
      <protection locked="0"/>
    </xf>
    <xf numFmtId="49" fontId="97" fillId="0" borderId="34">
      <alignment horizontal="center" vertical="center" wrapText="1"/>
    </xf>
    <xf numFmtId="0" fontId="2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98" fillId="0" borderId="0" applyNumberFormat="0" applyFill="0" applyBorder="0" applyAlignment="0" applyProtection="0">
      <alignment vertical="top"/>
      <protection locked="0"/>
    </xf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9" fontId="101" fillId="2" borderId="0" applyFill="0" applyBorder="0" applyProtection="0">
      <alignment horizontal="right"/>
    </xf>
    <xf numFmtId="10" fontId="101" fillId="0" borderId="0" applyFill="0" applyBorder="0" applyProtection="0">
      <alignment horizontal="right"/>
    </xf>
    <xf numFmtId="9" fontId="11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0" fontId="45" fillId="0" borderId="0" applyFont="0" applyFill="0" applyBorder="0" applyAlignment="0" applyProtection="0"/>
    <xf numFmtId="0" fontId="102" fillId="0" borderId="0"/>
    <xf numFmtId="0" fontId="45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1" fillId="0" borderId="0" applyFont="0" applyFill="0" applyBorder="0" applyAlignment="0" applyProtection="0"/>
    <xf numFmtId="1" fontId="24" fillId="0" borderId="0"/>
    <xf numFmtId="199" fontId="11" fillId="0" borderId="0">
      <alignment vertical="center"/>
    </xf>
    <xf numFmtId="199" fontId="11" fillId="0" borderId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19" fillId="0" borderId="0"/>
    <xf numFmtId="0" fontId="24" fillId="0" borderId="0" applyFont="0" applyFill="0" applyBorder="0" applyAlignment="0" applyProtection="0"/>
    <xf numFmtId="181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0" fontId="103" fillId="0" borderId="38"/>
    <xf numFmtId="0" fontId="104" fillId="0" borderId="0" applyNumberFormat="0" applyFill="0" applyBorder="0" applyAlignment="0" applyProtection="0">
      <alignment vertical="top"/>
      <protection locked="0"/>
    </xf>
    <xf numFmtId="0" fontId="31" fillId="0" borderId="0"/>
    <xf numFmtId="4" fontId="96" fillId="0" borderId="0">
      <protection locked="0"/>
    </xf>
    <xf numFmtId="200" fontId="11" fillId="0" borderId="0">
      <protection locked="0"/>
    </xf>
    <xf numFmtId="200" fontId="11" fillId="0" borderId="0">
      <protection locked="0"/>
    </xf>
    <xf numFmtId="0" fontId="24" fillId="0" borderId="0"/>
    <xf numFmtId="41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0" fontId="24" fillId="0" borderId="0" applyFont="0" applyFill="0" applyBorder="0" applyAlignment="0" applyProtection="0"/>
    <xf numFmtId="180" fontId="24" fillId="0" borderId="0" applyNumberFormat="0" applyFont="0" applyFill="0" applyBorder="0" applyProtection="0">
      <alignment vertical="center"/>
    </xf>
    <xf numFmtId="201" fontId="101" fillId="2" borderId="0" applyFill="0" applyBorder="0" applyProtection="0">
      <alignment horizontal="right"/>
    </xf>
    <xf numFmtId="0" fontId="4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4" fillId="0" borderId="0" applyFont="0" applyFill="0" applyBorder="0" applyAlignment="0" applyProtection="0"/>
    <xf numFmtId="182" fontId="105" fillId="0" borderId="0" applyFont="0" applyFill="0" applyBorder="0" applyAlignment="0" applyProtection="0"/>
    <xf numFmtId="184" fontId="105" fillId="0" borderId="0" applyFont="0" applyFill="0" applyBorder="0" applyAlignment="0" applyProtection="0"/>
    <xf numFmtId="202" fontId="11" fillId="0" borderId="0">
      <protection locked="0"/>
    </xf>
    <xf numFmtId="202" fontId="11" fillId="0" borderId="0">
      <protection locked="0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1" fillId="0" borderId="0">
      <alignment vertical="center"/>
    </xf>
    <xf numFmtId="0" fontId="11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65" fillId="0" borderId="0"/>
    <xf numFmtId="0" fontId="11" fillId="0" borderId="0">
      <alignment vertical="center"/>
    </xf>
    <xf numFmtId="0" fontId="106" fillId="0" borderId="0"/>
    <xf numFmtId="0" fontId="11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4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201" fontId="11" fillId="0" borderId="0"/>
    <xf numFmtId="0" fontId="11" fillId="0" borderId="0"/>
    <xf numFmtId="0" fontId="107" fillId="0" borderId="0">
      <alignment vertical="center"/>
    </xf>
    <xf numFmtId="0" fontId="107" fillId="0" borderId="0">
      <alignment vertical="center"/>
    </xf>
    <xf numFmtId="0" fontId="10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8" fillId="0" borderId="0">
      <alignment vertical="center"/>
    </xf>
    <xf numFmtId="0" fontId="11" fillId="0" borderId="0"/>
    <xf numFmtId="0" fontId="10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5" fillId="0" borderId="0"/>
    <xf numFmtId="0" fontId="96" fillId="0" borderId="39">
      <protection locked="0"/>
    </xf>
    <xf numFmtId="40" fontId="105" fillId="0" borderId="0" applyFont="0" applyFill="0" applyBorder="0" applyAlignment="0" applyProtection="0"/>
    <xf numFmtId="38" fontId="105" fillId="0" borderId="0" applyFont="0" applyFill="0" applyBorder="0" applyAlignment="0" applyProtection="0"/>
    <xf numFmtId="203" fontId="31" fillId="0" borderId="0" applyFont="0" applyFill="0" applyBorder="0" applyAlignment="0" applyProtection="0"/>
    <xf numFmtId="204" fontId="31" fillId="0" borderId="0" applyFont="0" applyFill="0" applyBorder="0" applyAlignment="0" applyProtection="0"/>
    <xf numFmtId="205" fontId="11" fillId="0" borderId="0">
      <protection locked="0"/>
    </xf>
    <xf numFmtId="205" fontId="11" fillId="0" borderId="0">
      <protection locked="0"/>
    </xf>
    <xf numFmtId="206" fontId="11" fillId="0" borderId="0">
      <protection locked="0"/>
    </xf>
    <xf numFmtId="206" fontId="11" fillId="0" borderId="0">
      <protection locked="0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7" fillId="0" borderId="0">
      <alignment vertical="center"/>
    </xf>
    <xf numFmtId="209" fontId="24" fillId="0" borderId="0"/>
    <xf numFmtId="180" fontId="24" fillId="0" borderId="0" applyNumberFormat="0" applyFont="0" applyFill="0" applyBorder="0" applyAlignment="0" applyProtection="0"/>
    <xf numFmtId="3" fontId="115" fillId="0" borderId="1"/>
    <xf numFmtId="24" fontId="30" fillId="0" borderId="0" applyFont="0" applyFill="0" applyBorder="0" applyAlignment="0" applyProtection="0"/>
    <xf numFmtId="0" fontId="30" fillId="0" borderId="0" applyNumberFormat="0" applyFont="0" applyFill="0" applyBorder="0" applyAlignment="0" applyProtection="0"/>
    <xf numFmtId="211" fontId="116" fillId="0" borderId="0" applyNumberFormat="0" applyFont="0" applyFill="0" applyBorder="0" applyAlignment="0" applyProtection="0"/>
    <xf numFmtId="24" fontId="30" fillId="0" borderId="0" applyFont="0" applyFill="0" applyBorder="0" applyAlignment="0" applyProtection="0"/>
    <xf numFmtId="24" fontId="30" fillId="0" borderId="0" applyFont="0" applyFill="0" applyBorder="0" applyAlignment="0" applyProtection="0"/>
    <xf numFmtId="24" fontId="30" fillId="0" borderId="0" applyFont="0" applyFill="0" applyBorder="0" applyAlignment="0" applyProtection="0"/>
    <xf numFmtId="0" fontId="30" fillId="0" borderId="0" applyNumberFormat="0" applyFont="0" applyFill="0" applyBorder="0" applyAlignment="0" applyProtection="0"/>
    <xf numFmtId="24" fontId="30" fillId="0" borderId="0" applyFont="0" applyFill="0" applyBorder="0" applyAlignment="0" applyProtection="0"/>
    <xf numFmtId="211" fontId="116" fillId="0" borderId="0" applyNumberFormat="0" applyFont="0" applyFill="0" applyBorder="0" applyAlignment="0" applyProtection="0"/>
    <xf numFmtId="212" fontId="30" fillId="0" borderId="0" applyFont="0" applyFill="0" applyBorder="0" applyAlignment="0" applyProtection="0"/>
    <xf numFmtId="24" fontId="30" fillId="0" borderId="0" applyFont="0" applyFill="0" applyBorder="0" applyAlignment="0" applyProtection="0"/>
    <xf numFmtId="24" fontId="30" fillId="0" borderId="0" applyFont="0" applyFill="0" applyBorder="0" applyAlignment="0" applyProtection="0"/>
    <xf numFmtId="40" fontId="24" fillId="0" borderId="43"/>
    <xf numFmtId="38" fontId="24" fillId="0" borderId="40">
      <alignment horizontal="right"/>
    </xf>
    <xf numFmtId="0" fontId="117" fillId="0" borderId="0" applyNumberFormat="0">
      <alignment horizontal="center" vertical="center"/>
      <protection locked="0" hidden="1"/>
    </xf>
    <xf numFmtId="0" fontId="21" fillId="0" borderId="0"/>
    <xf numFmtId="0" fontId="19" fillId="0" borderId="0" applyNumberForma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18" fillId="0" borderId="0" applyProtection="0"/>
    <xf numFmtId="0" fontId="19" fillId="0" borderId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4" fillId="0" borderId="0"/>
    <xf numFmtId="0" fontId="19" fillId="0" borderId="0"/>
    <xf numFmtId="0" fontId="19" fillId="0" borderId="0"/>
    <xf numFmtId="0" fontId="118" fillId="0" borderId="0" applyProtection="0"/>
    <xf numFmtId="0" fontId="24" fillId="0" borderId="0"/>
    <xf numFmtId="0" fontId="19" fillId="0" borderId="0"/>
    <xf numFmtId="0" fontId="19" fillId="0" borderId="0"/>
    <xf numFmtId="0" fontId="1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4" fillId="0" borderId="0"/>
    <xf numFmtId="0" fontId="14" fillId="0" borderId="0"/>
    <xf numFmtId="0" fontId="118" fillId="0" borderId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/>
    <xf numFmtId="0" fontId="19" fillId="0" borderId="0"/>
    <xf numFmtId="0" fontId="19" fillId="0" borderId="0"/>
    <xf numFmtId="0" fontId="1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9" fillId="0" borderId="0"/>
    <xf numFmtId="0" fontId="1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4" fillId="0" borderId="0"/>
    <xf numFmtId="0" fontId="14" fillId="0" borderId="0"/>
    <xf numFmtId="0" fontId="14" fillId="0" borderId="0"/>
    <xf numFmtId="0" fontId="14" fillId="0" borderId="0" applyFont="0" applyFill="0" applyBorder="0" applyAlignment="0" applyProtection="0"/>
    <xf numFmtId="0" fontId="19" fillId="0" borderId="0"/>
    <xf numFmtId="0" fontId="1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8" fillId="0" borderId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9" fillId="0" borderId="0"/>
    <xf numFmtId="0" fontId="119" fillId="0" borderId="0"/>
    <xf numFmtId="0" fontId="14" fillId="0" borderId="0"/>
    <xf numFmtId="0" fontId="19" fillId="0" borderId="0"/>
    <xf numFmtId="0" fontId="19" fillId="0" borderId="0"/>
    <xf numFmtId="0" fontId="14" fillId="0" borderId="0"/>
    <xf numFmtId="0" fontId="14" fillId="0" borderId="0"/>
    <xf numFmtId="0" fontId="14" fillId="0" borderId="0"/>
    <xf numFmtId="0" fontId="19" fillId="0" borderId="0"/>
    <xf numFmtId="0" fontId="14" fillId="0" borderId="0"/>
    <xf numFmtId="0" fontId="14" fillId="0" borderId="0" applyFont="0" applyFill="0" applyBorder="0" applyAlignment="0" applyProtection="0"/>
    <xf numFmtId="0" fontId="19" fillId="0" borderId="0"/>
    <xf numFmtId="0" fontId="19" fillId="0" borderId="0"/>
    <xf numFmtId="0" fontId="14" fillId="0" borderId="0"/>
    <xf numFmtId="0" fontId="19" fillId="0" borderId="0"/>
    <xf numFmtId="0" fontId="118" fillId="0" borderId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9" fillId="0" borderId="0"/>
    <xf numFmtId="0" fontId="19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9" fillId="0" borderId="0"/>
    <xf numFmtId="0" fontId="14" fillId="0" borderId="0"/>
    <xf numFmtId="0" fontId="14" fillId="0" borderId="0" applyFont="0" applyFill="0" applyBorder="0" applyAlignment="0" applyProtection="0"/>
    <xf numFmtId="0" fontId="118" fillId="0" borderId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52" fillId="0" borderId="0"/>
    <xf numFmtId="0" fontId="19" fillId="0" borderId="0"/>
    <xf numFmtId="0" fontId="11" fillId="0" borderId="0"/>
    <xf numFmtId="0" fontId="11" fillId="0" borderId="0"/>
    <xf numFmtId="0" fontId="11" fillId="0" borderId="0"/>
    <xf numFmtId="0" fontId="14" fillId="0" borderId="0"/>
    <xf numFmtId="0" fontId="19" fillId="0" borderId="0"/>
    <xf numFmtId="0" fontId="19" fillId="0" borderId="0"/>
    <xf numFmtId="0" fontId="1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" fontId="106" fillId="0" borderId="6">
      <alignment horizontal="center" vertical="center"/>
    </xf>
    <xf numFmtId="3" fontId="115" fillId="0" borderId="1"/>
    <xf numFmtId="3" fontId="115" fillId="0" borderId="1"/>
    <xf numFmtId="1" fontId="106" fillId="0" borderId="6">
      <alignment horizontal="center" vertical="center"/>
    </xf>
    <xf numFmtId="1" fontId="106" fillId="0" borderId="6">
      <alignment horizontal="center" vertical="center"/>
    </xf>
    <xf numFmtId="1" fontId="106" fillId="0" borderId="6">
      <alignment horizontal="center" vertical="center"/>
    </xf>
    <xf numFmtId="1" fontId="106" fillId="0" borderId="6">
      <alignment horizontal="center" vertical="center"/>
    </xf>
    <xf numFmtId="1" fontId="106" fillId="0" borderId="6">
      <alignment horizontal="center" vertical="center"/>
    </xf>
    <xf numFmtId="1" fontId="106" fillId="0" borderId="6">
      <alignment horizontal="center" vertical="center"/>
    </xf>
    <xf numFmtId="1" fontId="106" fillId="0" borderId="6">
      <alignment horizontal="center" vertical="center"/>
    </xf>
    <xf numFmtId="1" fontId="106" fillId="0" borderId="6">
      <alignment horizontal="center" vertical="center"/>
    </xf>
    <xf numFmtId="1" fontId="106" fillId="0" borderId="6">
      <alignment horizontal="center" vertical="center"/>
    </xf>
    <xf numFmtId="1" fontId="106" fillId="0" borderId="6">
      <alignment horizontal="center" vertical="center"/>
    </xf>
    <xf numFmtId="1" fontId="106" fillId="0" borderId="6">
      <alignment horizontal="center" vertical="center"/>
    </xf>
    <xf numFmtId="1" fontId="106" fillId="0" borderId="6">
      <alignment horizontal="center" vertical="center"/>
    </xf>
    <xf numFmtId="1" fontId="106" fillId="0" borderId="6">
      <alignment horizontal="center" vertical="center"/>
    </xf>
    <xf numFmtId="1" fontId="106" fillId="0" borderId="6">
      <alignment horizontal="center" vertical="center"/>
    </xf>
    <xf numFmtId="1" fontId="106" fillId="0" borderId="6">
      <alignment horizontal="center" vertical="center"/>
    </xf>
    <xf numFmtId="1" fontId="106" fillId="0" borderId="6">
      <alignment horizontal="center" vertical="center"/>
    </xf>
    <xf numFmtId="1" fontId="106" fillId="0" borderId="6">
      <alignment horizontal="center" vertical="center"/>
    </xf>
    <xf numFmtId="1" fontId="106" fillId="0" borderId="6">
      <alignment horizontal="center" vertical="center"/>
    </xf>
    <xf numFmtId="0" fontId="101" fillId="0" borderId="0">
      <alignment horizontal="center" vertical="center"/>
    </xf>
    <xf numFmtId="0" fontId="101" fillId="0" borderId="0">
      <alignment horizontal="center" vertical="center"/>
    </xf>
    <xf numFmtId="3" fontId="120" fillId="0" borderId="45">
      <alignment horizontal="right" vertical="center"/>
    </xf>
    <xf numFmtId="1" fontId="121" fillId="0" borderId="0" applyFont="0" applyProtection="0">
      <protection locked="0"/>
    </xf>
    <xf numFmtId="1" fontId="121" fillId="0" borderId="0" applyFont="0" applyProtection="0">
      <protection locked="0"/>
    </xf>
    <xf numFmtId="1" fontId="121" fillId="0" borderId="0" applyFont="0" applyProtection="0">
      <protection locked="0"/>
    </xf>
    <xf numFmtId="213" fontId="24" fillId="0" borderId="0">
      <alignment horizontal="center" vertical="center"/>
    </xf>
    <xf numFmtId="209" fontId="24" fillId="0" borderId="0">
      <alignment horizontal="center" vertical="center"/>
    </xf>
    <xf numFmtId="214" fontId="11" fillId="0" borderId="0">
      <alignment horizontal="center" vertical="center"/>
    </xf>
    <xf numFmtId="214" fontId="11" fillId="0" borderId="0">
      <alignment horizontal="center" vertical="center"/>
    </xf>
    <xf numFmtId="214" fontId="11" fillId="0" borderId="0">
      <alignment horizontal="center" vertical="center"/>
    </xf>
    <xf numFmtId="214" fontId="11" fillId="0" borderId="0">
      <alignment horizontal="center" vertical="center"/>
    </xf>
    <xf numFmtId="214" fontId="11" fillId="0" borderId="0">
      <alignment horizontal="center" vertical="center"/>
    </xf>
    <xf numFmtId="214" fontId="11" fillId="0" borderId="0">
      <alignment horizontal="center" vertical="center"/>
    </xf>
    <xf numFmtId="214" fontId="11" fillId="0" borderId="0">
      <alignment horizontal="center" vertical="center"/>
    </xf>
    <xf numFmtId="214" fontId="11" fillId="0" borderId="0">
      <alignment horizontal="center" vertical="center"/>
    </xf>
    <xf numFmtId="214" fontId="11" fillId="0" borderId="0">
      <alignment horizontal="center" vertical="center"/>
    </xf>
    <xf numFmtId="214" fontId="11" fillId="0" borderId="0">
      <alignment horizontal="center" vertical="center"/>
    </xf>
    <xf numFmtId="214" fontId="11" fillId="0" borderId="0">
      <alignment horizontal="center" vertical="center"/>
    </xf>
    <xf numFmtId="214" fontId="11" fillId="0" borderId="0">
      <alignment horizontal="center" vertical="center"/>
    </xf>
    <xf numFmtId="214" fontId="11" fillId="0" borderId="0">
      <alignment horizontal="center" vertical="center"/>
    </xf>
    <xf numFmtId="213" fontId="24" fillId="0" borderId="0">
      <alignment horizontal="center" vertical="center"/>
    </xf>
    <xf numFmtId="214" fontId="11" fillId="0" borderId="0">
      <alignment horizontal="center" vertical="center"/>
    </xf>
    <xf numFmtId="214" fontId="11" fillId="0" borderId="0">
      <alignment horizontal="center" vertical="center"/>
    </xf>
    <xf numFmtId="214" fontId="11" fillId="0" borderId="0">
      <alignment horizontal="center" vertical="center"/>
    </xf>
    <xf numFmtId="209" fontId="24" fillId="0" borderId="0">
      <alignment horizontal="center" vertical="center"/>
    </xf>
    <xf numFmtId="209" fontId="24" fillId="0" borderId="0">
      <alignment horizontal="center" vertical="center"/>
    </xf>
    <xf numFmtId="213" fontId="24" fillId="0" borderId="0">
      <alignment horizontal="center" vertical="center"/>
    </xf>
    <xf numFmtId="213" fontId="24" fillId="0" borderId="0">
      <alignment horizontal="center" vertical="center"/>
    </xf>
    <xf numFmtId="213" fontId="24" fillId="0" borderId="0">
      <alignment horizontal="center" vertical="center"/>
    </xf>
    <xf numFmtId="214" fontId="11" fillId="0" borderId="0">
      <alignment horizontal="center" vertical="center"/>
    </xf>
    <xf numFmtId="214" fontId="11" fillId="0" borderId="0">
      <alignment horizontal="center" vertical="center"/>
    </xf>
    <xf numFmtId="214" fontId="11" fillId="0" borderId="0">
      <alignment horizontal="center" vertical="center"/>
    </xf>
    <xf numFmtId="214" fontId="11" fillId="0" borderId="0">
      <alignment horizontal="center" vertical="center"/>
    </xf>
    <xf numFmtId="214" fontId="11" fillId="0" borderId="0">
      <alignment horizontal="center" vertical="center"/>
    </xf>
    <xf numFmtId="214" fontId="11" fillId="0" borderId="0">
      <alignment horizontal="center" vertical="center"/>
    </xf>
    <xf numFmtId="214" fontId="11" fillId="0" borderId="0">
      <alignment horizontal="center" vertical="center"/>
    </xf>
    <xf numFmtId="214" fontId="11" fillId="0" borderId="0">
      <alignment horizontal="center" vertical="center"/>
    </xf>
    <xf numFmtId="214" fontId="11" fillId="0" borderId="0">
      <alignment horizontal="center" vertical="center"/>
    </xf>
    <xf numFmtId="214" fontId="11" fillId="0" borderId="0">
      <alignment horizontal="center" vertical="center"/>
    </xf>
    <xf numFmtId="213" fontId="24" fillId="0" borderId="0">
      <alignment horizontal="center" vertical="center"/>
    </xf>
    <xf numFmtId="213" fontId="24" fillId="0" borderId="0">
      <alignment horizontal="center" vertical="center"/>
    </xf>
    <xf numFmtId="213" fontId="24" fillId="0" borderId="0">
      <alignment horizontal="center" vertical="center"/>
    </xf>
    <xf numFmtId="214" fontId="11" fillId="0" borderId="0">
      <alignment horizontal="center" vertical="center"/>
    </xf>
    <xf numFmtId="214" fontId="11" fillId="0" borderId="0">
      <alignment horizontal="center" vertical="center"/>
    </xf>
    <xf numFmtId="214" fontId="11" fillId="0" borderId="0">
      <alignment horizontal="center" vertical="center"/>
    </xf>
    <xf numFmtId="214" fontId="11" fillId="0" borderId="0">
      <alignment horizontal="center" vertical="center"/>
    </xf>
    <xf numFmtId="214" fontId="11" fillId="0" borderId="0">
      <alignment horizontal="center" vertical="center"/>
    </xf>
    <xf numFmtId="214" fontId="11" fillId="0" borderId="0">
      <alignment horizontal="center" vertical="center"/>
    </xf>
    <xf numFmtId="214" fontId="11" fillId="0" borderId="0">
      <alignment horizontal="center" vertical="center"/>
    </xf>
    <xf numFmtId="214" fontId="11" fillId="0" borderId="0">
      <alignment horizontal="center" vertical="center"/>
    </xf>
    <xf numFmtId="214" fontId="11" fillId="0" borderId="0">
      <alignment horizontal="center" vertical="center"/>
    </xf>
    <xf numFmtId="214" fontId="11" fillId="0" borderId="0">
      <alignment horizontal="center" vertical="center"/>
    </xf>
    <xf numFmtId="213" fontId="24" fillId="0" borderId="0">
      <alignment horizontal="center" vertical="center"/>
    </xf>
    <xf numFmtId="190" fontId="122" fillId="0" borderId="0">
      <alignment horizontal="center" vertical="center"/>
    </xf>
    <xf numFmtId="190" fontId="123" fillId="0" borderId="0">
      <alignment horizontal="center" vertical="center"/>
    </xf>
    <xf numFmtId="214" fontId="11" fillId="0" borderId="0">
      <alignment horizontal="center" vertical="center"/>
    </xf>
    <xf numFmtId="214" fontId="11" fillId="0" borderId="0">
      <alignment horizontal="center" vertical="center"/>
    </xf>
    <xf numFmtId="214" fontId="11" fillId="0" borderId="0">
      <alignment horizontal="center" vertical="center"/>
    </xf>
    <xf numFmtId="214" fontId="11" fillId="0" borderId="0">
      <alignment horizontal="center" vertical="center"/>
    </xf>
    <xf numFmtId="214" fontId="11" fillId="0" borderId="0">
      <alignment horizontal="center" vertical="center"/>
    </xf>
    <xf numFmtId="214" fontId="11" fillId="0" borderId="0">
      <alignment horizontal="center" vertical="center"/>
    </xf>
    <xf numFmtId="214" fontId="11" fillId="0" borderId="0">
      <alignment horizontal="center" vertical="center"/>
    </xf>
    <xf numFmtId="214" fontId="11" fillId="0" borderId="0">
      <alignment horizontal="center" vertical="center"/>
    </xf>
    <xf numFmtId="214" fontId="11" fillId="0" borderId="0">
      <alignment horizontal="center" vertical="center"/>
    </xf>
    <xf numFmtId="214" fontId="11" fillId="0" borderId="0">
      <alignment horizontal="center" vertical="center"/>
    </xf>
    <xf numFmtId="213" fontId="124" fillId="0" borderId="0">
      <alignment horizontal="center" vertical="center"/>
    </xf>
    <xf numFmtId="0" fontId="45" fillId="0" borderId="0"/>
    <xf numFmtId="0" fontId="101" fillId="0" borderId="0">
      <alignment horizontal="center" vertical="center"/>
    </xf>
    <xf numFmtId="3" fontId="120" fillId="0" borderId="45">
      <alignment horizontal="right" vertical="center"/>
    </xf>
    <xf numFmtId="3" fontId="120" fillId="0" borderId="45">
      <alignment horizontal="right" vertical="center"/>
    </xf>
    <xf numFmtId="0" fontId="125" fillId="0" borderId="0">
      <alignment horizontal="center" vertical="center"/>
    </xf>
    <xf numFmtId="1" fontId="121" fillId="0" borderId="0" applyFont="0" applyProtection="0">
      <protection locked="0"/>
    </xf>
    <xf numFmtId="3" fontId="120" fillId="0" borderId="45">
      <alignment horizontal="right" vertical="center"/>
    </xf>
    <xf numFmtId="0" fontId="19" fillId="0" borderId="0" applyNumberFormat="0" applyFill="0" applyBorder="0" applyAlignment="0" applyProtection="0"/>
    <xf numFmtId="215" fontId="11" fillId="0" borderId="0">
      <protection locked="0"/>
    </xf>
    <xf numFmtId="2" fontId="120" fillId="0" borderId="45">
      <alignment horizontal="right" vertical="center"/>
    </xf>
    <xf numFmtId="2" fontId="120" fillId="0" borderId="45">
      <alignment horizontal="right" vertical="center"/>
    </xf>
    <xf numFmtId="9" fontId="24" fillId="0" borderId="0">
      <protection locked="0"/>
    </xf>
    <xf numFmtId="0" fontId="18" fillId="0" borderId="0"/>
    <xf numFmtId="0" fontId="24" fillId="0" borderId="0"/>
    <xf numFmtId="216" fontId="19" fillId="0" borderId="0" applyFont="0" applyFill="0" applyBorder="0" applyAlignment="0" applyProtection="0"/>
    <xf numFmtId="0" fontId="18" fillId="0" borderId="0"/>
    <xf numFmtId="217" fontId="110" fillId="0" borderId="1">
      <alignment horizontal="center" vertical="center"/>
    </xf>
    <xf numFmtId="215" fontId="11" fillId="0" borderId="0">
      <protection locked="0"/>
    </xf>
    <xf numFmtId="0" fontId="110" fillId="0" borderId="0">
      <protection locked="0"/>
    </xf>
    <xf numFmtId="215" fontId="11" fillId="0" borderId="0">
      <protection locked="0"/>
    </xf>
    <xf numFmtId="0" fontId="126" fillId="0" borderId="0" applyFont="0" applyFill="0" applyBorder="0" applyAlignment="0" applyProtection="0"/>
    <xf numFmtId="183" fontId="41" fillId="0" borderId="0" applyFont="0" applyFill="0" applyBorder="0" applyAlignment="0" applyProtection="0"/>
    <xf numFmtId="0" fontId="126" fillId="0" borderId="0" applyFont="0" applyFill="0" applyBorder="0" applyAlignment="0" applyProtection="0"/>
    <xf numFmtId="0" fontId="126" fillId="0" borderId="0" applyFont="0" applyFill="0" applyBorder="0" applyAlignment="0" applyProtection="0"/>
    <xf numFmtId="37" fontId="126" fillId="0" borderId="0" applyFont="0" applyFill="0" applyBorder="0" applyAlignment="0" applyProtection="0"/>
    <xf numFmtId="0" fontId="11" fillId="0" borderId="0">
      <protection locked="0"/>
    </xf>
    <xf numFmtId="0" fontId="126" fillId="0" borderId="0" applyFont="0" applyFill="0" applyBorder="0" applyAlignment="0" applyProtection="0"/>
    <xf numFmtId="185" fontId="41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6" fillId="0" borderId="0" applyFont="0" applyFill="0" applyBorder="0" applyAlignment="0" applyProtection="0"/>
    <xf numFmtId="37" fontId="126" fillId="0" borderId="0" applyFont="0" applyFill="0" applyBorder="0" applyAlignment="0" applyProtection="0"/>
    <xf numFmtId="215" fontId="11" fillId="0" borderId="0">
      <protection locked="0"/>
    </xf>
    <xf numFmtId="215" fontId="11" fillId="0" borderId="0">
      <protection locked="0"/>
    </xf>
    <xf numFmtId="0" fontId="127" fillId="0" borderId="0" applyFont="0" applyFill="0" applyBorder="0" applyAlignment="0" applyProtection="0"/>
    <xf numFmtId="180" fontId="41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6" fillId="0" borderId="0" applyFont="0" applyFill="0" applyBorder="0" applyAlignment="0" applyProtection="0"/>
    <xf numFmtId="37" fontId="126" fillId="0" borderId="0" applyFont="0" applyFill="0" applyBorder="0" applyAlignment="0" applyProtection="0"/>
    <xf numFmtId="0" fontId="126" fillId="0" borderId="0" applyFont="0" applyFill="0" applyBorder="0" applyAlignment="0" applyProtection="0"/>
    <xf numFmtId="178" fontId="41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6" fillId="0" borderId="0" applyFont="0" applyFill="0" applyBorder="0" applyAlignment="0" applyProtection="0"/>
    <xf numFmtId="37" fontId="126" fillId="0" borderId="0" applyFont="0" applyFill="0" applyBorder="0" applyAlignment="0" applyProtection="0"/>
    <xf numFmtId="0" fontId="128" fillId="0" borderId="0" applyNumberFormat="0" applyFill="0" applyBorder="0" applyAlignment="0" applyProtection="0"/>
    <xf numFmtId="215" fontId="11" fillId="0" borderId="0">
      <protection locked="0"/>
    </xf>
    <xf numFmtId="0" fontId="129" fillId="0" borderId="0"/>
    <xf numFmtId="0" fontId="41" fillId="0" borderId="0"/>
    <xf numFmtId="0" fontId="47" fillId="0" borderId="0"/>
    <xf numFmtId="0" fontId="46" fillId="0" borderId="0"/>
    <xf numFmtId="0" fontId="47" fillId="0" borderId="0"/>
    <xf numFmtId="37" fontId="41" fillId="0" borderId="0" applyFill="0"/>
    <xf numFmtId="0" fontId="11" fillId="0" borderId="0" applyFill="0" applyBorder="0" applyAlignment="0"/>
    <xf numFmtId="0" fontId="74" fillId="0" borderId="0" applyNumberFormat="0" applyFill="0" applyBorder="0" applyAlignment="0" applyProtection="0">
      <alignment vertical="top"/>
      <protection locked="0"/>
    </xf>
    <xf numFmtId="4" fontId="96" fillId="0" borderId="0">
      <protection locked="0"/>
    </xf>
    <xf numFmtId="3" fontId="19" fillId="0" borderId="0" applyFont="0" applyFill="0" applyBorder="0" applyAlignment="0" applyProtection="0"/>
    <xf numFmtId="0" fontId="14" fillId="0" borderId="0">
      <protection locked="0"/>
    </xf>
    <xf numFmtId="218" fontId="130" fillId="0" borderId="1" applyFill="0" applyBorder="0" applyAlignment="0"/>
    <xf numFmtId="219" fontId="11" fillId="0" borderId="0" applyFont="0" applyFill="0" applyBorder="0" applyAlignment="0" applyProtection="0"/>
    <xf numFmtId="0" fontId="11" fillId="0" borderId="0"/>
    <xf numFmtId="0" fontId="11" fillId="0" borderId="0"/>
    <xf numFmtId="0" fontId="19" fillId="0" borderId="0" applyFont="0" applyFill="0" applyBorder="0" applyAlignment="0" applyProtection="0"/>
    <xf numFmtId="220" fontId="11" fillId="0" borderId="0"/>
    <xf numFmtId="0" fontId="11" fillId="0" borderId="0" applyFont="0" applyFill="0" applyBorder="0" applyAlignment="0" applyProtection="0"/>
    <xf numFmtId="0" fontId="131" fillId="0" borderId="0" applyNumberFormat="0" applyFont="0" applyFill="0" applyBorder="0" applyAlignment="0" applyProtection="0"/>
    <xf numFmtId="0" fontId="131" fillId="0" borderId="0" applyNumberFormat="0" applyFont="0" applyFill="0" applyBorder="0" applyAlignment="0" applyProtection="0"/>
    <xf numFmtId="0" fontId="131" fillId="0" borderId="0" applyNumberFormat="0" applyFont="0" applyFill="0" applyBorder="0" applyAlignment="0" applyProtection="0"/>
    <xf numFmtId="0" fontId="131" fillId="0" borderId="0" applyNumberFormat="0" applyFont="0" applyFill="0" applyBorder="0" applyAlignment="0" applyProtection="0"/>
    <xf numFmtId="0" fontId="131" fillId="0" borderId="0" applyNumberFormat="0" applyFont="0" applyFill="0" applyBorder="0" applyAlignment="0" applyProtection="0"/>
    <xf numFmtId="0" fontId="131" fillId="0" borderId="0" applyNumberFormat="0" applyFont="0" applyFill="0" applyBorder="0" applyAlignment="0" applyProtection="0"/>
    <xf numFmtId="0" fontId="131" fillId="0" borderId="0" applyNumberFormat="0" applyFont="0" applyFill="0" applyBorder="0" applyAlignment="0" applyProtection="0"/>
    <xf numFmtId="2" fontId="19" fillId="0" borderId="0" applyFont="0" applyFill="0" applyBorder="0" applyAlignment="0" applyProtection="0"/>
    <xf numFmtId="0" fontId="132" fillId="0" borderId="0" applyNumberFormat="0" applyFill="0" applyBorder="0" applyAlignment="0" applyProtection="0">
      <alignment vertical="top"/>
      <protection locked="0"/>
    </xf>
    <xf numFmtId="3" fontId="106" fillId="0" borderId="46">
      <alignment horizontal="right" vertical="center"/>
    </xf>
    <xf numFmtId="4" fontId="106" fillId="0" borderId="46">
      <alignment horizontal="right" vertical="center"/>
    </xf>
    <xf numFmtId="0" fontId="133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221" fontId="24" fillId="0" borderId="0">
      <protection locked="0"/>
    </xf>
    <xf numFmtId="221" fontId="24" fillId="0" borderId="0">
      <protection locked="0"/>
    </xf>
    <xf numFmtId="0" fontId="134" fillId="0" borderId="0" applyNumberFormat="0" applyFill="0" applyBorder="0" applyAlignment="0" applyProtection="0"/>
    <xf numFmtId="0" fontId="135" fillId="0" borderId="0" applyNumberFormat="0" applyFill="0" applyBorder="0" applyAlignment="0" applyProtection="0">
      <alignment vertical="top"/>
      <protection locked="0"/>
    </xf>
    <xf numFmtId="0" fontId="11" fillId="0" borderId="31">
      <protection locked="0"/>
    </xf>
    <xf numFmtId="222" fontId="136" fillId="0" borderId="0">
      <alignment horizontal="left"/>
    </xf>
    <xf numFmtId="0" fontId="137" fillId="0" borderId="0"/>
    <xf numFmtId="0" fontId="59" fillId="0" borderId="0"/>
    <xf numFmtId="0" fontId="137" fillId="0" borderId="0"/>
    <xf numFmtId="0" fontId="59" fillId="0" borderId="0"/>
    <xf numFmtId="0" fontId="138" fillId="0" borderId="0"/>
    <xf numFmtId="0" fontId="115" fillId="0" borderId="47" applyNumberFormat="0" applyFont="0" applyBorder="0" applyProtection="0">
      <alignment horizontal="center" vertical="center"/>
    </xf>
    <xf numFmtId="0" fontId="137" fillId="0" borderId="0"/>
    <xf numFmtId="0" fontId="59" fillId="0" borderId="0"/>
    <xf numFmtId="0" fontId="59" fillId="0" borderId="0"/>
    <xf numFmtId="0" fontId="24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24" fillId="0" borderId="0"/>
    <xf numFmtId="0" fontId="19" fillId="0" borderId="0"/>
    <xf numFmtId="0" fontId="14" fillId="0" borderId="0">
      <protection locked="0"/>
    </xf>
    <xf numFmtId="221" fontId="24" fillId="0" borderId="0">
      <protection locked="0"/>
    </xf>
    <xf numFmtId="14" fontId="83" fillId="0" borderId="0" applyNumberFormat="0" applyFill="0" applyBorder="0" applyAlignment="0" applyProtection="0">
      <alignment horizontal="left"/>
    </xf>
    <xf numFmtId="0" fontId="24" fillId="0" borderId="0"/>
    <xf numFmtId="0" fontId="139" fillId="0" borderId="0">
      <alignment horizontal="centerContinuous"/>
    </xf>
    <xf numFmtId="223" fontId="140" fillId="0" borderId="0">
      <alignment horizontal="center"/>
    </xf>
    <xf numFmtId="0" fontId="41" fillId="0" borderId="0"/>
    <xf numFmtId="0" fontId="141" fillId="24" borderId="0">
      <alignment horizontal="centerContinuous"/>
    </xf>
    <xf numFmtId="0" fontId="141" fillId="24" borderId="0">
      <alignment horizontal="centerContinuous"/>
    </xf>
    <xf numFmtId="0" fontId="141" fillId="24" borderId="0">
      <alignment horizontal="centerContinuous"/>
    </xf>
    <xf numFmtId="0" fontId="141" fillId="24" borderId="0">
      <alignment horizontal="centerContinuous"/>
    </xf>
    <xf numFmtId="0" fontId="141" fillId="24" borderId="0">
      <alignment horizontal="centerContinuous"/>
    </xf>
    <xf numFmtId="0" fontId="141" fillId="24" borderId="0">
      <alignment horizontal="centerContinuous"/>
    </xf>
    <xf numFmtId="0" fontId="141" fillId="24" borderId="0">
      <alignment horizontal="centerContinuous"/>
    </xf>
    <xf numFmtId="0" fontId="141" fillId="24" borderId="0">
      <alignment horizontal="centerContinuous"/>
    </xf>
    <xf numFmtId="0" fontId="141" fillId="24" borderId="0">
      <alignment horizontal="centerContinuous"/>
    </xf>
    <xf numFmtId="0" fontId="141" fillId="24" borderId="0">
      <alignment horizontal="centerContinuous"/>
    </xf>
    <xf numFmtId="0" fontId="141" fillId="24" borderId="0">
      <alignment horizontal="centerContinuous"/>
    </xf>
    <xf numFmtId="0" fontId="141" fillId="24" borderId="0">
      <alignment horizontal="centerContinuous"/>
    </xf>
    <xf numFmtId="0" fontId="141" fillId="24" borderId="0">
      <alignment horizontal="centerContinuous"/>
    </xf>
    <xf numFmtId="0" fontId="141" fillId="24" borderId="0">
      <alignment horizontal="centerContinuous"/>
    </xf>
    <xf numFmtId="0" fontId="141" fillId="24" borderId="0">
      <alignment horizontal="centerContinuous"/>
    </xf>
    <xf numFmtId="0" fontId="141" fillId="24" borderId="0">
      <alignment horizontal="centerContinuous"/>
    </xf>
    <xf numFmtId="0" fontId="141" fillId="24" borderId="0">
      <alignment horizontal="centerContinuous"/>
    </xf>
    <xf numFmtId="0" fontId="141" fillId="24" borderId="0">
      <alignment horizontal="centerContinuous"/>
    </xf>
    <xf numFmtId="0" fontId="141" fillId="24" borderId="0">
      <alignment horizontal="centerContinuous"/>
    </xf>
    <xf numFmtId="0" fontId="141" fillId="24" borderId="0">
      <alignment horizontal="centerContinuous"/>
    </xf>
    <xf numFmtId="0" fontId="141" fillId="24" borderId="0">
      <alignment horizontal="centerContinuous"/>
    </xf>
    <xf numFmtId="0" fontId="141" fillId="24" borderId="0">
      <alignment horizontal="centerContinuous"/>
    </xf>
    <xf numFmtId="0" fontId="141" fillId="24" borderId="0">
      <alignment horizontal="centerContinuous"/>
    </xf>
    <xf numFmtId="0" fontId="141" fillId="24" borderId="0">
      <alignment horizontal="centerContinuous"/>
    </xf>
    <xf numFmtId="0" fontId="141" fillId="24" borderId="0">
      <alignment horizontal="centerContinuous"/>
    </xf>
    <xf numFmtId="0" fontId="141" fillId="24" borderId="0">
      <alignment horizontal="centerContinuous"/>
    </xf>
    <xf numFmtId="0" fontId="141" fillId="24" borderId="0">
      <alignment horizontal="centerContinuous"/>
    </xf>
    <xf numFmtId="0" fontId="141" fillId="24" borderId="0">
      <alignment horizontal="centerContinuous"/>
    </xf>
    <xf numFmtId="0" fontId="141" fillId="24" borderId="0">
      <alignment horizontal="centerContinuous"/>
    </xf>
    <xf numFmtId="0" fontId="141" fillId="24" borderId="0">
      <alignment horizontal="centerContinuous"/>
    </xf>
    <xf numFmtId="0" fontId="141" fillId="24" borderId="0">
      <alignment horizontal="centerContinuous"/>
    </xf>
    <xf numFmtId="0" fontId="141" fillId="24" borderId="0">
      <alignment horizontal="centerContinuous"/>
    </xf>
    <xf numFmtId="0" fontId="141" fillId="24" borderId="0">
      <alignment horizontal="centerContinuous"/>
    </xf>
    <xf numFmtId="0" fontId="141" fillId="24" borderId="0">
      <alignment horizontal="centerContinuous"/>
    </xf>
    <xf numFmtId="0" fontId="141" fillId="24" borderId="0">
      <alignment horizontal="centerContinuous"/>
    </xf>
    <xf numFmtId="0" fontId="141" fillId="24" borderId="0">
      <alignment horizontal="centerContinuous"/>
    </xf>
    <xf numFmtId="0" fontId="141" fillId="24" borderId="0">
      <alignment horizontal="centerContinuous"/>
    </xf>
    <xf numFmtId="0" fontId="141" fillId="24" borderId="0">
      <alignment horizontal="centerContinuous"/>
    </xf>
    <xf numFmtId="0" fontId="141" fillId="24" borderId="0">
      <alignment horizontal="centerContinuous"/>
    </xf>
    <xf numFmtId="0" fontId="141" fillId="24" borderId="0">
      <alignment horizontal="centerContinuous"/>
    </xf>
    <xf numFmtId="0" fontId="141" fillId="24" borderId="0">
      <alignment horizontal="centerContinuous"/>
    </xf>
    <xf numFmtId="0" fontId="141" fillId="24" borderId="0">
      <alignment horizontal="centerContinuous"/>
    </xf>
    <xf numFmtId="0" fontId="141" fillId="24" borderId="0">
      <alignment horizontal="centerContinuous"/>
    </xf>
    <xf numFmtId="0" fontId="141" fillId="24" borderId="0">
      <alignment horizontal="centerContinuous"/>
    </xf>
    <xf numFmtId="0" fontId="141" fillId="24" borderId="0">
      <alignment horizontal="centerContinuous"/>
    </xf>
    <xf numFmtId="0" fontId="141" fillId="24" borderId="0">
      <alignment horizontal="centerContinuous"/>
    </xf>
    <xf numFmtId="0" fontId="141" fillId="24" borderId="0">
      <alignment horizontal="centerContinuous"/>
    </xf>
    <xf numFmtId="0" fontId="141" fillId="24" borderId="0">
      <alignment horizontal="centerContinuous"/>
    </xf>
    <xf numFmtId="0" fontId="141" fillId="24" borderId="0">
      <alignment horizontal="centerContinuous"/>
    </xf>
    <xf numFmtId="0" fontId="141" fillId="24" borderId="0">
      <alignment horizontal="centerContinuous"/>
    </xf>
    <xf numFmtId="0" fontId="141" fillId="24" borderId="0">
      <alignment horizontal="centerContinuous"/>
    </xf>
    <xf numFmtId="0" fontId="141" fillId="24" borderId="0">
      <alignment horizontal="centerContinuous"/>
    </xf>
    <xf numFmtId="0" fontId="141" fillId="24" borderId="0">
      <alignment horizontal="centerContinuous"/>
    </xf>
    <xf numFmtId="0" fontId="141" fillId="24" borderId="0">
      <alignment horizontal="centerContinuous"/>
    </xf>
    <xf numFmtId="0" fontId="141" fillId="24" borderId="0">
      <alignment horizontal="centerContinuous"/>
    </xf>
    <xf numFmtId="0" fontId="141" fillId="24" borderId="0">
      <alignment horizontal="centerContinuous"/>
    </xf>
    <xf numFmtId="0" fontId="141" fillId="24" borderId="0">
      <alignment horizontal="centerContinuous"/>
    </xf>
    <xf numFmtId="0" fontId="141" fillId="24" borderId="0">
      <alignment horizontal="centerContinuous"/>
    </xf>
    <xf numFmtId="0" fontId="141" fillId="24" borderId="0">
      <alignment horizontal="centerContinuous"/>
    </xf>
    <xf numFmtId="0" fontId="141" fillId="24" borderId="0">
      <alignment horizontal="centerContinuous"/>
    </xf>
    <xf numFmtId="0" fontId="141" fillId="24" borderId="0">
      <alignment horizontal="centerContinuous"/>
    </xf>
    <xf numFmtId="0" fontId="141" fillId="24" borderId="0">
      <alignment horizontal="centerContinuous"/>
    </xf>
    <xf numFmtId="0" fontId="141" fillId="24" borderId="0">
      <alignment horizontal="centerContinuous"/>
    </xf>
    <xf numFmtId="0" fontId="141" fillId="24" borderId="0">
      <alignment horizontal="centerContinuous"/>
    </xf>
    <xf numFmtId="0" fontId="141" fillId="24" borderId="0">
      <alignment horizontal="centerContinuous"/>
    </xf>
    <xf numFmtId="0" fontId="141" fillId="24" borderId="0">
      <alignment horizontal="centerContinuous"/>
    </xf>
    <xf numFmtId="0" fontId="141" fillId="24" borderId="0">
      <alignment horizontal="centerContinuous"/>
    </xf>
    <xf numFmtId="0" fontId="141" fillId="24" borderId="0">
      <alignment horizontal="centerContinuous"/>
    </xf>
    <xf numFmtId="0" fontId="141" fillId="24" borderId="0">
      <alignment horizontal="centerContinuous"/>
    </xf>
    <xf numFmtId="0" fontId="141" fillId="24" borderId="0">
      <alignment horizontal="centerContinuous"/>
    </xf>
    <xf numFmtId="0" fontId="141" fillId="24" borderId="0">
      <alignment horizontal="centerContinuous"/>
    </xf>
    <xf numFmtId="0" fontId="141" fillId="24" borderId="0">
      <alignment horizontal="centerContinuous"/>
    </xf>
    <xf numFmtId="0" fontId="141" fillId="24" borderId="0">
      <alignment horizontal="centerContinuous"/>
    </xf>
    <xf numFmtId="0" fontId="141" fillId="24" borderId="0">
      <alignment horizontal="centerContinuous"/>
    </xf>
    <xf numFmtId="0" fontId="141" fillId="24" borderId="0">
      <alignment horizontal="centerContinuous"/>
    </xf>
    <xf numFmtId="0" fontId="141" fillId="24" borderId="0">
      <alignment horizontal="centerContinuous"/>
    </xf>
    <xf numFmtId="0" fontId="19" fillId="0" borderId="39" applyNumberFormat="0" applyFont="0" applyFill="0" applyAlignment="0" applyProtection="0"/>
    <xf numFmtId="0" fontId="142" fillId="0" borderId="0" applyNumberFormat="0" applyFill="0" applyBorder="0" applyAlignment="0" applyProtection="0">
      <alignment vertical="top"/>
      <protection locked="0"/>
    </xf>
    <xf numFmtId="0" fontId="143" fillId="0" borderId="0">
      <protection locked="0"/>
    </xf>
    <xf numFmtId="0" fontId="23" fillId="0" borderId="0" applyNumberFormat="0" applyFill="0" applyBorder="0" applyAlignment="0" applyProtection="0"/>
    <xf numFmtId="224" fontId="24" fillId="0" borderId="0">
      <protection locked="0"/>
    </xf>
    <xf numFmtId="222" fontId="144" fillId="0" borderId="0"/>
    <xf numFmtId="222" fontId="144" fillId="0" borderId="0"/>
    <xf numFmtId="222" fontId="144" fillId="0" borderId="0"/>
    <xf numFmtId="222" fontId="144" fillId="0" borderId="0"/>
    <xf numFmtId="222" fontId="144" fillId="0" borderId="0"/>
    <xf numFmtId="222" fontId="144" fillId="0" borderId="0"/>
    <xf numFmtId="222" fontId="144" fillId="0" borderId="0"/>
    <xf numFmtId="222" fontId="144" fillId="0" borderId="0"/>
    <xf numFmtId="222" fontId="144" fillId="0" borderId="0"/>
    <xf numFmtId="222" fontId="144" fillId="0" borderId="0"/>
    <xf numFmtId="222" fontId="144" fillId="0" borderId="0"/>
    <xf numFmtId="0" fontId="101" fillId="0" borderId="0"/>
    <xf numFmtId="176" fontId="145" fillId="0" borderId="25">
      <alignment horizontal="right" vertical="center"/>
    </xf>
    <xf numFmtId="0" fontId="11" fillId="0" borderId="0">
      <protection locked="0"/>
    </xf>
    <xf numFmtId="49" fontId="11" fillId="0" borderId="0" applyFont="0" applyFill="0" applyBorder="0" applyAlignment="0" applyProtection="0"/>
    <xf numFmtId="0" fontId="146" fillId="0" borderId="0">
      <alignment vertical="center"/>
    </xf>
    <xf numFmtId="0" fontId="53" fillId="0" borderId="25">
      <alignment horizontal="center" vertical="center"/>
    </xf>
    <xf numFmtId="0" fontId="147" fillId="0" borderId="0" applyNumberFormat="0" applyFill="0" applyBorder="0" applyAlignment="0" applyProtection="0">
      <alignment vertical="top"/>
      <protection locked="0"/>
    </xf>
    <xf numFmtId="40" fontId="148" fillId="0" borderId="0" applyFont="0" applyFill="0" applyBorder="0" applyAlignment="0" applyProtection="0"/>
    <xf numFmtId="38" fontId="148" fillId="0" borderId="0" applyFont="0" applyFill="0" applyBorder="0" applyAlignment="0" applyProtection="0"/>
    <xf numFmtId="0" fontId="24" fillId="0" borderId="0"/>
    <xf numFmtId="0" fontId="148" fillId="0" borderId="0" applyFont="0" applyFill="0" applyBorder="0" applyAlignment="0" applyProtection="0"/>
    <xf numFmtId="0" fontId="148" fillId="0" borderId="0" applyFont="0" applyFill="0" applyBorder="0" applyAlignment="0" applyProtection="0"/>
    <xf numFmtId="9" fontId="149" fillId="0" borderId="0" applyFont="0" applyFill="0" applyBorder="0" applyAlignment="0" applyProtection="0">
      <alignment vertical="center"/>
    </xf>
    <xf numFmtId="0" fontId="150" fillId="0" borderId="0" applyFont="0" applyFill="0" applyBorder="0" applyProtection="0">
      <alignment horizontal="center" vertical="center"/>
    </xf>
    <xf numFmtId="0" fontId="150" fillId="0" borderId="0" applyFont="0" applyFill="0" applyBorder="0" applyProtection="0">
      <alignment horizontal="center" vertical="center"/>
    </xf>
    <xf numFmtId="0" fontId="24" fillId="0" borderId="0"/>
    <xf numFmtId="192" fontId="151" fillId="0" borderId="25">
      <alignment vertical="center"/>
    </xf>
    <xf numFmtId="188" fontId="15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53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49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5" fillId="0" borderId="0"/>
    <xf numFmtId="0" fontId="45" fillId="0" borderId="40" applyNumberFormat="0" applyBorder="0" applyAlignment="0">
      <alignment vertical="center"/>
    </xf>
    <xf numFmtId="0" fontId="154" fillId="0" borderId="0" applyNumberFormat="0" applyFont="0" applyBorder="0" applyAlignment="0">
      <alignment horizontal="centerContinuous" vertical="center"/>
    </xf>
    <xf numFmtId="0" fontId="147" fillId="0" borderId="0" applyNumberFormat="0" applyFill="0" applyBorder="0" applyAlignment="0" applyProtection="0">
      <alignment vertical="top"/>
      <protection locked="0"/>
    </xf>
    <xf numFmtId="187" fontId="155" fillId="0" borderId="0" applyFont="0" applyFill="0" applyBorder="0" applyAlignment="0" applyProtection="0"/>
    <xf numFmtId="0" fontId="101" fillId="0" borderId="0" applyFont="0" applyFill="0" applyBorder="0" applyAlignment="0" applyProtection="0"/>
    <xf numFmtId="225" fontId="11" fillId="0" borderId="0" applyFont="0" applyFill="0" applyBorder="0" applyAlignment="0" applyProtection="0"/>
    <xf numFmtId="0" fontId="101" fillId="0" borderId="0" applyFont="0" applyFill="0" applyBorder="0" applyAlignment="0" applyProtection="0"/>
    <xf numFmtId="225" fontId="11" fillId="0" borderId="0" applyFont="0" applyFill="0" applyBorder="0" applyAlignment="0" applyProtection="0"/>
    <xf numFmtId="226" fontId="24" fillId="0" borderId="0" applyFont="0" applyFill="0" applyBorder="0" applyAlignment="0" applyProtection="0"/>
    <xf numFmtId="187" fontId="155" fillId="0" borderId="0" applyFont="0" applyFill="0" applyBorder="0" applyAlignment="0" applyProtection="0"/>
    <xf numFmtId="192" fontId="101" fillId="0" borderId="0" applyFont="0" applyFill="0" applyBorder="0" applyAlignment="0" applyProtection="0"/>
    <xf numFmtId="192" fontId="101" fillId="0" borderId="0" applyFont="0" applyFill="0" applyBorder="0" applyAlignment="0" applyProtection="0"/>
    <xf numFmtId="227" fontId="45" fillId="0" borderId="0" applyFont="0" applyFill="0" applyBorder="0" applyAlignment="0" applyProtection="0"/>
    <xf numFmtId="228" fontId="45" fillId="0" borderId="0" applyFont="0" applyFill="0" applyBorder="0" applyAlignment="0" applyProtection="0"/>
    <xf numFmtId="187" fontId="155" fillId="0" borderId="0" applyFont="0" applyFill="0" applyBorder="0" applyAlignment="0" applyProtection="0"/>
    <xf numFmtId="229" fontId="45" fillId="0" borderId="0" applyFont="0" applyFill="0" applyBorder="0" applyAlignment="0" applyProtection="0"/>
    <xf numFmtId="187" fontId="155" fillId="0" borderId="0" applyFont="0" applyFill="0" applyBorder="0" applyAlignment="0" applyProtection="0"/>
    <xf numFmtId="187" fontId="155" fillId="0" borderId="0" applyFont="0" applyFill="0" applyBorder="0" applyAlignment="0" applyProtection="0"/>
    <xf numFmtId="187" fontId="155" fillId="0" borderId="0" applyFont="0" applyFill="0" applyBorder="0" applyAlignment="0" applyProtection="0"/>
    <xf numFmtId="230" fontId="24" fillId="0" borderId="0" applyFont="0" applyFill="0" applyBorder="0" applyAlignment="0" applyProtection="0"/>
    <xf numFmtId="187" fontId="155" fillId="0" borderId="0" applyFont="0" applyFill="0" applyBorder="0" applyAlignment="0" applyProtection="0"/>
    <xf numFmtId="0" fontId="101" fillId="0" borderId="0" applyFont="0" applyFill="0" applyBorder="0" applyAlignment="0" applyProtection="0"/>
    <xf numFmtId="229" fontId="45" fillId="0" borderId="0" applyFont="0" applyFill="0" applyBorder="0" applyAlignment="0" applyProtection="0"/>
    <xf numFmtId="0" fontId="101" fillId="0" borderId="0" applyFont="0" applyFill="0" applyBorder="0" applyAlignment="0" applyProtection="0"/>
    <xf numFmtId="187" fontId="155" fillId="0" borderId="0" applyFont="0" applyFill="0" applyBorder="0" applyAlignment="0" applyProtection="0"/>
    <xf numFmtId="231" fontId="24" fillId="0" borderId="0" applyFont="0" applyFill="0" applyBorder="0" applyAlignment="0" applyProtection="0"/>
    <xf numFmtId="187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187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0" fontId="155" fillId="0" borderId="0" applyFont="0" applyFill="0" applyBorder="0" applyAlignment="0" applyProtection="0"/>
    <xf numFmtId="228" fontId="45" fillId="0" borderId="0" applyFont="0" applyFill="0" applyBorder="0" applyAlignment="0" applyProtection="0"/>
    <xf numFmtId="228" fontId="45" fillId="0" borderId="0" applyFont="0" applyFill="0" applyBorder="0" applyAlignment="0" applyProtection="0"/>
    <xf numFmtId="228" fontId="45" fillId="0" borderId="0" applyFont="0" applyFill="0" applyBorder="0" applyAlignment="0" applyProtection="0"/>
    <xf numFmtId="187" fontId="155" fillId="0" borderId="0" applyFont="0" applyFill="0" applyBorder="0" applyAlignment="0" applyProtection="0"/>
    <xf numFmtId="232" fontId="11" fillId="0" borderId="0" applyFont="0" applyFill="0" applyBorder="0" applyAlignment="0" applyProtection="0"/>
    <xf numFmtId="0" fontId="101" fillId="0" borderId="0" applyFont="0" applyFill="0" applyBorder="0" applyAlignment="0" applyProtection="0"/>
    <xf numFmtId="0" fontId="101" fillId="0" borderId="0" applyFont="0" applyFill="0" applyBorder="0" applyAlignment="0" applyProtection="0"/>
    <xf numFmtId="0" fontId="101" fillId="0" borderId="0" applyFont="0" applyFill="0" applyBorder="0" applyAlignment="0" applyProtection="0"/>
    <xf numFmtId="233" fontId="24" fillId="0" borderId="0" applyFont="0" applyFill="0" applyBorder="0" applyAlignment="0" applyProtection="0"/>
    <xf numFmtId="234" fontId="24" fillId="0" borderId="0" applyFont="0" applyFill="0" applyBorder="0" applyAlignment="0" applyProtection="0"/>
    <xf numFmtId="234" fontId="24" fillId="0" borderId="0" applyFont="0" applyFill="0" applyBorder="0" applyAlignment="0" applyProtection="0"/>
    <xf numFmtId="0" fontId="101" fillId="0" borderId="0" applyFont="0" applyFill="0" applyBorder="0" applyAlignment="0" applyProtection="0"/>
    <xf numFmtId="0" fontId="11" fillId="0" borderId="0" applyFont="0" applyFill="0" applyBorder="0" applyAlignment="0" applyProtection="0"/>
    <xf numFmtId="235" fontId="11" fillId="0" borderId="0" applyFont="0" applyFill="0" applyBorder="0" applyAlignment="0" applyProtection="0"/>
    <xf numFmtId="236" fontId="11" fillId="0" borderId="0" applyFont="0" applyFill="0" applyBorder="0" applyAlignment="0" applyProtection="0"/>
    <xf numFmtId="236" fontId="11" fillId="0" borderId="0" applyFont="0" applyFill="0" applyBorder="0" applyAlignment="0" applyProtection="0"/>
    <xf numFmtId="230" fontId="24" fillId="0" borderId="0" applyFont="0" applyFill="0" applyBorder="0" applyAlignment="0" applyProtection="0"/>
    <xf numFmtId="234" fontId="24" fillId="0" borderId="0" applyFont="0" applyFill="0" applyBorder="0" applyAlignment="0" applyProtection="0"/>
    <xf numFmtId="0" fontId="156" fillId="0" borderId="0">
      <alignment vertical="center"/>
    </xf>
    <xf numFmtId="0" fontId="157" fillId="0" borderId="0">
      <alignment horizontal="center" vertical="center"/>
    </xf>
    <xf numFmtId="237" fontId="24" fillId="0" borderId="0">
      <protection locked="0"/>
    </xf>
    <xf numFmtId="1" fontId="158" fillId="2" borderId="0" applyNumberFormat="0" applyFont="0" applyFill="0" applyBorder="0" applyAlignment="0">
      <alignment vertical="center"/>
    </xf>
    <xf numFmtId="0" fontId="53" fillId="0" borderId="25" applyFill="0" applyProtection="0">
      <alignment horizontal="center" vertical="center"/>
    </xf>
    <xf numFmtId="238" fontId="11" fillId="0" borderId="0" applyFont="0" applyFill="0" applyBorder="0" applyAlignment="0" applyProtection="0"/>
    <xf numFmtId="0" fontId="45" fillId="0" borderId="0" applyBorder="0">
      <alignment vertical="center"/>
    </xf>
    <xf numFmtId="176" fontId="45" fillId="0" borderId="0" applyBorder="0">
      <alignment vertical="center"/>
    </xf>
    <xf numFmtId="41" fontId="11" fillId="0" borderId="0" applyFont="0" applyFill="0" applyBorder="0" applyAlignment="0" applyProtection="0"/>
    <xf numFmtId="176" fontId="45" fillId="0" borderId="0" applyBorder="0">
      <alignment vertical="center"/>
    </xf>
    <xf numFmtId="40" fontId="24" fillId="0" borderId="43"/>
    <xf numFmtId="239" fontId="11" fillId="0" borderId="0" applyFont="0" applyFill="0" applyBorder="0" applyAlignment="0" applyProtection="0"/>
    <xf numFmtId="240" fontId="14" fillId="0" borderId="0" applyFont="0" applyFill="0" applyBorder="0" applyAlignment="0" applyProtection="0"/>
    <xf numFmtId="241" fontId="11" fillId="0" borderId="0" applyFont="0" applyFill="0" applyBorder="0" applyAlignment="0" applyProtection="0"/>
    <xf numFmtId="0" fontId="24" fillId="0" borderId="0"/>
    <xf numFmtId="242" fontId="24" fillId="0" borderId="0">
      <protection locked="0"/>
    </xf>
    <xf numFmtId="0" fontId="159" fillId="29" borderId="48" applyNumberFormat="0" applyProtection="0">
      <alignment horizontal="right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49" fillId="0" borderId="0">
      <alignment vertical="center"/>
    </xf>
    <xf numFmtId="0" fontId="2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0" fillId="0" borderId="0"/>
    <xf numFmtId="0" fontId="11" fillId="0" borderId="0"/>
    <xf numFmtId="0" fontId="11" fillId="0" borderId="0"/>
    <xf numFmtId="0" fontId="101" fillId="0" borderId="0">
      <alignment vertical="center"/>
    </xf>
    <xf numFmtId="0" fontId="161" fillId="0" borderId="0"/>
    <xf numFmtId="0" fontId="24" fillId="0" borderId="25">
      <alignment vertical="center" wrapText="1"/>
    </xf>
    <xf numFmtId="0" fontId="11" fillId="0" borderId="1" applyNumberFormat="0" applyFill="0" applyProtection="0">
      <alignment vertical="center"/>
    </xf>
    <xf numFmtId="0" fontId="14" fillId="0" borderId="25">
      <alignment horizontal="center" vertical="center" wrapText="1"/>
    </xf>
    <xf numFmtId="243" fontId="24" fillId="0" borderId="0">
      <protection locked="0"/>
    </xf>
    <xf numFmtId="244" fontId="24" fillId="0" borderId="0">
      <protection locked="0"/>
    </xf>
    <xf numFmtId="0" fontId="141" fillId="24" borderId="0">
      <alignment horizontal="centerContinuous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327">
    <xf numFmtId="0" fontId="0" fillId="0" borderId="0" xfId="0">
      <alignment vertical="center"/>
    </xf>
    <xf numFmtId="0" fontId="14" fillId="0" borderId="1" xfId="0" applyNumberFormat="1" applyFont="1" applyBorder="1">
      <alignment vertical="center"/>
    </xf>
    <xf numFmtId="10" fontId="14" fillId="0" borderId="2" xfId="0" applyNumberFormat="1" applyFont="1" applyBorder="1" applyAlignment="1">
      <alignment horizontal="left" vertical="center"/>
    </xf>
    <xf numFmtId="0" fontId="14" fillId="0" borderId="3" xfId="0" applyNumberFormat="1" applyFont="1" applyBorder="1" applyAlignment="1">
      <alignment horizontal="right" vertical="center"/>
    </xf>
    <xf numFmtId="0" fontId="14" fillId="0" borderId="1" xfId="0" applyNumberFormat="1" applyFont="1" applyBorder="1" applyAlignment="1">
      <alignment horizontal="distributed" vertical="center" indent="3"/>
    </xf>
    <xf numFmtId="0" fontId="14" fillId="0" borderId="4" xfId="0" applyNumberFormat="1" applyFont="1" applyBorder="1" applyAlignment="1">
      <alignment horizontal="left" vertical="center" indent="3"/>
    </xf>
    <xf numFmtId="0" fontId="14" fillId="0" borderId="4" xfId="0" applyNumberFormat="1" applyFont="1" applyBorder="1" applyAlignment="1">
      <alignment horizontal="left" vertical="center" indent="1"/>
    </xf>
    <xf numFmtId="0" fontId="14" fillId="0" borderId="1" xfId="0" applyNumberFormat="1" applyFont="1" applyBorder="1" applyAlignment="1">
      <alignment horizontal="center" vertical="center"/>
    </xf>
    <xf numFmtId="0" fontId="14" fillId="0" borderId="2" xfId="0" applyNumberFormat="1" applyFont="1" applyBorder="1">
      <alignment vertical="center"/>
    </xf>
    <xf numFmtId="0" fontId="14" fillId="0" borderId="1" xfId="0" applyFont="1" applyBorder="1" applyAlignment="1">
      <alignment vertical="center" shrinkToFit="1"/>
    </xf>
    <xf numFmtId="0" fontId="14" fillId="0" borderId="1" xfId="0" applyFont="1" applyBorder="1" applyAlignment="1">
      <alignment horizontal="center" vertical="center" shrinkToFit="1"/>
    </xf>
    <xf numFmtId="176" fontId="14" fillId="0" borderId="1" xfId="1" applyNumberFormat="1" applyFont="1" applyBorder="1" applyAlignment="1">
      <alignment vertical="center" shrinkToFit="1"/>
    </xf>
    <xf numFmtId="0" fontId="14" fillId="0" borderId="1" xfId="1" applyNumberFormat="1" applyFont="1" applyBorder="1" applyAlignment="1">
      <alignment vertical="center" shrinkToFit="1"/>
    </xf>
    <xf numFmtId="0" fontId="15" fillId="0" borderId="1" xfId="0" applyFont="1" applyBorder="1" applyAlignment="1">
      <alignment vertical="center" shrinkToFit="1"/>
    </xf>
    <xf numFmtId="0" fontId="14" fillId="0" borderId="1" xfId="1" applyNumberFormat="1" applyFont="1" applyBorder="1" applyAlignment="1">
      <alignment horizontal="center" vertical="center"/>
    </xf>
    <xf numFmtId="0" fontId="15" fillId="0" borderId="1" xfId="1" applyNumberFormat="1" applyFont="1" applyBorder="1" applyAlignment="1">
      <alignment horizontal="distributed" vertical="center" indent="2"/>
    </xf>
    <xf numFmtId="0" fontId="14" fillId="0" borderId="1" xfId="0" applyNumberFormat="1" applyFont="1" applyBorder="1" applyAlignment="1">
      <alignment vertical="center" shrinkToFit="1"/>
    </xf>
    <xf numFmtId="176" fontId="15" fillId="0" borderId="5" xfId="1" applyNumberFormat="1" applyFont="1" applyBorder="1" applyAlignment="1">
      <alignment horizontal="distributed" vertical="center" indent="3"/>
    </xf>
    <xf numFmtId="176" fontId="14" fillId="0" borderId="1" xfId="1" applyNumberFormat="1" applyFont="1" applyBorder="1" applyAlignment="1">
      <alignment horizontal="right" vertical="center" indent="1"/>
    </xf>
    <xf numFmtId="0" fontId="14" fillId="0" borderId="1" xfId="2" applyNumberFormat="1" applyFont="1" applyBorder="1" applyAlignment="1">
      <alignment vertical="center" shrinkToFit="1"/>
    </xf>
    <xf numFmtId="0" fontId="14" fillId="0" borderId="1" xfId="2" applyNumberFormat="1" applyFont="1" applyBorder="1" applyAlignment="1" applyProtection="1">
      <alignment horizontal="left" vertical="center" shrinkToFit="1"/>
    </xf>
    <xf numFmtId="0" fontId="15" fillId="0" borderId="1" xfId="0" applyNumberFormat="1" applyFont="1" applyBorder="1" applyAlignment="1">
      <alignment vertical="center" shrinkToFit="1"/>
    </xf>
    <xf numFmtId="0" fontId="15" fillId="0" borderId="1" xfId="2" applyNumberFormat="1" applyFont="1" applyBorder="1" applyAlignment="1">
      <alignment vertical="center" shrinkToFit="1"/>
    </xf>
    <xf numFmtId="0" fontId="15" fillId="0" borderId="1" xfId="0" applyFont="1" applyBorder="1" applyAlignment="1">
      <alignment horizontal="center" vertical="center" shrinkToFit="1"/>
    </xf>
    <xf numFmtId="0" fontId="16" fillId="0" borderId="0" xfId="0" applyNumberFormat="1" applyFont="1" applyBorder="1" applyAlignment="1">
      <alignment vertical="center"/>
    </xf>
    <xf numFmtId="0" fontId="15" fillId="0" borderId="0" xfId="0" applyNumberFormat="1" applyFont="1" applyBorder="1" applyAlignment="1">
      <alignment vertical="center"/>
    </xf>
    <xf numFmtId="0" fontId="14" fillId="0" borderId="0" xfId="0" applyNumberFormat="1" applyFont="1" applyBorder="1" applyAlignment="1">
      <alignment vertical="distributed" textRotation="255" indent="1"/>
    </xf>
    <xf numFmtId="0" fontId="14" fillId="0" borderId="0" xfId="0" applyNumberFormat="1" applyFont="1" applyBorder="1" applyAlignment="1">
      <alignment horizontal="distributed" vertical="center" indent="3"/>
    </xf>
    <xf numFmtId="0" fontId="14" fillId="0" borderId="0" xfId="0" applyNumberFormat="1" applyFont="1" applyBorder="1" applyAlignment="1">
      <alignment horizontal="left" vertical="center" indent="3"/>
    </xf>
    <xf numFmtId="0" fontId="14" fillId="0" borderId="0" xfId="0" applyNumberFormat="1" applyFont="1" applyBorder="1" applyAlignment="1">
      <alignment horizontal="right" vertical="center"/>
    </xf>
    <xf numFmtId="10" fontId="14" fillId="0" borderId="0" xfId="0" applyNumberFormat="1" applyFont="1" applyBorder="1" applyAlignment="1">
      <alignment horizontal="left" vertical="center"/>
    </xf>
    <xf numFmtId="176" fontId="14" fillId="0" borderId="0" xfId="3" applyNumberFormat="1" applyFont="1" applyBorder="1" applyAlignment="1">
      <alignment horizontal="right" vertical="center" indent="1"/>
    </xf>
    <xf numFmtId="0" fontId="14" fillId="0" borderId="0" xfId="3" applyNumberFormat="1" applyFont="1" applyBorder="1" applyAlignment="1">
      <alignment horizontal="center" vertical="center"/>
    </xf>
    <xf numFmtId="0" fontId="14" fillId="0" borderId="0" xfId="0" applyNumberFormat="1" applyFont="1" applyBorder="1" applyAlignment="1">
      <alignment vertical="center"/>
    </xf>
    <xf numFmtId="176" fontId="14" fillId="0" borderId="1" xfId="3" applyNumberFormat="1" applyFont="1" applyBorder="1" applyAlignment="1">
      <alignment horizontal="right" vertical="center" indent="1"/>
    </xf>
    <xf numFmtId="0" fontId="14" fillId="0" borderId="1" xfId="3" applyNumberFormat="1" applyFont="1" applyBorder="1" applyAlignment="1">
      <alignment horizontal="center" vertical="center"/>
    </xf>
    <xf numFmtId="176" fontId="14" fillId="0" borderId="1" xfId="3" applyNumberFormat="1" applyFont="1" applyBorder="1" applyAlignment="1">
      <alignment vertical="center" shrinkToFit="1"/>
    </xf>
    <xf numFmtId="176" fontId="15" fillId="0" borderId="1" xfId="3" applyNumberFormat="1" applyFont="1" applyBorder="1" applyAlignment="1">
      <alignment vertical="center" shrinkToFit="1"/>
    </xf>
    <xf numFmtId="0" fontId="15" fillId="0" borderId="1" xfId="3" applyNumberFormat="1" applyFont="1" applyBorder="1" applyAlignment="1">
      <alignment vertical="center" shrinkToFit="1"/>
    </xf>
    <xf numFmtId="0" fontId="14" fillId="0" borderId="1" xfId="3" applyNumberFormat="1" applyFont="1" applyBorder="1" applyAlignment="1">
      <alignment vertical="center" shrinkToFit="1"/>
    </xf>
    <xf numFmtId="177" fontId="14" fillId="0" borderId="1" xfId="3" applyNumberFormat="1" applyFont="1" applyBorder="1" applyAlignment="1">
      <alignment vertical="center" shrinkToFit="1"/>
    </xf>
    <xf numFmtId="0" fontId="15" fillId="0" borderId="1" xfId="0" applyFont="1" applyBorder="1" applyAlignment="1">
      <alignment horizontal="center" vertical="center" shrinkToFit="1"/>
    </xf>
    <xf numFmtId="176" fontId="15" fillId="0" borderId="1" xfId="3" applyNumberFormat="1" applyFont="1" applyBorder="1" applyAlignment="1">
      <alignment horizontal="center" vertical="center" shrinkToFit="1"/>
    </xf>
    <xf numFmtId="176" fontId="15" fillId="0" borderId="1" xfId="3" applyNumberFormat="1" applyFont="1" applyBorder="1" applyAlignment="1">
      <alignment vertical="center" shrinkToFit="1"/>
    </xf>
    <xf numFmtId="0" fontId="15" fillId="0" borderId="1" xfId="0" applyFont="1" applyFill="1" applyBorder="1" applyAlignment="1">
      <alignment vertical="center" shrinkToFit="1"/>
    </xf>
    <xf numFmtId="0" fontId="14" fillId="0" borderId="1" xfId="2" applyNumberFormat="1" applyFont="1" applyBorder="1" applyAlignment="1">
      <alignment horizontal="center" vertical="center" shrinkToFit="1"/>
    </xf>
    <xf numFmtId="0" fontId="15" fillId="0" borderId="1" xfId="2" applyNumberFormat="1" applyFont="1" applyBorder="1" applyAlignment="1" applyProtection="1">
      <alignment horizontal="center" vertical="center" shrinkToFit="1"/>
    </xf>
    <xf numFmtId="176" fontId="15" fillId="0" borderId="1" xfId="3" applyNumberFormat="1" applyFont="1" applyBorder="1" applyAlignment="1">
      <alignment vertical="center" shrinkToFit="1"/>
    </xf>
    <xf numFmtId="0" fontId="15" fillId="0" borderId="5" xfId="0" applyFont="1" applyFill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176" fontId="15" fillId="0" borderId="5" xfId="3" applyNumberFormat="1" applyFont="1" applyFill="1" applyBorder="1" applyAlignment="1">
      <alignment vertical="center" shrinkToFit="1"/>
    </xf>
    <xf numFmtId="0" fontId="14" fillId="0" borderId="1" xfId="0" applyFont="1" applyFill="1" applyBorder="1" applyAlignment="1">
      <alignment horizontal="center" vertical="center" shrinkToFit="1"/>
    </xf>
    <xf numFmtId="0" fontId="14" fillId="0" borderId="1" xfId="2" applyNumberFormat="1" applyFont="1" applyFill="1" applyBorder="1" applyAlignment="1">
      <alignment horizontal="center" vertical="center" shrinkToFit="1"/>
    </xf>
    <xf numFmtId="0" fontId="14" fillId="0" borderId="1" xfId="2" applyNumberFormat="1" applyFont="1" applyFill="1" applyBorder="1" applyAlignment="1">
      <alignment vertical="center" shrinkToFit="1"/>
    </xf>
    <xf numFmtId="177" fontId="14" fillId="0" borderId="1" xfId="3" applyNumberFormat="1" applyFont="1" applyFill="1" applyBorder="1" applyAlignment="1">
      <alignment horizontal="center" vertical="center" shrinkToFit="1"/>
    </xf>
    <xf numFmtId="176" fontId="14" fillId="0" borderId="1" xfId="3" applyNumberFormat="1" applyFont="1" applyFill="1" applyBorder="1" applyAlignment="1">
      <alignment vertical="center" shrinkToFit="1"/>
    </xf>
    <xf numFmtId="0" fontId="14" fillId="0" borderId="1" xfId="0" applyFont="1" applyFill="1" applyBorder="1" applyAlignment="1">
      <alignment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09" fillId="0" borderId="1" xfId="0" applyFont="1" applyBorder="1" applyAlignment="1">
      <alignment horizontal="center" vertical="center" shrinkToFit="1"/>
    </xf>
    <xf numFmtId="176" fontId="109" fillId="0" borderId="1" xfId="1" applyNumberFormat="1" applyFont="1" applyBorder="1" applyAlignment="1">
      <alignment horizontal="center" vertical="center" shrinkToFit="1"/>
    </xf>
    <xf numFmtId="0" fontId="109" fillId="0" borderId="1" xfId="1" applyNumberFormat="1" applyFont="1" applyBorder="1" applyAlignment="1">
      <alignment horizontal="center" vertical="center" shrinkToFit="1"/>
    </xf>
    <xf numFmtId="0" fontId="110" fillId="0" borderId="1" xfId="0" applyFont="1" applyBorder="1" applyAlignment="1">
      <alignment vertical="center" shrinkToFit="1"/>
    </xf>
    <xf numFmtId="0" fontId="110" fillId="0" borderId="1" xfId="0" applyFont="1" applyBorder="1" applyAlignment="1">
      <alignment horizontal="center" vertical="center" shrinkToFit="1"/>
    </xf>
    <xf numFmtId="0" fontId="110" fillId="0" borderId="1" xfId="2" applyNumberFormat="1" applyFont="1" applyBorder="1" applyAlignment="1" applyProtection="1">
      <alignment horizontal="left" vertical="center" shrinkToFit="1"/>
    </xf>
    <xf numFmtId="0" fontId="110" fillId="0" borderId="1" xfId="2" applyNumberFormat="1" applyFont="1" applyBorder="1" applyAlignment="1">
      <alignment vertical="center" shrinkToFit="1"/>
    </xf>
    <xf numFmtId="176" fontId="110" fillId="0" borderId="1" xfId="1" applyNumberFormat="1" applyFont="1" applyBorder="1" applyAlignment="1">
      <alignment vertical="center" shrinkToFit="1"/>
    </xf>
    <xf numFmtId="0" fontId="109" fillId="0" borderId="1" xfId="0" applyNumberFormat="1" applyFont="1" applyBorder="1" applyAlignment="1">
      <alignment vertical="center" shrinkToFit="1"/>
    </xf>
    <xf numFmtId="176" fontId="109" fillId="0" borderId="1" xfId="1" applyNumberFormat="1" applyFont="1" applyBorder="1" applyAlignment="1">
      <alignment vertical="center" shrinkToFit="1"/>
    </xf>
    <xf numFmtId="0" fontId="109" fillId="0" borderId="1" xfId="1" applyNumberFormat="1" applyFont="1" applyBorder="1" applyAlignment="1">
      <alignment vertical="center" shrinkToFit="1"/>
    </xf>
    <xf numFmtId="0" fontId="109" fillId="0" borderId="1" xfId="0" applyFont="1" applyBorder="1" applyAlignment="1">
      <alignment vertical="center" shrinkToFit="1"/>
    </xf>
    <xf numFmtId="176" fontId="109" fillId="0" borderId="1" xfId="3" applyNumberFormat="1" applyFont="1" applyBorder="1" applyAlignment="1">
      <alignment horizontal="center" vertical="center" shrinkToFit="1"/>
    </xf>
    <xf numFmtId="0" fontId="110" fillId="0" borderId="1" xfId="3" applyNumberFormat="1" applyFont="1" applyBorder="1" applyAlignment="1">
      <alignment vertical="center" shrinkToFit="1"/>
    </xf>
    <xf numFmtId="176" fontId="110" fillId="0" borderId="1" xfId="3" applyNumberFormat="1" applyFont="1" applyBorder="1" applyAlignment="1">
      <alignment vertical="center" shrinkToFit="1"/>
    </xf>
    <xf numFmtId="0" fontId="110" fillId="0" borderId="1" xfId="17" applyNumberFormat="1" applyFont="1" applyBorder="1" applyAlignment="1" applyProtection="1">
      <alignment horizontal="left" vertical="center" shrinkToFit="1"/>
    </xf>
    <xf numFmtId="0" fontId="110" fillId="0" borderId="1" xfId="17" applyNumberFormat="1" applyFont="1" applyBorder="1" applyAlignment="1">
      <alignment vertical="center" shrinkToFit="1"/>
    </xf>
    <xf numFmtId="2" fontId="110" fillId="0" borderId="1" xfId="3" applyNumberFormat="1" applyFont="1" applyBorder="1" applyAlignment="1">
      <alignment vertical="center" shrinkToFit="1"/>
    </xf>
    <xf numFmtId="0" fontId="110" fillId="2" borderId="1" xfId="16" applyNumberFormat="1" applyFont="1" applyFill="1" applyBorder="1" applyAlignment="1">
      <alignment horizontal="left" vertical="center" shrinkToFit="1"/>
    </xf>
    <xf numFmtId="176" fontId="110" fillId="0" borderId="1" xfId="0" applyNumberFormat="1" applyFont="1" applyBorder="1" applyAlignment="1">
      <alignment vertical="center" shrinkToFit="1"/>
    </xf>
    <xf numFmtId="41" fontId="109" fillId="0" borderId="1" xfId="3" applyFont="1" applyBorder="1" applyAlignment="1">
      <alignment horizontal="center" vertical="center" shrinkToFit="1"/>
    </xf>
    <xf numFmtId="177" fontId="110" fillId="0" borderId="1" xfId="17" applyNumberFormat="1" applyFont="1" applyBorder="1" applyAlignment="1">
      <alignment vertical="center"/>
    </xf>
    <xf numFmtId="0" fontId="17" fillId="0" borderId="0" xfId="0" applyNumberFormat="1" applyFont="1" applyBorder="1" applyAlignment="1">
      <alignment horizontal="center" vertical="center"/>
    </xf>
    <xf numFmtId="0" fontId="112" fillId="0" borderId="1" xfId="1" applyNumberFormat="1" applyFont="1" applyBorder="1" applyAlignment="1">
      <alignment horizontal="center" vertical="center" shrinkToFit="1"/>
    </xf>
    <xf numFmtId="0" fontId="111" fillId="0" borderId="5" xfId="0" applyFont="1" applyFill="1" applyBorder="1" applyAlignment="1">
      <alignment horizontal="center" vertical="center" shrinkToFit="1"/>
    </xf>
    <xf numFmtId="0" fontId="111" fillId="0" borderId="1" xfId="0" applyNumberFormat="1" applyFont="1" applyBorder="1" applyAlignment="1">
      <alignment vertical="center" shrinkToFit="1"/>
    </xf>
    <xf numFmtId="0" fontId="109" fillId="0" borderId="1" xfId="0" applyFont="1" applyBorder="1" applyAlignment="1">
      <alignment horizontal="center" vertical="center" shrinkToFit="1"/>
    </xf>
    <xf numFmtId="207" fontId="14" fillId="0" borderId="0" xfId="381" applyNumberFormat="1" applyFont="1" applyAlignment="1">
      <alignment vertical="center"/>
    </xf>
    <xf numFmtId="41" fontId="14" fillId="0" borderId="0" xfId="381" applyNumberFormat="1" applyFont="1" applyAlignment="1">
      <alignment vertical="center"/>
    </xf>
    <xf numFmtId="0" fontId="107" fillId="0" borderId="0" xfId="438">
      <alignment vertical="center"/>
    </xf>
    <xf numFmtId="0" fontId="101" fillId="0" borderId="4" xfId="381" applyFont="1" applyBorder="1" applyAlignment="1">
      <alignment horizontal="left" vertical="center"/>
    </xf>
    <xf numFmtId="208" fontId="101" fillId="0" borderId="3" xfId="381" applyNumberFormat="1" applyFont="1" applyBorder="1" applyAlignment="1">
      <alignment horizontal="center" vertical="center"/>
    </xf>
    <xf numFmtId="0" fontId="101" fillId="0" borderId="3" xfId="381" applyFont="1" applyBorder="1" applyAlignment="1">
      <alignment horizontal="center" vertical="center"/>
    </xf>
    <xf numFmtId="0" fontId="101" fillId="0" borderId="0" xfId="381" applyFont="1"/>
    <xf numFmtId="0" fontId="101" fillId="0" borderId="1" xfId="381" applyFont="1" applyBorder="1" applyAlignment="1">
      <alignment horizontal="center" vertical="center"/>
    </xf>
    <xf numFmtId="0" fontId="101" fillId="0" borderId="4" xfId="381" applyFont="1" applyBorder="1" applyAlignment="1">
      <alignment horizontal="center" vertical="center"/>
    </xf>
    <xf numFmtId="0" fontId="101" fillId="0" borderId="40" xfId="381" applyFont="1" applyBorder="1" applyAlignment="1">
      <alignment horizontal="left" vertical="center"/>
    </xf>
    <xf numFmtId="0" fontId="101" fillId="0" borderId="42" xfId="381" applyFont="1" applyBorder="1" applyAlignment="1">
      <alignment horizontal="left" vertical="center"/>
    </xf>
    <xf numFmtId="0" fontId="101" fillId="0" borderId="42" xfId="381" applyFont="1" applyBorder="1" applyAlignment="1">
      <alignment horizontal="center" vertical="center"/>
    </xf>
    <xf numFmtId="41" fontId="101" fillId="0" borderId="42" xfId="440" applyNumberFormat="1" applyFont="1" applyFill="1" applyBorder="1" applyAlignment="1">
      <alignment horizontal="center" vertical="center"/>
    </xf>
    <xf numFmtId="208" fontId="101" fillId="0" borderId="1" xfId="381" applyNumberFormat="1" applyFont="1" applyBorder="1" applyAlignment="1">
      <alignment horizontal="center" vertical="center"/>
    </xf>
    <xf numFmtId="208" fontId="101" fillId="0" borderId="4" xfId="381" applyNumberFormat="1" applyFont="1" applyBorder="1" applyAlignment="1">
      <alignment horizontal="center" vertical="center"/>
    </xf>
    <xf numFmtId="0" fontId="101" fillId="0" borderId="0" xfId="381" applyFont="1" applyAlignment="1">
      <alignment vertical="center"/>
    </xf>
    <xf numFmtId="2" fontId="101" fillId="0" borderId="3" xfId="381" applyNumberFormat="1" applyFont="1" applyBorder="1" applyAlignment="1">
      <alignment horizontal="center" vertical="center"/>
    </xf>
    <xf numFmtId="210" fontId="101" fillId="0" borderId="3" xfId="381" applyNumberFormat="1" applyFont="1" applyBorder="1" applyAlignment="1">
      <alignment horizontal="center" vertical="center"/>
    </xf>
    <xf numFmtId="192" fontId="101" fillId="0" borderId="3" xfId="381" applyNumberFormat="1" applyFont="1" applyBorder="1" applyAlignment="1">
      <alignment horizontal="center" vertical="center"/>
    </xf>
    <xf numFmtId="0" fontId="101" fillId="0" borderId="3" xfId="381" applyFont="1" applyBorder="1" applyAlignment="1">
      <alignment horizontal="left" vertical="center"/>
    </xf>
    <xf numFmtId="41" fontId="101" fillId="0" borderId="3" xfId="440" applyNumberFormat="1" applyFont="1" applyFill="1" applyBorder="1" applyAlignment="1">
      <alignment horizontal="center" vertical="center"/>
    </xf>
    <xf numFmtId="0" fontId="101" fillId="0" borderId="1" xfId="381" applyFont="1" applyBorder="1" applyAlignment="1">
      <alignment horizontal="left" vertical="center"/>
    </xf>
    <xf numFmtId="209" fontId="101" fillId="0" borderId="3" xfId="439" applyFont="1" applyBorder="1" applyAlignment="1">
      <alignment horizontal="right" vertical="center"/>
    </xf>
    <xf numFmtId="2" fontId="101" fillId="0" borderId="2" xfId="439" applyNumberFormat="1" applyFont="1" applyBorder="1" applyAlignment="1">
      <alignment horizontal="left" vertical="center"/>
    </xf>
    <xf numFmtId="210" fontId="101" fillId="0" borderId="1" xfId="439" applyNumberFormat="1" applyFont="1" applyBorder="1" applyAlignment="1">
      <alignment horizontal="center" vertical="center"/>
    </xf>
    <xf numFmtId="209" fontId="101" fillId="0" borderId="8" xfId="439" applyFont="1" applyBorder="1" applyAlignment="1">
      <alignment vertical="center"/>
    </xf>
    <xf numFmtId="209" fontId="101" fillId="0" borderId="4" xfId="439" applyFont="1" applyBorder="1" applyAlignment="1">
      <alignment horizontal="right" vertical="center"/>
    </xf>
    <xf numFmtId="2" fontId="101" fillId="0" borderId="1" xfId="381" applyNumberFormat="1" applyFont="1" applyBorder="1" applyAlignment="1">
      <alignment horizontal="left" vertical="center"/>
    </xf>
    <xf numFmtId="2" fontId="101" fillId="0" borderId="1" xfId="381" applyNumberFormat="1" applyFont="1" applyBorder="1" applyAlignment="1">
      <alignment horizontal="center" vertical="center"/>
    </xf>
    <xf numFmtId="209" fontId="101" fillId="0" borderId="1" xfId="439" applyFont="1" applyBorder="1" applyAlignment="1">
      <alignment vertical="center"/>
    </xf>
    <xf numFmtId="0" fontId="101" fillId="0" borderId="1" xfId="381" applyFont="1" applyBorder="1" applyAlignment="1">
      <alignment vertical="center"/>
    </xf>
    <xf numFmtId="0" fontId="101" fillId="0" borderId="1" xfId="381" applyFont="1" applyBorder="1"/>
    <xf numFmtId="41" fontId="101" fillId="0" borderId="1" xfId="440" applyNumberFormat="1" applyFont="1" applyFill="1" applyBorder="1" applyAlignment="1">
      <alignment horizontal="center" vertical="center"/>
    </xf>
    <xf numFmtId="210" fontId="101" fillId="0" borderId="1" xfId="381" applyNumberFormat="1" applyFont="1" applyBorder="1" applyAlignment="1">
      <alignment horizontal="center" vertical="center"/>
    </xf>
    <xf numFmtId="192" fontId="101" fillId="0" borderId="1" xfId="381" applyNumberFormat="1" applyFont="1" applyBorder="1" applyAlignment="1">
      <alignment horizontal="center" vertical="center"/>
    </xf>
    <xf numFmtId="209" fontId="101" fillId="0" borderId="1" xfId="439" applyFont="1" applyBorder="1" applyAlignment="1">
      <alignment horizontal="right" vertical="center"/>
    </xf>
    <xf numFmtId="2" fontId="101" fillId="0" borderId="1" xfId="439" applyNumberFormat="1" applyFont="1" applyBorder="1" applyAlignment="1">
      <alignment horizontal="left" vertical="center"/>
    </xf>
    <xf numFmtId="207" fontId="14" fillId="0" borderId="1" xfId="381" applyNumberFormat="1" applyFont="1" applyBorder="1" applyAlignment="1">
      <alignment vertical="center"/>
    </xf>
    <xf numFmtId="41" fontId="14" fillId="0" borderId="1" xfId="381" applyNumberFormat="1" applyFont="1" applyBorder="1" applyAlignment="1">
      <alignment vertical="center"/>
    </xf>
    <xf numFmtId="0" fontId="107" fillId="0" borderId="1" xfId="438" applyBorder="1">
      <alignment vertical="center"/>
    </xf>
    <xf numFmtId="0" fontId="109" fillId="0" borderId="1" xfId="0" applyFont="1" applyBorder="1" applyAlignment="1">
      <alignment horizontal="center" vertical="center" shrinkToFit="1"/>
    </xf>
    <xf numFmtId="0" fontId="109" fillId="0" borderId="1" xfId="0" applyFont="1" applyBorder="1" applyAlignment="1">
      <alignment horizontal="center" vertical="center" shrinkToFit="1"/>
    </xf>
    <xf numFmtId="41" fontId="113" fillId="0" borderId="1" xfId="1" applyFont="1" applyBorder="1">
      <alignment vertical="center"/>
    </xf>
    <xf numFmtId="41" fontId="15" fillId="0" borderId="1" xfId="1" applyFont="1" applyFill="1" applyBorder="1" applyAlignment="1">
      <alignment vertical="center" shrinkToFit="1"/>
    </xf>
    <xf numFmtId="41" fontId="14" fillId="0" borderId="1" xfId="0" applyNumberFormat="1" applyFont="1" applyBorder="1" applyAlignment="1">
      <alignment vertical="center" shrinkToFit="1"/>
    </xf>
    <xf numFmtId="0" fontId="14" fillId="0" borderId="2" xfId="0" applyFont="1" applyFill="1" applyBorder="1" applyAlignment="1">
      <alignment vertical="center" shrinkToFit="1"/>
    </xf>
    <xf numFmtId="0" fontId="109" fillId="0" borderId="1" xfId="0" applyFont="1" applyFill="1" applyBorder="1" applyAlignment="1">
      <alignment horizontal="center" vertical="center" shrinkToFit="1"/>
    </xf>
    <xf numFmtId="0" fontId="109" fillId="0" borderId="1" xfId="0" applyNumberFormat="1" applyFont="1" applyFill="1" applyBorder="1" applyAlignment="1">
      <alignment horizontal="center" vertical="center" shrinkToFit="1"/>
    </xf>
    <xf numFmtId="177" fontId="109" fillId="0" borderId="1" xfId="3" applyNumberFormat="1" applyFont="1" applyFill="1" applyBorder="1" applyAlignment="1">
      <alignment horizontal="center" vertical="center" shrinkToFit="1"/>
    </xf>
    <xf numFmtId="41" fontId="109" fillId="0" borderId="2" xfId="3" applyFont="1" applyFill="1" applyBorder="1" applyAlignment="1">
      <alignment horizontal="center" vertical="center" shrinkToFit="1"/>
    </xf>
    <xf numFmtId="0" fontId="109" fillId="0" borderId="2" xfId="0" applyFont="1" applyFill="1" applyBorder="1" applyAlignment="1">
      <alignment vertical="center" shrinkToFit="1"/>
    </xf>
    <xf numFmtId="0" fontId="109" fillId="0" borderId="1" xfId="0" applyFont="1" applyFill="1" applyBorder="1" applyAlignment="1">
      <alignment vertical="center" shrinkToFit="1"/>
    </xf>
    <xf numFmtId="0" fontId="110" fillId="0" borderId="1" xfId="0" applyFont="1" applyFill="1" applyBorder="1" applyAlignment="1">
      <alignment horizontal="center" vertical="center" shrinkToFit="1"/>
    </xf>
    <xf numFmtId="177" fontId="110" fillId="0" borderId="1" xfId="3" applyNumberFormat="1" applyFont="1" applyFill="1" applyBorder="1" applyAlignment="1">
      <alignment vertical="center" shrinkToFit="1"/>
    </xf>
    <xf numFmtId="4" fontId="110" fillId="0" borderId="44" xfId="0" applyNumberFormat="1" applyFont="1" applyFill="1" applyBorder="1" applyAlignment="1">
      <alignment vertical="center" shrinkToFit="1"/>
    </xf>
    <xf numFmtId="4" fontId="110" fillId="0" borderId="3" xfId="0" applyNumberFormat="1" applyFont="1" applyFill="1" applyBorder="1" applyAlignment="1">
      <alignment vertical="center" shrinkToFit="1"/>
    </xf>
    <xf numFmtId="4" fontId="110" fillId="0" borderId="2" xfId="0" applyNumberFormat="1" applyFont="1" applyFill="1" applyBorder="1" applyAlignment="1">
      <alignment vertical="center" shrinkToFit="1"/>
    </xf>
    <xf numFmtId="2" fontId="110" fillId="0" borderId="2" xfId="3" applyNumberFormat="1" applyFont="1" applyFill="1" applyBorder="1" applyAlignment="1">
      <alignment vertical="center" shrinkToFit="1"/>
    </xf>
    <xf numFmtId="0" fontId="110" fillId="0" borderId="2" xfId="0" applyFont="1" applyFill="1" applyBorder="1" applyAlignment="1">
      <alignment vertical="center" shrinkToFit="1"/>
    </xf>
    <xf numFmtId="0" fontId="110" fillId="0" borderId="1" xfId="0" applyFont="1" applyFill="1" applyBorder="1" applyAlignment="1">
      <alignment vertical="center" shrinkToFit="1"/>
    </xf>
    <xf numFmtId="0" fontId="110" fillId="0" borderId="1" xfId="17" applyNumberFormat="1" applyFont="1" applyFill="1" applyBorder="1" applyAlignment="1" applyProtection="1">
      <alignment horizontal="left" vertical="center" shrinkToFit="1"/>
    </xf>
    <xf numFmtId="0" fontId="110" fillId="0" borderId="1" xfId="17" applyNumberFormat="1" applyFont="1" applyFill="1" applyBorder="1" applyAlignment="1">
      <alignment vertical="center" shrinkToFit="1"/>
    </xf>
    <xf numFmtId="2" fontId="110" fillId="0" borderId="1" xfId="3" applyNumberFormat="1" applyFont="1" applyFill="1" applyBorder="1" applyAlignment="1">
      <alignment vertical="center" shrinkToFit="1"/>
    </xf>
    <xf numFmtId="4" fontId="114" fillId="0" borderId="44" xfId="0" applyNumberFormat="1" applyFont="1" applyFill="1" applyBorder="1" applyAlignment="1">
      <alignment vertical="center" shrinkToFit="1"/>
    </xf>
    <xf numFmtId="4" fontId="114" fillId="0" borderId="2" xfId="0" applyNumberFormat="1" applyFont="1" applyFill="1" applyBorder="1" applyAlignment="1">
      <alignment vertical="center" shrinkToFit="1"/>
    </xf>
    <xf numFmtId="2" fontId="114" fillId="0" borderId="2" xfId="3" applyNumberFormat="1" applyFont="1" applyFill="1" applyBorder="1" applyAlignment="1">
      <alignment horizontal="center" vertical="center" shrinkToFit="1"/>
    </xf>
    <xf numFmtId="0" fontId="109" fillId="0" borderId="1" xfId="17" applyNumberFormat="1" applyFont="1" applyFill="1" applyBorder="1" applyAlignment="1" applyProtection="1">
      <alignment horizontal="left" vertical="center" shrinkToFit="1"/>
    </xf>
    <xf numFmtId="4" fontId="110" fillId="0" borderId="44" xfId="0" applyNumberFormat="1" applyFont="1" applyFill="1" applyBorder="1" applyAlignment="1">
      <alignment horizontal="right" vertical="center" shrinkToFit="1"/>
    </xf>
    <xf numFmtId="4" fontId="109" fillId="0" borderId="3" xfId="0" applyNumberFormat="1" applyFont="1" applyFill="1" applyBorder="1" applyAlignment="1">
      <alignment horizontal="right" vertical="center"/>
    </xf>
    <xf numFmtId="4" fontId="109" fillId="0" borderId="44" xfId="3" applyNumberFormat="1" applyFont="1" applyFill="1" applyBorder="1" applyAlignment="1">
      <alignment horizontal="right" vertical="center" shrinkToFit="1"/>
    </xf>
    <xf numFmtId="4" fontId="109" fillId="0" borderId="2" xfId="0" applyNumberFormat="1" applyFont="1" applyFill="1" applyBorder="1" applyAlignment="1">
      <alignment horizontal="right" vertical="center"/>
    </xf>
    <xf numFmtId="0" fontId="110" fillId="0" borderId="1" xfId="0" applyNumberFormat="1" applyFont="1" applyFill="1" applyBorder="1" applyAlignment="1">
      <alignment vertical="center" shrinkToFit="1"/>
    </xf>
    <xf numFmtId="0" fontId="14" fillId="0" borderId="1" xfId="0" applyNumberFormat="1" applyFont="1" applyFill="1" applyBorder="1" applyAlignment="1">
      <alignment vertical="center" shrinkToFit="1"/>
    </xf>
    <xf numFmtId="177" fontId="14" fillId="0" borderId="1" xfId="3" applyNumberFormat="1" applyFont="1" applyFill="1" applyBorder="1" applyAlignment="1">
      <alignment vertical="center" shrinkToFit="1"/>
    </xf>
    <xf numFmtId="0" fontId="14" fillId="0" borderId="44" xfId="0" applyFont="1" applyFill="1" applyBorder="1" applyAlignment="1">
      <alignment vertical="center" shrinkToFit="1"/>
    </xf>
    <xf numFmtId="0" fontId="14" fillId="0" borderId="3" xfId="0" applyFont="1" applyFill="1" applyBorder="1" applyAlignment="1">
      <alignment vertical="center" shrinkToFit="1"/>
    </xf>
    <xf numFmtId="0" fontId="14" fillId="0" borderId="2" xfId="3" applyNumberFormat="1" applyFont="1" applyFill="1" applyBorder="1" applyAlignment="1">
      <alignment vertical="center" shrinkToFit="1"/>
    </xf>
    <xf numFmtId="0" fontId="110" fillId="0" borderId="0" xfId="0" applyFont="1">
      <alignment vertical="center"/>
    </xf>
    <xf numFmtId="0" fontId="110" fillId="0" borderId="0" xfId="0" applyFont="1" applyAlignment="1">
      <alignment horizontal="center" vertical="center"/>
    </xf>
    <xf numFmtId="3" fontId="110" fillId="0" borderId="1" xfId="0" applyNumberFormat="1" applyFont="1" applyBorder="1" applyAlignment="1">
      <alignment vertical="center" shrinkToFit="1"/>
    </xf>
    <xf numFmtId="0" fontId="110" fillId="0" borderId="1" xfId="0" applyFont="1" applyBorder="1" applyAlignment="1">
      <alignment horizontal="right" vertical="center" shrinkToFit="1"/>
    </xf>
    <xf numFmtId="0" fontId="110" fillId="0" borderId="1" xfId="0" applyFont="1" applyFill="1" applyBorder="1" applyAlignment="1">
      <alignment horizontal="right" vertical="center" shrinkToFit="1"/>
    </xf>
    <xf numFmtId="3" fontId="110" fillId="0" borderId="1" xfId="0" applyNumberFormat="1" applyFont="1" applyFill="1" applyBorder="1" applyAlignment="1">
      <alignment vertical="center" shrinkToFit="1"/>
    </xf>
    <xf numFmtId="0" fontId="110" fillId="0" borderId="0" xfId="0" applyFont="1" applyAlignment="1">
      <alignment vertical="center" shrinkToFit="1"/>
    </xf>
    <xf numFmtId="0" fontId="110" fillId="0" borderId="0" xfId="0" applyFont="1" applyFill="1" applyAlignment="1">
      <alignment vertical="center" shrinkToFit="1"/>
    </xf>
    <xf numFmtId="176" fontId="110" fillId="0" borderId="1" xfId="3" applyNumberFormat="1" applyFont="1" applyFill="1" applyBorder="1" applyAlignment="1">
      <alignment vertical="center" shrinkToFit="1"/>
    </xf>
    <xf numFmtId="0" fontId="110" fillId="0" borderId="0" xfId="0" applyFont="1" applyAlignment="1">
      <alignment vertical="center"/>
    </xf>
    <xf numFmtId="0" fontId="110" fillId="0" borderId="0" xfId="0" applyFont="1" applyAlignment="1">
      <alignment horizontal="right" vertical="center"/>
    </xf>
    <xf numFmtId="41" fontId="163" fillId="0" borderId="2" xfId="0" applyNumberFormat="1" applyFont="1" applyBorder="1" applyAlignment="1">
      <alignment vertical="center" shrinkToFit="1"/>
    </xf>
    <xf numFmtId="3" fontId="110" fillId="0" borderId="1" xfId="0" applyNumberFormat="1" applyFont="1" applyFill="1" applyBorder="1" applyAlignment="1">
      <alignment horizontal="center" vertical="center" shrinkToFit="1"/>
    </xf>
    <xf numFmtId="0" fontId="110" fillId="0" borderId="0" xfId="0" applyFont="1" applyFill="1">
      <alignment vertical="center"/>
    </xf>
    <xf numFmtId="3" fontId="110" fillId="0" borderId="1" xfId="1942" applyNumberFormat="1" applyFont="1" applyFill="1" applyBorder="1" applyAlignment="1">
      <alignment horizontal="center" vertical="center" shrinkToFit="1"/>
    </xf>
    <xf numFmtId="0" fontId="110" fillId="0" borderId="1" xfId="0" applyFont="1" applyBorder="1" applyAlignment="1">
      <alignment vertical="center" shrinkToFit="1"/>
    </xf>
    <xf numFmtId="0" fontId="110" fillId="0" borderId="1" xfId="0" applyFont="1" applyBorder="1" applyAlignment="1">
      <alignment horizontal="center" vertical="center" shrinkToFit="1"/>
    </xf>
    <xf numFmtId="0" fontId="110" fillId="0" borderId="1" xfId="17" applyNumberFormat="1" applyFont="1" applyBorder="1" applyAlignment="1">
      <alignment vertical="center" shrinkToFit="1"/>
    </xf>
    <xf numFmtId="2" fontId="110" fillId="0" borderId="1" xfId="3" applyNumberFormat="1" applyFont="1" applyBorder="1" applyAlignment="1">
      <alignment vertical="center" shrinkToFit="1"/>
    </xf>
    <xf numFmtId="176" fontId="110" fillId="0" borderId="1" xfId="0" applyNumberFormat="1" applyFont="1" applyBorder="1" applyAlignment="1">
      <alignment vertical="center" shrinkToFit="1"/>
    </xf>
    <xf numFmtId="0" fontId="110" fillId="0" borderId="1" xfId="0" applyFont="1" applyBorder="1" applyAlignment="1">
      <alignment horizontal="right" vertical="center" shrinkToFit="1"/>
    </xf>
    <xf numFmtId="0" fontId="110" fillId="0" borderId="0" xfId="0" applyFont="1">
      <alignment vertical="center"/>
    </xf>
    <xf numFmtId="176" fontId="110" fillId="0" borderId="1" xfId="3" applyNumberFormat="1" applyFont="1" applyBorder="1" applyAlignment="1">
      <alignment vertical="center" shrinkToFit="1"/>
    </xf>
    <xf numFmtId="3" fontId="110" fillId="0" borderId="1" xfId="0" applyNumberFormat="1" applyFont="1" applyFill="1" applyBorder="1" applyAlignment="1">
      <alignment vertical="center" shrinkToFit="1"/>
    </xf>
    <xf numFmtId="3" fontId="110" fillId="0" borderId="1" xfId="0" applyNumberFormat="1" applyFont="1" applyBorder="1" applyAlignment="1">
      <alignment vertical="center" shrinkToFit="1"/>
    </xf>
    <xf numFmtId="0" fontId="110" fillId="0" borderId="1" xfId="0" applyFont="1" applyFill="1" applyBorder="1" applyAlignment="1">
      <alignment horizontal="center" vertical="center" shrinkToFit="1"/>
    </xf>
    <xf numFmtId="0" fontId="110" fillId="0" borderId="1" xfId="0" applyFont="1" applyFill="1" applyBorder="1" applyAlignment="1">
      <alignment vertical="center" shrinkToFit="1"/>
    </xf>
    <xf numFmtId="176" fontId="110" fillId="0" borderId="1" xfId="3" applyNumberFormat="1" applyFont="1" applyFill="1" applyBorder="1" applyAlignment="1">
      <alignment vertical="center" shrinkToFit="1"/>
    </xf>
    <xf numFmtId="176" fontId="110" fillId="0" borderId="1" xfId="0" applyNumberFormat="1" applyFont="1" applyFill="1" applyBorder="1" applyAlignment="1">
      <alignment vertical="center" shrinkToFit="1"/>
    </xf>
    <xf numFmtId="0" fontId="110" fillId="0" borderId="1" xfId="0" applyFont="1" applyFill="1" applyBorder="1" applyAlignment="1">
      <alignment horizontal="center" vertical="center" shrinkToFit="1"/>
    </xf>
    <xf numFmtId="0" fontId="110" fillId="0" borderId="1" xfId="17" applyNumberFormat="1" applyFont="1" applyFill="1" applyBorder="1" applyAlignment="1" applyProtection="1">
      <alignment horizontal="left" vertical="center" shrinkToFit="1"/>
    </xf>
    <xf numFmtId="0" fontId="110" fillId="0" borderId="1" xfId="17" applyNumberFormat="1" applyFont="1" applyFill="1" applyBorder="1" applyAlignment="1">
      <alignment vertical="center" shrinkToFit="1"/>
    </xf>
    <xf numFmtId="2" fontId="110" fillId="0" borderId="1" xfId="3" applyNumberFormat="1" applyFont="1" applyFill="1" applyBorder="1" applyAlignment="1">
      <alignment vertical="center" shrinkToFit="1"/>
    </xf>
    <xf numFmtId="0" fontId="110" fillId="0" borderId="1" xfId="0" applyFont="1" applyBorder="1" applyAlignment="1">
      <alignment vertical="center" shrinkToFit="1"/>
    </xf>
    <xf numFmtId="0" fontId="110" fillId="0" borderId="1" xfId="0" applyFont="1" applyBorder="1" applyAlignment="1">
      <alignment horizontal="center" vertical="center" shrinkToFit="1"/>
    </xf>
    <xf numFmtId="0" fontId="110" fillId="0" borderId="1" xfId="0" applyFont="1" applyBorder="1" applyAlignment="1">
      <alignment horizontal="right" vertical="center" shrinkToFit="1"/>
    </xf>
    <xf numFmtId="0" fontId="110" fillId="0" borderId="0" xfId="0" applyFont="1">
      <alignment vertical="center"/>
    </xf>
    <xf numFmtId="3" fontId="110" fillId="0" borderId="1" xfId="0" applyNumberFormat="1" applyFont="1" applyFill="1" applyBorder="1" applyAlignment="1">
      <alignment vertical="center" shrinkToFit="1"/>
    </xf>
    <xf numFmtId="3" fontId="110" fillId="0" borderId="1" xfId="0" applyNumberFormat="1" applyFont="1" applyBorder="1" applyAlignment="1">
      <alignment vertical="center" shrinkToFit="1"/>
    </xf>
    <xf numFmtId="176" fontId="14" fillId="0" borderId="1" xfId="3" applyNumberFormat="1" applyFont="1" applyBorder="1" applyAlignment="1">
      <alignment vertical="center" shrinkToFit="1"/>
    </xf>
    <xf numFmtId="0" fontId="110" fillId="0" borderId="1" xfId="0" applyFont="1" applyBorder="1" applyAlignment="1">
      <alignment vertical="center" shrinkToFit="1"/>
    </xf>
    <xf numFmtId="0" fontId="110" fillId="0" borderId="1" xfId="0" applyFont="1" applyBorder="1" applyAlignment="1">
      <alignment horizontal="center" vertical="center" shrinkToFit="1"/>
    </xf>
    <xf numFmtId="0" fontId="110" fillId="0" borderId="1" xfId="3" applyNumberFormat="1" applyFont="1" applyBorder="1" applyAlignment="1">
      <alignment vertical="center" shrinkToFit="1"/>
    </xf>
    <xf numFmtId="0" fontId="110" fillId="0" borderId="1" xfId="17" applyNumberFormat="1" applyFont="1" applyBorder="1" applyAlignment="1">
      <alignment vertical="center" shrinkToFit="1"/>
    </xf>
    <xf numFmtId="2" fontId="110" fillId="0" borderId="1" xfId="3" applyNumberFormat="1" applyFont="1" applyBorder="1" applyAlignment="1">
      <alignment vertical="center" shrinkToFit="1"/>
    </xf>
    <xf numFmtId="176" fontId="110" fillId="0" borderId="1" xfId="0" applyNumberFormat="1" applyFont="1" applyBorder="1" applyAlignment="1">
      <alignment vertical="center" shrinkToFit="1"/>
    </xf>
    <xf numFmtId="176" fontId="110" fillId="0" borderId="1" xfId="3" applyNumberFormat="1" applyFont="1" applyBorder="1" applyAlignment="1">
      <alignment vertical="center" shrinkToFit="1"/>
    </xf>
    <xf numFmtId="3" fontId="110" fillId="0" borderId="1" xfId="3" applyNumberFormat="1" applyFont="1" applyFill="1" applyBorder="1" applyAlignment="1">
      <alignment vertical="center" shrinkToFit="1"/>
    </xf>
    <xf numFmtId="3" fontId="110" fillId="0" borderId="1" xfId="0" applyNumberFormat="1" applyFont="1" applyFill="1" applyBorder="1" applyAlignment="1">
      <alignment vertical="center" shrinkToFit="1"/>
    </xf>
    <xf numFmtId="0" fontId="110" fillId="0" borderId="1" xfId="0" applyFont="1" applyFill="1" applyBorder="1" applyAlignment="1">
      <alignment horizontal="center" vertical="center" shrinkToFit="1"/>
    </xf>
    <xf numFmtId="0" fontId="110" fillId="0" borderId="1" xfId="0" applyFont="1" applyFill="1" applyBorder="1" applyAlignment="1">
      <alignment horizontal="right" vertical="center" shrinkToFit="1"/>
    </xf>
    <xf numFmtId="0" fontId="110" fillId="0" borderId="1" xfId="0" applyFont="1" applyFill="1" applyBorder="1" applyAlignment="1">
      <alignment vertical="center" shrinkToFit="1"/>
    </xf>
    <xf numFmtId="0" fontId="110" fillId="0" borderId="1" xfId="1942" applyFont="1" applyFill="1" applyBorder="1" applyAlignment="1">
      <alignment horizontal="center" vertical="center" shrinkToFit="1"/>
    </xf>
    <xf numFmtId="0" fontId="110" fillId="0" borderId="1" xfId="17" applyNumberFormat="1" applyFont="1" applyFill="1" applyBorder="1" applyAlignment="1" applyProtection="1">
      <alignment horizontal="left" vertical="center" shrinkToFit="1"/>
    </xf>
    <xf numFmtId="0" fontId="110" fillId="0" borderId="1" xfId="17" applyNumberFormat="1" applyFont="1" applyFill="1" applyBorder="1" applyAlignment="1">
      <alignment vertical="center" shrinkToFit="1"/>
    </xf>
    <xf numFmtId="2" fontId="110" fillId="0" borderId="1" xfId="3" applyNumberFormat="1" applyFont="1" applyFill="1" applyBorder="1" applyAlignment="1">
      <alignment vertical="center" shrinkToFit="1"/>
    </xf>
    <xf numFmtId="176" fontId="110" fillId="0" borderId="1" xfId="3" applyNumberFormat="1" applyFont="1" applyFill="1" applyBorder="1" applyAlignment="1">
      <alignment vertical="center" shrinkToFit="1"/>
    </xf>
    <xf numFmtId="0" fontId="109" fillId="0" borderId="6" xfId="0" applyFont="1" applyBorder="1" applyAlignment="1">
      <alignment horizontal="center" vertical="center" shrinkToFit="1"/>
    </xf>
    <xf numFmtId="0" fontId="109" fillId="0" borderId="6" xfId="0" applyNumberFormat="1" applyFont="1" applyBorder="1" applyAlignment="1">
      <alignment horizontal="center" vertical="center" shrinkToFit="1"/>
    </xf>
    <xf numFmtId="176" fontId="109" fillId="0" borderId="6" xfId="1" applyNumberFormat="1" applyFont="1" applyBorder="1" applyAlignment="1">
      <alignment horizontal="center" vertical="center" shrinkToFit="1"/>
    </xf>
    <xf numFmtId="0" fontId="109" fillId="0" borderId="1" xfId="0" applyNumberFormat="1" applyFont="1" applyBorder="1" applyAlignment="1">
      <alignment horizontal="center" vertical="center" shrinkToFit="1"/>
    </xf>
    <xf numFmtId="0" fontId="3" fillId="0" borderId="0" xfId="2004">
      <alignment vertical="center"/>
    </xf>
    <xf numFmtId="0" fontId="165" fillId="0" borderId="0" xfId="2004" applyFont="1" applyAlignment="1">
      <alignment horizontal="right" vertical="center"/>
    </xf>
    <xf numFmtId="245" fontId="165" fillId="0" borderId="0" xfId="2004" applyNumberFormat="1" applyFont="1" applyAlignment="1">
      <alignment vertical="center"/>
    </xf>
    <xf numFmtId="0" fontId="165" fillId="0" borderId="1" xfId="2004" quotePrefix="1" applyFont="1" applyBorder="1" applyAlignment="1">
      <alignment horizontal="center" vertical="center" wrapText="1"/>
    </xf>
    <xf numFmtId="0" fontId="3" fillId="0" borderId="0" xfId="2004" quotePrefix="1">
      <alignment vertical="center"/>
    </xf>
    <xf numFmtId="0" fontId="3" fillId="0" borderId="1" xfId="2004" quotePrefix="1" applyBorder="1" applyAlignment="1">
      <alignment horizontal="center" vertical="center" wrapText="1"/>
    </xf>
    <xf numFmtId="245" fontId="3" fillId="0" borderId="1" xfId="2004" applyNumberFormat="1" applyBorder="1" applyAlignment="1">
      <alignment vertical="center" wrapText="1"/>
    </xf>
    <xf numFmtId="0" fontId="3" fillId="0" borderId="1" xfId="2004" quotePrefix="1" applyBorder="1" applyAlignment="1">
      <alignment vertical="center" wrapText="1"/>
    </xf>
    <xf numFmtId="41" fontId="0" fillId="0" borderId="0" xfId="2005" applyFont="1">
      <alignment vertical="center"/>
    </xf>
    <xf numFmtId="0" fontId="109" fillId="0" borderId="1" xfId="0" applyFont="1" applyBorder="1" applyAlignment="1">
      <alignment horizontal="center" vertical="center" shrinkToFit="1"/>
    </xf>
    <xf numFmtId="176" fontId="109" fillId="0" borderId="1" xfId="3" applyNumberFormat="1" applyFont="1" applyBorder="1" applyAlignment="1">
      <alignment horizontal="center" vertical="center" shrinkToFit="1"/>
    </xf>
    <xf numFmtId="0" fontId="3" fillId="0" borderId="1" xfId="2004" quotePrefix="1" applyBorder="1" applyAlignment="1">
      <alignment vertical="center" wrapText="1"/>
    </xf>
    <xf numFmtId="0" fontId="3" fillId="0" borderId="1" xfId="2004" quotePrefix="1" applyBorder="1" applyAlignment="1">
      <alignment horizontal="center" vertical="center" wrapText="1"/>
    </xf>
    <xf numFmtId="0" fontId="107" fillId="0" borderId="1" xfId="0" quotePrefix="1" applyFont="1" applyBorder="1" applyAlignment="1">
      <alignment vertical="center" wrapText="1"/>
    </xf>
    <xf numFmtId="0" fontId="107" fillId="0" borderId="1" xfId="0" applyFont="1" applyBorder="1" applyAlignment="1">
      <alignment vertical="center" wrapText="1"/>
    </xf>
    <xf numFmtId="246" fontId="107" fillId="0" borderId="1" xfId="0" applyNumberFormat="1" applyFont="1" applyBorder="1" applyAlignment="1">
      <alignment vertical="center" wrapText="1"/>
    </xf>
    <xf numFmtId="247" fontId="107" fillId="0" borderId="1" xfId="0" applyNumberFormat="1" applyFont="1" applyBorder="1" applyAlignment="1">
      <alignment vertical="center" wrapText="1"/>
    </xf>
    <xf numFmtId="0" fontId="167" fillId="0" borderId="1" xfId="0" quotePrefix="1" applyFont="1" applyBorder="1" applyAlignment="1">
      <alignment horizontal="center" vertical="center"/>
    </xf>
    <xf numFmtId="0" fontId="110" fillId="0" borderId="1" xfId="0" applyNumberFormat="1" applyFont="1" applyBorder="1" applyAlignment="1">
      <alignment vertical="center" shrinkToFit="1"/>
    </xf>
    <xf numFmtId="0" fontId="110" fillId="0" borderId="1" xfId="1" applyNumberFormat="1" applyFont="1" applyBorder="1" applyAlignment="1">
      <alignment vertical="center" shrinkToFit="1"/>
    </xf>
    <xf numFmtId="0" fontId="167" fillId="0" borderId="1" xfId="0" quotePrefix="1" applyFont="1" applyBorder="1" applyAlignment="1">
      <alignment horizontal="center" vertical="center" wrapText="1"/>
    </xf>
    <xf numFmtId="41" fontId="14" fillId="0" borderId="1" xfId="1" applyFont="1" applyBorder="1" applyAlignment="1">
      <alignment vertical="center" shrinkToFit="1"/>
    </xf>
    <xf numFmtId="41" fontId="111" fillId="0" borderId="1" xfId="1" applyFont="1" applyBorder="1" applyAlignment="1">
      <alignment horizontal="center" vertical="center" shrinkToFit="1"/>
    </xf>
    <xf numFmtId="41" fontId="14" fillId="0" borderId="1" xfId="1" applyFont="1" applyBorder="1" applyAlignment="1">
      <alignment horizontal="center" vertical="center" shrinkToFit="1"/>
    </xf>
    <xf numFmtId="41" fontId="15" fillId="0" borderId="1" xfId="1" applyFont="1" applyBorder="1" applyAlignment="1">
      <alignment vertical="center" shrinkToFit="1"/>
    </xf>
    <xf numFmtId="0" fontId="3" fillId="0" borderId="1" xfId="2004" quotePrefix="1" applyBorder="1" applyAlignment="1">
      <alignment vertical="center" wrapText="1"/>
    </xf>
    <xf numFmtId="0" fontId="2" fillId="0" borderId="1" xfId="2004" quotePrefix="1" applyFont="1" applyBorder="1" applyAlignment="1">
      <alignment vertical="center" wrapText="1"/>
    </xf>
    <xf numFmtId="0" fontId="1" fillId="0" borderId="1" xfId="2004" quotePrefix="1" applyFont="1" applyBorder="1" applyAlignment="1">
      <alignment vertical="center" wrapText="1"/>
    </xf>
    <xf numFmtId="0" fontId="17" fillId="0" borderId="0" xfId="0" applyNumberFormat="1" applyFont="1" applyBorder="1" applyAlignment="1">
      <alignment horizontal="center" vertical="center" shrinkToFit="1"/>
    </xf>
    <xf numFmtId="0" fontId="17" fillId="0" borderId="0" xfId="0" applyNumberFormat="1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 shrinkToFit="1"/>
    </xf>
    <xf numFmtId="0" fontId="15" fillId="0" borderId="0" xfId="0" applyFont="1" applyBorder="1" applyAlignment="1">
      <alignment horizontal="left" vertical="center" shrinkToFit="1"/>
    </xf>
    <xf numFmtId="0" fontId="15" fillId="0" borderId="5" xfId="0" applyFont="1" applyBorder="1" applyAlignment="1">
      <alignment horizontal="center" vertical="center" shrinkToFit="1"/>
    </xf>
    <xf numFmtId="0" fontId="15" fillId="0" borderId="6" xfId="0" applyFont="1" applyBorder="1" applyAlignment="1">
      <alignment horizontal="center" vertical="center" shrinkToFit="1"/>
    </xf>
    <xf numFmtId="0" fontId="15" fillId="0" borderId="5" xfId="0" applyNumberFormat="1" applyFont="1" applyBorder="1" applyAlignment="1">
      <alignment horizontal="center" vertical="center" shrinkToFit="1"/>
    </xf>
    <xf numFmtId="0" fontId="15" fillId="0" borderId="6" xfId="0" applyNumberFormat="1" applyFont="1" applyBorder="1" applyAlignment="1">
      <alignment horizontal="center" vertical="center" shrinkToFit="1"/>
    </xf>
    <xf numFmtId="176" fontId="15" fillId="0" borderId="5" xfId="3" applyNumberFormat="1" applyFont="1" applyBorder="1" applyAlignment="1">
      <alignment horizontal="center" vertical="center" shrinkToFit="1"/>
    </xf>
    <xf numFmtId="176" fontId="15" fillId="0" borderId="6" xfId="3" applyNumberFormat="1" applyFont="1" applyBorder="1" applyAlignment="1">
      <alignment horizontal="center" vertical="center" shrinkToFit="1"/>
    </xf>
    <xf numFmtId="176" fontId="15" fillId="0" borderId="4" xfId="3" applyNumberFormat="1" applyFont="1" applyBorder="1" applyAlignment="1">
      <alignment horizontal="center" vertical="center" shrinkToFit="1"/>
    </xf>
    <xf numFmtId="176" fontId="15" fillId="0" borderId="2" xfId="3" applyNumberFormat="1" applyFont="1" applyBorder="1" applyAlignment="1">
      <alignment horizontal="center" vertical="center" shrinkToFit="1"/>
    </xf>
    <xf numFmtId="0" fontId="111" fillId="0" borderId="4" xfId="2" applyNumberFormat="1" applyFont="1" applyBorder="1" applyAlignment="1" applyProtection="1">
      <alignment horizontal="left" vertical="center" shrinkToFit="1"/>
    </xf>
    <xf numFmtId="0" fontId="111" fillId="0" borderId="2" xfId="2" applyNumberFormat="1" applyFont="1" applyBorder="1" applyAlignment="1" applyProtection="1">
      <alignment horizontal="left" vertical="center" shrinkToFit="1"/>
    </xf>
    <xf numFmtId="0" fontId="15" fillId="0" borderId="8" xfId="0" applyFont="1" applyBorder="1" applyAlignment="1">
      <alignment horizontal="left" vertical="center" shrinkToFit="1"/>
    </xf>
    <xf numFmtId="0" fontId="111" fillId="0" borderId="4" xfId="0" applyNumberFormat="1" applyFont="1" applyBorder="1" applyAlignment="1">
      <alignment horizontal="left" vertical="center" shrinkToFit="1"/>
    </xf>
    <xf numFmtId="0" fontId="111" fillId="0" borderId="2" xfId="0" applyNumberFormat="1" applyFont="1" applyBorder="1" applyAlignment="1">
      <alignment horizontal="left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15" fillId="0" borderId="40" xfId="2" applyNumberFormat="1" applyFont="1" applyFill="1" applyBorder="1" applyAlignment="1" applyProtection="1">
      <alignment horizontal="center" vertical="center" wrapText="1"/>
    </xf>
    <xf numFmtId="0" fontId="15" fillId="0" borderId="41" xfId="2" applyNumberFormat="1" applyFont="1" applyFill="1" applyBorder="1" applyAlignment="1" applyProtection="1">
      <alignment horizontal="center" vertical="center" wrapText="1"/>
    </xf>
    <xf numFmtId="0" fontId="164" fillId="0" borderId="0" xfId="2004" applyFont="1" applyAlignment="1">
      <alignment horizontal="center" vertical="center"/>
    </xf>
    <xf numFmtId="0" fontId="165" fillId="0" borderId="0" xfId="2004" quotePrefix="1" applyFont="1">
      <alignment vertical="center"/>
    </xf>
    <xf numFmtId="0" fontId="165" fillId="0" borderId="1" xfId="2004" quotePrefix="1" applyFont="1" applyBorder="1" applyAlignment="1">
      <alignment horizontal="center" vertical="center" wrapText="1"/>
    </xf>
    <xf numFmtId="0" fontId="3" fillId="0" borderId="1" xfId="2004" quotePrefix="1" applyBorder="1" applyAlignment="1">
      <alignment horizontal="distributed" vertical="center" wrapText="1"/>
    </xf>
    <xf numFmtId="0" fontId="3" fillId="0" borderId="1" xfId="2004" quotePrefix="1" applyBorder="1" applyAlignment="1">
      <alignment vertical="center" wrapText="1"/>
    </xf>
    <xf numFmtId="0" fontId="3" fillId="0" borderId="1" xfId="2004" quotePrefix="1" applyBorder="1" applyAlignment="1">
      <alignment horizontal="center" vertical="center" wrapText="1"/>
    </xf>
    <xf numFmtId="0" fontId="1" fillId="0" borderId="4" xfId="2004" quotePrefix="1" applyFont="1" applyBorder="1" applyAlignment="1">
      <alignment horizontal="left" vertical="center" wrapText="1"/>
    </xf>
    <xf numFmtId="0" fontId="3" fillId="0" borderId="3" xfId="2004" quotePrefix="1" applyBorder="1" applyAlignment="1">
      <alignment horizontal="left" vertical="center" wrapText="1"/>
    </xf>
    <xf numFmtId="0" fontId="3" fillId="0" borderId="2" xfId="2004" quotePrefix="1" applyBorder="1" applyAlignment="1">
      <alignment horizontal="left" vertical="center" wrapText="1"/>
    </xf>
    <xf numFmtId="0" fontId="167" fillId="0" borderId="1" xfId="0" quotePrefix="1" applyFont="1" applyBorder="1" applyAlignment="1">
      <alignment horizontal="center" vertical="center"/>
    </xf>
    <xf numFmtId="0" fontId="167" fillId="0" borderId="1" xfId="0" quotePrefix="1" applyFont="1" applyBorder="1" applyAlignment="1">
      <alignment horizontal="center" vertical="center" wrapText="1"/>
    </xf>
    <xf numFmtId="0" fontId="16" fillId="0" borderId="49" xfId="0" applyFont="1" applyBorder="1" applyAlignment="1">
      <alignment horizontal="center" vertical="center" shrinkToFit="1"/>
    </xf>
    <xf numFmtId="0" fontId="15" fillId="0" borderId="43" xfId="0" applyFont="1" applyBorder="1" applyAlignment="1">
      <alignment horizontal="left" vertical="center" shrinkToFit="1"/>
    </xf>
    <xf numFmtId="0" fontId="14" fillId="0" borderId="1" xfId="0" applyNumberFormat="1" applyFont="1" applyBorder="1" applyAlignment="1">
      <alignment horizontal="distributed" vertical="center" indent="3"/>
    </xf>
    <xf numFmtId="0" fontId="16" fillId="0" borderId="0" xfId="0" applyNumberFormat="1" applyFont="1" applyBorder="1" applyAlignment="1">
      <alignment horizontal="center" vertical="center"/>
    </xf>
    <xf numFmtId="0" fontId="14" fillId="0" borderId="1" xfId="0" applyNumberFormat="1" applyFont="1" applyBorder="1" applyAlignment="1">
      <alignment vertical="distributed" textRotation="255" indent="1"/>
    </xf>
    <xf numFmtId="0" fontId="14" fillId="0" borderId="1" xfId="0" applyNumberFormat="1" applyFont="1" applyBorder="1" applyAlignment="1">
      <alignment horizontal="center" vertical="distributed" textRotation="255" indent="1"/>
    </xf>
    <xf numFmtId="0" fontId="15" fillId="0" borderId="8" xfId="0" applyNumberFormat="1" applyFont="1" applyBorder="1" applyAlignment="1">
      <alignment horizontal="left" vertical="center"/>
    </xf>
    <xf numFmtId="0" fontId="15" fillId="0" borderId="1" xfId="0" applyNumberFormat="1" applyFont="1" applyBorder="1" applyAlignment="1">
      <alignment horizontal="distributed" vertical="center" indent="4"/>
    </xf>
    <xf numFmtId="0" fontId="15" fillId="0" borderId="1" xfId="0" applyNumberFormat="1" applyFont="1" applyBorder="1" applyAlignment="1">
      <alignment horizontal="distributed" vertical="center" indent="3"/>
    </xf>
    <xf numFmtId="0" fontId="109" fillId="0" borderId="5" xfId="0" applyFont="1" applyBorder="1" applyAlignment="1">
      <alignment horizontal="center" vertical="center" shrinkToFit="1"/>
    </xf>
    <xf numFmtId="0" fontId="109" fillId="0" borderId="6" xfId="0" applyFont="1" applyBorder="1" applyAlignment="1">
      <alignment horizontal="center" vertical="center" shrinkToFit="1"/>
    </xf>
    <xf numFmtId="0" fontId="109" fillId="0" borderId="5" xfId="0" applyNumberFormat="1" applyFont="1" applyBorder="1" applyAlignment="1">
      <alignment horizontal="center" vertical="center" shrinkToFit="1"/>
    </xf>
    <xf numFmtId="0" fontId="109" fillId="0" borderId="6" xfId="0" applyNumberFormat="1" applyFont="1" applyBorder="1" applyAlignment="1">
      <alignment horizontal="center" vertical="center" shrinkToFit="1"/>
    </xf>
    <xf numFmtId="176" fontId="109" fillId="0" borderId="5" xfId="1" applyNumberFormat="1" applyFont="1" applyBorder="1" applyAlignment="1">
      <alignment horizontal="center" vertical="center" shrinkToFit="1"/>
    </xf>
    <xf numFmtId="176" fontId="109" fillId="0" borderId="6" xfId="1" applyNumberFormat="1" applyFont="1" applyBorder="1" applyAlignment="1">
      <alignment horizontal="center" vertical="center" shrinkToFit="1"/>
    </xf>
    <xf numFmtId="176" fontId="109" fillId="0" borderId="4" xfId="1" applyNumberFormat="1" applyFont="1" applyBorder="1" applyAlignment="1">
      <alignment horizontal="center" vertical="center" shrinkToFit="1"/>
    </xf>
    <xf numFmtId="176" fontId="109" fillId="0" borderId="2" xfId="1" applyNumberFormat="1" applyFont="1" applyBorder="1" applyAlignment="1">
      <alignment horizontal="center" vertical="center" shrinkToFit="1"/>
    </xf>
    <xf numFmtId="0" fontId="109" fillId="0" borderId="4" xfId="17" applyNumberFormat="1" applyFont="1" applyBorder="1" applyAlignment="1" applyProtection="1">
      <alignment horizontal="left" vertical="center" shrinkToFit="1"/>
    </xf>
    <xf numFmtId="0" fontId="109" fillId="0" borderId="2" xfId="17" applyNumberFormat="1" applyFont="1" applyBorder="1" applyAlignment="1" applyProtection="1">
      <alignment horizontal="left" vertical="center" shrinkToFit="1"/>
    </xf>
    <xf numFmtId="0" fontId="109" fillId="0" borderId="4" xfId="0" applyNumberFormat="1" applyFont="1" applyBorder="1" applyAlignment="1">
      <alignment horizontal="left" vertical="center" shrinkToFit="1"/>
    </xf>
    <xf numFmtId="0" fontId="109" fillId="0" borderId="2" xfId="0" applyNumberFormat="1" applyFont="1" applyBorder="1" applyAlignment="1">
      <alignment horizontal="left" vertical="center" shrinkToFit="1"/>
    </xf>
    <xf numFmtId="176" fontId="109" fillId="0" borderId="4" xfId="3" applyNumberFormat="1" applyFont="1" applyBorder="1" applyAlignment="1">
      <alignment vertical="center" shrinkToFit="1"/>
    </xf>
    <xf numFmtId="176" fontId="109" fillId="0" borderId="2" xfId="3" applyNumberFormat="1" applyFont="1" applyBorder="1" applyAlignment="1">
      <alignment vertical="center" shrinkToFit="1"/>
    </xf>
    <xf numFmtId="176" fontId="109" fillId="0" borderId="4" xfId="0" applyNumberFormat="1" applyFont="1" applyBorder="1" applyAlignment="1">
      <alignment horizontal="right" vertical="center" shrinkToFit="1"/>
    </xf>
    <xf numFmtId="176" fontId="109" fillId="0" borderId="2" xfId="0" applyNumberFormat="1" applyFont="1" applyBorder="1" applyAlignment="1">
      <alignment horizontal="right" vertical="center" shrinkToFit="1"/>
    </xf>
    <xf numFmtId="0" fontId="16" fillId="0" borderId="8" xfId="0" applyFont="1" applyBorder="1" applyAlignment="1">
      <alignment horizontal="center" vertical="center" shrinkToFit="1"/>
    </xf>
    <xf numFmtId="0" fontId="109" fillId="0" borderId="1" xfId="0" applyFont="1" applyBorder="1" applyAlignment="1">
      <alignment horizontal="center" vertical="center" shrinkToFit="1"/>
    </xf>
    <xf numFmtId="0" fontId="109" fillId="0" borderId="1" xfId="0" applyNumberFormat="1" applyFont="1" applyBorder="1" applyAlignment="1">
      <alignment horizontal="center" vertical="center" shrinkToFit="1"/>
    </xf>
    <xf numFmtId="0" fontId="109" fillId="0" borderId="5" xfId="3" applyNumberFormat="1" applyFont="1" applyBorder="1" applyAlignment="1">
      <alignment horizontal="center" vertical="center" shrinkToFit="1"/>
    </xf>
    <xf numFmtId="0" fontId="109" fillId="0" borderId="6" xfId="3" applyNumberFormat="1" applyFont="1" applyBorder="1" applyAlignment="1">
      <alignment horizontal="center" vertical="center" shrinkToFit="1"/>
    </xf>
    <xf numFmtId="176" fontId="109" fillId="0" borderId="1" xfId="3" applyNumberFormat="1" applyFont="1" applyBorder="1" applyAlignment="1">
      <alignment horizontal="center" vertical="center" shrinkToFit="1"/>
    </xf>
    <xf numFmtId="0" fontId="109" fillId="0" borderId="1" xfId="0" applyNumberFormat="1" applyFont="1" applyFill="1" applyBorder="1" applyAlignment="1">
      <alignment horizontal="left" vertical="center" shrinkToFit="1"/>
    </xf>
    <xf numFmtId="0" fontId="16" fillId="0" borderId="8" xfId="0" applyFont="1" applyFill="1" applyBorder="1" applyAlignment="1">
      <alignment horizontal="center" vertical="center" shrinkToFit="1"/>
    </xf>
    <xf numFmtId="0" fontId="109" fillId="0" borderId="1" xfId="0" applyFont="1" applyFill="1" applyBorder="1" applyAlignment="1">
      <alignment horizontal="center" vertical="center" shrinkToFit="1"/>
    </xf>
    <xf numFmtId="0" fontId="109" fillId="0" borderId="4" xfId="0" applyFont="1" applyFill="1" applyBorder="1" applyAlignment="1">
      <alignment horizontal="center" vertical="center" shrinkToFit="1"/>
    </xf>
    <xf numFmtId="0" fontId="109" fillId="0" borderId="2" xfId="0" applyFont="1" applyFill="1" applyBorder="1" applyAlignment="1">
      <alignment horizontal="center" vertical="center" shrinkToFit="1"/>
    </xf>
    <xf numFmtId="0" fontId="168" fillId="0" borderId="1" xfId="0" applyFont="1" applyBorder="1" applyAlignment="1">
      <alignment vertical="center" wrapText="1"/>
    </xf>
    <xf numFmtId="246" fontId="168" fillId="0" borderId="1" xfId="0" applyNumberFormat="1" applyFont="1" applyBorder="1" applyAlignment="1">
      <alignment vertical="center" wrapText="1"/>
    </xf>
    <xf numFmtId="247" fontId="168" fillId="0" borderId="1" xfId="0" applyNumberFormat="1" applyFont="1" applyBorder="1" applyAlignment="1">
      <alignment vertical="center" wrapText="1"/>
    </xf>
    <xf numFmtId="0" fontId="16" fillId="0" borderId="8" xfId="0" applyFont="1" applyBorder="1" applyAlignment="1">
      <alignment horizontal="center" vertical="center"/>
    </xf>
    <xf numFmtId="0" fontId="109" fillId="0" borderId="1" xfId="0" applyFont="1" applyBorder="1" applyAlignment="1">
      <alignment horizontal="center" vertical="center"/>
    </xf>
    <xf numFmtId="41" fontId="162" fillId="0" borderId="1" xfId="3" applyFont="1" applyBorder="1" applyAlignment="1">
      <alignment horizontal="center" vertical="center" wrapText="1" shrinkToFit="1"/>
    </xf>
  </cellXfs>
  <cellStyles count="2006">
    <cellStyle name="_x000c_ōᅺb0ōᆊbXōᆚbōᆪb¨ōᆺb섄ōᇊb섰ōᇚb셌ōᇪb셨ōᇺb손ōሊbÌōሚbôōሪbŀōሺbŨōቊbƀōቚb솴ōቪb쇌ōቺb쇬ōኊb숄ōኚb술ōኪbƜōኺbƸōዊbǜōዚbǸōዪbɄō" xfId="19" xr:uid="{00000000-0005-0000-0000-000000000000}"/>
    <cellStyle name="#,##0" xfId="441" xr:uid="{00000000-0005-0000-0000-000001000000}"/>
    <cellStyle name="$" xfId="442" xr:uid="{00000000-0005-0000-0000-000002000000}"/>
    <cellStyle name="$_db진흥" xfId="443" xr:uid="{00000000-0005-0000-0000-000003000000}"/>
    <cellStyle name="$_SE40" xfId="444" xr:uid="{00000000-0005-0000-0000-000004000000}"/>
    <cellStyle name="$_강진(내역)" xfId="445" xr:uid="{00000000-0005-0000-0000-000005000000}"/>
    <cellStyle name="$_강진(내역)-적용" xfId="446" xr:uid="{00000000-0005-0000-0000-000006000000}"/>
    <cellStyle name="$_강진체육공원" xfId="447" xr:uid="{00000000-0005-0000-0000-000007000000}"/>
    <cellStyle name="$_견적2" xfId="448" xr:uid="{00000000-0005-0000-0000-000008000000}"/>
    <cellStyle name="$_공사비2001-06" xfId="449" xr:uid="{00000000-0005-0000-0000-000009000000}"/>
    <cellStyle name="$_기아" xfId="450" xr:uid="{00000000-0005-0000-0000-00000A000000}"/>
    <cellStyle name="$_변경내역1(낙찰적용)" xfId="451" xr:uid="{00000000-0005-0000-0000-00000B000000}"/>
    <cellStyle name="$_정산변경" xfId="452" xr:uid="{00000000-0005-0000-0000-00000C000000}"/>
    <cellStyle name="$_합판거푸집" xfId="453" xr:uid="{00000000-0005-0000-0000-00000D000000}"/>
    <cellStyle name="(1)" xfId="454" xr:uid="{00000000-0005-0000-0000-00000E000000}"/>
    <cellStyle name="(표준)" xfId="455" xr:uid="{00000000-0005-0000-0000-00000F000000}"/>
    <cellStyle name=";;;" xfId="456" xr:uid="{00000000-0005-0000-0000-000010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20" xr:uid="{00000000-0005-0000-0000-000011000000}"/>
    <cellStyle name="?(2)" xfId="21" xr:uid="{00000000-0005-0000-0000-000012000000}"/>
    <cellStyle name="??&amp;O?&amp;H?_x0008__x000f__x0007_?_x0007__x0001__x0001_" xfId="22" xr:uid="{00000000-0005-0000-0000-000013000000}"/>
    <cellStyle name="??&amp;O?&amp;H?_x0008_??_x0007__x0001__x0001_" xfId="23" xr:uid="{00000000-0005-0000-0000-000014000000}"/>
    <cellStyle name="???­ [0]_INQUIRY ¿?¾÷?ß?ø " xfId="24" xr:uid="{00000000-0005-0000-0000-000015000000}"/>
    <cellStyle name="???­_INQUIRY ¿?¾÷?ß?ø " xfId="25" xr:uid="{00000000-0005-0000-0000-000016000000}"/>
    <cellStyle name="???Ø_??¾÷º?º° ??°? " xfId="26" xr:uid="{00000000-0005-0000-0000-000017000000}"/>
    <cellStyle name="??_Book1" xfId="27" xr:uid="{00000000-0005-0000-0000-000018000000}"/>
    <cellStyle name="??O?&amp;H?_x000f__x0007_?_x0007__x0001__x0001_" xfId="457" xr:uid="{00000000-0005-0000-0000-000019000000}"/>
    <cellStyle name="?ðC%U?&amp;H?_x0008_?s_x000a__x0007__x0001__x0001_" xfId="28" xr:uid="{00000000-0005-0000-0000-00001A000000}"/>
    <cellStyle name="?Þ¸¶ [0]_INQUIRY ¿?¾÷?ß?ø " xfId="29" xr:uid="{00000000-0005-0000-0000-00001B000000}"/>
    <cellStyle name="?Þ¸¶_INQUIRY ¿?¾÷?ß?ø " xfId="30" xr:uid="{00000000-0005-0000-0000-00001C000000}"/>
    <cellStyle name="?W?_laroux" xfId="31" xr:uid="{00000000-0005-0000-0000-00001D000000}"/>
    <cellStyle name="?曹%U?&amp;H?_x0008_?s_x000a__x0007__x0001__x0001_" xfId="458" xr:uid="{00000000-0005-0000-0000-00001E000000}"/>
    <cellStyle name="]_^[꺞_x0008_?" xfId="32" xr:uid="{00000000-0005-0000-0000-00001F000000}"/>
    <cellStyle name="_0.MOU(03년-06년)-수정안2-국공송부" xfId="459" xr:uid="{00000000-0005-0000-0000-000020000000}"/>
    <cellStyle name="_01 CAL-PWR(나주기본)" xfId="33" xr:uid="{00000000-0005-0000-0000-000021000000}"/>
    <cellStyle name="_02년03월" xfId="460" xr:uid="{00000000-0005-0000-0000-000022000000}"/>
    <cellStyle name="_040910-건축전기 계산서" xfId="34" xr:uid="{00000000-0005-0000-0000-000023000000}"/>
    <cellStyle name="_0809 중점관리" xfId="461" xr:uid="{00000000-0005-0000-0000-000024000000}"/>
    <cellStyle name="_1-토공" xfId="462" xr:uid="{00000000-0005-0000-0000-000025000000}"/>
    <cellStyle name="_2004년공정표(발주처)" xfId="463" xr:uid="{00000000-0005-0000-0000-000026000000}"/>
    <cellStyle name="_2004년수주계획" xfId="464" xr:uid="{00000000-0005-0000-0000-000027000000}"/>
    <cellStyle name="_2차공사예정공정표" xfId="465" xr:uid="{00000000-0005-0000-0000-000028000000}"/>
    <cellStyle name="_2차공사예정공정표_6월기성" xfId="466" xr:uid="{00000000-0005-0000-0000-000029000000}"/>
    <cellStyle name="_2차공사예정공정표_6월기성_원등수량" xfId="467" xr:uid="{00000000-0005-0000-0000-00002A000000}"/>
    <cellStyle name="_2차공사예정공정표_6월기성_원등수량_일체형배전반" xfId="468" xr:uid="{00000000-0005-0000-0000-00002B000000}"/>
    <cellStyle name="_2차공사예정공정표_6월기성_원등수량_임실가축MCC내역서" xfId="469" xr:uid="{00000000-0005-0000-0000-00002C000000}"/>
    <cellStyle name="_2차공사예정공정표_6월기성_일체형배전반" xfId="470" xr:uid="{00000000-0005-0000-0000-00002D000000}"/>
    <cellStyle name="_2차공사예정공정표_6월기성_임실가축MCC내역서" xfId="471" xr:uid="{00000000-0005-0000-0000-00002E000000}"/>
    <cellStyle name="_2차공사예정공정표_원등수량" xfId="472" xr:uid="{00000000-0005-0000-0000-00002F000000}"/>
    <cellStyle name="_2차공사예정공정표_원등수량_일체형배전반" xfId="473" xr:uid="{00000000-0005-0000-0000-000030000000}"/>
    <cellStyle name="_2차공사예정공정표_원등수량_임실가축MCC내역서" xfId="474" xr:uid="{00000000-0005-0000-0000-000031000000}"/>
    <cellStyle name="_2차공사예정공정표_일체형배전반" xfId="475" xr:uid="{00000000-0005-0000-0000-000032000000}"/>
    <cellStyle name="_2차공사예정공정표_임실가축MCC내역서" xfId="476" xr:uid="{00000000-0005-0000-0000-000033000000}"/>
    <cellStyle name="_3-8.동력산출서" xfId="477" xr:uid="{00000000-0005-0000-0000-000034000000}"/>
    <cellStyle name="_BOOK1" xfId="478" xr:uid="{00000000-0005-0000-0000-000035000000}"/>
    <cellStyle name="_CAL-PWR" xfId="35" xr:uid="{00000000-0005-0000-0000-000036000000}"/>
    <cellStyle name="_cover" xfId="36" xr:uid="{00000000-0005-0000-0000-000037000000}"/>
    <cellStyle name="_MBR1~3 (version 1)" xfId="479" xr:uid="{00000000-0005-0000-0000-000038000000}"/>
    <cellStyle name="_PM구분안" xfId="480" xr:uid="{00000000-0005-0000-0000-000039000000}"/>
    <cellStyle name="_RE" xfId="481" xr:uid="{00000000-0005-0000-0000-00003A000000}"/>
    <cellStyle name="_shipping mark양식" xfId="37" xr:uid="{00000000-0005-0000-0000-00003B000000}"/>
    <cellStyle name="_가시설" xfId="482" xr:uid="{00000000-0005-0000-0000-00003C000000}"/>
    <cellStyle name="_건축전기계산서(제천자원관리센타)-R0" xfId="38" xr:uid="{00000000-0005-0000-0000-00003D000000}"/>
    <cellStyle name="_견적서양식" xfId="483" xr:uid="{00000000-0005-0000-0000-00003E000000}"/>
    <cellStyle name="_계산서-2" xfId="39" xr:uid="{00000000-0005-0000-0000-00003F000000}"/>
    <cellStyle name="_계측제어용량선정(0812)" xfId="40" xr:uid="{00000000-0005-0000-0000-000040000000}"/>
    <cellStyle name="_고가차도산출서" xfId="484" xr:uid="{00000000-0005-0000-0000-000041000000}"/>
    <cellStyle name="_고속철도11-1부대품의" xfId="485" xr:uid="{00000000-0005-0000-0000-000042000000}"/>
    <cellStyle name="_고속철도11-1부대품의_6월기성" xfId="486" xr:uid="{00000000-0005-0000-0000-000043000000}"/>
    <cellStyle name="_고속철도11-1부대품의_6월기성_원등수량" xfId="487" xr:uid="{00000000-0005-0000-0000-000044000000}"/>
    <cellStyle name="_고속철도11-1부대품의_6월기성_원등수량_일체형배전반" xfId="488" xr:uid="{00000000-0005-0000-0000-000045000000}"/>
    <cellStyle name="_고속철도11-1부대품의_6월기성_원등수량_임실가축MCC내역서" xfId="489" xr:uid="{00000000-0005-0000-0000-000046000000}"/>
    <cellStyle name="_고속철도11-1부대품의_6월기성_일체형배전반" xfId="490" xr:uid="{00000000-0005-0000-0000-000047000000}"/>
    <cellStyle name="_고속철도11-1부대품의_6월기성_임실가축MCC내역서" xfId="491" xr:uid="{00000000-0005-0000-0000-000048000000}"/>
    <cellStyle name="_고속철도11-1부대품의_원등수량" xfId="492" xr:uid="{00000000-0005-0000-0000-000049000000}"/>
    <cellStyle name="_고속철도11-1부대품의_원등수량_일체형배전반" xfId="493" xr:uid="{00000000-0005-0000-0000-00004A000000}"/>
    <cellStyle name="_고속철도11-1부대품의_원등수량_임실가축MCC내역서" xfId="494" xr:uid="{00000000-0005-0000-0000-00004B000000}"/>
    <cellStyle name="_고속철도11-1부대품의_일체형배전반" xfId="495" xr:uid="{00000000-0005-0000-0000-00004C000000}"/>
    <cellStyle name="_고속철도11-1부대품의_임실가축MCC내역서" xfId="496" xr:uid="{00000000-0005-0000-0000-00004D000000}"/>
    <cellStyle name="_고철11-1부대현설" xfId="497" xr:uid="{00000000-0005-0000-0000-00004E000000}"/>
    <cellStyle name="_고철11-1부대현설_6월기성" xfId="498" xr:uid="{00000000-0005-0000-0000-00004F000000}"/>
    <cellStyle name="_고철11-1부대현설_6월기성_원등수량" xfId="499" xr:uid="{00000000-0005-0000-0000-000050000000}"/>
    <cellStyle name="_고철11-1부대현설_6월기성_원등수량_일체형배전반" xfId="500" xr:uid="{00000000-0005-0000-0000-000051000000}"/>
    <cellStyle name="_고철11-1부대현설_6월기성_원등수량_임실가축MCC내역서" xfId="501" xr:uid="{00000000-0005-0000-0000-000052000000}"/>
    <cellStyle name="_고철11-1부대현설_6월기성_일체형배전반" xfId="502" xr:uid="{00000000-0005-0000-0000-000053000000}"/>
    <cellStyle name="_고철11-1부대현설_6월기성_임실가축MCC내역서" xfId="503" xr:uid="{00000000-0005-0000-0000-000054000000}"/>
    <cellStyle name="_고철11-1부대현설_원등수량" xfId="504" xr:uid="{00000000-0005-0000-0000-000055000000}"/>
    <cellStyle name="_고철11-1부대현설_원등수량_일체형배전반" xfId="505" xr:uid="{00000000-0005-0000-0000-000056000000}"/>
    <cellStyle name="_고철11-1부대현설_원등수량_임실가축MCC내역서" xfId="506" xr:uid="{00000000-0005-0000-0000-000057000000}"/>
    <cellStyle name="_고철11-1부대현설_일체형배전반" xfId="507" xr:uid="{00000000-0005-0000-0000-000058000000}"/>
    <cellStyle name="_고철11-1부대현설_임실가축MCC내역서" xfId="508" xr:uid="{00000000-0005-0000-0000-000059000000}"/>
    <cellStyle name="_공량단가산출서" xfId="509" xr:uid="{00000000-0005-0000-0000-00005A000000}"/>
    <cellStyle name="_공량단가산출서r1" xfId="510" xr:uid="{00000000-0005-0000-0000-00005B000000}"/>
    <cellStyle name="_공문및작성양식최종" xfId="511" xr:uid="{00000000-0005-0000-0000-00005C000000}"/>
    <cellStyle name="_공주서천4실행" xfId="512" xr:uid="{00000000-0005-0000-0000-00005D000000}"/>
    <cellStyle name="_공주서천4실행_6월기성" xfId="513" xr:uid="{00000000-0005-0000-0000-00005E000000}"/>
    <cellStyle name="_공주서천4실행_6월기성_원등수량" xfId="514" xr:uid="{00000000-0005-0000-0000-00005F000000}"/>
    <cellStyle name="_공주서천4실행_6월기성_원등수량_일체형배전반" xfId="515" xr:uid="{00000000-0005-0000-0000-000060000000}"/>
    <cellStyle name="_공주서천4실행_6월기성_원등수량_임실가축MCC내역서" xfId="516" xr:uid="{00000000-0005-0000-0000-000061000000}"/>
    <cellStyle name="_공주서천4실행_6월기성_일체형배전반" xfId="517" xr:uid="{00000000-0005-0000-0000-000062000000}"/>
    <cellStyle name="_공주서천4실행_6월기성_임실가축MCC내역서" xfId="518" xr:uid="{00000000-0005-0000-0000-000063000000}"/>
    <cellStyle name="_공주서천4실행_원등수량" xfId="519" xr:uid="{00000000-0005-0000-0000-000064000000}"/>
    <cellStyle name="_공주서천4실행_원등수량_일체형배전반" xfId="520" xr:uid="{00000000-0005-0000-0000-000065000000}"/>
    <cellStyle name="_공주서천4실행_원등수량_임실가축MCC내역서" xfId="521" xr:uid="{00000000-0005-0000-0000-000066000000}"/>
    <cellStyle name="_공주서천4실행_일체형배전반" xfId="522" xr:uid="{00000000-0005-0000-0000-000067000000}"/>
    <cellStyle name="_공주서천4실행_임실가축MCC내역서" xfId="523" xr:uid="{00000000-0005-0000-0000-000068000000}"/>
    <cellStyle name="_국도23호선영암연소지구내역서" xfId="524" xr:uid="{00000000-0005-0000-0000-000069000000}"/>
    <cellStyle name="_국도38호선통리지구내역서" xfId="525" xr:uid="{00000000-0005-0000-0000-00006A000000}"/>
    <cellStyle name="_국도42호선여량지구오르막차로" xfId="526" xr:uid="{00000000-0005-0000-0000-00006B000000}"/>
    <cellStyle name="_금천청소년수련관(토목林)" xfId="527" xr:uid="{00000000-0005-0000-0000-00006C000000}"/>
    <cellStyle name="_내역" xfId="528" xr:uid="{00000000-0005-0000-0000-00006D000000}"/>
    <cellStyle name="_내연산(토목)" xfId="529" xr:uid="{00000000-0005-0000-0000-00006E000000}"/>
    <cellStyle name="_노천1지구1공구" xfId="530" xr:uid="{00000000-0005-0000-0000-00006F000000}"/>
    <cellStyle name="_노천1지구2공구" xfId="531" xr:uid="{00000000-0005-0000-0000-000070000000}"/>
    <cellStyle name="_노천1지구2공구_사본 - 하마2교-수량" xfId="532" xr:uid="{00000000-0005-0000-0000-000071000000}"/>
    <cellStyle name="_노천1지구2공구_사본 - 하마2교-수량_일체형배전반" xfId="533" xr:uid="{00000000-0005-0000-0000-000072000000}"/>
    <cellStyle name="_노천1지구2공구_사본 - 하마2교-수량_임실가축MCC내역서" xfId="534" xr:uid="{00000000-0005-0000-0000-000073000000}"/>
    <cellStyle name="_노천1지구2공구_사본 - 하마2교-수량_토공량" xfId="535" xr:uid="{00000000-0005-0000-0000-000074000000}"/>
    <cellStyle name="_노천1지구2공구_사본 - 하마2교-수량_토공량_일체형배전반" xfId="536" xr:uid="{00000000-0005-0000-0000-000075000000}"/>
    <cellStyle name="_노천1지구2공구_사본 - 하마2교-수량_토공량_임실가축MCC내역서" xfId="537" xr:uid="{00000000-0005-0000-0000-000076000000}"/>
    <cellStyle name="_노천1지구2공구_일체형배전반" xfId="538" xr:uid="{00000000-0005-0000-0000-000077000000}"/>
    <cellStyle name="_노천1지구2공구_임실가축MCC내역서" xfId="539" xr:uid="{00000000-0005-0000-0000-000078000000}"/>
    <cellStyle name="_노천1지구2공구_토공량" xfId="540" xr:uid="{00000000-0005-0000-0000-000079000000}"/>
    <cellStyle name="_노천1지구2공구_토공량_일체형배전반" xfId="541" xr:uid="{00000000-0005-0000-0000-00007A000000}"/>
    <cellStyle name="_노천1지구2공구_토공량_임실가축MCC내역서" xfId="542" xr:uid="{00000000-0005-0000-0000-00007B000000}"/>
    <cellStyle name="_노천1지구2공구_하마1교-수량" xfId="543" xr:uid="{00000000-0005-0000-0000-00007C000000}"/>
    <cellStyle name="_노천1지구2공구_하마1교-수량_일체형배전반" xfId="544" xr:uid="{00000000-0005-0000-0000-00007D000000}"/>
    <cellStyle name="_노천1지구2공구_하마1교-수량_임실가축MCC내역서" xfId="545" xr:uid="{00000000-0005-0000-0000-00007E000000}"/>
    <cellStyle name="_노천1지구2공구_하마1교-수량_토공량" xfId="546" xr:uid="{00000000-0005-0000-0000-00007F000000}"/>
    <cellStyle name="_노천1지구2공구_하마1교-수량_토공량_일체형배전반" xfId="547" xr:uid="{00000000-0005-0000-0000-000080000000}"/>
    <cellStyle name="_노천1지구2공구_하마1교-수량_토공량_임실가축MCC내역서" xfId="548" xr:uid="{00000000-0005-0000-0000-000081000000}"/>
    <cellStyle name="_노천1지구2공구_하마2교-수량" xfId="549" xr:uid="{00000000-0005-0000-0000-000082000000}"/>
    <cellStyle name="_노천1지구2공구_하마2교-수량_일체형배전반" xfId="550" xr:uid="{00000000-0005-0000-0000-000083000000}"/>
    <cellStyle name="_노천1지구2공구_하마2교-수량_임실가축MCC내역서" xfId="551" xr:uid="{00000000-0005-0000-0000-000084000000}"/>
    <cellStyle name="_노천1지구2공구_하마2교-수량_토공량" xfId="552" xr:uid="{00000000-0005-0000-0000-000085000000}"/>
    <cellStyle name="_노천1지구2공구_하마2교-수량_토공량_일체형배전반" xfId="553" xr:uid="{00000000-0005-0000-0000-000086000000}"/>
    <cellStyle name="_노천1지구2공구_하마2교-수량_토공량_임실가축MCC내역서" xfId="554" xr:uid="{00000000-0005-0000-0000-000087000000}"/>
    <cellStyle name="_노천1지구2공구_하마읍3교대" xfId="555" xr:uid="{00000000-0005-0000-0000-000088000000}"/>
    <cellStyle name="_노천1지구2공구_하마읍3교대_일체형배전반" xfId="556" xr:uid="{00000000-0005-0000-0000-000089000000}"/>
    <cellStyle name="_노천1지구2공구_하마읍3교대_임실가축MCC내역서" xfId="557" xr:uid="{00000000-0005-0000-0000-00008A000000}"/>
    <cellStyle name="_노천1지구2공구_하마읍3교대_토공량" xfId="558" xr:uid="{00000000-0005-0000-0000-00008B000000}"/>
    <cellStyle name="_노천1지구2공구_하마읍3교대_토공량_일체형배전반" xfId="559" xr:uid="{00000000-0005-0000-0000-00008C000000}"/>
    <cellStyle name="_노천1지구2공구_하마읍3교대_토공량_임실가축MCC내역서" xfId="560" xr:uid="{00000000-0005-0000-0000-00008D000000}"/>
    <cellStyle name="_노천1지구2공구_하마읍3교토공" xfId="561" xr:uid="{00000000-0005-0000-0000-00008E000000}"/>
    <cellStyle name="_노천1지구2공구_하마읍3교토공_일체형배전반" xfId="562" xr:uid="{00000000-0005-0000-0000-00008F000000}"/>
    <cellStyle name="_노천1지구2공구_하마읍3교토공_임실가축MCC내역서" xfId="563" xr:uid="{00000000-0005-0000-0000-000090000000}"/>
    <cellStyle name="_노천1지구2공구_하마읍3교토공_토공량" xfId="564" xr:uid="{00000000-0005-0000-0000-000091000000}"/>
    <cellStyle name="_노천1지구2공구_하마읍3교토공_토공량_일체형배전반" xfId="565" xr:uid="{00000000-0005-0000-0000-000092000000}"/>
    <cellStyle name="_노천1지구2공구_하마읍3교토공_토공량_임실가축MCC내역서" xfId="566" xr:uid="{00000000-0005-0000-0000-000093000000}"/>
    <cellStyle name="_노천3지구3공구" xfId="567" xr:uid="{00000000-0005-0000-0000-000094000000}"/>
    <cellStyle name="_단가표" xfId="568" xr:uid="{00000000-0005-0000-0000-000095000000}"/>
    <cellStyle name="_당진대전7부대품의" xfId="569" xr:uid="{00000000-0005-0000-0000-000096000000}"/>
    <cellStyle name="_당진대전7부대품의_6월기성" xfId="570" xr:uid="{00000000-0005-0000-0000-000097000000}"/>
    <cellStyle name="_당진대전7부대품의_6월기성_원등수량" xfId="571" xr:uid="{00000000-0005-0000-0000-000098000000}"/>
    <cellStyle name="_당진대전7부대품의_6월기성_원등수량_일체형배전반" xfId="572" xr:uid="{00000000-0005-0000-0000-000099000000}"/>
    <cellStyle name="_당진대전7부대품의_6월기성_원등수량_임실가축MCC내역서" xfId="573" xr:uid="{00000000-0005-0000-0000-00009A000000}"/>
    <cellStyle name="_당진대전7부대품의_6월기성_일체형배전반" xfId="574" xr:uid="{00000000-0005-0000-0000-00009B000000}"/>
    <cellStyle name="_당진대전7부대품의_6월기성_임실가축MCC내역서" xfId="575" xr:uid="{00000000-0005-0000-0000-00009C000000}"/>
    <cellStyle name="_당진대전7부대품의_원등수량" xfId="576" xr:uid="{00000000-0005-0000-0000-00009D000000}"/>
    <cellStyle name="_당진대전7부대품의_원등수량_일체형배전반" xfId="577" xr:uid="{00000000-0005-0000-0000-00009E000000}"/>
    <cellStyle name="_당진대전7부대품의_원등수량_임실가축MCC내역서" xfId="578" xr:uid="{00000000-0005-0000-0000-00009F000000}"/>
    <cellStyle name="_당진대전7부대품의_일체형배전반" xfId="579" xr:uid="{00000000-0005-0000-0000-0000A0000000}"/>
    <cellStyle name="_당진대전7부대품의_임실가축MCC내역서" xfId="580" xr:uid="{00000000-0005-0000-0000-0000A1000000}"/>
    <cellStyle name="_도곡1교 교대 수량" xfId="581" xr:uid="{00000000-0005-0000-0000-0000A2000000}"/>
    <cellStyle name="_도곡1교 교대 수량_사본 - 하마2교-수량" xfId="582" xr:uid="{00000000-0005-0000-0000-0000A3000000}"/>
    <cellStyle name="_도곡1교 교대 수량_사본 - 하마2교-수량_일체형배전반" xfId="583" xr:uid="{00000000-0005-0000-0000-0000A4000000}"/>
    <cellStyle name="_도곡1교 교대 수량_사본 - 하마2교-수량_임실가축MCC내역서" xfId="584" xr:uid="{00000000-0005-0000-0000-0000A5000000}"/>
    <cellStyle name="_도곡1교 교대 수량_사본 - 하마2교-수량_토공량" xfId="585" xr:uid="{00000000-0005-0000-0000-0000A6000000}"/>
    <cellStyle name="_도곡1교 교대 수량_사본 - 하마2교-수량_토공량_일체형배전반" xfId="586" xr:uid="{00000000-0005-0000-0000-0000A7000000}"/>
    <cellStyle name="_도곡1교 교대 수량_사본 - 하마2교-수량_토공량_임실가축MCC내역서" xfId="587" xr:uid="{00000000-0005-0000-0000-0000A8000000}"/>
    <cellStyle name="_도곡1교 교대 수량_일체형배전반" xfId="588" xr:uid="{00000000-0005-0000-0000-0000A9000000}"/>
    <cellStyle name="_도곡1교 교대 수량_임실가축MCC내역서" xfId="589" xr:uid="{00000000-0005-0000-0000-0000AA000000}"/>
    <cellStyle name="_도곡1교 교대 수량_토공량" xfId="590" xr:uid="{00000000-0005-0000-0000-0000AB000000}"/>
    <cellStyle name="_도곡1교 교대 수량_토공량_일체형배전반" xfId="591" xr:uid="{00000000-0005-0000-0000-0000AC000000}"/>
    <cellStyle name="_도곡1교 교대 수량_토공량_임실가축MCC내역서" xfId="592" xr:uid="{00000000-0005-0000-0000-0000AD000000}"/>
    <cellStyle name="_도곡1교 교대 수량_하마1교-수량" xfId="593" xr:uid="{00000000-0005-0000-0000-0000AE000000}"/>
    <cellStyle name="_도곡1교 교대 수량_하마1교-수량_일체형배전반" xfId="594" xr:uid="{00000000-0005-0000-0000-0000AF000000}"/>
    <cellStyle name="_도곡1교 교대 수량_하마1교-수량_임실가축MCC내역서" xfId="595" xr:uid="{00000000-0005-0000-0000-0000B0000000}"/>
    <cellStyle name="_도곡1교 교대 수량_하마1교-수량_토공량" xfId="596" xr:uid="{00000000-0005-0000-0000-0000B1000000}"/>
    <cellStyle name="_도곡1교 교대 수량_하마1교-수량_토공량_일체형배전반" xfId="597" xr:uid="{00000000-0005-0000-0000-0000B2000000}"/>
    <cellStyle name="_도곡1교 교대 수량_하마1교-수량_토공량_임실가축MCC내역서" xfId="598" xr:uid="{00000000-0005-0000-0000-0000B3000000}"/>
    <cellStyle name="_도곡1교 교대 수량_하마2교-수량" xfId="599" xr:uid="{00000000-0005-0000-0000-0000B4000000}"/>
    <cellStyle name="_도곡1교 교대 수량_하마2교-수량_일체형배전반" xfId="600" xr:uid="{00000000-0005-0000-0000-0000B5000000}"/>
    <cellStyle name="_도곡1교 교대 수량_하마2교-수량_임실가축MCC내역서" xfId="601" xr:uid="{00000000-0005-0000-0000-0000B6000000}"/>
    <cellStyle name="_도곡1교 교대 수량_하마2교-수량_토공량" xfId="602" xr:uid="{00000000-0005-0000-0000-0000B7000000}"/>
    <cellStyle name="_도곡1교 교대 수량_하마2교-수량_토공량_일체형배전반" xfId="603" xr:uid="{00000000-0005-0000-0000-0000B8000000}"/>
    <cellStyle name="_도곡1교 교대 수량_하마2교-수량_토공량_임실가축MCC내역서" xfId="604" xr:uid="{00000000-0005-0000-0000-0000B9000000}"/>
    <cellStyle name="_도곡1교 교대 수량_하마읍3교대" xfId="605" xr:uid="{00000000-0005-0000-0000-0000BA000000}"/>
    <cellStyle name="_도곡1교 교대 수량_하마읍3교대_일체형배전반" xfId="606" xr:uid="{00000000-0005-0000-0000-0000BB000000}"/>
    <cellStyle name="_도곡1교 교대 수량_하마읍3교대_임실가축MCC내역서" xfId="607" xr:uid="{00000000-0005-0000-0000-0000BC000000}"/>
    <cellStyle name="_도곡1교 교대 수량_하마읍3교대_토공량" xfId="608" xr:uid="{00000000-0005-0000-0000-0000BD000000}"/>
    <cellStyle name="_도곡1교 교대 수량_하마읍3교대_토공량_일체형배전반" xfId="609" xr:uid="{00000000-0005-0000-0000-0000BE000000}"/>
    <cellStyle name="_도곡1교 교대 수량_하마읍3교대_토공량_임실가축MCC내역서" xfId="610" xr:uid="{00000000-0005-0000-0000-0000BF000000}"/>
    <cellStyle name="_도곡1교 교대 수량_하마읍3교토공" xfId="611" xr:uid="{00000000-0005-0000-0000-0000C0000000}"/>
    <cellStyle name="_도곡1교 교대 수량_하마읍3교토공_일체형배전반" xfId="612" xr:uid="{00000000-0005-0000-0000-0000C1000000}"/>
    <cellStyle name="_도곡1교 교대 수량_하마읍3교토공_임실가축MCC내역서" xfId="613" xr:uid="{00000000-0005-0000-0000-0000C2000000}"/>
    <cellStyle name="_도곡1교 교대 수량_하마읍3교토공_토공량" xfId="614" xr:uid="{00000000-0005-0000-0000-0000C3000000}"/>
    <cellStyle name="_도곡1교 교대 수량_하마읍3교토공_토공량_일체형배전반" xfId="615" xr:uid="{00000000-0005-0000-0000-0000C4000000}"/>
    <cellStyle name="_도곡1교 교대 수량_하마읍3교토공_토공량_임실가축MCC내역서" xfId="616" xr:uid="{00000000-0005-0000-0000-0000C5000000}"/>
    <cellStyle name="_도곡1교 교대(시점) 수량" xfId="617" xr:uid="{00000000-0005-0000-0000-0000C6000000}"/>
    <cellStyle name="_도곡1교 교대(시점) 수량_사본 - 하마2교-수량" xfId="618" xr:uid="{00000000-0005-0000-0000-0000C7000000}"/>
    <cellStyle name="_도곡1교 교대(시점) 수량_사본 - 하마2교-수량_일체형배전반" xfId="619" xr:uid="{00000000-0005-0000-0000-0000C8000000}"/>
    <cellStyle name="_도곡1교 교대(시점) 수량_사본 - 하마2교-수량_임실가축MCC내역서" xfId="620" xr:uid="{00000000-0005-0000-0000-0000C9000000}"/>
    <cellStyle name="_도곡1교 교대(시점) 수량_사본 - 하마2교-수량_토공량" xfId="621" xr:uid="{00000000-0005-0000-0000-0000CA000000}"/>
    <cellStyle name="_도곡1교 교대(시점) 수량_사본 - 하마2교-수량_토공량_일체형배전반" xfId="622" xr:uid="{00000000-0005-0000-0000-0000CB000000}"/>
    <cellStyle name="_도곡1교 교대(시점) 수량_사본 - 하마2교-수량_토공량_임실가축MCC내역서" xfId="623" xr:uid="{00000000-0005-0000-0000-0000CC000000}"/>
    <cellStyle name="_도곡1교 교대(시점) 수량_일체형배전반" xfId="624" xr:uid="{00000000-0005-0000-0000-0000CD000000}"/>
    <cellStyle name="_도곡1교 교대(시점) 수량_임실가축MCC내역서" xfId="625" xr:uid="{00000000-0005-0000-0000-0000CE000000}"/>
    <cellStyle name="_도곡1교 교대(시점) 수량_토공량" xfId="626" xr:uid="{00000000-0005-0000-0000-0000CF000000}"/>
    <cellStyle name="_도곡1교 교대(시점) 수량_토공량_일체형배전반" xfId="627" xr:uid="{00000000-0005-0000-0000-0000D0000000}"/>
    <cellStyle name="_도곡1교 교대(시점) 수량_토공량_임실가축MCC내역서" xfId="628" xr:uid="{00000000-0005-0000-0000-0000D1000000}"/>
    <cellStyle name="_도곡1교 교대(시점) 수량_하마1교-수량" xfId="629" xr:uid="{00000000-0005-0000-0000-0000D2000000}"/>
    <cellStyle name="_도곡1교 교대(시점) 수량_하마1교-수량_일체형배전반" xfId="630" xr:uid="{00000000-0005-0000-0000-0000D3000000}"/>
    <cellStyle name="_도곡1교 교대(시점) 수량_하마1교-수량_임실가축MCC내역서" xfId="631" xr:uid="{00000000-0005-0000-0000-0000D4000000}"/>
    <cellStyle name="_도곡1교 교대(시점) 수량_하마1교-수량_토공량" xfId="632" xr:uid="{00000000-0005-0000-0000-0000D5000000}"/>
    <cellStyle name="_도곡1교 교대(시점) 수량_하마1교-수량_토공량_일체형배전반" xfId="633" xr:uid="{00000000-0005-0000-0000-0000D6000000}"/>
    <cellStyle name="_도곡1교 교대(시점) 수량_하마1교-수량_토공량_임실가축MCC내역서" xfId="634" xr:uid="{00000000-0005-0000-0000-0000D7000000}"/>
    <cellStyle name="_도곡1교 교대(시점) 수량_하마2교-수량" xfId="635" xr:uid="{00000000-0005-0000-0000-0000D8000000}"/>
    <cellStyle name="_도곡1교 교대(시점) 수량_하마2교-수량_일체형배전반" xfId="636" xr:uid="{00000000-0005-0000-0000-0000D9000000}"/>
    <cellStyle name="_도곡1교 교대(시점) 수량_하마2교-수량_임실가축MCC내역서" xfId="637" xr:uid="{00000000-0005-0000-0000-0000DA000000}"/>
    <cellStyle name="_도곡1교 교대(시점) 수량_하마2교-수량_토공량" xfId="638" xr:uid="{00000000-0005-0000-0000-0000DB000000}"/>
    <cellStyle name="_도곡1교 교대(시점) 수량_하마2교-수량_토공량_일체형배전반" xfId="639" xr:uid="{00000000-0005-0000-0000-0000DC000000}"/>
    <cellStyle name="_도곡1교 교대(시점) 수량_하마2교-수량_토공량_임실가축MCC내역서" xfId="640" xr:uid="{00000000-0005-0000-0000-0000DD000000}"/>
    <cellStyle name="_도곡1교 교대(시점) 수량_하마읍3교대" xfId="641" xr:uid="{00000000-0005-0000-0000-0000DE000000}"/>
    <cellStyle name="_도곡1교 교대(시점) 수량_하마읍3교대_일체형배전반" xfId="642" xr:uid="{00000000-0005-0000-0000-0000DF000000}"/>
    <cellStyle name="_도곡1교 교대(시점) 수량_하마읍3교대_임실가축MCC내역서" xfId="643" xr:uid="{00000000-0005-0000-0000-0000E0000000}"/>
    <cellStyle name="_도곡1교 교대(시점) 수량_하마읍3교대_토공량" xfId="644" xr:uid="{00000000-0005-0000-0000-0000E1000000}"/>
    <cellStyle name="_도곡1교 교대(시점) 수량_하마읍3교대_토공량_일체형배전반" xfId="645" xr:uid="{00000000-0005-0000-0000-0000E2000000}"/>
    <cellStyle name="_도곡1교 교대(시점) 수량_하마읍3교대_토공량_임실가축MCC내역서" xfId="646" xr:uid="{00000000-0005-0000-0000-0000E3000000}"/>
    <cellStyle name="_도곡1교 교대(시점) 수량_하마읍3교토공" xfId="647" xr:uid="{00000000-0005-0000-0000-0000E4000000}"/>
    <cellStyle name="_도곡1교 교대(시점) 수량_하마읍3교토공_일체형배전반" xfId="648" xr:uid="{00000000-0005-0000-0000-0000E5000000}"/>
    <cellStyle name="_도곡1교 교대(시점) 수량_하마읍3교토공_임실가축MCC내역서" xfId="649" xr:uid="{00000000-0005-0000-0000-0000E6000000}"/>
    <cellStyle name="_도곡1교 교대(시점) 수량_하마읍3교토공_토공량" xfId="650" xr:uid="{00000000-0005-0000-0000-0000E7000000}"/>
    <cellStyle name="_도곡1교 교대(시점) 수량_하마읍3교토공_토공량_일체형배전반" xfId="651" xr:uid="{00000000-0005-0000-0000-0000E8000000}"/>
    <cellStyle name="_도곡1교 교대(시점) 수량_하마읍3교토공_토공량_임실가축MCC내역서" xfId="652" xr:uid="{00000000-0005-0000-0000-0000E9000000}"/>
    <cellStyle name="_도곡1교 하부공 수량" xfId="653" xr:uid="{00000000-0005-0000-0000-0000EA000000}"/>
    <cellStyle name="_도곡1교 하부공 수량_사본 - 하마2교-수량" xfId="654" xr:uid="{00000000-0005-0000-0000-0000EB000000}"/>
    <cellStyle name="_도곡1교 하부공 수량_사본 - 하마2교-수량_일체형배전반" xfId="655" xr:uid="{00000000-0005-0000-0000-0000EC000000}"/>
    <cellStyle name="_도곡1교 하부공 수량_사본 - 하마2교-수량_임실가축MCC내역서" xfId="656" xr:uid="{00000000-0005-0000-0000-0000ED000000}"/>
    <cellStyle name="_도곡1교 하부공 수량_사본 - 하마2교-수량_토공량" xfId="657" xr:uid="{00000000-0005-0000-0000-0000EE000000}"/>
    <cellStyle name="_도곡1교 하부공 수량_사본 - 하마2교-수량_토공량_일체형배전반" xfId="658" xr:uid="{00000000-0005-0000-0000-0000EF000000}"/>
    <cellStyle name="_도곡1교 하부공 수량_사본 - 하마2교-수량_토공량_임실가축MCC내역서" xfId="659" xr:uid="{00000000-0005-0000-0000-0000F0000000}"/>
    <cellStyle name="_도곡1교 하부공 수량_일체형배전반" xfId="660" xr:uid="{00000000-0005-0000-0000-0000F1000000}"/>
    <cellStyle name="_도곡1교 하부공 수량_임실가축MCC내역서" xfId="661" xr:uid="{00000000-0005-0000-0000-0000F2000000}"/>
    <cellStyle name="_도곡1교 하부공 수량_토공량" xfId="662" xr:uid="{00000000-0005-0000-0000-0000F3000000}"/>
    <cellStyle name="_도곡1교 하부공 수량_토공량_일체형배전반" xfId="663" xr:uid="{00000000-0005-0000-0000-0000F4000000}"/>
    <cellStyle name="_도곡1교 하부공 수량_토공량_임실가축MCC내역서" xfId="664" xr:uid="{00000000-0005-0000-0000-0000F5000000}"/>
    <cellStyle name="_도곡1교 하부공 수량_하마1교-수량" xfId="665" xr:uid="{00000000-0005-0000-0000-0000F6000000}"/>
    <cellStyle name="_도곡1교 하부공 수량_하마1교-수량_일체형배전반" xfId="666" xr:uid="{00000000-0005-0000-0000-0000F7000000}"/>
    <cellStyle name="_도곡1교 하부공 수량_하마1교-수량_임실가축MCC내역서" xfId="667" xr:uid="{00000000-0005-0000-0000-0000F8000000}"/>
    <cellStyle name="_도곡1교 하부공 수량_하마1교-수량_토공량" xfId="668" xr:uid="{00000000-0005-0000-0000-0000F9000000}"/>
    <cellStyle name="_도곡1교 하부공 수량_하마1교-수량_토공량_일체형배전반" xfId="669" xr:uid="{00000000-0005-0000-0000-0000FA000000}"/>
    <cellStyle name="_도곡1교 하부공 수량_하마1교-수량_토공량_임실가축MCC내역서" xfId="670" xr:uid="{00000000-0005-0000-0000-0000FB000000}"/>
    <cellStyle name="_도곡1교 하부공 수량_하마2교-수량" xfId="671" xr:uid="{00000000-0005-0000-0000-0000FC000000}"/>
    <cellStyle name="_도곡1교 하부공 수량_하마2교-수량_일체형배전반" xfId="672" xr:uid="{00000000-0005-0000-0000-0000FD000000}"/>
    <cellStyle name="_도곡1교 하부공 수량_하마2교-수량_임실가축MCC내역서" xfId="673" xr:uid="{00000000-0005-0000-0000-0000FE000000}"/>
    <cellStyle name="_도곡1교 하부공 수량_하마2교-수량_토공량" xfId="674" xr:uid="{00000000-0005-0000-0000-0000FF000000}"/>
    <cellStyle name="_도곡1교 하부공 수량_하마2교-수량_토공량_일체형배전반" xfId="675" xr:uid="{00000000-0005-0000-0000-000000010000}"/>
    <cellStyle name="_도곡1교 하부공 수량_하마2교-수량_토공량_임실가축MCC내역서" xfId="676" xr:uid="{00000000-0005-0000-0000-000001010000}"/>
    <cellStyle name="_도곡1교 하부공 수량_하마읍3교대" xfId="677" xr:uid="{00000000-0005-0000-0000-000002010000}"/>
    <cellStyle name="_도곡1교 하부공 수량_하마읍3교대_일체형배전반" xfId="678" xr:uid="{00000000-0005-0000-0000-000003010000}"/>
    <cellStyle name="_도곡1교 하부공 수량_하마읍3교대_임실가축MCC내역서" xfId="679" xr:uid="{00000000-0005-0000-0000-000004010000}"/>
    <cellStyle name="_도곡1교 하부공 수량_하마읍3교대_토공량" xfId="680" xr:uid="{00000000-0005-0000-0000-000005010000}"/>
    <cellStyle name="_도곡1교 하부공 수량_하마읍3교대_토공량_일체형배전반" xfId="681" xr:uid="{00000000-0005-0000-0000-000006010000}"/>
    <cellStyle name="_도곡1교 하부공 수량_하마읍3교대_토공량_임실가축MCC내역서" xfId="682" xr:uid="{00000000-0005-0000-0000-000007010000}"/>
    <cellStyle name="_도곡1교 하부공 수량_하마읍3교토공" xfId="683" xr:uid="{00000000-0005-0000-0000-000008010000}"/>
    <cellStyle name="_도곡1교 하부공 수량_하마읍3교토공_일체형배전반" xfId="684" xr:uid="{00000000-0005-0000-0000-000009010000}"/>
    <cellStyle name="_도곡1교 하부공 수량_하마읍3교토공_임실가축MCC내역서" xfId="685" xr:uid="{00000000-0005-0000-0000-00000A010000}"/>
    <cellStyle name="_도곡1교 하부공 수량_하마읍3교토공_토공량" xfId="686" xr:uid="{00000000-0005-0000-0000-00000B010000}"/>
    <cellStyle name="_도곡1교 하부공 수량_하마읍3교토공_토공량_일체형배전반" xfId="687" xr:uid="{00000000-0005-0000-0000-00000C010000}"/>
    <cellStyle name="_도곡1교 하부공 수량_하마읍3교토공_토공량_임실가축MCC내역서" xfId="688" xr:uid="{00000000-0005-0000-0000-00000D010000}"/>
    <cellStyle name="_도곡2교 교대 수량" xfId="689" xr:uid="{00000000-0005-0000-0000-00000E010000}"/>
    <cellStyle name="_도곡2교 교대 수량_사본 - 하마2교-수량" xfId="690" xr:uid="{00000000-0005-0000-0000-00000F010000}"/>
    <cellStyle name="_도곡2교 교대 수량_사본 - 하마2교-수량_일체형배전반" xfId="691" xr:uid="{00000000-0005-0000-0000-000010010000}"/>
    <cellStyle name="_도곡2교 교대 수량_사본 - 하마2교-수량_임실가축MCC내역서" xfId="692" xr:uid="{00000000-0005-0000-0000-000011010000}"/>
    <cellStyle name="_도곡2교 교대 수량_사본 - 하마2교-수량_토공량" xfId="693" xr:uid="{00000000-0005-0000-0000-000012010000}"/>
    <cellStyle name="_도곡2교 교대 수량_사본 - 하마2교-수량_토공량_일체형배전반" xfId="694" xr:uid="{00000000-0005-0000-0000-000013010000}"/>
    <cellStyle name="_도곡2교 교대 수량_사본 - 하마2교-수량_토공량_임실가축MCC내역서" xfId="695" xr:uid="{00000000-0005-0000-0000-000014010000}"/>
    <cellStyle name="_도곡2교 교대 수량_일체형배전반" xfId="696" xr:uid="{00000000-0005-0000-0000-000015010000}"/>
    <cellStyle name="_도곡2교 교대 수량_임실가축MCC내역서" xfId="697" xr:uid="{00000000-0005-0000-0000-000016010000}"/>
    <cellStyle name="_도곡2교 교대 수량_토공량" xfId="698" xr:uid="{00000000-0005-0000-0000-000017010000}"/>
    <cellStyle name="_도곡2교 교대 수량_토공량_일체형배전반" xfId="699" xr:uid="{00000000-0005-0000-0000-000018010000}"/>
    <cellStyle name="_도곡2교 교대 수량_토공량_임실가축MCC내역서" xfId="700" xr:uid="{00000000-0005-0000-0000-000019010000}"/>
    <cellStyle name="_도곡2교 교대 수량_하마1교-수량" xfId="701" xr:uid="{00000000-0005-0000-0000-00001A010000}"/>
    <cellStyle name="_도곡2교 교대 수량_하마1교-수량_일체형배전반" xfId="702" xr:uid="{00000000-0005-0000-0000-00001B010000}"/>
    <cellStyle name="_도곡2교 교대 수량_하마1교-수량_임실가축MCC내역서" xfId="703" xr:uid="{00000000-0005-0000-0000-00001C010000}"/>
    <cellStyle name="_도곡2교 교대 수량_하마1교-수량_토공량" xfId="704" xr:uid="{00000000-0005-0000-0000-00001D010000}"/>
    <cellStyle name="_도곡2교 교대 수량_하마1교-수량_토공량_일체형배전반" xfId="705" xr:uid="{00000000-0005-0000-0000-00001E010000}"/>
    <cellStyle name="_도곡2교 교대 수량_하마1교-수량_토공량_임실가축MCC내역서" xfId="706" xr:uid="{00000000-0005-0000-0000-00001F010000}"/>
    <cellStyle name="_도곡2교 교대 수량_하마2교-수량" xfId="707" xr:uid="{00000000-0005-0000-0000-000020010000}"/>
    <cellStyle name="_도곡2교 교대 수량_하마2교-수량_일체형배전반" xfId="708" xr:uid="{00000000-0005-0000-0000-000021010000}"/>
    <cellStyle name="_도곡2교 교대 수량_하마2교-수량_임실가축MCC내역서" xfId="709" xr:uid="{00000000-0005-0000-0000-000022010000}"/>
    <cellStyle name="_도곡2교 교대 수량_하마2교-수량_토공량" xfId="710" xr:uid="{00000000-0005-0000-0000-000023010000}"/>
    <cellStyle name="_도곡2교 교대 수량_하마2교-수량_토공량_일체형배전반" xfId="711" xr:uid="{00000000-0005-0000-0000-000024010000}"/>
    <cellStyle name="_도곡2교 교대 수량_하마2교-수량_토공량_임실가축MCC내역서" xfId="712" xr:uid="{00000000-0005-0000-0000-000025010000}"/>
    <cellStyle name="_도곡2교 교대 수량_하마읍3교대" xfId="713" xr:uid="{00000000-0005-0000-0000-000026010000}"/>
    <cellStyle name="_도곡2교 교대 수량_하마읍3교대_일체형배전반" xfId="714" xr:uid="{00000000-0005-0000-0000-000027010000}"/>
    <cellStyle name="_도곡2교 교대 수량_하마읍3교대_임실가축MCC내역서" xfId="715" xr:uid="{00000000-0005-0000-0000-000028010000}"/>
    <cellStyle name="_도곡2교 교대 수량_하마읍3교대_토공량" xfId="716" xr:uid="{00000000-0005-0000-0000-000029010000}"/>
    <cellStyle name="_도곡2교 교대 수량_하마읍3교대_토공량_일체형배전반" xfId="717" xr:uid="{00000000-0005-0000-0000-00002A010000}"/>
    <cellStyle name="_도곡2교 교대 수량_하마읍3교대_토공량_임실가축MCC내역서" xfId="718" xr:uid="{00000000-0005-0000-0000-00002B010000}"/>
    <cellStyle name="_도곡2교 교대 수량_하마읍3교토공" xfId="719" xr:uid="{00000000-0005-0000-0000-00002C010000}"/>
    <cellStyle name="_도곡2교 교대 수량_하마읍3교토공_일체형배전반" xfId="720" xr:uid="{00000000-0005-0000-0000-00002D010000}"/>
    <cellStyle name="_도곡2교 교대 수량_하마읍3교토공_임실가축MCC내역서" xfId="721" xr:uid="{00000000-0005-0000-0000-00002E010000}"/>
    <cellStyle name="_도곡2교 교대 수량_하마읍3교토공_토공량" xfId="722" xr:uid="{00000000-0005-0000-0000-00002F010000}"/>
    <cellStyle name="_도곡2교 교대 수량_하마읍3교토공_토공량_일체형배전반" xfId="723" xr:uid="{00000000-0005-0000-0000-000030010000}"/>
    <cellStyle name="_도곡2교 교대 수량_하마읍3교토공_토공량_임실가축MCC내역서" xfId="724" xr:uid="{00000000-0005-0000-0000-000031010000}"/>
    <cellStyle name="_도곡2교 교대(종점) 수량" xfId="725" xr:uid="{00000000-0005-0000-0000-000032010000}"/>
    <cellStyle name="_도곡2교 교대(종점) 수량_사본 - 하마2교-수량" xfId="726" xr:uid="{00000000-0005-0000-0000-000033010000}"/>
    <cellStyle name="_도곡2교 교대(종점) 수량_사본 - 하마2교-수량_일체형배전반" xfId="727" xr:uid="{00000000-0005-0000-0000-000034010000}"/>
    <cellStyle name="_도곡2교 교대(종점) 수량_사본 - 하마2교-수량_임실가축MCC내역서" xfId="728" xr:uid="{00000000-0005-0000-0000-000035010000}"/>
    <cellStyle name="_도곡2교 교대(종점) 수량_사본 - 하마2교-수량_토공량" xfId="729" xr:uid="{00000000-0005-0000-0000-000036010000}"/>
    <cellStyle name="_도곡2교 교대(종점) 수량_사본 - 하마2교-수량_토공량_일체형배전반" xfId="730" xr:uid="{00000000-0005-0000-0000-000037010000}"/>
    <cellStyle name="_도곡2교 교대(종점) 수량_사본 - 하마2교-수량_토공량_임실가축MCC내역서" xfId="731" xr:uid="{00000000-0005-0000-0000-000038010000}"/>
    <cellStyle name="_도곡2교 교대(종점) 수량_일체형배전반" xfId="732" xr:uid="{00000000-0005-0000-0000-000039010000}"/>
    <cellStyle name="_도곡2교 교대(종점) 수량_임실가축MCC내역서" xfId="733" xr:uid="{00000000-0005-0000-0000-00003A010000}"/>
    <cellStyle name="_도곡2교 교대(종점) 수량_토공량" xfId="734" xr:uid="{00000000-0005-0000-0000-00003B010000}"/>
    <cellStyle name="_도곡2교 교대(종점) 수량_토공량_일체형배전반" xfId="735" xr:uid="{00000000-0005-0000-0000-00003C010000}"/>
    <cellStyle name="_도곡2교 교대(종점) 수량_토공량_임실가축MCC내역서" xfId="736" xr:uid="{00000000-0005-0000-0000-00003D010000}"/>
    <cellStyle name="_도곡2교 교대(종점) 수량_하마1교-수량" xfId="737" xr:uid="{00000000-0005-0000-0000-00003E010000}"/>
    <cellStyle name="_도곡2교 교대(종점) 수량_하마1교-수량_일체형배전반" xfId="738" xr:uid="{00000000-0005-0000-0000-00003F010000}"/>
    <cellStyle name="_도곡2교 교대(종점) 수량_하마1교-수량_임실가축MCC내역서" xfId="739" xr:uid="{00000000-0005-0000-0000-000040010000}"/>
    <cellStyle name="_도곡2교 교대(종점) 수량_하마1교-수량_토공량" xfId="740" xr:uid="{00000000-0005-0000-0000-000041010000}"/>
    <cellStyle name="_도곡2교 교대(종점) 수량_하마1교-수량_토공량_일체형배전반" xfId="741" xr:uid="{00000000-0005-0000-0000-000042010000}"/>
    <cellStyle name="_도곡2교 교대(종점) 수량_하마1교-수량_토공량_임실가축MCC내역서" xfId="742" xr:uid="{00000000-0005-0000-0000-000043010000}"/>
    <cellStyle name="_도곡2교 교대(종점) 수량_하마2교-수량" xfId="743" xr:uid="{00000000-0005-0000-0000-000044010000}"/>
    <cellStyle name="_도곡2교 교대(종점) 수량_하마2교-수량_일체형배전반" xfId="744" xr:uid="{00000000-0005-0000-0000-000045010000}"/>
    <cellStyle name="_도곡2교 교대(종점) 수량_하마2교-수량_임실가축MCC내역서" xfId="745" xr:uid="{00000000-0005-0000-0000-000046010000}"/>
    <cellStyle name="_도곡2교 교대(종점) 수량_하마2교-수량_토공량" xfId="746" xr:uid="{00000000-0005-0000-0000-000047010000}"/>
    <cellStyle name="_도곡2교 교대(종점) 수량_하마2교-수량_토공량_일체형배전반" xfId="747" xr:uid="{00000000-0005-0000-0000-000048010000}"/>
    <cellStyle name="_도곡2교 교대(종점) 수량_하마2교-수량_토공량_임실가축MCC내역서" xfId="748" xr:uid="{00000000-0005-0000-0000-000049010000}"/>
    <cellStyle name="_도곡2교 교대(종점) 수량_하마읍3교대" xfId="749" xr:uid="{00000000-0005-0000-0000-00004A010000}"/>
    <cellStyle name="_도곡2교 교대(종점) 수량_하마읍3교대_일체형배전반" xfId="750" xr:uid="{00000000-0005-0000-0000-00004B010000}"/>
    <cellStyle name="_도곡2교 교대(종점) 수량_하마읍3교대_임실가축MCC내역서" xfId="751" xr:uid="{00000000-0005-0000-0000-00004C010000}"/>
    <cellStyle name="_도곡2교 교대(종점) 수량_하마읍3교대_토공량" xfId="752" xr:uid="{00000000-0005-0000-0000-00004D010000}"/>
    <cellStyle name="_도곡2교 교대(종점) 수량_하마읍3교대_토공량_일체형배전반" xfId="753" xr:uid="{00000000-0005-0000-0000-00004E010000}"/>
    <cellStyle name="_도곡2교 교대(종점) 수량_하마읍3교대_토공량_임실가축MCC내역서" xfId="754" xr:uid="{00000000-0005-0000-0000-00004F010000}"/>
    <cellStyle name="_도곡2교 교대(종점) 수량_하마읍3교토공" xfId="755" xr:uid="{00000000-0005-0000-0000-000050010000}"/>
    <cellStyle name="_도곡2교 교대(종점) 수량_하마읍3교토공_일체형배전반" xfId="756" xr:uid="{00000000-0005-0000-0000-000051010000}"/>
    <cellStyle name="_도곡2교 교대(종점) 수량_하마읍3교토공_임실가축MCC내역서" xfId="757" xr:uid="{00000000-0005-0000-0000-000052010000}"/>
    <cellStyle name="_도곡2교 교대(종점) 수량_하마읍3교토공_토공량" xfId="758" xr:uid="{00000000-0005-0000-0000-000053010000}"/>
    <cellStyle name="_도곡2교 교대(종점) 수량_하마읍3교토공_토공량_일체형배전반" xfId="759" xr:uid="{00000000-0005-0000-0000-000054010000}"/>
    <cellStyle name="_도곡2교 교대(종점) 수량_하마읍3교토공_토공량_임실가축MCC내역서" xfId="760" xr:uid="{00000000-0005-0000-0000-000055010000}"/>
    <cellStyle name="_도곡3교 교대 수량" xfId="761" xr:uid="{00000000-0005-0000-0000-000056010000}"/>
    <cellStyle name="_도곡3교 교대 수량_사본 - 하마2교-수량" xfId="762" xr:uid="{00000000-0005-0000-0000-000057010000}"/>
    <cellStyle name="_도곡3교 교대 수량_사본 - 하마2교-수량_일체형배전반" xfId="763" xr:uid="{00000000-0005-0000-0000-000058010000}"/>
    <cellStyle name="_도곡3교 교대 수량_사본 - 하마2교-수량_임실가축MCC내역서" xfId="764" xr:uid="{00000000-0005-0000-0000-000059010000}"/>
    <cellStyle name="_도곡3교 교대 수량_사본 - 하마2교-수량_토공량" xfId="765" xr:uid="{00000000-0005-0000-0000-00005A010000}"/>
    <cellStyle name="_도곡3교 교대 수량_사본 - 하마2교-수량_토공량_일체형배전반" xfId="766" xr:uid="{00000000-0005-0000-0000-00005B010000}"/>
    <cellStyle name="_도곡3교 교대 수량_사본 - 하마2교-수량_토공량_임실가축MCC내역서" xfId="767" xr:uid="{00000000-0005-0000-0000-00005C010000}"/>
    <cellStyle name="_도곡3교 교대 수량_일체형배전반" xfId="768" xr:uid="{00000000-0005-0000-0000-00005D010000}"/>
    <cellStyle name="_도곡3교 교대 수량_임실가축MCC내역서" xfId="769" xr:uid="{00000000-0005-0000-0000-00005E010000}"/>
    <cellStyle name="_도곡3교 교대 수량_토공량" xfId="770" xr:uid="{00000000-0005-0000-0000-00005F010000}"/>
    <cellStyle name="_도곡3교 교대 수량_토공량_일체형배전반" xfId="771" xr:uid="{00000000-0005-0000-0000-000060010000}"/>
    <cellStyle name="_도곡3교 교대 수량_토공량_임실가축MCC내역서" xfId="772" xr:uid="{00000000-0005-0000-0000-000061010000}"/>
    <cellStyle name="_도곡3교 교대 수량_하마1교-수량" xfId="773" xr:uid="{00000000-0005-0000-0000-000062010000}"/>
    <cellStyle name="_도곡3교 교대 수량_하마1교-수량_일체형배전반" xfId="774" xr:uid="{00000000-0005-0000-0000-000063010000}"/>
    <cellStyle name="_도곡3교 교대 수량_하마1교-수량_임실가축MCC내역서" xfId="775" xr:uid="{00000000-0005-0000-0000-000064010000}"/>
    <cellStyle name="_도곡3교 교대 수량_하마1교-수량_토공량" xfId="776" xr:uid="{00000000-0005-0000-0000-000065010000}"/>
    <cellStyle name="_도곡3교 교대 수량_하마1교-수량_토공량_일체형배전반" xfId="777" xr:uid="{00000000-0005-0000-0000-000066010000}"/>
    <cellStyle name="_도곡3교 교대 수량_하마1교-수량_토공량_임실가축MCC내역서" xfId="778" xr:uid="{00000000-0005-0000-0000-000067010000}"/>
    <cellStyle name="_도곡3교 교대 수량_하마2교-수량" xfId="779" xr:uid="{00000000-0005-0000-0000-000068010000}"/>
    <cellStyle name="_도곡3교 교대 수량_하마2교-수량_일체형배전반" xfId="780" xr:uid="{00000000-0005-0000-0000-000069010000}"/>
    <cellStyle name="_도곡3교 교대 수량_하마2교-수량_임실가축MCC내역서" xfId="781" xr:uid="{00000000-0005-0000-0000-00006A010000}"/>
    <cellStyle name="_도곡3교 교대 수량_하마2교-수량_토공량" xfId="782" xr:uid="{00000000-0005-0000-0000-00006B010000}"/>
    <cellStyle name="_도곡3교 교대 수량_하마2교-수량_토공량_일체형배전반" xfId="783" xr:uid="{00000000-0005-0000-0000-00006C010000}"/>
    <cellStyle name="_도곡3교 교대 수량_하마2교-수량_토공량_임실가축MCC내역서" xfId="784" xr:uid="{00000000-0005-0000-0000-00006D010000}"/>
    <cellStyle name="_도곡3교 교대 수량_하마읍3교대" xfId="785" xr:uid="{00000000-0005-0000-0000-00006E010000}"/>
    <cellStyle name="_도곡3교 교대 수량_하마읍3교대_일체형배전반" xfId="786" xr:uid="{00000000-0005-0000-0000-00006F010000}"/>
    <cellStyle name="_도곡3교 교대 수량_하마읍3교대_임실가축MCC내역서" xfId="787" xr:uid="{00000000-0005-0000-0000-000070010000}"/>
    <cellStyle name="_도곡3교 교대 수량_하마읍3교대_토공량" xfId="788" xr:uid="{00000000-0005-0000-0000-000071010000}"/>
    <cellStyle name="_도곡3교 교대 수량_하마읍3교대_토공량_일체형배전반" xfId="789" xr:uid="{00000000-0005-0000-0000-000072010000}"/>
    <cellStyle name="_도곡3교 교대 수량_하마읍3교대_토공량_임실가축MCC내역서" xfId="790" xr:uid="{00000000-0005-0000-0000-000073010000}"/>
    <cellStyle name="_도곡3교 교대 수량_하마읍3교토공" xfId="791" xr:uid="{00000000-0005-0000-0000-000074010000}"/>
    <cellStyle name="_도곡3교 교대 수량_하마읍3교토공_일체형배전반" xfId="792" xr:uid="{00000000-0005-0000-0000-000075010000}"/>
    <cellStyle name="_도곡3교 교대 수량_하마읍3교토공_임실가축MCC내역서" xfId="793" xr:uid="{00000000-0005-0000-0000-000076010000}"/>
    <cellStyle name="_도곡3교 교대 수량_하마읍3교토공_토공량" xfId="794" xr:uid="{00000000-0005-0000-0000-000077010000}"/>
    <cellStyle name="_도곡3교 교대 수량_하마읍3교토공_토공량_일체형배전반" xfId="795" xr:uid="{00000000-0005-0000-0000-000078010000}"/>
    <cellStyle name="_도곡3교 교대 수량_하마읍3교토공_토공량_임실가축MCC내역서" xfId="796" xr:uid="{00000000-0005-0000-0000-000079010000}"/>
    <cellStyle name="_도곡4교 하부공 수량" xfId="797" xr:uid="{00000000-0005-0000-0000-00007A010000}"/>
    <cellStyle name="_도곡4교 하부공 수량_사본 - 하마2교-수량" xfId="798" xr:uid="{00000000-0005-0000-0000-00007B010000}"/>
    <cellStyle name="_도곡4교 하부공 수량_사본 - 하마2교-수량_일체형배전반" xfId="799" xr:uid="{00000000-0005-0000-0000-00007C010000}"/>
    <cellStyle name="_도곡4교 하부공 수량_사본 - 하마2교-수량_임실가축MCC내역서" xfId="800" xr:uid="{00000000-0005-0000-0000-00007D010000}"/>
    <cellStyle name="_도곡4교 하부공 수량_사본 - 하마2교-수량_토공량" xfId="801" xr:uid="{00000000-0005-0000-0000-00007E010000}"/>
    <cellStyle name="_도곡4교 하부공 수량_사본 - 하마2교-수량_토공량_일체형배전반" xfId="802" xr:uid="{00000000-0005-0000-0000-00007F010000}"/>
    <cellStyle name="_도곡4교 하부공 수량_사본 - 하마2교-수량_토공량_임실가축MCC내역서" xfId="803" xr:uid="{00000000-0005-0000-0000-000080010000}"/>
    <cellStyle name="_도곡4교 하부공 수량_일체형배전반" xfId="804" xr:uid="{00000000-0005-0000-0000-000081010000}"/>
    <cellStyle name="_도곡4교 하부공 수량_임실가축MCC내역서" xfId="805" xr:uid="{00000000-0005-0000-0000-000082010000}"/>
    <cellStyle name="_도곡4교 하부공 수량_토공량" xfId="806" xr:uid="{00000000-0005-0000-0000-000083010000}"/>
    <cellStyle name="_도곡4교 하부공 수량_토공량_일체형배전반" xfId="807" xr:uid="{00000000-0005-0000-0000-000084010000}"/>
    <cellStyle name="_도곡4교 하부공 수량_토공량_임실가축MCC내역서" xfId="808" xr:uid="{00000000-0005-0000-0000-000085010000}"/>
    <cellStyle name="_도곡4교 하부공 수량_하마1교-수량" xfId="809" xr:uid="{00000000-0005-0000-0000-000086010000}"/>
    <cellStyle name="_도곡4교 하부공 수량_하마1교-수량_일체형배전반" xfId="810" xr:uid="{00000000-0005-0000-0000-000087010000}"/>
    <cellStyle name="_도곡4교 하부공 수량_하마1교-수량_임실가축MCC내역서" xfId="811" xr:uid="{00000000-0005-0000-0000-000088010000}"/>
    <cellStyle name="_도곡4교 하부공 수량_하마1교-수량_토공량" xfId="812" xr:uid="{00000000-0005-0000-0000-000089010000}"/>
    <cellStyle name="_도곡4교 하부공 수량_하마1교-수량_토공량_일체형배전반" xfId="813" xr:uid="{00000000-0005-0000-0000-00008A010000}"/>
    <cellStyle name="_도곡4교 하부공 수량_하마1교-수량_토공량_임실가축MCC내역서" xfId="814" xr:uid="{00000000-0005-0000-0000-00008B010000}"/>
    <cellStyle name="_도곡4교 하부공 수량_하마2교-수량" xfId="815" xr:uid="{00000000-0005-0000-0000-00008C010000}"/>
    <cellStyle name="_도곡4교 하부공 수량_하마2교-수량_일체형배전반" xfId="816" xr:uid="{00000000-0005-0000-0000-00008D010000}"/>
    <cellStyle name="_도곡4교 하부공 수량_하마2교-수량_임실가축MCC내역서" xfId="817" xr:uid="{00000000-0005-0000-0000-00008E010000}"/>
    <cellStyle name="_도곡4교 하부공 수량_하마2교-수량_토공량" xfId="818" xr:uid="{00000000-0005-0000-0000-00008F010000}"/>
    <cellStyle name="_도곡4교 하부공 수량_하마2교-수량_토공량_일체형배전반" xfId="819" xr:uid="{00000000-0005-0000-0000-000090010000}"/>
    <cellStyle name="_도곡4교 하부공 수량_하마2교-수량_토공량_임실가축MCC내역서" xfId="820" xr:uid="{00000000-0005-0000-0000-000091010000}"/>
    <cellStyle name="_도곡4교 하부공 수량_하마읍3교대" xfId="821" xr:uid="{00000000-0005-0000-0000-000092010000}"/>
    <cellStyle name="_도곡4교 하부공 수량_하마읍3교대_일체형배전반" xfId="822" xr:uid="{00000000-0005-0000-0000-000093010000}"/>
    <cellStyle name="_도곡4교 하부공 수량_하마읍3교대_임실가축MCC내역서" xfId="823" xr:uid="{00000000-0005-0000-0000-000094010000}"/>
    <cellStyle name="_도곡4교 하부공 수량_하마읍3교대_토공량" xfId="824" xr:uid="{00000000-0005-0000-0000-000095010000}"/>
    <cellStyle name="_도곡4교 하부공 수량_하마읍3교대_토공량_일체형배전반" xfId="825" xr:uid="{00000000-0005-0000-0000-000096010000}"/>
    <cellStyle name="_도곡4교 하부공 수량_하마읍3교대_토공량_임실가축MCC내역서" xfId="826" xr:uid="{00000000-0005-0000-0000-000097010000}"/>
    <cellStyle name="_도곡4교 하부공 수량_하마읍3교토공" xfId="827" xr:uid="{00000000-0005-0000-0000-000098010000}"/>
    <cellStyle name="_도곡4교 하부공 수량_하마읍3교토공_일체형배전반" xfId="828" xr:uid="{00000000-0005-0000-0000-000099010000}"/>
    <cellStyle name="_도곡4교 하부공 수량_하마읍3교토공_임실가축MCC내역서" xfId="829" xr:uid="{00000000-0005-0000-0000-00009A010000}"/>
    <cellStyle name="_도곡4교 하부공 수량_하마읍3교토공_토공량" xfId="830" xr:uid="{00000000-0005-0000-0000-00009B010000}"/>
    <cellStyle name="_도곡4교 하부공 수량_하마읍3교토공_토공량_일체형배전반" xfId="831" xr:uid="{00000000-0005-0000-0000-00009C010000}"/>
    <cellStyle name="_도곡4교 하부공 수량_하마읍3교토공_토공량_임실가축MCC내역서" xfId="832" xr:uid="{00000000-0005-0000-0000-00009D010000}"/>
    <cellStyle name="_도곡교 교대 수량" xfId="833" xr:uid="{00000000-0005-0000-0000-00009E010000}"/>
    <cellStyle name="_도곡교 교대 수량_사본 - 하마2교-수량" xfId="834" xr:uid="{00000000-0005-0000-0000-00009F010000}"/>
    <cellStyle name="_도곡교 교대 수량_사본 - 하마2교-수량_일체형배전반" xfId="835" xr:uid="{00000000-0005-0000-0000-0000A0010000}"/>
    <cellStyle name="_도곡교 교대 수량_사본 - 하마2교-수량_임실가축MCC내역서" xfId="836" xr:uid="{00000000-0005-0000-0000-0000A1010000}"/>
    <cellStyle name="_도곡교 교대 수량_사본 - 하마2교-수량_토공량" xfId="837" xr:uid="{00000000-0005-0000-0000-0000A2010000}"/>
    <cellStyle name="_도곡교 교대 수량_사본 - 하마2교-수량_토공량_일체형배전반" xfId="838" xr:uid="{00000000-0005-0000-0000-0000A3010000}"/>
    <cellStyle name="_도곡교 교대 수량_사본 - 하마2교-수량_토공량_임실가축MCC내역서" xfId="839" xr:uid="{00000000-0005-0000-0000-0000A4010000}"/>
    <cellStyle name="_도곡교 교대 수량_일체형배전반" xfId="840" xr:uid="{00000000-0005-0000-0000-0000A5010000}"/>
    <cellStyle name="_도곡교 교대 수량_임실가축MCC내역서" xfId="841" xr:uid="{00000000-0005-0000-0000-0000A6010000}"/>
    <cellStyle name="_도곡교 교대 수량_토공량" xfId="842" xr:uid="{00000000-0005-0000-0000-0000A7010000}"/>
    <cellStyle name="_도곡교 교대 수량_토공량_일체형배전반" xfId="843" xr:uid="{00000000-0005-0000-0000-0000A8010000}"/>
    <cellStyle name="_도곡교 교대 수량_토공량_임실가축MCC내역서" xfId="844" xr:uid="{00000000-0005-0000-0000-0000A9010000}"/>
    <cellStyle name="_도곡교 교대 수량_하마1교-수량" xfId="845" xr:uid="{00000000-0005-0000-0000-0000AA010000}"/>
    <cellStyle name="_도곡교 교대 수량_하마1교-수량_일체형배전반" xfId="846" xr:uid="{00000000-0005-0000-0000-0000AB010000}"/>
    <cellStyle name="_도곡교 교대 수량_하마1교-수량_임실가축MCC내역서" xfId="847" xr:uid="{00000000-0005-0000-0000-0000AC010000}"/>
    <cellStyle name="_도곡교 교대 수량_하마1교-수량_토공량" xfId="848" xr:uid="{00000000-0005-0000-0000-0000AD010000}"/>
    <cellStyle name="_도곡교 교대 수량_하마1교-수량_토공량_일체형배전반" xfId="849" xr:uid="{00000000-0005-0000-0000-0000AE010000}"/>
    <cellStyle name="_도곡교 교대 수량_하마1교-수량_토공량_임실가축MCC내역서" xfId="850" xr:uid="{00000000-0005-0000-0000-0000AF010000}"/>
    <cellStyle name="_도곡교 교대 수량_하마2교-수량" xfId="851" xr:uid="{00000000-0005-0000-0000-0000B0010000}"/>
    <cellStyle name="_도곡교 교대 수량_하마2교-수량_일체형배전반" xfId="852" xr:uid="{00000000-0005-0000-0000-0000B1010000}"/>
    <cellStyle name="_도곡교 교대 수량_하마2교-수량_임실가축MCC내역서" xfId="853" xr:uid="{00000000-0005-0000-0000-0000B2010000}"/>
    <cellStyle name="_도곡교 교대 수량_하마2교-수량_토공량" xfId="854" xr:uid="{00000000-0005-0000-0000-0000B3010000}"/>
    <cellStyle name="_도곡교 교대 수량_하마2교-수량_토공량_일체형배전반" xfId="855" xr:uid="{00000000-0005-0000-0000-0000B4010000}"/>
    <cellStyle name="_도곡교 교대 수량_하마2교-수량_토공량_임실가축MCC내역서" xfId="856" xr:uid="{00000000-0005-0000-0000-0000B5010000}"/>
    <cellStyle name="_도곡교 교대 수량_하마읍3교대" xfId="857" xr:uid="{00000000-0005-0000-0000-0000B6010000}"/>
    <cellStyle name="_도곡교 교대 수량_하마읍3교대_일체형배전반" xfId="858" xr:uid="{00000000-0005-0000-0000-0000B7010000}"/>
    <cellStyle name="_도곡교 교대 수량_하마읍3교대_임실가축MCC내역서" xfId="859" xr:uid="{00000000-0005-0000-0000-0000B8010000}"/>
    <cellStyle name="_도곡교 교대 수량_하마읍3교대_토공량" xfId="860" xr:uid="{00000000-0005-0000-0000-0000B9010000}"/>
    <cellStyle name="_도곡교 교대 수량_하마읍3교대_토공량_일체형배전반" xfId="861" xr:uid="{00000000-0005-0000-0000-0000BA010000}"/>
    <cellStyle name="_도곡교 교대 수량_하마읍3교대_토공량_임실가축MCC내역서" xfId="862" xr:uid="{00000000-0005-0000-0000-0000BB010000}"/>
    <cellStyle name="_도곡교 교대 수량_하마읍3교토공" xfId="863" xr:uid="{00000000-0005-0000-0000-0000BC010000}"/>
    <cellStyle name="_도곡교 교대 수량_하마읍3교토공_일체형배전반" xfId="864" xr:uid="{00000000-0005-0000-0000-0000BD010000}"/>
    <cellStyle name="_도곡교 교대 수량_하마읍3교토공_임실가축MCC내역서" xfId="865" xr:uid="{00000000-0005-0000-0000-0000BE010000}"/>
    <cellStyle name="_도곡교 교대 수량_하마읍3교토공_토공량" xfId="866" xr:uid="{00000000-0005-0000-0000-0000BF010000}"/>
    <cellStyle name="_도곡교 교대 수량_하마읍3교토공_토공량_일체형배전반" xfId="867" xr:uid="{00000000-0005-0000-0000-0000C0010000}"/>
    <cellStyle name="_도곡교 교대 수량_하마읍3교토공_토공량_임실가축MCC내역서" xfId="868" xr:uid="{00000000-0005-0000-0000-0000C1010000}"/>
    <cellStyle name="_두계변전소하도급" xfId="869" xr:uid="{00000000-0005-0000-0000-0000C2010000}"/>
    <cellStyle name="_마산실시접지계산(감리반영)" xfId="41" xr:uid="{00000000-0005-0000-0000-0000C3010000}"/>
    <cellStyle name="_무안공원시설" xfId="870" xr:uid="{00000000-0005-0000-0000-0000C4010000}"/>
    <cellStyle name="_발전기" xfId="42" xr:uid="{00000000-0005-0000-0000-0000C5010000}"/>
    <cellStyle name="_변경내역서" xfId="871" xr:uid="{00000000-0005-0000-0000-0000C6010000}"/>
    <cellStyle name="_부대입찰확약서" xfId="872" xr:uid="{00000000-0005-0000-0000-0000C7010000}"/>
    <cellStyle name="_부창교상부" xfId="873" xr:uid="{00000000-0005-0000-0000-0000C8010000}"/>
    <cellStyle name="_사본 - 고가차도(전력)" xfId="874" xr:uid="{00000000-0005-0000-0000-0000C9010000}"/>
    <cellStyle name="_사본 - 하마2교-수량" xfId="875" xr:uid="{00000000-0005-0000-0000-0000CA010000}"/>
    <cellStyle name="_사본 - 하마2교-수량_일체형배전반" xfId="876" xr:uid="{00000000-0005-0000-0000-0000CB010000}"/>
    <cellStyle name="_사본 - 하마2교-수량_임실가축MCC내역서" xfId="877" xr:uid="{00000000-0005-0000-0000-0000CC010000}"/>
    <cellStyle name="_사본 - 하마2교-수량_토공량" xfId="878" xr:uid="{00000000-0005-0000-0000-0000CD010000}"/>
    <cellStyle name="_사본 - 하마2교-수량_토공량_일체형배전반" xfId="879" xr:uid="{00000000-0005-0000-0000-0000CE010000}"/>
    <cellStyle name="_사본 - 하마2교-수량_토공량_임실가축MCC내역서" xfId="880" xr:uid="{00000000-0005-0000-0000-0000CF010000}"/>
    <cellStyle name="_사업부발송" xfId="881" xr:uid="{00000000-0005-0000-0000-0000D0010000}"/>
    <cellStyle name="_상부및총괄수량" xfId="882" xr:uid="{00000000-0005-0000-0000-0000D1010000}"/>
    <cellStyle name="_상부및총괄수량_일체형배전반" xfId="883" xr:uid="{00000000-0005-0000-0000-0000D2010000}"/>
    <cellStyle name="_상부및총괄수량_임실가축MCC내역서" xfId="884" xr:uid="{00000000-0005-0000-0000-0000D3010000}"/>
    <cellStyle name="_서천공주7부대품의" xfId="885" xr:uid="{00000000-0005-0000-0000-0000D4010000}"/>
    <cellStyle name="_서천공주7부대품의_6월기성" xfId="886" xr:uid="{00000000-0005-0000-0000-0000D5010000}"/>
    <cellStyle name="_서천공주7부대품의_6월기성_원등수량" xfId="887" xr:uid="{00000000-0005-0000-0000-0000D6010000}"/>
    <cellStyle name="_서천공주7부대품의_6월기성_원등수량_일체형배전반" xfId="888" xr:uid="{00000000-0005-0000-0000-0000D7010000}"/>
    <cellStyle name="_서천공주7부대품의_6월기성_원등수량_임실가축MCC내역서" xfId="889" xr:uid="{00000000-0005-0000-0000-0000D8010000}"/>
    <cellStyle name="_서천공주7부대품의_6월기성_일체형배전반" xfId="890" xr:uid="{00000000-0005-0000-0000-0000D9010000}"/>
    <cellStyle name="_서천공주7부대품의_6월기성_임실가축MCC내역서" xfId="891" xr:uid="{00000000-0005-0000-0000-0000DA010000}"/>
    <cellStyle name="_서천공주7부대품의_원등수량" xfId="892" xr:uid="{00000000-0005-0000-0000-0000DB010000}"/>
    <cellStyle name="_서천공주7부대품의_원등수량_일체형배전반" xfId="893" xr:uid="{00000000-0005-0000-0000-0000DC010000}"/>
    <cellStyle name="_서천공주7부대품의_원등수량_임실가축MCC내역서" xfId="894" xr:uid="{00000000-0005-0000-0000-0000DD010000}"/>
    <cellStyle name="_서천공주7부대품의_일체형배전반" xfId="895" xr:uid="{00000000-0005-0000-0000-0000DE010000}"/>
    <cellStyle name="_서천공주7부대품의_임실가축MCC내역서" xfId="896" xr:uid="{00000000-0005-0000-0000-0000DF010000}"/>
    <cellStyle name="_석축공" xfId="897" xr:uid="{00000000-0005-0000-0000-0000E0010000}"/>
    <cellStyle name="_설계내역서" xfId="898" xr:uid="{00000000-0005-0000-0000-0000E1010000}"/>
    <cellStyle name="_설계변경완료(518)" xfId="899" xr:uid="{00000000-0005-0000-0000-0000E2010000}"/>
    <cellStyle name="_설계서(남원정수장 원격감시설비)" xfId="900" xr:uid="{00000000-0005-0000-0000-0000E3010000}"/>
    <cellStyle name="_설계서(오수펌프 설치관련 프로그램추가작업)" xfId="901" xr:uid="{00000000-0005-0000-0000-0000E4010000}"/>
    <cellStyle name="_수량" xfId="902" xr:uid="{00000000-0005-0000-0000-0000E5010000}"/>
    <cellStyle name="_수량산출서(신규)" xfId="903" xr:uid="{00000000-0005-0000-0000-0000E6010000}"/>
    <cellStyle name="_수량집계" xfId="904" xr:uid="{00000000-0005-0000-0000-0000E7010000}"/>
    <cellStyle name="_수백교상부" xfId="905" xr:uid="{00000000-0005-0000-0000-0000E8010000}"/>
    <cellStyle name="_순천역사(동경)" xfId="906" xr:uid="{00000000-0005-0000-0000-0000E9010000}"/>
    <cellStyle name="_신중점현장20020810굴포천" xfId="907" xr:uid="{00000000-0005-0000-0000-0000EA010000}"/>
    <cellStyle name="_쌍촌동 부건아파트 신축 전기공사" xfId="908" xr:uid="{00000000-0005-0000-0000-0000EB010000}"/>
    <cellStyle name="_안태 배수장 신축공사" xfId="909" xr:uid="{00000000-0005-0000-0000-0000EC010000}"/>
    <cellStyle name="_안태배수장전기" xfId="910" xr:uid="{00000000-0005-0000-0000-0000ED010000}"/>
    <cellStyle name="_안태전기내역" xfId="911" xr:uid="{00000000-0005-0000-0000-0000EE010000}"/>
    <cellStyle name="_업무연락" xfId="912" xr:uid="{00000000-0005-0000-0000-0000EF010000}"/>
    <cellStyle name="_예정공정표(전남남부권현장)" xfId="913" xr:uid="{00000000-0005-0000-0000-0000F0010000}"/>
    <cellStyle name="_예정공정표(전남남부권현장)_6월기성" xfId="914" xr:uid="{00000000-0005-0000-0000-0000F1010000}"/>
    <cellStyle name="_예정공정표(전남남부권현장)_6월기성_원등수량" xfId="915" xr:uid="{00000000-0005-0000-0000-0000F2010000}"/>
    <cellStyle name="_예정공정표(전남남부권현장)_6월기성_원등수량_일체형배전반" xfId="916" xr:uid="{00000000-0005-0000-0000-0000F3010000}"/>
    <cellStyle name="_예정공정표(전남남부권현장)_6월기성_원등수량_임실가축MCC내역서" xfId="917" xr:uid="{00000000-0005-0000-0000-0000F4010000}"/>
    <cellStyle name="_예정공정표(전남남부권현장)_6월기성_일체형배전반" xfId="918" xr:uid="{00000000-0005-0000-0000-0000F5010000}"/>
    <cellStyle name="_예정공정표(전남남부권현장)_6월기성_임실가축MCC내역서" xfId="919" xr:uid="{00000000-0005-0000-0000-0000F6010000}"/>
    <cellStyle name="_예정공정표(전남남부권현장)_원등수량" xfId="920" xr:uid="{00000000-0005-0000-0000-0000F7010000}"/>
    <cellStyle name="_예정공정표(전남남부권현장)_원등수량_일체형배전반" xfId="921" xr:uid="{00000000-0005-0000-0000-0000F8010000}"/>
    <cellStyle name="_예정공정표(전남남부권현장)_원등수량_임실가축MCC내역서" xfId="922" xr:uid="{00000000-0005-0000-0000-0000F9010000}"/>
    <cellStyle name="_예정공정표(전남남부권현장)_일체형배전반" xfId="923" xr:uid="{00000000-0005-0000-0000-0000FA010000}"/>
    <cellStyle name="_예정공정표(전남남부권현장)_임실가축MCC내역서" xfId="924" xr:uid="{00000000-0005-0000-0000-0000FB010000}"/>
    <cellStyle name="_예정공정표(전체)변경" xfId="925" xr:uid="{00000000-0005-0000-0000-0000FC010000}"/>
    <cellStyle name="_예정공정표(전체)변경_6월기성" xfId="926" xr:uid="{00000000-0005-0000-0000-0000FD010000}"/>
    <cellStyle name="_예정공정표(전체)변경_6월기성_원등수량" xfId="927" xr:uid="{00000000-0005-0000-0000-0000FE010000}"/>
    <cellStyle name="_예정공정표(전체)변경_6월기성_원등수량_일체형배전반" xfId="928" xr:uid="{00000000-0005-0000-0000-0000FF010000}"/>
    <cellStyle name="_예정공정표(전체)변경_6월기성_원등수량_임실가축MCC내역서" xfId="929" xr:uid="{00000000-0005-0000-0000-000000020000}"/>
    <cellStyle name="_예정공정표(전체)변경_6월기성_일체형배전반" xfId="930" xr:uid="{00000000-0005-0000-0000-000001020000}"/>
    <cellStyle name="_예정공정표(전체)변경_6월기성_임실가축MCC내역서" xfId="931" xr:uid="{00000000-0005-0000-0000-000002020000}"/>
    <cellStyle name="_예정공정표(전체)변경_원등수량" xfId="932" xr:uid="{00000000-0005-0000-0000-000003020000}"/>
    <cellStyle name="_예정공정표(전체)변경_원등수량_일체형배전반" xfId="933" xr:uid="{00000000-0005-0000-0000-000004020000}"/>
    <cellStyle name="_예정공정표(전체)변경_원등수량_임실가축MCC내역서" xfId="934" xr:uid="{00000000-0005-0000-0000-000005020000}"/>
    <cellStyle name="_예정공정표(전체)변경_일체형배전반" xfId="935" xr:uid="{00000000-0005-0000-0000-000006020000}"/>
    <cellStyle name="_예정공정표(전체)변경_임실가축MCC내역서" xfId="936" xr:uid="{00000000-0005-0000-0000-000007020000}"/>
    <cellStyle name="_외암작업(03_08)" xfId="937" xr:uid="{00000000-0005-0000-0000-000008020000}"/>
    <cellStyle name="_울산역구내외1단가산출서" xfId="43" xr:uid="{00000000-0005-0000-0000-000009020000}"/>
    <cellStyle name="_울산역구내외1단가산출서_1" xfId="44" xr:uid="{00000000-0005-0000-0000-00000A020000}"/>
    <cellStyle name="_원가계산" xfId="938" xr:uid="{00000000-0005-0000-0000-00000B020000}"/>
    <cellStyle name="_월락정수장 PLC,MMI 교체 및 수정작업 설계서" xfId="939" xr:uid="{00000000-0005-0000-0000-00000C020000}"/>
    <cellStyle name="_월락정수장,배수지 감시제어설비 교체 및 수도사업소 원격감시설비 자재구매 (1안)1" xfId="940" xr:uid="{00000000-0005-0000-0000-00000D020000}"/>
    <cellStyle name="_응급ES" xfId="941" xr:uid="{00000000-0005-0000-0000-00000E020000}"/>
    <cellStyle name="_응급RE" xfId="942" xr:uid="{00000000-0005-0000-0000-00000F020000}"/>
    <cellStyle name="_인원계획표 " xfId="943" xr:uid="{00000000-0005-0000-0000-000010020000}"/>
    <cellStyle name="_인원계획표 _6월기성" xfId="944" xr:uid="{00000000-0005-0000-0000-000011020000}"/>
    <cellStyle name="_인원계획표 _6월기성_원등수량" xfId="945" xr:uid="{00000000-0005-0000-0000-000012020000}"/>
    <cellStyle name="_인원계획표 _6월기성_원등수량_일체형배전반" xfId="946" xr:uid="{00000000-0005-0000-0000-000013020000}"/>
    <cellStyle name="_인원계획표 _6월기성_원등수량_임실가축MCC내역서" xfId="947" xr:uid="{00000000-0005-0000-0000-000014020000}"/>
    <cellStyle name="_인원계획표 _6월기성_일체형배전반" xfId="948" xr:uid="{00000000-0005-0000-0000-000015020000}"/>
    <cellStyle name="_인원계획표 _6월기성_임실가축MCC내역서" xfId="949" xr:uid="{00000000-0005-0000-0000-000016020000}"/>
    <cellStyle name="_인원계획표 _당진대전-5 설투견" xfId="950" xr:uid="{00000000-0005-0000-0000-000017020000}"/>
    <cellStyle name="_인원계획표 _당진대전-5 설투견_6월기성" xfId="951" xr:uid="{00000000-0005-0000-0000-000018020000}"/>
    <cellStyle name="_인원계획표 _당진대전-5 설투견_6월기성_원등수량" xfId="952" xr:uid="{00000000-0005-0000-0000-000019020000}"/>
    <cellStyle name="_인원계획표 _당진대전-5 설투견_6월기성_원등수량_일체형배전반" xfId="953" xr:uid="{00000000-0005-0000-0000-00001A020000}"/>
    <cellStyle name="_인원계획표 _당진대전-5 설투견_6월기성_원등수량_임실가축MCC내역서" xfId="954" xr:uid="{00000000-0005-0000-0000-00001B020000}"/>
    <cellStyle name="_인원계획표 _당진대전-5 설투견_6월기성_일체형배전반" xfId="955" xr:uid="{00000000-0005-0000-0000-00001C020000}"/>
    <cellStyle name="_인원계획표 _당진대전-5 설투견_6월기성_임실가축MCC내역서" xfId="956" xr:uid="{00000000-0005-0000-0000-00001D020000}"/>
    <cellStyle name="_인원계획표 _당진대전-5 설투견_원등수량" xfId="957" xr:uid="{00000000-0005-0000-0000-00001E020000}"/>
    <cellStyle name="_인원계획표 _당진대전-5 설투견_원등수량_일체형배전반" xfId="958" xr:uid="{00000000-0005-0000-0000-00001F020000}"/>
    <cellStyle name="_인원계획표 _당진대전-5 설투견_원등수량_임실가축MCC내역서" xfId="959" xr:uid="{00000000-0005-0000-0000-000020020000}"/>
    <cellStyle name="_인원계획표 _당진대전-5 설투견_일체형배전반" xfId="960" xr:uid="{00000000-0005-0000-0000-000021020000}"/>
    <cellStyle name="_인원계획표 _당진대전-5 설투견_임실가축MCC내역서" xfId="961" xr:uid="{00000000-0005-0000-0000-000022020000}"/>
    <cellStyle name="_인원계획표 _원등수량" xfId="962" xr:uid="{00000000-0005-0000-0000-000023020000}"/>
    <cellStyle name="_인원계획표 _원등수량_일체형배전반" xfId="963" xr:uid="{00000000-0005-0000-0000-000024020000}"/>
    <cellStyle name="_인원계획표 _원등수량_임실가축MCC내역서" xfId="964" xr:uid="{00000000-0005-0000-0000-000025020000}"/>
    <cellStyle name="_인원계획표 _일체형배전반" xfId="965" xr:uid="{00000000-0005-0000-0000-000026020000}"/>
    <cellStyle name="_인원계획표 _임실가축MCC내역서" xfId="966" xr:uid="{00000000-0005-0000-0000-000027020000}"/>
    <cellStyle name="_인원계획표 _적격 " xfId="967" xr:uid="{00000000-0005-0000-0000-000028020000}"/>
    <cellStyle name="_인원계획표 _적격 _6월기성" xfId="968" xr:uid="{00000000-0005-0000-0000-000029020000}"/>
    <cellStyle name="_인원계획표 _적격 _6월기성_원등수량" xfId="969" xr:uid="{00000000-0005-0000-0000-00002A020000}"/>
    <cellStyle name="_인원계획표 _적격 _6월기성_원등수량_일체형배전반" xfId="970" xr:uid="{00000000-0005-0000-0000-00002B020000}"/>
    <cellStyle name="_인원계획표 _적격 _6월기성_원등수량_임실가축MCC내역서" xfId="971" xr:uid="{00000000-0005-0000-0000-00002C020000}"/>
    <cellStyle name="_인원계획표 _적격 _6월기성_일체형배전반" xfId="972" xr:uid="{00000000-0005-0000-0000-00002D020000}"/>
    <cellStyle name="_인원계획표 _적격 _6월기성_임실가축MCC내역서" xfId="973" xr:uid="{00000000-0005-0000-0000-00002E020000}"/>
    <cellStyle name="_인원계획표 _적격 _당진대전-5 설투견" xfId="974" xr:uid="{00000000-0005-0000-0000-00002F020000}"/>
    <cellStyle name="_인원계획표 _적격 _당진대전-5 설투견_6월기성" xfId="975" xr:uid="{00000000-0005-0000-0000-000030020000}"/>
    <cellStyle name="_인원계획표 _적격 _당진대전-5 설투견_6월기성_원등수량" xfId="976" xr:uid="{00000000-0005-0000-0000-000031020000}"/>
    <cellStyle name="_인원계획표 _적격 _당진대전-5 설투견_6월기성_원등수량_일체형배전반" xfId="977" xr:uid="{00000000-0005-0000-0000-000032020000}"/>
    <cellStyle name="_인원계획표 _적격 _당진대전-5 설투견_6월기성_원등수량_임실가축MCC내역서" xfId="978" xr:uid="{00000000-0005-0000-0000-000033020000}"/>
    <cellStyle name="_인원계획표 _적격 _당진대전-5 설투견_6월기성_일체형배전반" xfId="979" xr:uid="{00000000-0005-0000-0000-000034020000}"/>
    <cellStyle name="_인원계획표 _적격 _당진대전-5 설투견_6월기성_임실가축MCC내역서" xfId="980" xr:uid="{00000000-0005-0000-0000-000035020000}"/>
    <cellStyle name="_인원계획표 _적격 _당진대전-5 설투견_원등수량" xfId="981" xr:uid="{00000000-0005-0000-0000-000036020000}"/>
    <cellStyle name="_인원계획표 _적격 _당진대전-5 설투견_원등수량_일체형배전반" xfId="982" xr:uid="{00000000-0005-0000-0000-000037020000}"/>
    <cellStyle name="_인원계획표 _적격 _당진대전-5 설투견_원등수량_임실가축MCC내역서" xfId="983" xr:uid="{00000000-0005-0000-0000-000038020000}"/>
    <cellStyle name="_인원계획표 _적격 _당진대전-5 설투견_일체형배전반" xfId="984" xr:uid="{00000000-0005-0000-0000-000039020000}"/>
    <cellStyle name="_인원계획표 _적격 _당진대전-5 설투견_임실가축MCC내역서" xfId="985" xr:uid="{00000000-0005-0000-0000-00003A020000}"/>
    <cellStyle name="_인원계획표 _적격 _원등수량" xfId="986" xr:uid="{00000000-0005-0000-0000-00003B020000}"/>
    <cellStyle name="_인원계획표 _적격 _원등수량_일체형배전반" xfId="987" xr:uid="{00000000-0005-0000-0000-00003C020000}"/>
    <cellStyle name="_인원계획표 _적격 _원등수량_임실가축MCC내역서" xfId="988" xr:uid="{00000000-0005-0000-0000-00003D020000}"/>
    <cellStyle name="_인원계획표 _적격 _일체형배전반" xfId="989" xr:uid="{00000000-0005-0000-0000-00003E020000}"/>
    <cellStyle name="_인원계획표 _적격 _임실가축MCC내역서" xfId="990" xr:uid="{00000000-0005-0000-0000-00003F020000}"/>
    <cellStyle name="_입찰표지 " xfId="991" xr:uid="{00000000-0005-0000-0000-000040020000}"/>
    <cellStyle name="_입찰표지 _6월기성" xfId="992" xr:uid="{00000000-0005-0000-0000-000041020000}"/>
    <cellStyle name="_입찰표지 _6월기성_원등수량" xfId="993" xr:uid="{00000000-0005-0000-0000-000042020000}"/>
    <cellStyle name="_입찰표지 _6월기성_원등수량_일체형배전반" xfId="994" xr:uid="{00000000-0005-0000-0000-000043020000}"/>
    <cellStyle name="_입찰표지 _6월기성_원등수량_임실가축MCC내역서" xfId="995" xr:uid="{00000000-0005-0000-0000-000044020000}"/>
    <cellStyle name="_입찰표지 _6월기성_일체형배전반" xfId="996" xr:uid="{00000000-0005-0000-0000-000045020000}"/>
    <cellStyle name="_입찰표지 _6월기성_임실가축MCC내역서" xfId="997" xr:uid="{00000000-0005-0000-0000-000046020000}"/>
    <cellStyle name="_입찰표지 _당진대전-5 설투견" xfId="998" xr:uid="{00000000-0005-0000-0000-000047020000}"/>
    <cellStyle name="_입찰표지 _당진대전-5 설투견_6월기성" xfId="999" xr:uid="{00000000-0005-0000-0000-000048020000}"/>
    <cellStyle name="_입찰표지 _당진대전-5 설투견_6월기성_원등수량" xfId="1000" xr:uid="{00000000-0005-0000-0000-000049020000}"/>
    <cellStyle name="_입찰표지 _당진대전-5 설투견_6월기성_원등수량_일체형배전반" xfId="1001" xr:uid="{00000000-0005-0000-0000-00004A020000}"/>
    <cellStyle name="_입찰표지 _당진대전-5 설투견_6월기성_원등수량_임실가축MCC내역서" xfId="1002" xr:uid="{00000000-0005-0000-0000-00004B020000}"/>
    <cellStyle name="_입찰표지 _당진대전-5 설투견_6월기성_일체형배전반" xfId="1003" xr:uid="{00000000-0005-0000-0000-00004C020000}"/>
    <cellStyle name="_입찰표지 _당진대전-5 설투견_6월기성_임실가축MCC내역서" xfId="1004" xr:uid="{00000000-0005-0000-0000-00004D020000}"/>
    <cellStyle name="_입찰표지 _당진대전-5 설투견_원등수량" xfId="1005" xr:uid="{00000000-0005-0000-0000-00004E020000}"/>
    <cellStyle name="_입찰표지 _당진대전-5 설투견_원등수량_일체형배전반" xfId="1006" xr:uid="{00000000-0005-0000-0000-00004F020000}"/>
    <cellStyle name="_입찰표지 _당진대전-5 설투견_원등수량_임실가축MCC내역서" xfId="1007" xr:uid="{00000000-0005-0000-0000-000050020000}"/>
    <cellStyle name="_입찰표지 _당진대전-5 설투견_일체형배전반" xfId="1008" xr:uid="{00000000-0005-0000-0000-000051020000}"/>
    <cellStyle name="_입찰표지 _당진대전-5 설투견_임실가축MCC내역서" xfId="1009" xr:uid="{00000000-0005-0000-0000-000052020000}"/>
    <cellStyle name="_입찰표지 _원등수량" xfId="1010" xr:uid="{00000000-0005-0000-0000-000053020000}"/>
    <cellStyle name="_입찰표지 _원등수량_일체형배전반" xfId="1011" xr:uid="{00000000-0005-0000-0000-000054020000}"/>
    <cellStyle name="_입찰표지 _원등수량_임실가축MCC내역서" xfId="1012" xr:uid="{00000000-0005-0000-0000-000055020000}"/>
    <cellStyle name="_입찰표지 _일체형배전반" xfId="1013" xr:uid="{00000000-0005-0000-0000-000056020000}"/>
    <cellStyle name="_입찰표지 _임실가축MCC내역서" xfId="1014" xr:uid="{00000000-0005-0000-0000-000057020000}"/>
    <cellStyle name="_적격 " xfId="1015" xr:uid="{00000000-0005-0000-0000-000058020000}"/>
    <cellStyle name="_적격 _6월기성" xfId="1016" xr:uid="{00000000-0005-0000-0000-000059020000}"/>
    <cellStyle name="_적격 _6월기성_원등수량" xfId="1017" xr:uid="{00000000-0005-0000-0000-00005A020000}"/>
    <cellStyle name="_적격 _6월기성_원등수량_일체형배전반" xfId="1018" xr:uid="{00000000-0005-0000-0000-00005B020000}"/>
    <cellStyle name="_적격 _6월기성_원등수량_임실가축MCC내역서" xfId="1019" xr:uid="{00000000-0005-0000-0000-00005C020000}"/>
    <cellStyle name="_적격 _6월기성_일체형배전반" xfId="1020" xr:uid="{00000000-0005-0000-0000-00005D020000}"/>
    <cellStyle name="_적격 _6월기성_임실가축MCC내역서" xfId="1021" xr:uid="{00000000-0005-0000-0000-00005E020000}"/>
    <cellStyle name="_적격 _당진대전-5 설투견" xfId="1022" xr:uid="{00000000-0005-0000-0000-00005F020000}"/>
    <cellStyle name="_적격 _당진대전-5 설투견_6월기성" xfId="1023" xr:uid="{00000000-0005-0000-0000-000060020000}"/>
    <cellStyle name="_적격 _당진대전-5 설투견_6월기성_원등수량" xfId="1024" xr:uid="{00000000-0005-0000-0000-000061020000}"/>
    <cellStyle name="_적격 _당진대전-5 설투견_6월기성_원등수량_일체형배전반" xfId="1025" xr:uid="{00000000-0005-0000-0000-000062020000}"/>
    <cellStyle name="_적격 _당진대전-5 설투견_6월기성_원등수량_임실가축MCC내역서" xfId="1026" xr:uid="{00000000-0005-0000-0000-000063020000}"/>
    <cellStyle name="_적격 _당진대전-5 설투견_6월기성_일체형배전반" xfId="1027" xr:uid="{00000000-0005-0000-0000-000064020000}"/>
    <cellStyle name="_적격 _당진대전-5 설투견_6월기성_임실가축MCC내역서" xfId="1028" xr:uid="{00000000-0005-0000-0000-000065020000}"/>
    <cellStyle name="_적격 _당진대전-5 설투견_원등수량" xfId="1029" xr:uid="{00000000-0005-0000-0000-000066020000}"/>
    <cellStyle name="_적격 _당진대전-5 설투견_원등수량_일체형배전반" xfId="1030" xr:uid="{00000000-0005-0000-0000-000067020000}"/>
    <cellStyle name="_적격 _당진대전-5 설투견_원등수량_임실가축MCC내역서" xfId="1031" xr:uid="{00000000-0005-0000-0000-000068020000}"/>
    <cellStyle name="_적격 _당진대전-5 설투견_일체형배전반" xfId="1032" xr:uid="{00000000-0005-0000-0000-000069020000}"/>
    <cellStyle name="_적격 _당진대전-5 설투견_임실가축MCC내역서" xfId="1033" xr:uid="{00000000-0005-0000-0000-00006A020000}"/>
    <cellStyle name="_적격 _원등수량" xfId="1034" xr:uid="{00000000-0005-0000-0000-00006B020000}"/>
    <cellStyle name="_적격 _원등수량_일체형배전반" xfId="1035" xr:uid="{00000000-0005-0000-0000-00006C020000}"/>
    <cellStyle name="_적격 _원등수량_임실가축MCC내역서" xfId="1036" xr:uid="{00000000-0005-0000-0000-00006D020000}"/>
    <cellStyle name="_적격 _일체형배전반" xfId="1037" xr:uid="{00000000-0005-0000-0000-00006E020000}"/>
    <cellStyle name="_적격 _임실가축MCC내역서" xfId="1038" xr:uid="{00000000-0005-0000-0000-00006F020000}"/>
    <cellStyle name="_적격 _집행갑지 " xfId="1039" xr:uid="{00000000-0005-0000-0000-000070020000}"/>
    <cellStyle name="_적격 _집행갑지 _6월기성" xfId="1040" xr:uid="{00000000-0005-0000-0000-000071020000}"/>
    <cellStyle name="_적격 _집행갑지 _6월기성_원등수량" xfId="1041" xr:uid="{00000000-0005-0000-0000-000072020000}"/>
    <cellStyle name="_적격 _집행갑지 _6월기성_원등수량_일체형배전반" xfId="1042" xr:uid="{00000000-0005-0000-0000-000073020000}"/>
    <cellStyle name="_적격 _집행갑지 _6월기성_원등수량_임실가축MCC내역서" xfId="1043" xr:uid="{00000000-0005-0000-0000-000074020000}"/>
    <cellStyle name="_적격 _집행갑지 _6월기성_일체형배전반" xfId="1044" xr:uid="{00000000-0005-0000-0000-000075020000}"/>
    <cellStyle name="_적격 _집행갑지 _6월기성_임실가축MCC내역서" xfId="1045" xr:uid="{00000000-0005-0000-0000-000076020000}"/>
    <cellStyle name="_적격 _집행갑지 _당진대전-5 설투견" xfId="1046" xr:uid="{00000000-0005-0000-0000-000077020000}"/>
    <cellStyle name="_적격 _집행갑지 _당진대전-5 설투견_6월기성" xfId="1047" xr:uid="{00000000-0005-0000-0000-000078020000}"/>
    <cellStyle name="_적격 _집행갑지 _당진대전-5 설투견_6월기성_원등수량" xfId="1048" xr:uid="{00000000-0005-0000-0000-000079020000}"/>
    <cellStyle name="_적격 _집행갑지 _당진대전-5 설투견_6월기성_원등수량_일체형배전반" xfId="1049" xr:uid="{00000000-0005-0000-0000-00007A020000}"/>
    <cellStyle name="_적격 _집행갑지 _당진대전-5 설투견_6월기성_원등수량_임실가축MCC내역서" xfId="1050" xr:uid="{00000000-0005-0000-0000-00007B020000}"/>
    <cellStyle name="_적격 _집행갑지 _당진대전-5 설투견_6월기성_일체형배전반" xfId="1051" xr:uid="{00000000-0005-0000-0000-00007C020000}"/>
    <cellStyle name="_적격 _집행갑지 _당진대전-5 설투견_6월기성_임실가축MCC내역서" xfId="1052" xr:uid="{00000000-0005-0000-0000-00007D020000}"/>
    <cellStyle name="_적격 _집행갑지 _당진대전-5 설투견_원등수량" xfId="1053" xr:uid="{00000000-0005-0000-0000-00007E020000}"/>
    <cellStyle name="_적격 _집행갑지 _당진대전-5 설투견_원등수량_일체형배전반" xfId="1054" xr:uid="{00000000-0005-0000-0000-00007F020000}"/>
    <cellStyle name="_적격 _집행갑지 _당진대전-5 설투견_원등수량_임실가축MCC내역서" xfId="1055" xr:uid="{00000000-0005-0000-0000-000080020000}"/>
    <cellStyle name="_적격 _집행갑지 _당진대전-5 설투견_일체형배전반" xfId="1056" xr:uid="{00000000-0005-0000-0000-000081020000}"/>
    <cellStyle name="_적격 _집행갑지 _당진대전-5 설투견_임실가축MCC내역서" xfId="1057" xr:uid="{00000000-0005-0000-0000-000082020000}"/>
    <cellStyle name="_적격 _집행갑지 _원등수량" xfId="1058" xr:uid="{00000000-0005-0000-0000-000083020000}"/>
    <cellStyle name="_적격 _집행갑지 _원등수량_일체형배전반" xfId="1059" xr:uid="{00000000-0005-0000-0000-000084020000}"/>
    <cellStyle name="_적격 _집행갑지 _원등수량_임실가축MCC내역서" xfId="1060" xr:uid="{00000000-0005-0000-0000-000085020000}"/>
    <cellStyle name="_적격 _집행갑지 _일체형배전반" xfId="1061" xr:uid="{00000000-0005-0000-0000-000086020000}"/>
    <cellStyle name="_적격 _집행갑지 _임실가축MCC내역서" xfId="1062" xr:uid="{00000000-0005-0000-0000-000087020000}"/>
    <cellStyle name="_적격 _집행설계분석 " xfId="1063" xr:uid="{00000000-0005-0000-0000-000088020000}"/>
    <cellStyle name="_적격 _집행설계분석 _6월기성" xfId="1064" xr:uid="{00000000-0005-0000-0000-000089020000}"/>
    <cellStyle name="_적격 _집행설계분석 _6월기성_원등수량" xfId="1065" xr:uid="{00000000-0005-0000-0000-00008A020000}"/>
    <cellStyle name="_적격 _집행설계분석 _6월기성_원등수량_일체형배전반" xfId="1066" xr:uid="{00000000-0005-0000-0000-00008B020000}"/>
    <cellStyle name="_적격 _집행설계분석 _6월기성_원등수량_임실가축MCC내역서" xfId="1067" xr:uid="{00000000-0005-0000-0000-00008C020000}"/>
    <cellStyle name="_적격 _집행설계분석 _6월기성_일체형배전반" xfId="1068" xr:uid="{00000000-0005-0000-0000-00008D020000}"/>
    <cellStyle name="_적격 _집행설계분석 _6월기성_임실가축MCC내역서" xfId="1069" xr:uid="{00000000-0005-0000-0000-00008E020000}"/>
    <cellStyle name="_적격 _집행설계분석 _당진대전-5 설투견" xfId="1070" xr:uid="{00000000-0005-0000-0000-00008F020000}"/>
    <cellStyle name="_적격 _집행설계분석 _당진대전-5 설투견_6월기성" xfId="1071" xr:uid="{00000000-0005-0000-0000-000090020000}"/>
    <cellStyle name="_적격 _집행설계분석 _당진대전-5 설투견_6월기성_원등수량" xfId="1072" xr:uid="{00000000-0005-0000-0000-000091020000}"/>
    <cellStyle name="_적격 _집행설계분석 _당진대전-5 설투견_6월기성_원등수량_일체형배전반" xfId="1073" xr:uid="{00000000-0005-0000-0000-000092020000}"/>
    <cellStyle name="_적격 _집행설계분석 _당진대전-5 설투견_6월기성_원등수량_임실가축MCC내역서" xfId="1074" xr:uid="{00000000-0005-0000-0000-000093020000}"/>
    <cellStyle name="_적격 _집행설계분석 _당진대전-5 설투견_6월기성_일체형배전반" xfId="1075" xr:uid="{00000000-0005-0000-0000-000094020000}"/>
    <cellStyle name="_적격 _집행설계분석 _당진대전-5 설투견_6월기성_임실가축MCC내역서" xfId="1076" xr:uid="{00000000-0005-0000-0000-000095020000}"/>
    <cellStyle name="_적격 _집행설계분석 _당진대전-5 설투견_원등수량" xfId="1077" xr:uid="{00000000-0005-0000-0000-000096020000}"/>
    <cellStyle name="_적격 _집행설계분석 _당진대전-5 설투견_원등수량_일체형배전반" xfId="1078" xr:uid="{00000000-0005-0000-0000-000097020000}"/>
    <cellStyle name="_적격 _집행설계분석 _당진대전-5 설투견_원등수량_임실가축MCC내역서" xfId="1079" xr:uid="{00000000-0005-0000-0000-000098020000}"/>
    <cellStyle name="_적격 _집행설계분석 _당진대전-5 설투견_일체형배전반" xfId="1080" xr:uid="{00000000-0005-0000-0000-000099020000}"/>
    <cellStyle name="_적격 _집행설계분석 _당진대전-5 설투견_임실가축MCC내역서" xfId="1081" xr:uid="{00000000-0005-0000-0000-00009A020000}"/>
    <cellStyle name="_적격 _집행설계분석 _원등수량" xfId="1082" xr:uid="{00000000-0005-0000-0000-00009B020000}"/>
    <cellStyle name="_적격 _집행설계분석 _원등수량_일체형배전반" xfId="1083" xr:uid="{00000000-0005-0000-0000-00009C020000}"/>
    <cellStyle name="_적격 _집행설계분석 _원등수량_임실가축MCC내역서" xfId="1084" xr:uid="{00000000-0005-0000-0000-00009D020000}"/>
    <cellStyle name="_적격 _집행설계분석 _일체형배전반" xfId="1085" xr:uid="{00000000-0005-0000-0000-00009E020000}"/>
    <cellStyle name="_적격 _집행설계분석 _임실가축MCC내역서" xfId="1086" xr:uid="{00000000-0005-0000-0000-00009F020000}"/>
    <cellStyle name="_적격(화산) " xfId="1087" xr:uid="{00000000-0005-0000-0000-0000A0020000}"/>
    <cellStyle name="_적격(화산) _6월기성" xfId="1088" xr:uid="{00000000-0005-0000-0000-0000A1020000}"/>
    <cellStyle name="_적격(화산) _6월기성_원등수량" xfId="1089" xr:uid="{00000000-0005-0000-0000-0000A2020000}"/>
    <cellStyle name="_적격(화산) _6월기성_원등수량_일체형배전반" xfId="1090" xr:uid="{00000000-0005-0000-0000-0000A3020000}"/>
    <cellStyle name="_적격(화산) _6월기성_원등수량_임실가축MCC내역서" xfId="1091" xr:uid="{00000000-0005-0000-0000-0000A4020000}"/>
    <cellStyle name="_적격(화산) _6월기성_일체형배전반" xfId="1092" xr:uid="{00000000-0005-0000-0000-0000A5020000}"/>
    <cellStyle name="_적격(화산) _6월기성_임실가축MCC내역서" xfId="1093" xr:uid="{00000000-0005-0000-0000-0000A6020000}"/>
    <cellStyle name="_적격(화산) _당진대전-5 설투견" xfId="1094" xr:uid="{00000000-0005-0000-0000-0000A7020000}"/>
    <cellStyle name="_적격(화산) _당진대전-5 설투견_6월기성" xfId="1095" xr:uid="{00000000-0005-0000-0000-0000A8020000}"/>
    <cellStyle name="_적격(화산) _당진대전-5 설투견_6월기성_원등수량" xfId="1096" xr:uid="{00000000-0005-0000-0000-0000A9020000}"/>
    <cellStyle name="_적격(화산) _당진대전-5 설투견_6월기성_원등수량_일체형배전반" xfId="1097" xr:uid="{00000000-0005-0000-0000-0000AA020000}"/>
    <cellStyle name="_적격(화산) _당진대전-5 설투견_6월기성_원등수량_임실가축MCC내역서" xfId="1098" xr:uid="{00000000-0005-0000-0000-0000AB020000}"/>
    <cellStyle name="_적격(화산) _당진대전-5 설투견_6월기성_일체형배전반" xfId="1099" xr:uid="{00000000-0005-0000-0000-0000AC020000}"/>
    <cellStyle name="_적격(화산) _당진대전-5 설투견_6월기성_임실가축MCC내역서" xfId="1100" xr:uid="{00000000-0005-0000-0000-0000AD020000}"/>
    <cellStyle name="_적격(화산) _당진대전-5 설투견_원등수량" xfId="1101" xr:uid="{00000000-0005-0000-0000-0000AE020000}"/>
    <cellStyle name="_적격(화산) _당진대전-5 설투견_원등수량_일체형배전반" xfId="1102" xr:uid="{00000000-0005-0000-0000-0000AF020000}"/>
    <cellStyle name="_적격(화산) _당진대전-5 설투견_원등수량_임실가축MCC내역서" xfId="1103" xr:uid="{00000000-0005-0000-0000-0000B0020000}"/>
    <cellStyle name="_적격(화산) _당진대전-5 설투견_일체형배전반" xfId="1104" xr:uid="{00000000-0005-0000-0000-0000B1020000}"/>
    <cellStyle name="_적격(화산) _당진대전-5 설투견_임실가축MCC내역서" xfId="1105" xr:uid="{00000000-0005-0000-0000-0000B2020000}"/>
    <cellStyle name="_적격(화산) _원등수량" xfId="1106" xr:uid="{00000000-0005-0000-0000-0000B3020000}"/>
    <cellStyle name="_적격(화산) _원등수량_일체형배전반" xfId="1107" xr:uid="{00000000-0005-0000-0000-0000B4020000}"/>
    <cellStyle name="_적격(화산) _원등수량_임실가축MCC내역서" xfId="1108" xr:uid="{00000000-0005-0000-0000-0000B5020000}"/>
    <cellStyle name="_적격(화산) _일체형배전반" xfId="1109" xr:uid="{00000000-0005-0000-0000-0000B6020000}"/>
    <cellStyle name="_적격(화산) _임실가축MCC내역서" xfId="1110" xr:uid="{00000000-0005-0000-0000-0000B7020000}"/>
    <cellStyle name="_전기(전체)06" xfId="45" xr:uid="{00000000-0005-0000-0000-0000B8020000}"/>
    <cellStyle name="_전기계산서(광주하수고도)-삼안H-CABLE" xfId="46" xr:uid="{00000000-0005-0000-0000-0000B9020000}"/>
    <cellStyle name="_전기계산서(마산)" xfId="47" xr:uid="{00000000-0005-0000-0000-0000BA020000}"/>
    <cellStyle name="_전기계산서(마산)11b" xfId="48" xr:uid="{00000000-0005-0000-0000-0000BB020000}"/>
    <cellStyle name="_전기계산서(제천자원관리센터)-0823" xfId="49" xr:uid="{00000000-0005-0000-0000-0000BC020000}"/>
    <cellStyle name="_전기계산서-1" xfId="50" xr:uid="{00000000-0005-0000-0000-0000BD020000}"/>
    <cellStyle name="_전기내역서" xfId="1111" xr:uid="{00000000-0005-0000-0000-0000BE020000}"/>
    <cellStyle name="_전기내역서CC-NEW" xfId="51" xr:uid="{00000000-0005-0000-0000-0000BF020000}"/>
    <cellStyle name="_전기용량계산서" xfId="52" xr:uid="{00000000-0005-0000-0000-0000C0020000}"/>
    <cellStyle name="_전기용량계산서(달성)" xfId="53" xr:uid="{00000000-0005-0000-0000-0000C1020000}"/>
    <cellStyle name="_전기용량계산서(달성)-R1" xfId="54" xr:uid="{00000000-0005-0000-0000-0000C2020000}"/>
    <cellStyle name="_전기용량계산서(달성)-R4" xfId="55" xr:uid="{00000000-0005-0000-0000-0000C3020000}"/>
    <cellStyle name="_전기용량계산서(서귀포동부하수고도)-2" xfId="56" xr:uid="{00000000-0005-0000-0000-0000C4020000}"/>
    <cellStyle name="_정문전기공사최종" xfId="1112" xr:uid="{00000000-0005-0000-0000-0000C5020000}"/>
    <cellStyle name="_중역업무구분(2004-1)" xfId="1113" xr:uid="{00000000-0005-0000-0000-0000C6020000}"/>
    <cellStyle name="_증감분석양식" xfId="1114" xr:uid="{00000000-0005-0000-0000-0000C7020000}"/>
    <cellStyle name="_집행갑지 " xfId="1115" xr:uid="{00000000-0005-0000-0000-0000C8020000}"/>
    <cellStyle name="_집행갑지 _6월기성" xfId="1116" xr:uid="{00000000-0005-0000-0000-0000C9020000}"/>
    <cellStyle name="_집행갑지 _6월기성_원등수량" xfId="1117" xr:uid="{00000000-0005-0000-0000-0000CA020000}"/>
    <cellStyle name="_집행갑지 _6월기성_원등수량_일체형배전반" xfId="1118" xr:uid="{00000000-0005-0000-0000-0000CB020000}"/>
    <cellStyle name="_집행갑지 _6월기성_원등수량_임실가축MCC내역서" xfId="1119" xr:uid="{00000000-0005-0000-0000-0000CC020000}"/>
    <cellStyle name="_집행갑지 _6월기성_일체형배전반" xfId="1120" xr:uid="{00000000-0005-0000-0000-0000CD020000}"/>
    <cellStyle name="_집행갑지 _6월기성_임실가축MCC내역서" xfId="1121" xr:uid="{00000000-0005-0000-0000-0000CE020000}"/>
    <cellStyle name="_집행갑지 _당진대전-5 설투견" xfId="1122" xr:uid="{00000000-0005-0000-0000-0000CF020000}"/>
    <cellStyle name="_집행갑지 _당진대전-5 설투견_6월기성" xfId="1123" xr:uid="{00000000-0005-0000-0000-0000D0020000}"/>
    <cellStyle name="_집행갑지 _당진대전-5 설투견_6월기성_원등수량" xfId="1124" xr:uid="{00000000-0005-0000-0000-0000D1020000}"/>
    <cellStyle name="_집행갑지 _당진대전-5 설투견_6월기성_원등수량_일체형배전반" xfId="1125" xr:uid="{00000000-0005-0000-0000-0000D2020000}"/>
    <cellStyle name="_집행갑지 _당진대전-5 설투견_6월기성_원등수량_임실가축MCC내역서" xfId="1126" xr:uid="{00000000-0005-0000-0000-0000D3020000}"/>
    <cellStyle name="_집행갑지 _당진대전-5 설투견_6월기성_일체형배전반" xfId="1127" xr:uid="{00000000-0005-0000-0000-0000D4020000}"/>
    <cellStyle name="_집행갑지 _당진대전-5 설투견_6월기성_임실가축MCC내역서" xfId="1128" xr:uid="{00000000-0005-0000-0000-0000D5020000}"/>
    <cellStyle name="_집행갑지 _당진대전-5 설투견_원등수량" xfId="1129" xr:uid="{00000000-0005-0000-0000-0000D6020000}"/>
    <cellStyle name="_집행갑지 _당진대전-5 설투견_원등수량_일체형배전반" xfId="1130" xr:uid="{00000000-0005-0000-0000-0000D7020000}"/>
    <cellStyle name="_집행갑지 _당진대전-5 설투견_원등수량_임실가축MCC내역서" xfId="1131" xr:uid="{00000000-0005-0000-0000-0000D8020000}"/>
    <cellStyle name="_집행갑지 _당진대전-5 설투견_일체형배전반" xfId="1132" xr:uid="{00000000-0005-0000-0000-0000D9020000}"/>
    <cellStyle name="_집행갑지 _당진대전-5 설투견_임실가축MCC내역서" xfId="1133" xr:uid="{00000000-0005-0000-0000-0000DA020000}"/>
    <cellStyle name="_집행갑지 _원등수량" xfId="1134" xr:uid="{00000000-0005-0000-0000-0000DB020000}"/>
    <cellStyle name="_집행갑지 _원등수량_일체형배전반" xfId="1135" xr:uid="{00000000-0005-0000-0000-0000DC020000}"/>
    <cellStyle name="_집행갑지 _원등수량_임실가축MCC내역서" xfId="1136" xr:uid="{00000000-0005-0000-0000-0000DD020000}"/>
    <cellStyle name="_집행갑지 _일체형배전반" xfId="1137" xr:uid="{00000000-0005-0000-0000-0000DE020000}"/>
    <cellStyle name="_집행갑지 _임실가축MCC내역서" xfId="1138" xr:uid="{00000000-0005-0000-0000-0000DF020000}"/>
    <cellStyle name="_착공계제출" xfId="1139" xr:uid="{00000000-0005-0000-0000-0000E0020000}"/>
    <cellStyle name="_착공계제출_6월기성" xfId="1140" xr:uid="{00000000-0005-0000-0000-0000E1020000}"/>
    <cellStyle name="_착공계제출_6월기성_원등수량" xfId="1141" xr:uid="{00000000-0005-0000-0000-0000E2020000}"/>
    <cellStyle name="_착공계제출_6월기성_원등수량_일체형배전반" xfId="1142" xr:uid="{00000000-0005-0000-0000-0000E3020000}"/>
    <cellStyle name="_착공계제출_6월기성_원등수량_임실가축MCC내역서" xfId="1143" xr:uid="{00000000-0005-0000-0000-0000E4020000}"/>
    <cellStyle name="_착공계제출_6월기성_일체형배전반" xfId="1144" xr:uid="{00000000-0005-0000-0000-0000E5020000}"/>
    <cellStyle name="_착공계제출_6월기성_임실가축MCC내역서" xfId="1145" xr:uid="{00000000-0005-0000-0000-0000E6020000}"/>
    <cellStyle name="_착공계제출_원등수량" xfId="1146" xr:uid="{00000000-0005-0000-0000-0000E7020000}"/>
    <cellStyle name="_착공계제출_원등수량_일체형배전반" xfId="1147" xr:uid="{00000000-0005-0000-0000-0000E8020000}"/>
    <cellStyle name="_착공계제출_원등수량_임실가축MCC내역서" xfId="1148" xr:uid="{00000000-0005-0000-0000-0000E9020000}"/>
    <cellStyle name="_착공계제출_일체형배전반" xfId="1149" xr:uid="{00000000-0005-0000-0000-0000EA020000}"/>
    <cellStyle name="_착공계제출_임실가축MCC내역서" xfId="1150" xr:uid="{00000000-0005-0000-0000-0000EB020000}"/>
    <cellStyle name="_추가내역서" xfId="1151" xr:uid="{00000000-0005-0000-0000-0000EC020000}"/>
    <cellStyle name="_침출수처리장 감시제어시스템 구축공사 (최종)" xfId="1152" xr:uid="{00000000-0005-0000-0000-0000ED020000}"/>
    <cellStyle name="_토공량" xfId="1153" xr:uid="{00000000-0005-0000-0000-0000EE020000}"/>
    <cellStyle name="_토공량_일체형배전반" xfId="1154" xr:uid="{00000000-0005-0000-0000-0000EF020000}"/>
    <cellStyle name="_토공량_임실가축MCC내역서" xfId="1155" xr:uid="{00000000-0005-0000-0000-0000F0020000}"/>
    <cellStyle name="_통광 폐수처리장(2002.5.24)" xfId="1156" xr:uid="{00000000-0005-0000-0000-0000F1020000}"/>
    <cellStyle name="_통광정문공사(2002.5.22)" xfId="1157" xr:uid="{00000000-0005-0000-0000-0000F2020000}"/>
    <cellStyle name="_펌프장" xfId="1158" xr:uid="{00000000-0005-0000-0000-0000F3020000}"/>
    <cellStyle name="_폐기물" xfId="1159" xr:uid="{00000000-0005-0000-0000-0000F4020000}"/>
    <cellStyle name="_하마1교-수량" xfId="1160" xr:uid="{00000000-0005-0000-0000-0000F5020000}"/>
    <cellStyle name="_하마1교-수량_일체형배전반" xfId="1161" xr:uid="{00000000-0005-0000-0000-0000F6020000}"/>
    <cellStyle name="_하마1교-수량_임실가축MCC내역서" xfId="1162" xr:uid="{00000000-0005-0000-0000-0000F7020000}"/>
    <cellStyle name="_하마1교-수량_토공량" xfId="1163" xr:uid="{00000000-0005-0000-0000-0000F8020000}"/>
    <cellStyle name="_하마1교-수량_토공량_일체형배전반" xfId="1164" xr:uid="{00000000-0005-0000-0000-0000F9020000}"/>
    <cellStyle name="_하마1교-수량_토공량_임실가축MCC내역서" xfId="1165" xr:uid="{00000000-0005-0000-0000-0000FA020000}"/>
    <cellStyle name="_하마2교-수량" xfId="1166" xr:uid="{00000000-0005-0000-0000-0000FB020000}"/>
    <cellStyle name="_하마2교-수량_일체형배전반" xfId="1167" xr:uid="{00000000-0005-0000-0000-0000FC020000}"/>
    <cellStyle name="_하마2교-수량_임실가축MCC내역서" xfId="1168" xr:uid="{00000000-0005-0000-0000-0000FD020000}"/>
    <cellStyle name="_하마2교-수량_토공량" xfId="1169" xr:uid="{00000000-0005-0000-0000-0000FE020000}"/>
    <cellStyle name="_하마2교-수량_토공량_일체형배전반" xfId="1170" xr:uid="{00000000-0005-0000-0000-0000FF020000}"/>
    <cellStyle name="_하마2교-수량_토공량_임실가축MCC내역서" xfId="1171" xr:uid="{00000000-0005-0000-0000-000000030000}"/>
    <cellStyle name="_하마읍3교대" xfId="1172" xr:uid="{00000000-0005-0000-0000-000001030000}"/>
    <cellStyle name="_하마읍3교대_일체형배전반" xfId="1173" xr:uid="{00000000-0005-0000-0000-000002030000}"/>
    <cellStyle name="_하마읍3교대_임실가축MCC내역서" xfId="1174" xr:uid="{00000000-0005-0000-0000-000003030000}"/>
    <cellStyle name="_하마읍3교대_토공량" xfId="1175" xr:uid="{00000000-0005-0000-0000-000004030000}"/>
    <cellStyle name="_하마읍3교대_토공량_일체형배전반" xfId="1176" xr:uid="{00000000-0005-0000-0000-000005030000}"/>
    <cellStyle name="_하마읍3교대_토공량_임실가축MCC내역서" xfId="1177" xr:uid="{00000000-0005-0000-0000-000006030000}"/>
    <cellStyle name="_하마읍3교토공" xfId="1178" xr:uid="{00000000-0005-0000-0000-000007030000}"/>
    <cellStyle name="_하마읍3교토공_일체형배전반" xfId="1179" xr:uid="{00000000-0005-0000-0000-000008030000}"/>
    <cellStyle name="_하마읍3교토공_임실가축MCC내역서" xfId="1180" xr:uid="{00000000-0005-0000-0000-000009030000}"/>
    <cellStyle name="_하마읍3교토공_토공량" xfId="1181" xr:uid="{00000000-0005-0000-0000-00000A030000}"/>
    <cellStyle name="_하마읍3교토공_토공량_일체형배전반" xfId="1182" xr:uid="{00000000-0005-0000-0000-00000B030000}"/>
    <cellStyle name="_하마읍3교토공_토공량_임실가축MCC내역서" xfId="1183" xr:uid="{00000000-0005-0000-0000-00000C030000}"/>
    <cellStyle name="_현풍김천2부대품의" xfId="1184" xr:uid="{00000000-0005-0000-0000-00000D030000}"/>
    <cellStyle name="_현풍김천2부대품의_6월기성" xfId="1185" xr:uid="{00000000-0005-0000-0000-00000E030000}"/>
    <cellStyle name="_현풍김천2부대품의_6월기성_원등수량" xfId="1186" xr:uid="{00000000-0005-0000-0000-00000F030000}"/>
    <cellStyle name="_현풍김천2부대품의_6월기성_원등수량_일체형배전반" xfId="1187" xr:uid="{00000000-0005-0000-0000-000010030000}"/>
    <cellStyle name="_현풍김천2부대품의_6월기성_원등수량_임실가축MCC내역서" xfId="1188" xr:uid="{00000000-0005-0000-0000-000011030000}"/>
    <cellStyle name="_현풍김천2부대품의_6월기성_일체형배전반" xfId="1189" xr:uid="{00000000-0005-0000-0000-000012030000}"/>
    <cellStyle name="_현풍김천2부대품의_6월기성_임실가축MCC내역서" xfId="1190" xr:uid="{00000000-0005-0000-0000-000013030000}"/>
    <cellStyle name="_현풍김천2부대품의_원등수량" xfId="1191" xr:uid="{00000000-0005-0000-0000-000014030000}"/>
    <cellStyle name="_현풍김천2부대품의_원등수량_일체형배전반" xfId="1192" xr:uid="{00000000-0005-0000-0000-000015030000}"/>
    <cellStyle name="_현풍김천2부대품의_원등수량_임실가축MCC내역서" xfId="1193" xr:uid="{00000000-0005-0000-0000-000016030000}"/>
    <cellStyle name="_현풍김천2부대품의_일체형배전반" xfId="1194" xr:uid="{00000000-0005-0000-0000-000017030000}"/>
    <cellStyle name="_현풍김천2부대품의_임실가축MCC내역서" xfId="1195" xr:uid="{00000000-0005-0000-0000-000018030000}"/>
    <cellStyle name="_현풍김천2부대현설" xfId="1196" xr:uid="{00000000-0005-0000-0000-000019030000}"/>
    <cellStyle name="_현풍김천2부대현설_6월기성" xfId="1197" xr:uid="{00000000-0005-0000-0000-00001A030000}"/>
    <cellStyle name="_현풍김천2부대현설_6월기성_원등수량" xfId="1198" xr:uid="{00000000-0005-0000-0000-00001B030000}"/>
    <cellStyle name="_현풍김천2부대현설_6월기성_원등수량_일체형배전반" xfId="1199" xr:uid="{00000000-0005-0000-0000-00001C030000}"/>
    <cellStyle name="_현풍김천2부대현설_6월기성_원등수량_임실가축MCC내역서" xfId="1200" xr:uid="{00000000-0005-0000-0000-00001D030000}"/>
    <cellStyle name="_현풍김천2부대현설_6월기성_일체형배전반" xfId="1201" xr:uid="{00000000-0005-0000-0000-00001E030000}"/>
    <cellStyle name="_현풍김천2부대현설_6월기성_임실가축MCC내역서" xfId="1202" xr:uid="{00000000-0005-0000-0000-00001F030000}"/>
    <cellStyle name="_현풍김천2부대현설_원등수량" xfId="1203" xr:uid="{00000000-0005-0000-0000-000020030000}"/>
    <cellStyle name="_현풍김천2부대현설_원등수량_일체형배전반" xfId="1204" xr:uid="{00000000-0005-0000-0000-000021030000}"/>
    <cellStyle name="_현풍김천2부대현설_원등수량_임실가축MCC내역서" xfId="1205" xr:uid="{00000000-0005-0000-0000-000022030000}"/>
    <cellStyle name="_현풍김천2부대현설_일체형배전반" xfId="1206" xr:uid="{00000000-0005-0000-0000-000023030000}"/>
    <cellStyle name="_현풍김천2부대현설_임실가축MCC내역서" xfId="1207" xr:uid="{00000000-0005-0000-0000-000024030000}"/>
    <cellStyle name="_호남선두계역외2개소연결통로" xfId="1208" xr:uid="{00000000-0005-0000-0000-000025030000}"/>
    <cellStyle name="_홍천(노천1지구)-1공구" xfId="1209" xr:uid="{00000000-0005-0000-0000-000026030000}"/>
    <cellStyle name="_홍천(노천1지구)-1공구_사본 - 하마2교-수량" xfId="1210" xr:uid="{00000000-0005-0000-0000-000027030000}"/>
    <cellStyle name="_홍천(노천1지구)-1공구_사본 - 하마2교-수량_일체형배전반" xfId="1211" xr:uid="{00000000-0005-0000-0000-000028030000}"/>
    <cellStyle name="_홍천(노천1지구)-1공구_사본 - 하마2교-수량_임실가축MCC내역서" xfId="1212" xr:uid="{00000000-0005-0000-0000-000029030000}"/>
    <cellStyle name="_홍천(노천1지구)-1공구_사본 - 하마2교-수량_토공량" xfId="1213" xr:uid="{00000000-0005-0000-0000-00002A030000}"/>
    <cellStyle name="_홍천(노천1지구)-1공구_사본 - 하마2교-수량_토공량_일체형배전반" xfId="1214" xr:uid="{00000000-0005-0000-0000-00002B030000}"/>
    <cellStyle name="_홍천(노천1지구)-1공구_사본 - 하마2교-수량_토공량_임실가축MCC내역서" xfId="1215" xr:uid="{00000000-0005-0000-0000-00002C030000}"/>
    <cellStyle name="_홍천(노천1지구)-1공구_일체형배전반" xfId="1216" xr:uid="{00000000-0005-0000-0000-00002D030000}"/>
    <cellStyle name="_홍천(노천1지구)-1공구_임실가축MCC내역서" xfId="1217" xr:uid="{00000000-0005-0000-0000-00002E030000}"/>
    <cellStyle name="_홍천(노천1지구)-1공구_토공량" xfId="1218" xr:uid="{00000000-0005-0000-0000-00002F030000}"/>
    <cellStyle name="_홍천(노천1지구)-1공구_토공량_일체형배전반" xfId="1219" xr:uid="{00000000-0005-0000-0000-000030030000}"/>
    <cellStyle name="_홍천(노천1지구)-1공구_토공량_임실가축MCC내역서" xfId="1220" xr:uid="{00000000-0005-0000-0000-000031030000}"/>
    <cellStyle name="_홍천(노천1지구)-1공구_하마1교-수량" xfId="1221" xr:uid="{00000000-0005-0000-0000-000032030000}"/>
    <cellStyle name="_홍천(노천1지구)-1공구_하마1교-수량_일체형배전반" xfId="1222" xr:uid="{00000000-0005-0000-0000-000033030000}"/>
    <cellStyle name="_홍천(노천1지구)-1공구_하마1교-수량_임실가축MCC내역서" xfId="1223" xr:uid="{00000000-0005-0000-0000-000034030000}"/>
    <cellStyle name="_홍천(노천1지구)-1공구_하마1교-수량_토공량" xfId="1224" xr:uid="{00000000-0005-0000-0000-000035030000}"/>
    <cellStyle name="_홍천(노천1지구)-1공구_하마1교-수량_토공량_일체형배전반" xfId="1225" xr:uid="{00000000-0005-0000-0000-000036030000}"/>
    <cellStyle name="_홍천(노천1지구)-1공구_하마1교-수량_토공량_임실가축MCC내역서" xfId="1226" xr:uid="{00000000-0005-0000-0000-000037030000}"/>
    <cellStyle name="_홍천(노천1지구)-1공구_하마2교-수량" xfId="1227" xr:uid="{00000000-0005-0000-0000-000038030000}"/>
    <cellStyle name="_홍천(노천1지구)-1공구_하마2교-수량_일체형배전반" xfId="1228" xr:uid="{00000000-0005-0000-0000-000039030000}"/>
    <cellStyle name="_홍천(노천1지구)-1공구_하마2교-수량_임실가축MCC내역서" xfId="1229" xr:uid="{00000000-0005-0000-0000-00003A030000}"/>
    <cellStyle name="_홍천(노천1지구)-1공구_하마2교-수량_토공량" xfId="1230" xr:uid="{00000000-0005-0000-0000-00003B030000}"/>
    <cellStyle name="_홍천(노천1지구)-1공구_하마2교-수량_토공량_일체형배전반" xfId="1231" xr:uid="{00000000-0005-0000-0000-00003C030000}"/>
    <cellStyle name="_홍천(노천1지구)-1공구_하마2교-수량_토공량_임실가축MCC내역서" xfId="1232" xr:uid="{00000000-0005-0000-0000-00003D030000}"/>
    <cellStyle name="_홍천(노천1지구)-1공구_하마읍3교대" xfId="1233" xr:uid="{00000000-0005-0000-0000-00003E030000}"/>
    <cellStyle name="_홍천(노천1지구)-1공구_하마읍3교대_일체형배전반" xfId="1234" xr:uid="{00000000-0005-0000-0000-00003F030000}"/>
    <cellStyle name="_홍천(노천1지구)-1공구_하마읍3교대_임실가축MCC내역서" xfId="1235" xr:uid="{00000000-0005-0000-0000-000040030000}"/>
    <cellStyle name="_홍천(노천1지구)-1공구_하마읍3교대_토공량" xfId="1236" xr:uid="{00000000-0005-0000-0000-000041030000}"/>
    <cellStyle name="_홍천(노천1지구)-1공구_하마읍3교대_토공량_일체형배전반" xfId="1237" xr:uid="{00000000-0005-0000-0000-000042030000}"/>
    <cellStyle name="_홍천(노천1지구)-1공구_하마읍3교대_토공량_임실가축MCC내역서" xfId="1238" xr:uid="{00000000-0005-0000-0000-000043030000}"/>
    <cellStyle name="_홍천(노천1지구)-1공구_하마읍3교토공" xfId="1239" xr:uid="{00000000-0005-0000-0000-000044030000}"/>
    <cellStyle name="_홍천(노천1지구)-1공구_하마읍3교토공_일체형배전반" xfId="1240" xr:uid="{00000000-0005-0000-0000-000045030000}"/>
    <cellStyle name="_홍천(노천1지구)-1공구_하마읍3교토공_임실가축MCC내역서" xfId="1241" xr:uid="{00000000-0005-0000-0000-000046030000}"/>
    <cellStyle name="_홍천(노천1지구)-1공구_하마읍3교토공_토공량" xfId="1242" xr:uid="{00000000-0005-0000-0000-000047030000}"/>
    <cellStyle name="_홍천(노천1지구)-1공구_하마읍3교토공_토공량_일체형배전반" xfId="1243" xr:uid="{00000000-0005-0000-0000-000048030000}"/>
    <cellStyle name="_홍천(노천1지구)-1공구_하마읍3교토공_토공량_임실가축MCC내역서" xfId="1244" xr:uid="{00000000-0005-0000-0000-000049030000}"/>
    <cellStyle name="¡E￠￥@?e_TEST-1 " xfId="57" xr:uid="{00000000-0005-0000-0000-00004A030000}"/>
    <cellStyle name="’E‰Y [0.00]_laroux" xfId="58" xr:uid="{00000000-0005-0000-0000-00004B030000}"/>
    <cellStyle name="’E‰Y_laroux" xfId="59" xr:uid="{00000000-0005-0000-0000-00004C030000}"/>
    <cellStyle name="¤@?e_TEST-1 " xfId="60" xr:uid="{00000000-0005-0000-0000-00004D030000}"/>
    <cellStyle name="0" xfId="61" xr:uid="{00000000-0005-0000-0000-00004E030000}"/>
    <cellStyle name="0 2" xfId="1245" xr:uid="{00000000-0005-0000-0000-00004F030000}"/>
    <cellStyle name="0,0_x000d__x000a_NA_x000d__x000a_" xfId="62" xr:uid="{00000000-0005-0000-0000-000050030000}"/>
    <cellStyle name="0.0" xfId="1246" xr:uid="{00000000-0005-0000-0000-000051030000}"/>
    <cellStyle name="0.00" xfId="1247" xr:uid="{00000000-0005-0000-0000-000052030000}"/>
    <cellStyle name="0_~MF3A19" xfId="1248" xr:uid="{00000000-0005-0000-0000-000053030000}"/>
    <cellStyle name="0_04상반기실적(1공1팀)" xfId="1249" xr:uid="{00000000-0005-0000-0000-000054030000}"/>
    <cellStyle name="0_1.설관전략" xfId="1250" xr:uid="{00000000-0005-0000-0000-000055030000}"/>
    <cellStyle name="0_11월실적" xfId="1251" xr:uid="{00000000-0005-0000-0000-000056030000}"/>
    <cellStyle name="0_2.보전조직및인원" xfId="1252" xr:uid="{00000000-0005-0000-0000-000057030000}"/>
    <cellStyle name="0_2월 작업계획" xfId="1253" xr:uid="{00000000-0005-0000-0000-000058030000}"/>
    <cellStyle name="0_BOOK1" xfId="1254" xr:uid="{00000000-0005-0000-0000-000059030000}"/>
    <cellStyle name="0_RISK SURVEY" xfId="1255" xr:uid="{00000000-0005-0000-0000-00005A030000}"/>
    <cellStyle name="0_경영&amp;보전지표분석" xfId="1256" xr:uid="{00000000-0005-0000-0000-00005B030000}"/>
    <cellStyle name="0_공무팀교육계획(04년)" xfId="1257" xr:uid="{00000000-0005-0000-0000-00005C030000}"/>
    <cellStyle name="0_공무팀명단" xfId="1258" xr:uid="{00000000-0005-0000-0000-00005D030000}"/>
    <cellStyle name="0_보전경영" xfId="1259" xr:uid="{00000000-0005-0000-0000-00005E030000}"/>
    <cellStyle name="0_보전지표분석0520" xfId="1260" xr:uid="{00000000-0005-0000-0000-00005F030000}"/>
    <cellStyle name="0_보전지표산정식hb" xfId="1261" xr:uid="{00000000-0005-0000-0000-000060030000}"/>
    <cellStyle name="0_설비관리조직" xfId="1262" xr:uid="{00000000-0005-0000-0000-000061030000}"/>
    <cellStyle name="0_업무보고" xfId="1263" xr:uid="{00000000-0005-0000-0000-000062030000}"/>
    <cellStyle name="0_월 예방정비 실적, 계획" xfId="1264" xr:uid="{00000000-0005-0000-0000-000063030000}"/>
    <cellStyle name="0_작업장안전점검(1월19일)" xfId="1265" xr:uid="{00000000-0005-0000-0000-000064030000}"/>
    <cellStyle name="00" xfId="63" xr:uid="{00000000-0005-0000-0000-000065030000}"/>
    <cellStyle name="1" xfId="64" xr:uid="{00000000-0005-0000-0000-000066030000}"/>
    <cellStyle name="1 2" xfId="1266" xr:uid="{00000000-0005-0000-0000-000067030000}"/>
    <cellStyle name="1_JISU_New" xfId="1267" xr:uid="{00000000-0005-0000-0000-000068030000}"/>
    <cellStyle name="1_단가조사표" xfId="1268" xr:uid="{00000000-0005-0000-0000-000069030000}"/>
    <cellStyle name="1_대비견적서 (동국하이테크)" xfId="1269" xr:uid="{00000000-0005-0000-0000-00006A030000}"/>
    <cellStyle name="1_설계서(남원정수장 원격감시설비)" xfId="1270" xr:uid="{00000000-0005-0000-0000-00006B030000}"/>
    <cellStyle name="1_설계서(오수펌프 설치관련 프로그램추가작업)" xfId="1271" xr:uid="{00000000-0005-0000-0000-00006C030000}"/>
    <cellStyle name="1_시민계략공사" xfId="1272" xr:uid="{00000000-0005-0000-0000-00006D030000}"/>
    <cellStyle name="1_시민계략공사_2002년도각종계산서너릿제터널등7개소" xfId="1273" xr:uid="{00000000-0005-0000-0000-00006E030000}"/>
    <cellStyle name="1_시민계략공사_2002년도각종계산서하반기원본" xfId="1274" xr:uid="{00000000-0005-0000-0000-00006F030000}"/>
    <cellStyle name="1_시민계략공사_2002년도각종계산서하반기원본_일체형배전반" xfId="1275" xr:uid="{00000000-0005-0000-0000-000070030000}"/>
    <cellStyle name="1_시민계략공사_2002년도각종계산서하반기원본_임실가축MCC내역서" xfId="1276" xr:uid="{00000000-0005-0000-0000-000071030000}"/>
    <cellStyle name="1_시민계략공사_2003년 각종계산서(읽기전용)" xfId="1277" xr:uid="{00000000-0005-0000-0000-000072030000}"/>
    <cellStyle name="1_시민계략공사_2003년 각종계산서(읽기전용)_내역서(전기)" xfId="1278" xr:uid="{00000000-0005-0000-0000-000073030000}"/>
    <cellStyle name="1_시민계략공사_2003년 각종계산서(읽기전용)_내역서(전기)_대자중(EMS)" xfId="1279" xr:uid="{00000000-0005-0000-0000-000074030000}"/>
    <cellStyle name="1_시민계략공사_2003년 각종계산서(읽기전용)_내역서(전기)_일체형배전반" xfId="1280" xr:uid="{00000000-0005-0000-0000-000075030000}"/>
    <cellStyle name="1_시민계략공사_2003년 각종계산서(읽기전용)_내역서(전기)_임실가축MCC내역서" xfId="1281" xr:uid="{00000000-0005-0000-0000-000076030000}"/>
    <cellStyle name="1_시민계략공사_2003년 각종계산서(읽기전용)_내역서(전기)_하백초교교사-배전반" xfId="1282" xr:uid="{00000000-0005-0000-0000-000077030000}"/>
    <cellStyle name="1_시민계략공사_2003년 각종계산서(읽기전용)_대자중(EMS)" xfId="1283" xr:uid="{00000000-0005-0000-0000-000078030000}"/>
    <cellStyle name="1_시민계략공사_2003년 각종계산서(읽기전용)_일체형배전반" xfId="1284" xr:uid="{00000000-0005-0000-0000-000079030000}"/>
    <cellStyle name="1_시민계략공사_2003년 각종계산서(읽기전용)_임실가축MCC내역서" xfId="1285" xr:uid="{00000000-0005-0000-0000-00007A030000}"/>
    <cellStyle name="1_시민계략공사_2003년 각종계산서(읽기전용)_하백초교교사-배전반" xfId="1286" xr:uid="{00000000-0005-0000-0000-00007B030000}"/>
    <cellStyle name="1_시민계략공사_Book2" xfId="1287" xr:uid="{00000000-0005-0000-0000-00007C030000}"/>
    <cellStyle name="1_시민계략공사_계산서" xfId="1288" xr:uid="{00000000-0005-0000-0000-00007D030000}"/>
    <cellStyle name="1_시민계략공사_계산서_일체형배전반" xfId="1289" xr:uid="{00000000-0005-0000-0000-00007E030000}"/>
    <cellStyle name="1_시민계략공사_계산서_임실가축MCC내역서" xfId="1290" xr:uid="{00000000-0005-0000-0000-00007F030000}"/>
    <cellStyle name="1_시민계략공사_계산서및내역서5월15일변경" xfId="1291" xr:uid="{00000000-0005-0000-0000-000080030000}"/>
    <cellStyle name="1_시민계략공사_계산서및내역서5월9일변경" xfId="1292" xr:uid="{00000000-0005-0000-0000-000081030000}"/>
    <cellStyle name="1_시민계략공사_광양중동중학교실증축공사(전기)-4월10일한번더" xfId="1293" xr:uid="{00000000-0005-0000-0000-000082030000}"/>
    <cellStyle name="1_시민계략공사_무안연꽃방죽(4월9일)한번더" xfId="1294" xr:uid="{00000000-0005-0000-0000-000083030000}"/>
    <cellStyle name="1_시민계략공사_보일약국~순국비간 도로개설 가로등설치공사" xfId="1295" xr:uid="{00000000-0005-0000-0000-000084030000}"/>
    <cellStyle name="1_시민계략공사_복지관 부하계산서" xfId="1296" xr:uid="{00000000-0005-0000-0000-000085030000}"/>
    <cellStyle name="1_시민계략공사_복지관 부하계산서_내역서(전기)" xfId="1297" xr:uid="{00000000-0005-0000-0000-000086030000}"/>
    <cellStyle name="1_시민계략공사_복지관 부하계산서_내역서(전기)_대자중(EMS)" xfId="1298" xr:uid="{00000000-0005-0000-0000-000087030000}"/>
    <cellStyle name="1_시민계략공사_복지관 부하계산서_내역서(전기)_일체형배전반" xfId="1299" xr:uid="{00000000-0005-0000-0000-000088030000}"/>
    <cellStyle name="1_시민계략공사_복지관 부하계산서_내역서(전기)_임실가축MCC내역서" xfId="1300" xr:uid="{00000000-0005-0000-0000-000089030000}"/>
    <cellStyle name="1_시민계략공사_복지관 부하계산서_내역서(전기)_하백초교교사-배전반" xfId="1301" xr:uid="{00000000-0005-0000-0000-00008A030000}"/>
    <cellStyle name="1_시민계략공사_복지관 부하계산서_대자중(EMS)" xfId="1302" xr:uid="{00000000-0005-0000-0000-00008B030000}"/>
    <cellStyle name="1_시민계략공사_복지관 부하계산서_일체형배전반" xfId="1303" xr:uid="{00000000-0005-0000-0000-00008C030000}"/>
    <cellStyle name="1_시민계략공사_복지관 부하계산서_임실가축MCC내역서" xfId="1304" xr:uid="{00000000-0005-0000-0000-00008D030000}"/>
    <cellStyle name="1_시민계략공사_복지관 부하계산서_하백초교교사-배전반" xfId="1305" xr:uid="{00000000-0005-0000-0000-00008E030000}"/>
    <cellStyle name="1_시민계략공사_봉산면보건지소신축공사(전기)11월30일변경" xfId="1306" xr:uid="{00000000-0005-0000-0000-00008F030000}"/>
    <cellStyle name="1_시민계략공사_북문로(팔마로)가로등설치공사(변경)3월11일" xfId="1307" xr:uid="{00000000-0005-0000-0000-000090030000}"/>
    <cellStyle name="1_시민계략공사_북문팔마로확포장공사가로등" xfId="1308" xr:uid="{00000000-0005-0000-0000-000091030000}"/>
    <cellStyle name="1_시민계략공사_비상부하,발전기용량 계산서" xfId="1309" xr:uid="{00000000-0005-0000-0000-000092030000}"/>
    <cellStyle name="1_시민계략공사_비상부하,발전기용량 계산서_내역서(전기)" xfId="1310" xr:uid="{00000000-0005-0000-0000-000093030000}"/>
    <cellStyle name="1_시민계략공사_비상부하,발전기용량 계산서_내역서(전기)_대자중(EMS)" xfId="1311" xr:uid="{00000000-0005-0000-0000-000094030000}"/>
    <cellStyle name="1_시민계략공사_비상부하,발전기용량 계산서_내역서(전기)_일체형배전반" xfId="1312" xr:uid="{00000000-0005-0000-0000-000095030000}"/>
    <cellStyle name="1_시민계략공사_비상부하,발전기용량 계산서_내역서(전기)_임실가축MCC내역서" xfId="1313" xr:uid="{00000000-0005-0000-0000-000096030000}"/>
    <cellStyle name="1_시민계략공사_비상부하,발전기용량 계산서_내역서(전기)_하백초교교사-배전반" xfId="1314" xr:uid="{00000000-0005-0000-0000-000097030000}"/>
    <cellStyle name="1_시민계략공사_비상부하,발전기용량 계산서_대자중(EMS)" xfId="1315" xr:uid="{00000000-0005-0000-0000-000098030000}"/>
    <cellStyle name="1_시민계략공사_비상부하,발전기용량 계산서_일체형배전반" xfId="1316" xr:uid="{00000000-0005-0000-0000-000099030000}"/>
    <cellStyle name="1_시민계략공사_비상부하,발전기용량 계산서_임실가축MCC내역서" xfId="1317" xr:uid="{00000000-0005-0000-0000-00009A030000}"/>
    <cellStyle name="1_시민계략공사_비상부하,발전기용량 계산서_하백초교교사-배전반" xfId="1318" xr:uid="{00000000-0005-0000-0000-00009B030000}"/>
    <cellStyle name="1_시민계략공사_율촌중학교심야전기" xfId="1319" xr:uid="{00000000-0005-0000-0000-00009C030000}"/>
    <cellStyle name="1_시민계략공사_전기-한남" xfId="1320" xr:uid="{00000000-0005-0000-0000-00009D030000}"/>
    <cellStyle name="1_시민계략공사_전기-한남_추가내역서" xfId="1321" xr:uid="{00000000-0005-0000-0000-00009E030000}"/>
    <cellStyle name="1_시민계략공사_조도계산서" xfId="1322" xr:uid="{00000000-0005-0000-0000-00009F030000}"/>
    <cellStyle name="1_시민계략공사_조도계산서_내역서(전기)" xfId="1323" xr:uid="{00000000-0005-0000-0000-0000A0030000}"/>
    <cellStyle name="1_시민계략공사_조도계산서_내역서(전기)_대자중(EMS)" xfId="1324" xr:uid="{00000000-0005-0000-0000-0000A1030000}"/>
    <cellStyle name="1_시민계략공사_조도계산서_내역서(전기)_일체형배전반" xfId="1325" xr:uid="{00000000-0005-0000-0000-0000A2030000}"/>
    <cellStyle name="1_시민계략공사_조도계산서_내역서(전기)_임실가축MCC내역서" xfId="1326" xr:uid="{00000000-0005-0000-0000-0000A3030000}"/>
    <cellStyle name="1_시민계략공사_조도계산서_내역서(전기)_하백초교교사-배전반" xfId="1327" xr:uid="{00000000-0005-0000-0000-0000A4030000}"/>
    <cellStyle name="1_시민계략공사_조도계산서_대자중(EMS)" xfId="1328" xr:uid="{00000000-0005-0000-0000-0000A5030000}"/>
    <cellStyle name="1_시민계략공사_조도계산서_일체형배전반" xfId="1329" xr:uid="{00000000-0005-0000-0000-0000A6030000}"/>
    <cellStyle name="1_시민계략공사_조도계산서_임실가축MCC내역서" xfId="1330" xr:uid="{00000000-0005-0000-0000-0000A7030000}"/>
    <cellStyle name="1_시민계략공사_조도계산서_하백초교교사-배전반" xfId="1331" xr:uid="{00000000-0005-0000-0000-0000A8030000}"/>
    <cellStyle name="1_시민계략공사_추가내역서" xfId="1332" xr:uid="{00000000-0005-0000-0000-0000A9030000}"/>
    <cellStyle name="1_예산신양공내역" xfId="1333" xr:uid="{00000000-0005-0000-0000-0000AA030000}"/>
    <cellStyle name="1_월락정수장 PLC,MMI 교체 및 수정작업 설계서" xfId="1334" xr:uid="{00000000-0005-0000-0000-0000AB030000}"/>
    <cellStyle name="1_정산내역서1" xfId="1335" xr:uid="{00000000-0005-0000-0000-0000AC030000}"/>
    <cellStyle name="1_정산변경" xfId="1336" xr:uid="{00000000-0005-0000-0000-0000AD030000}"/>
    <cellStyle name="1_추가내역서" xfId="1337" xr:uid="{00000000-0005-0000-0000-0000AE030000}"/>
    <cellStyle name="1_침출수처리장 감시제어시스템 구축공사 (최종)" xfId="1338" xr:uid="{00000000-0005-0000-0000-0000AF030000}"/>
    <cellStyle name="1_해보시장-수정최종" xfId="1339" xr:uid="{00000000-0005-0000-0000-0000B0030000}"/>
    <cellStyle name="11" xfId="65" xr:uid="{00000000-0005-0000-0000-0000B1030000}"/>
    <cellStyle name="12" xfId="66" xr:uid="{00000000-0005-0000-0000-0000B2030000}"/>
    <cellStyle name="19990216" xfId="1340" xr:uid="{00000000-0005-0000-0000-0000B3030000}"/>
    <cellStyle name="¹éº" xfId="1341" xr:uid="{00000000-0005-0000-0000-0000B4030000}"/>
    <cellStyle name="2" xfId="1342" xr:uid="{00000000-0005-0000-0000-0000B5030000}"/>
    <cellStyle name="2)" xfId="67" xr:uid="{00000000-0005-0000-0000-0000B6030000}"/>
    <cellStyle name="2_단가조사표" xfId="1343" xr:uid="{00000000-0005-0000-0000-0000B7030000}"/>
    <cellStyle name="20% - Accent1" xfId="68" xr:uid="{00000000-0005-0000-0000-0000B8030000}"/>
    <cellStyle name="20% - Accent2" xfId="69" xr:uid="{00000000-0005-0000-0000-0000B9030000}"/>
    <cellStyle name="20% - Accent3" xfId="70" xr:uid="{00000000-0005-0000-0000-0000BA030000}"/>
    <cellStyle name="20% - Accent4" xfId="71" xr:uid="{00000000-0005-0000-0000-0000BB030000}"/>
    <cellStyle name="20% - Accent5" xfId="72" xr:uid="{00000000-0005-0000-0000-0000BC030000}"/>
    <cellStyle name="20% - Accent6" xfId="73" xr:uid="{00000000-0005-0000-0000-0000BD030000}"/>
    <cellStyle name="22" xfId="74" xr:uid="{00000000-0005-0000-0000-0000BE030000}"/>
    <cellStyle name="222" xfId="75" xr:uid="{00000000-0005-0000-0000-0000BF030000}"/>
    <cellStyle name="333" xfId="76" xr:uid="{00000000-0005-0000-0000-0000C0030000}"/>
    <cellStyle name="40% - Accent1" xfId="77" xr:uid="{00000000-0005-0000-0000-0000C1030000}"/>
    <cellStyle name="40% - Accent2" xfId="78" xr:uid="{00000000-0005-0000-0000-0000C2030000}"/>
    <cellStyle name="40% - Accent3" xfId="79" xr:uid="{00000000-0005-0000-0000-0000C3030000}"/>
    <cellStyle name="40% - Accent4" xfId="80" xr:uid="{00000000-0005-0000-0000-0000C4030000}"/>
    <cellStyle name="40% - Accent5" xfId="81" xr:uid="{00000000-0005-0000-0000-0000C5030000}"/>
    <cellStyle name="40% - Accent6" xfId="82" xr:uid="{00000000-0005-0000-0000-0000C6030000}"/>
    <cellStyle name="44" xfId="83" xr:uid="{00000000-0005-0000-0000-0000C7030000}"/>
    <cellStyle name="60" xfId="1344" xr:uid="{00000000-0005-0000-0000-0000C8030000}"/>
    <cellStyle name="60% - Accent1" xfId="84" xr:uid="{00000000-0005-0000-0000-0000C9030000}"/>
    <cellStyle name="60% - Accent2" xfId="85" xr:uid="{00000000-0005-0000-0000-0000CA030000}"/>
    <cellStyle name="60% - Accent3" xfId="86" xr:uid="{00000000-0005-0000-0000-0000CB030000}"/>
    <cellStyle name="60% - Accent4" xfId="87" xr:uid="{00000000-0005-0000-0000-0000CC030000}"/>
    <cellStyle name="60% - Accent5" xfId="88" xr:uid="{00000000-0005-0000-0000-0000CD030000}"/>
    <cellStyle name="60% - Accent6" xfId="89" xr:uid="{00000000-0005-0000-0000-0000CE030000}"/>
    <cellStyle name="82" xfId="1345" xr:uid="{00000000-0005-0000-0000-0000CF030000}"/>
    <cellStyle name="9.6" xfId="1346" xr:uid="{00000000-0005-0000-0000-0000D0030000}"/>
    <cellStyle name="፺bʼōᎊb˜ō᎚b쌼ōᎪb쎄ōᎺb쎨ōᏊb쏄ōᏚb쏜ōᏪb̀ōᏺb̤ōᐊb͔ōᐚb΀ōᐪbΰōᐺb쏸ōᑊb쐨ōᑚb쑀ōᑪb쑜ōᑺb쑸ōᒊbЄōᒚbЬōᒪbјōᒺbҤōᓊbӐōᓚb쒤ōᓪb쓄ōᓺb쓠ōᔊb씈ōᔚb씬ōᔪbӰōᔺbԈōᕊbԤōᕚbՀōᕪb՜ōᕺb앐ōᖊb앴ōᖚb얐ōᖪb얼ōᖺb엤ōᗊbոōᗚb֐ōᗪbְōᗺbלōᘊb؄ōᘚbذōᘪbڀōᘺbڬōᙊbیōᙚb۰ōᙪbᇤōᙺbሀōᚊbሜōᚚbሼōᚪbቘōᚺb܈ōᛊbܬōᛚb݌ōᛪbݬō᛺bބōᜊbኌō᜚bከōᜪbዌō᜺bዤōᝊbጄō᝚bጨōᝪbፐ" xfId="90" xr:uid="{00000000-0005-0000-0000-0000D1030000}"/>
    <cellStyle name="A" xfId="1347" xr:uid="{00000000-0005-0000-0000-0000D2030000}"/>
    <cellStyle name="Ā _x0010_က랐_xdc01_땯_x0001_" xfId="1348" xr:uid="{00000000-0005-0000-0000-0000D3030000}"/>
    <cellStyle name="A¡§¡ⓒ¡E¡þ¡EO [0]_INQUIRY ¡E?¡Ii¡§u￠RAA¨I¡þA¨I¨￡ " xfId="91" xr:uid="{00000000-0005-0000-0000-0000D4030000}"/>
    <cellStyle name="A¡§¡ⓒ¡E¡þ¡EO_INQUIRY ¡E?¡Ii¡§u￠RAA¨I¡þA¨I¨￡ " xfId="92" xr:uid="{00000000-0005-0000-0000-0000D5030000}"/>
    <cellStyle name="A¨­￠￢￠O [0]_ ¨￢n￠￢n¨￢¡Æ ￠?u¨￢¡Æ¡¾a¨uu " xfId="93" xr:uid="{00000000-0005-0000-0000-0000D6030000}"/>
    <cellStyle name="A¨­￠￢￠O_ ¨￢n￠￢n¨￢¡Æ ￠?u¨￢¡Æ¡¾a¨uu " xfId="94" xr:uid="{00000000-0005-0000-0000-0000D7030000}"/>
    <cellStyle name="A￠R¡×￠R¨I￠RE￠Rⓒ­￠REO [0]_INQUIRY ￠RE?￠RIi￠R¡×u¡ERAA¡§I￠Rⓒ­A¡§I¡§¡I " xfId="95" xr:uid="{00000000-0005-0000-0000-0000D8030000}"/>
    <cellStyle name="A￠R¡×￠R¨I￠RE￠Rⓒ­￠REO_INQUIRY ￠RE?￠RIi￠R¡×u¡ERAA¡§I￠Rⓒ­A¡§I¡§¡I " xfId="96" xr:uid="{00000000-0005-0000-0000-0000D9030000}"/>
    <cellStyle name="AA" xfId="1349" xr:uid="{00000000-0005-0000-0000-0000DA030000}"/>
    <cellStyle name="Accent1" xfId="97" xr:uid="{00000000-0005-0000-0000-0000DB030000}"/>
    <cellStyle name="Accent2" xfId="98" xr:uid="{00000000-0005-0000-0000-0000DC030000}"/>
    <cellStyle name="Accent3" xfId="99" xr:uid="{00000000-0005-0000-0000-0000DD030000}"/>
    <cellStyle name="Accent4" xfId="100" xr:uid="{00000000-0005-0000-0000-0000DE030000}"/>
    <cellStyle name="Accent5" xfId="101" xr:uid="{00000000-0005-0000-0000-0000DF030000}"/>
    <cellStyle name="Accent6" xfId="102" xr:uid="{00000000-0005-0000-0000-0000E0030000}"/>
    <cellStyle name="Åë" xfId="1350" xr:uid="{00000000-0005-0000-0000-0000E1030000}"/>
    <cellStyle name="Aee­ " xfId="1351" xr:uid="{00000000-0005-0000-0000-0000E2030000}"/>
    <cellStyle name="Åëè­ [" xfId="1352" xr:uid="{00000000-0005-0000-0000-0000E3030000}"/>
    <cellStyle name="AeE­ [0]_ 2ÆAAþº° " xfId="1353" xr:uid="{00000000-0005-0000-0000-0000E4030000}"/>
    <cellStyle name="ÅëÈ­ [0]_´ë°¡ (2)" xfId="1354" xr:uid="{00000000-0005-0000-0000-0000E5030000}"/>
    <cellStyle name="AeE­ [0]_´eAN°yC￥ " xfId="1355" xr:uid="{00000000-0005-0000-0000-0000E6030000}"/>
    <cellStyle name="ÅëÈ­ [0]_¸ðÇü¸·" xfId="103" xr:uid="{00000000-0005-0000-0000-0000E7030000}"/>
    <cellStyle name="AeE­ [0]_¼oAa½CAu " xfId="1356" xr:uid="{00000000-0005-0000-0000-0000E8030000}"/>
    <cellStyle name="ÅëÈ­ [0]_³»ºÎ°èÈ¹´ë ÃßÁ¤Â÷ÀÌ " xfId="104" xr:uid="{00000000-0005-0000-0000-0000E9030000}"/>
    <cellStyle name="AeE­ [0]_³≫ºI°eE¹´e AßA¤A÷AI " xfId="105" xr:uid="{00000000-0005-0000-0000-0000EA030000}"/>
    <cellStyle name="ÅëÈ­ [0]_INQUIRY ¿µ¾÷ÃßÁø " xfId="106" xr:uid="{00000000-0005-0000-0000-0000EB030000}"/>
    <cellStyle name="AeE­ [0]_INQUIRY ¿μ¾÷AßAø " xfId="107" xr:uid="{00000000-0005-0000-0000-0000EC030000}"/>
    <cellStyle name="ÅëÈ­ [0]_laroux" xfId="108" xr:uid="{00000000-0005-0000-0000-0000ED030000}"/>
    <cellStyle name="AeE­ [0]_º≫¼± ±æ¾i±uºI ¼o·R Ay°eC￥ " xfId="1357" xr:uid="{00000000-0005-0000-0000-0000EE030000}"/>
    <cellStyle name="Aee­ _가로등수량" xfId="1358" xr:uid="{00000000-0005-0000-0000-0000EF030000}"/>
    <cellStyle name="AeE­_ 2ÆAAþº° " xfId="1359" xr:uid="{00000000-0005-0000-0000-0000F0030000}"/>
    <cellStyle name="ÅëÈ­_´ë°¡ (2)" xfId="1360" xr:uid="{00000000-0005-0000-0000-0000F1030000}"/>
    <cellStyle name="AeE­_´eAN°yC￥ " xfId="1361" xr:uid="{00000000-0005-0000-0000-0000F2030000}"/>
    <cellStyle name="ÅëÈ­_¸ðÇü¸·" xfId="109" xr:uid="{00000000-0005-0000-0000-0000F3030000}"/>
    <cellStyle name="AeE­_¼oAa½CAu " xfId="1362" xr:uid="{00000000-0005-0000-0000-0000F4030000}"/>
    <cellStyle name="ÅëÈ­_³»ºÎ°èÈ¹´ë ÃßÁ¤Â÷ÀÌ " xfId="110" xr:uid="{00000000-0005-0000-0000-0000F5030000}"/>
    <cellStyle name="AeE­_³≫ºI°eE¹´e AßA¤A÷AI " xfId="111" xr:uid="{00000000-0005-0000-0000-0000F6030000}"/>
    <cellStyle name="ÅëÈ­_INQUIRY ¿µ¾÷ÃßÁø " xfId="112" xr:uid="{00000000-0005-0000-0000-0000F7030000}"/>
    <cellStyle name="AeE­_INQUIRY ¿μ¾÷AßAø " xfId="113" xr:uid="{00000000-0005-0000-0000-0000F8030000}"/>
    <cellStyle name="ÅëÈ­_laroux" xfId="114" xr:uid="{00000000-0005-0000-0000-0000F9030000}"/>
    <cellStyle name="AeE­_º≫¼± ±æ¾i±uºI ¼o·R Ay°eC￥ " xfId="1363" xr:uid="{00000000-0005-0000-0000-0000FA030000}"/>
    <cellStyle name="AeE¡ⓒ [0]_ ¨￢n￠￢n¨￢¡Æ ￠?u¨￢¡Æ¡¾a¨uu " xfId="115" xr:uid="{00000000-0005-0000-0000-0000FB030000}"/>
    <cellStyle name="AeE¡ⓒ_ ¨￢n￠￢n¨￢¡Æ ￠?u¨￢¡Æ¡¾a¨uu " xfId="116" xr:uid="{00000000-0005-0000-0000-0000FC030000}"/>
    <cellStyle name="AeE¡ER¡§I [0]_INQUIRY ￠RE?￠RIi￠R¡×u¡ERAA¡§I￠Rⓒ­A¡§I¡§¡I " xfId="117" xr:uid="{00000000-0005-0000-0000-0000FD030000}"/>
    <cellStyle name="AeE¡ER¡§I_INQUIRY ￠RE?￠RIi￠R¡×u¡ERAA¡§I￠Rⓒ­A¡§I¡§¡I " xfId="118" xr:uid="{00000000-0005-0000-0000-0000FE030000}"/>
    <cellStyle name="AeE￠R¨I [0]_INQUIRY ¡E?¡Ii¡§u￠RAA¨I¡þA¨I¨￡ " xfId="119" xr:uid="{00000000-0005-0000-0000-0000FF030000}"/>
    <cellStyle name="AeE￠R¨I_INQUIRY ¡E?¡Ii¡§u￠RAA¨I¡þA¨I¨￡ " xfId="120" xr:uid="{00000000-0005-0000-0000-000000040000}"/>
    <cellStyle name="ALIGNMENT" xfId="121" xr:uid="{00000000-0005-0000-0000-000001040000}"/>
    <cellStyle name="Äþ" xfId="1364" xr:uid="{00000000-0005-0000-0000-000002040000}"/>
    <cellStyle name="Äþ¸¶ [" xfId="1365" xr:uid="{00000000-0005-0000-0000-000003040000}"/>
    <cellStyle name="AÞ¸¶ [0]_ 2ÆAAþº° " xfId="1366" xr:uid="{00000000-0005-0000-0000-000004040000}"/>
    <cellStyle name="ÄÞ¸¶ [0]_´ë°¡ (2)" xfId="1367" xr:uid="{00000000-0005-0000-0000-000005040000}"/>
    <cellStyle name="AÞ¸¶ [0]_´eAN°yC￥ " xfId="1368" xr:uid="{00000000-0005-0000-0000-000006040000}"/>
    <cellStyle name="ÄÞ¸¶ [0]_¸ðÇü¸·" xfId="122" xr:uid="{00000000-0005-0000-0000-000007040000}"/>
    <cellStyle name="AÞ¸¶ [0]_¼oAa½CAu " xfId="1369" xr:uid="{00000000-0005-0000-0000-000008040000}"/>
    <cellStyle name="ÄÞ¸¶ [0]_³»ºÎ°èÈ¹´ë ÃßÁ¤Â÷ÀÌ " xfId="123" xr:uid="{00000000-0005-0000-0000-000009040000}"/>
    <cellStyle name="AÞ¸¶ [0]_³≫ºI°eE¹´e AßA¤A÷AI " xfId="124" xr:uid="{00000000-0005-0000-0000-00000A040000}"/>
    <cellStyle name="ÄÞ¸¶ [0]_INQUIRY ¿µ¾÷ÃßÁø " xfId="125" xr:uid="{00000000-0005-0000-0000-00000B040000}"/>
    <cellStyle name="AÞ¸¶ [0]_INQUIRY ¿μ¾÷AßAø " xfId="126" xr:uid="{00000000-0005-0000-0000-00000C040000}"/>
    <cellStyle name="ÄÞ¸¶ [0]_laroux" xfId="127" xr:uid="{00000000-0005-0000-0000-00000D040000}"/>
    <cellStyle name="AÞ¸¶ [0]_º≫¼± ±æ¾i±uºI ¼o·R Ay°eC￥ " xfId="1370" xr:uid="{00000000-0005-0000-0000-00000E040000}"/>
    <cellStyle name="AÞ¸¶_ 2ÆAAþº° " xfId="1371" xr:uid="{00000000-0005-0000-0000-00000F040000}"/>
    <cellStyle name="ÄÞ¸¶_´ë°¡ (2)" xfId="1372" xr:uid="{00000000-0005-0000-0000-000010040000}"/>
    <cellStyle name="AÞ¸¶_´eAN°yC￥ " xfId="1373" xr:uid="{00000000-0005-0000-0000-000011040000}"/>
    <cellStyle name="ÄÞ¸¶_¸ðÇü¸·" xfId="128" xr:uid="{00000000-0005-0000-0000-000012040000}"/>
    <cellStyle name="AÞ¸¶_¼oAa½CAu " xfId="1374" xr:uid="{00000000-0005-0000-0000-000013040000}"/>
    <cellStyle name="ÄÞ¸¶_³»ºÎ°èÈ¹´ë ÃßÁ¤Â÷ÀÌ " xfId="129" xr:uid="{00000000-0005-0000-0000-000014040000}"/>
    <cellStyle name="AÞ¸¶_³≫ºI°eE¹´e AßA¤A÷AI " xfId="130" xr:uid="{00000000-0005-0000-0000-000015040000}"/>
    <cellStyle name="ÄÞ¸¶_INQUIRY ¿µ¾÷ÃßÁø " xfId="131" xr:uid="{00000000-0005-0000-0000-000016040000}"/>
    <cellStyle name="AÞ¸¶_INQUIRY ¿μ¾÷AßAø " xfId="132" xr:uid="{00000000-0005-0000-0000-000017040000}"/>
    <cellStyle name="ÄÞ¸¶_laroux" xfId="133" xr:uid="{00000000-0005-0000-0000-000018040000}"/>
    <cellStyle name="AÞ¸¶_º≫¼± ±æ¾i±uºI ¼o·R Ay°eC￥ " xfId="1375" xr:uid="{00000000-0005-0000-0000-000019040000}"/>
    <cellStyle name="_x0001_b" xfId="134" xr:uid="{00000000-0005-0000-0000-00001A040000}"/>
    <cellStyle name="BA" xfId="1376" xr:uid="{00000000-0005-0000-0000-00001B040000}"/>
    <cellStyle name="Bad" xfId="135" xr:uid="{00000000-0005-0000-0000-00001C040000}"/>
    <cellStyle name="๺b댜ōຊb댸ōບb뷬ōສb븄ō຺b블ō໊b븨ō໚b븼ō໪b덐ō໺b덠ō༊b델ō༚b뎔ō༪b뎬ō༺b빘ōཊb빰ōཚb뺌ōཪb뻘ōེb뻴ōྊb돌ōྚb돴ōྪb된ōྺb됸ō࿊b둔ō࿚b뼘ō࿪b뼸ō࿺b뽨ōညb뾔ōယb뿄ōဪb뒜ō်b뒸ō၊b듌ōၚb들ōၪb듸ōၺb뿴ōႊb쀐ōႚb쀬ōႪb쁴ōႺb삐ō჊b딐ōლb따ōცb땔ōჺb땬ōᄊb떀ōᄚb산ōᄪb새ōᄺb샘ōᅋb샬ōᅛb샴ōᅪb_x000c_ōᅺb0ōᆊbXōᆚbōᆪb¨ōᆺb섄ōᇊb섰ōᇚb셌ōᇪb셨ōᇺb손ōሊbÌōሚbôōሪbŀōሺbŨōቊbƀōቚb솴ōቪb쇌" xfId="136" xr:uid="{00000000-0005-0000-0000-00001D040000}"/>
    <cellStyle name="C" xfId="137" xr:uid="{00000000-0005-0000-0000-00001E040000}"/>
    <cellStyle name="C¡ERIA￠R¡×¡§¡I_¡ERic￠R¡×u¡ERA￠R¡×￠Rⓒ­I￠R¡×￠Rⓒ­¡ER¡§￠R AN¡ER¡§￠Re " xfId="138" xr:uid="{00000000-0005-0000-0000-00001F040000}"/>
    <cellStyle name="C¡IA¨ª_ 1-3 " xfId="139" xr:uid="{00000000-0005-0000-0000-000020040000}"/>
    <cellStyle name="C￠RIA¡§¨￡_¡§￠R?￠R¨ua3_p.mix " xfId="140" xr:uid="{00000000-0005-0000-0000-000021040000}"/>
    <cellStyle name="Ç¥" xfId="1377" xr:uid="{00000000-0005-0000-0000-000022040000}"/>
    <cellStyle name="C￥AØ_  FAB AIA¤  " xfId="1378" xr:uid="{00000000-0005-0000-0000-000023040000}"/>
    <cellStyle name="Ç¥ÁØ_´ë°¡ (2)" xfId="1379" xr:uid="{00000000-0005-0000-0000-000024040000}"/>
    <cellStyle name="C￥AØ_´eºnC￥ (2)_ºI´eAa°ø " xfId="1380" xr:uid="{00000000-0005-0000-0000-000025040000}"/>
    <cellStyle name="Ç¥ÁØ_´ëºñÇ¥ (2)_ºÎ´ëÅä°ø " xfId="1381" xr:uid="{00000000-0005-0000-0000-000026040000}"/>
    <cellStyle name="C￥AØ_´eºnC￥ (2)_ºI´eAa°ø  10" xfId="1382" xr:uid="{00000000-0005-0000-0000-000027040000}"/>
    <cellStyle name="Ç¥ÁØ_¸ðÇü¸·" xfId="141" xr:uid="{00000000-0005-0000-0000-000028040000}"/>
    <cellStyle name="C￥AØ_¿uº°A¸≫c½CAu_³≫ºI°eE¹´e AßA¤A÷AI " xfId="142" xr:uid="{00000000-0005-0000-0000-000029040000}"/>
    <cellStyle name="Ç¥ÁØ_±â¼ú°ËÅä" xfId="1383" xr:uid="{00000000-0005-0000-0000-00002A040000}"/>
    <cellStyle name="C￥AØ_≫c¾÷ºIº° AN°e " xfId="143" xr:uid="{00000000-0005-0000-0000-00002B040000}"/>
    <cellStyle name="Ç¥ÁØ_°­´ç (2)" xfId="144" xr:uid="{00000000-0005-0000-0000-00002C040000}"/>
    <cellStyle name="C￥AØ_¼±AoAc°i_1_³≫ºI°eE¹´e AßA¤A÷AI " xfId="145" xr:uid="{00000000-0005-0000-0000-00002D040000}"/>
    <cellStyle name="Ç¥ÁØ_¼±ÅõÀç°í_³»ºÎ°èÈ¹´ë ÃßÁ¤Â÷ÀÌ " xfId="146" xr:uid="{00000000-0005-0000-0000-00002E040000}"/>
    <cellStyle name="C￥AØ_¼±AoAc°i_³≫ºI°eE¹´e AßA¤A÷AI " xfId="147" xr:uid="{00000000-0005-0000-0000-00002F040000}"/>
    <cellStyle name="Ç¥ÁØ_¼ÕÀÍÂ÷ (2)_1_³»ºÎ°èÈ¹´ë ÃßÁ¤Â÷ÀÌ " xfId="148" xr:uid="{00000000-0005-0000-0000-000030040000}"/>
    <cellStyle name="C￥AØ_¼OAIA÷ (2)_1_³≫ºI°eE¹´e AßA¤A÷AI " xfId="149" xr:uid="{00000000-0005-0000-0000-000031040000}"/>
    <cellStyle name="Ç¥ÁØ_¼ÕÀÍÂ÷ (2)_³»ºÎ°èÈ¹´ë ÃßÁ¤Â÷ÀÌ " xfId="150" xr:uid="{00000000-0005-0000-0000-000032040000}"/>
    <cellStyle name="C￥AØ_¼OAIA÷ (2)_³≫ºI°eE¹´e AßA¤A÷AI " xfId="151" xr:uid="{00000000-0005-0000-0000-000033040000}"/>
    <cellStyle name="Ç¥ÁØ_³»ºÎ°èÈ¹´ë ÃßÁ¤Â÷ÀÌ " xfId="152" xr:uid="{00000000-0005-0000-0000-000034040000}"/>
    <cellStyle name="C￥AØ_³≫ºI°eE¹´e AßA¤A÷AI " xfId="153" xr:uid="{00000000-0005-0000-0000-000035040000}"/>
    <cellStyle name="Ç¥ÁØ_5-1±¤°í " xfId="154" xr:uid="{00000000-0005-0000-0000-000036040000}"/>
    <cellStyle name="C￥AØ_5-1±¤°i _6RCB1 " xfId="155" xr:uid="{00000000-0005-0000-0000-000037040000}"/>
    <cellStyle name="Ç¥ÁØ_Å¸»çºÐ_³»ºÎ°èÈ¹´ë ÃßÁ¤Â÷ÀÌ " xfId="156" xr:uid="{00000000-0005-0000-0000-000038040000}"/>
    <cellStyle name="C￥AØ_A¸≫cºÐ_³≫ºI°eE¹´e AßA¤A÷AI " xfId="157" xr:uid="{00000000-0005-0000-0000-000039040000}"/>
    <cellStyle name="Ç¥ÁØ_Áý°èÇ¥(2¿ù) " xfId="158" xr:uid="{00000000-0005-0000-0000-00003A040000}"/>
    <cellStyle name="C￥AØ_CoAo¹yAI °A¾×¿ⓒ½A " xfId="159" xr:uid="{00000000-0005-0000-0000-00003B040000}"/>
    <cellStyle name="Ç¥ÁØ_Sheet1_¿µ¾÷ÇöÈ² " xfId="160" xr:uid="{00000000-0005-0000-0000-00003C040000}"/>
    <cellStyle name="C￥AØ_Sheet1_¿μ¾÷CoE² " xfId="161" xr:uid="{00000000-0005-0000-0000-00003D040000}"/>
    <cellStyle name="Ç¥ÁØ_Sheet1_0N-HANDLING " xfId="162" xr:uid="{00000000-0005-0000-0000-00003E040000}"/>
    <cellStyle name="C￥AØ_Sheet1_Ay°eC￥(2¿u) " xfId="163" xr:uid="{00000000-0005-0000-0000-00003F040000}"/>
    <cellStyle name="Ç¥ÁØ_Sheet1_Áý°èÇ¥(2¿ù) " xfId="164" xr:uid="{00000000-0005-0000-0000-000040040000}"/>
    <cellStyle name="C￥AØ_SOON1 " xfId="165" xr:uid="{00000000-0005-0000-0000-000041040000}"/>
    <cellStyle name="Calc Currency (0)" xfId="166" xr:uid="{00000000-0005-0000-0000-000042040000}"/>
    <cellStyle name="Calc Currency (0) 2" xfId="1384" xr:uid="{00000000-0005-0000-0000-000043040000}"/>
    <cellStyle name="Calc Currency (2)" xfId="167" xr:uid="{00000000-0005-0000-0000-000044040000}"/>
    <cellStyle name="Calc Percent (0)" xfId="168" xr:uid="{00000000-0005-0000-0000-000045040000}"/>
    <cellStyle name="Calc Percent (1)" xfId="169" xr:uid="{00000000-0005-0000-0000-000046040000}"/>
    <cellStyle name="Calc Percent (2)" xfId="170" xr:uid="{00000000-0005-0000-0000-000047040000}"/>
    <cellStyle name="Calc Units (0)" xfId="171" xr:uid="{00000000-0005-0000-0000-000048040000}"/>
    <cellStyle name="Calc Units (1)" xfId="172" xr:uid="{00000000-0005-0000-0000-000049040000}"/>
    <cellStyle name="Calc Units (2)" xfId="173" xr:uid="{00000000-0005-0000-0000-00004A040000}"/>
    <cellStyle name="Calculation" xfId="174" xr:uid="{00000000-0005-0000-0000-00004B040000}"/>
    <cellStyle name="category" xfId="175" xr:uid="{00000000-0005-0000-0000-00004C040000}"/>
    <cellStyle name="Check Cell" xfId="176" xr:uid="{00000000-0005-0000-0000-00004D040000}"/>
    <cellStyle name="CIAIÆU¸μAⓒ" xfId="1385" xr:uid="{00000000-0005-0000-0000-00004E040000}"/>
    <cellStyle name="Comma" xfId="1386" xr:uid="{00000000-0005-0000-0000-00004F040000}"/>
    <cellStyle name="Comma  - Style1" xfId="177" xr:uid="{00000000-0005-0000-0000-000050040000}"/>
    <cellStyle name="Comma  - Style2" xfId="178" xr:uid="{00000000-0005-0000-0000-000051040000}"/>
    <cellStyle name="Comma  - Style3" xfId="179" xr:uid="{00000000-0005-0000-0000-000052040000}"/>
    <cellStyle name="Comma  - Style4" xfId="180" xr:uid="{00000000-0005-0000-0000-000053040000}"/>
    <cellStyle name="Comma  - Style5" xfId="181" xr:uid="{00000000-0005-0000-0000-000054040000}"/>
    <cellStyle name="Comma  - Style6" xfId="182" xr:uid="{00000000-0005-0000-0000-000055040000}"/>
    <cellStyle name="Comma  - Style7" xfId="183" xr:uid="{00000000-0005-0000-0000-000056040000}"/>
    <cellStyle name="Comma  - Style8" xfId="184" xr:uid="{00000000-0005-0000-0000-000057040000}"/>
    <cellStyle name="Comma [0]" xfId="4" xr:uid="{00000000-0005-0000-0000-000058040000}"/>
    <cellStyle name="Comma [00]" xfId="185" xr:uid="{00000000-0005-0000-0000-000059040000}"/>
    <cellStyle name="comma zerodec" xfId="186" xr:uid="{00000000-0005-0000-0000-00005A040000}"/>
    <cellStyle name="comma zerodec 2" xfId="187" xr:uid="{00000000-0005-0000-0000-00005B040000}"/>
    <cellStyle name="Comma_ SG&amp;A Bridge " xfId="5" xr:uid="{00000000-0005-0000-0000-00005C040000}"/>
    <cellStyle name="Comma0" xfId="188" xr:uid="{00000000-0005-0000-0000-00005D040000}"/>
    <cellStyle name="Comma0 2" xfId="1387" xr:uid="{00000000-0005-0000-0000-00005E040000}"/>
    <cellStyle name="Copied" xfId="189" xr:uid="{00000000-0005-0000-0000-00005F040000}"/>
    <cellStyle name="Curren?_x0012_퐀_x0017_?" xfId="190" xr:uid="{00000000-0005-0000-0000-000060040000}"/>
    <cellStyle name="Currency" xfId="1388" xr:uid="{00000000-0005-0000-0000-000061040000}"/>
    <cellStyle name="Currency [0]" xfId="6" xr:uid="{00000000-0005-0000-0000-000062040000}"/>
    <cellStyle name="Currency [00]" xfId="191" xr:uid="{00000000-0005-0000-0000-000063040000}"/>
    <cellStyle name="currency-$" xfId="1389" xr:uid="{00000000-0005-0000-0000-000064040000}"/>
    <cellStyle name="Currency_ SG&amp;A Bridge " xfId="7" xr:uid="{00000000-0005-0000-0000-000065040000}"/>
    <cellStyle name="Currency0" xfId="192" xr:uid="{00000000-0005-0000-0000-000066040000}"/>
    <cellStyle name="Currency0 2" xfId="1390" xr:uid="{00000000-0005-0000-0000-000067040000}"/>
    <cellStyle name="Currency1" xfId="193" xr:uid="{00000000-0005-0000-0000-000068040000}"/>
    <cellStyle name="Currency1 2" xfId="1391" xr:uid="{00000000-0005-0000-0000-000069040000}"/>
    <cellStyle name="Currency1 3" xfId="1392" xr:uid="{00000000-0005-0000-0000-00006A040000}"/>
    <cellStyle name="Custom - 유형8" xfId="194" xr:uid="{00000000-0005-0000-0000-00006B040000}"/>
    <cellStyle name="Data   - 유형2" xfId="195" xr:uid="{00000000-0005-0000-0000-00006C040000}"/>
    <cellStyle name="Date" xfId="196" xr:uid="{00000000-0005-0000-0000-00006D040000}"/>
    <cellStyle name="Date 2" xfId="1393" xr:uid="{00000000-0005-0000-0000-00006E040000}"/>
    <cellStyle name="Date Short" xfId="197" xr:uid="{00000000-0005-0000-0000-00006F040000}"/>
    <cellStyle name="DELTA" xfId="198" xr:uid="{00000000-0005-0000-0000-000070040000}"/>
    <cellStyle name="Dezimal [0]_Kalkmilchbedarf" xfId="199" xr:uid="{00000000-0005-0000-0000-000071040000}"/>
    <cellStyle name="Dezimal_Kalkmilchbedarf" xfId="200" xr:uid="{00000000-0005-0000-0000-000072040000}"/>
    <cellStyle name="Dollar (zero dec)" xfId="201" xr:uid="{00000000-0005-0000-0000-000073040000}"/>
    <cellStyle name="Dollar (zero dec) 2" xfId="1394" xr:uid="{00000000-0005-0000-0000-000074040000}"/>
    <cellStyle name="Enter Currency (0)" xfId="202" xr:uid="{00000000-0005-0000-0000-000075040000}"/>
    <cellStyle name="Enter Currency (2)" xfId="203" xr:uid="{00000000-0005-0000-0000-000076040000}"/>
    <cellStyle name="Enter Units (0)" xfId="204" xr:uid="{00000000-0005-0000-0000-000077040000}"/>
    <cellStyle name="Enter Units (1)" xfId="205" xr:uid="{00000000-0005-0000-0000-000078040000}"/>
    <cellStyle name="Enter Units (2)" xfId="206" xr:uid="{00000000-0005-0000-0000-000079040000}"/>
    <cellStyle name="Entered" xfId="207" xr:uid="{00000000-0005-0000-0000-00007A040000}"/>
    <cellStyle name="Euro" xfId="1395" xr:uid="{00000000-0005-0000-0000-00007B040000}"/>
    <cellStyle name="Explanatory Text" xfId="208" xr:uid="{00000000-0005-0000-0000-00007C040000}"/>
    <cellStyle name="F2" xfId="209" xr:uid="{00000000-0005-0000-0000-00007D040000}"/>
    <cellStyle name="F2 2" xfId="1396" xr:uid="{00000000-0005-0000-0000-00007E040000}"/>
    <cellStyle name="F3" xfId="210" xr:uid="{00000000-0005-0000-0000-00007F040000}"/>
    <cellStyle name="F3 2" xfId="1397" xr:uid="{00000000-0005-0000-0000-000080040000}"/>
    <cellStyle name="F4" xfId="211" xr:uid="{00000000-0005-0000-0000-000081040000}"/>
    <cellStyle name="F4 2" xfId="1398" xr:uid="{00000000-0005-0000-0000-000082040000}"/>
    <cellStyle name="F5" xfId="212" xr:uid="{00000000-0005-0000-0000-000083040000}"/>
    <cellStyle name="F5 2" xfId="1399" xr:uid="{00000000-0005-0000-0000-000084040000}"/>
    <cellStyle name="F6" xfId="213" xr:uid="{00000000-0005-0000-0000-000085040000}"/>
    <cellStyle name="F6 2" xfId="1400" xr:uid="{00000000-0005-0000-0000-000086040000}"/>
    <cellStyle name="F7" xfId="214" xr:uid="{00000000-0005-0000-0000-000087040000}"/>
    <cellStyle name="F7 2" xfId="1401" xr:uid="{00000000-0005-0000-0000-000088040000}"/>
    <cellStyle name="F8" xfId="215" xr:uid="{00000000-0005-0000-0000-000089040000}"/>
    <cellStyle name="F8 2" xfId="1402" xr:uid="{00000000-0005-0000-0000-00008A040000}"/>
    <cellStyle name="Fixed" xfId="216" xr:uid="{00000000-0005-0000-0000-00008B040000}"/>
    <cellStyle name="Fixed 2" xfId="1403" xr:uid="{00000000-0005-0000-0000-00008C040000}"/>
    <cellStyle name="Followed Hyperlink" xfId="1404" xr:uid="{00000000-0005-0000-0000-00008D040000}"/>
    <cellStyle name="FORM" xfId="217" xr:uid="{00000000-0005-0000-0000-00008E040000}"/>
    <cellStyle name="Good" xfId="218" xr:uid="{00000000-0005-0000-0000-00008F040000}"/>
    <cellStyle name="Grey" xfId="219" xr:uid="{00000000-0005-0000-0000-000090040000}"/>
    <cellStyle name="H1" xfId="1405" xr:uid="{00000000-0005-0000-0000-000091040000}"/>
    <cellStyle name="H2" xfId="1406" xr:uid="{00000000-0005-0000-0000-000092040000}"/>
    <cellStyle name="haha" xfId="220" xr:uid="{00000000-0005-0000-0000-000093040000}"/>
    <cellStyle name="HEADER" xfId="221" xr:uid="{00000000-0005-0000-0000-000094040000}"/>
    <cellStyle name="Header1" xfId="222" xr:uid="{00000000-0005-0000-0000-000095040000}"/>
    <cellStyle name="Header2" xfId="223" xr:uid="{00000000-0005-0000-0000-000096040000}"/>
    <cellStyle name="Heading 1" xfId="224" xr:uid="{00000000-0005-0000-0000-000097040000}"/>
    <cellStyle name="Heading 1 2" xfId="1407" xr:uid="{00000000-0005-0000-0000-000098040000}"/>
    <cellStyle name="Heading 2" xfId="225" xr:uid="{00000000-0005-0000-0000-000099040000}"/>
    <cellStyle name="Heading 2 2" xfId="1408" xr:uid="{00000000-0005-0000-0000-00009A040000}"/>
    <cellStyle name="Heading 3" xfId="226" xr:uid="{00000000-0005-0000-0000-00009B040000}"/>
    <cellStyle name="Heading 4" xfId="227" xr:uid="{00000000-0005-0000-0000-00009C040000}"/>
    <cellStyle name="Heading1" xfId="228" xr:uid="{00000000-0005-0000-0000-00009D040000}"/>
    <cellStyle name="Heading1 2" xfId="1409" xr:uid="{00000000-0005-0000-0000-00009E040000}"/>
    <cellStyle name="Heading2" xfId="229" xr:uid="{00000000-0005-0000-0000-00009F040000}"/>
    <cellStyle name="Heading2 2" xfId="1410" xr:uid="{00000000-0005-0000-0000-0000A0040000}"/>
    <cellStyle name="Helv8_PFD4.XLS" xfId="1411" xr:uid="{00000000-0005-0000-0000-0000A1040000}"/>
    <cellStyle name="Hyperlink" xfId="230" xr:uid="{00000000-0005-0000-0000-0000A2040000}"/>
    <cellStyle name="Hyperlink 2" xfId="1412" xr:uid="{00000000-0005-0000-0000-0000A3040000}"/>
    <cellStyle name="iles|_x0005_h" xfId="231" xr:uid="{00000000-0005-0000-0000-0000A4040000}"/>
    <cellStyle name="Input" xfId="232" xr:uid="{00000000-0005-0000-0000-0000A5040000}"/>
    <cellStyle name="Input [yellow]" xfId="233" xr:uid="{00000000-0005-0000-0000-0000A6040000}"/>
    <cellStyle name="L`" xfId="1413" xr:uid="{00000000-0005-0000-0000-0000A7040000}"/>
    <cellStyle name="Labels - 유형3" xfId="234" xr:uid="{00000000-0005-0000-0000-0000A8040000}"/>
    <cellStyle name="left" xfId="235" xr:uid="{00000000-0005-0000-0000-0000A9040000}"/>
    <cellStyle name="les" xfId="236" xr:uid="{00000000-0005-0000-0000-0000AA040000}"/>
    <cellStyle name="Link Currency (0)" xfId="237" xr:uid="{00000000-0005-0000-0000-0000AB040000}"/>
    <cellStyle name="Link Currency (2)" xfId="238" xr:uid="{00000000-0005-0000-0000-0000AC040000}"/>
    <cellStyle name="Link Units (0)" xfId="239" xr:uid="{00000000-0005-0000-0000-0000AD040000}"/>
    <cellStyle name="Link Units (1)" xfId="240" xr:uid="{00000000-0005-0000-0000-0000AE040000}"/>
    <cellStyle name="Link Units (2)" xfId="241" xr:uid="{00000000-0005-0000-0000-0000AF040000}"/>
    <cellStyle name="Linked Cell" xfId="242" xr:uid="{00000000-0005-0000-0000-0000B0040000}"/>
    <cellStyle name="Midtitle" xfId="1414" xr:uid="{00000000-0005-0000-0000-0000B1040000}"/>
    <cellStyle name="Miglia - Stile1" xfId="1415" xr:uid="{00000000-0005-0000-0000-0000B2040000}"/>
    <cellStyle name="Miglia - Stile2" xfId="1416" xr:uid="{00000000-0005-0000-0000-0000B3040000}"/>
    <cellStyle name="Miglia - Stile3" xfId="1417" xr:uid="{00000000-0005-0000-0000-0000B4040000}"/>
    <cellStyle name="Miglia - Stile4" xfId="1418" xr:uid="{00000000-0005-0000-0000-0000B5040000}"/>
    <cellStyle name="Miglia - Stile5" xfId="1419" xr:uid="{00000000-0005-0000-0000-0000B6040000}"/>
    <cellStyle name="Millares [0]_elec" xfId="243" xr:uid="{00000000-0005-0000-0000-0000B7040000}"/>
    <cellStyle name="Millares_elec" xfId="244" xr:uid="{00000000-0005-0000-0000-0000B8040000}"/>
    <cellStyle name="Milliers [0]_Arabian Spec" xfId="245" xr:uid="{00000000-0005-0000-0000-0000B9040000}"/>
    <cellStyle name="Milliers_Arabian Spec" xfId="246" xr:uid="{00000000-0005-0000-0000-0000BA040000}"/>
    <cellStyle name="Model" xfId="247" xr:uid="{00000000-0005-0000-0000-0000BB040000}"/>
    <cellStyle name="Mon?aire [0]_Arabian Spec" xfId="248" xr:uid="{00000000-0005-0000-0000-0000BC040000}"/>
    <cellStyle name="Mon?aire_Arabian Spec" xfId="249" xr:uid="{00000000-0005-0000-0000-0000BD040000}"/>
    <cellStyle name="Neutral" xfId="250" xr:uid="{00000000-0005-0000-0000-0000BE040000}"/>
    <cellStyle name="no dec" xfId="251" xr:uid="{00000000-0005-0000-0000-0000BF040000}"/>
    <cellStyle name="nohs" xfId="1420" xr:uid="{00000000-0005-0000-0000-0000C0040000}"/>
    <cellStyle name="Normal - Stile6" xfId="1421" xr:uid="{00000000-0005-0000-0000-0000C1040000}"/>
    <cellStyle name="Normal - Stile7" xfId="1422" xr:uid="{00000000-0005-0000-0000-0000C2040000}"/>
    <cellStyle name="Normal - Stile8" xfId="1423" xr:uid="{00000000-0005-0000-0000-0000C3040000}"/>
    <cellStyle name="Normal - Style1" xfId="252" xr:uid="{00000000-0005-0000-0000-0000C4040000}"/>
    <cellStyle name="Normal - Style1 2" xfId="1424" xr:uid="{00000000-0005-0000-0000-0000C5040000}"/>
    <cellStyle name="Normal - Style2" xfId="1425" xr:uid="{00000000-0005-0000-0000-0000C6040000}"/>
    <cellStyle name="Normal - Style3" xfId="1426" xr:uid="{00000000-0005-0000-0000-0000C7040000}"/>
    <cellStyle name="Normal - Style4" xfId="1427" xr:uid="{00000000-0005-0000-0000-0000C8040000}"/>
    <cellStyle name="Normal - Style5" xfId="1428" xr:uid="{00000000-0005-0000-0000-0000C9040000}"/>
    <cellStyle name="Normal - Style6" xfId="1429" xr:uid="{00000000-0005-0000-0000-0000CA040000}"/>
    <cellStyle name="Normal - Style7" xfId="1430" xr:uid="{00000000-0005-0000-0000-0000CB040000}"/>
    <cellStyle name="Normal - Style8" xfId="1431" xr:uid="{00000000-0005-0000-0000-0000CC040000}"/>
    <cellStyle name="Normal - 유형1" xfId="1432" xr:uid="{00000000-0005-0000-0000-0000CD040000}"/>
    <cellStyle name="Normal 2" xfId="253" xr:uid="{00000000-0005-0000-0000-0000CE040000}"/>
    <cellStyle name="Normal_ SG&amp;A Bridge " xfId="8" xr:uid="{00000000-0005-0000-0000-0000CF040000}"/>
    <cellStyle name="Note" xfId="254" xr:uid="{00000000-0005-0000-0000-0000D0040000}"/>
    <cellStyle name="Œ…?æ맖?e [0.00]_laroux" xfId="255" xr:uid="{00000000-0005-0000-0000-0000D1040000}"/>
    <cellStyle name="Œ…?æ맖?e_laroux" xfId="256" xr:uid="{00000000-0005-0000-0000-0000D2040000}"/>
    <cellStyle name="oft Excel]_x000d__x000a_Comment=The open=/f lines load custom functions into the Paste Function list._x000d__x000a_Maximized=3_x000d__x000a_AutoFormat=" xfId="1433" xr:uid="{00000000-0005-0000-0000-0000D3040000}"/>
    <cellStyle name="omma [0]_Mktg Prog" xfId="257" xr:uid="{00000000-0005-0000-0000-0000D4040000}"/>
    <cellStyle name="ormal_Sheet1_1" xfId="258" xr:uid="{00000000-0005-0000-0000-0000D5040000}"/>
    <cellStyle name="Output" xfId="259" xr:uid="{00000000-0005-0000-0000-0000D6040000}"/>
    <cellStyle name="Percent" xfId="1434" xr:uid="{00000000-0005-0000-0000-0000D7040000}"/>
    <cellStyle name="Percent [0]" xfId="260" xr:uid="{00000000-0005-0000-0000-0000D8040000}"/>
    <cellStyle name="Percent [00]" xfId="261" xr:uid="{00000000-0005-0000-0000-0000D9040000}"/>
    <cellStyle name="Percent [2]" xfId="262" xr:uid="{00000000-0005-0000-0000-0000DA040000}"/>
    <cellStyle name="Percent_!간지" xfId="1435" xr:uid="{00000000-0005-0000-0000-0000DB040000}"/>
    <cellStyle name="PrePop Currency (0)" xfId="263" xr:uid="{00000000-0005-0000-0000-0000DC040000}"/>
    <cellStyle name="PrePop Currency (2)" xfId="264" xr:uid="{00000000-0005-0000-0000-0000DD040000}"/>
    <cellStyle name="PrePop Units (0)" xfId="265" xr:uid="{00000000-0005-0000-0000-0000DE040000}"/>
    <cellStyle name="PrePop Units (1)" xfId="266" xr:uid="{00000000-0005-0000-0000-0000DF040000}"/>
    <cellStyle name="PrePop Units (2)" xfId="267" xr:uid="{00000000-0005-0000-0000-0000E0040000}"/>
    <cellStyle name="R?" xfId="268" xr:uid="{00000000-0005-0000-0000-0000E1040000}"/>
    <cellStyle name="Reset  - 유형7" xfId="269" xr:uid="{00000000-0005-0000-0000-0000E2040000}"/>
    <cellStyle name="RevList" xfId="270" xr:uid="{00000000-0005-0000-0000-0000E3040000}"/>
    <cellStyle name="RevList 2" xfId="1436" xr:uid="{00000000-0005-0000-0000-0000E4040000}"/>
    <cellStyle name="s]_x000d__x000a_run=c:\Hedgehog\app31.exe_x000d__x000a_spooler=yes_x000d__x000a_load=_x000d__x000a_run=_x000d__x000a_Beep=yes_x000d__x000a_NullPort=None_x000d__x000a_BorderWidth=3_x000d__x000a_CursorBlinkRate=530_x000d__x000a_D" xfId="1437" xr:uid="{00000000-0005-0000-0000-0000E5040000}"/>
    <cellStyle name="sche|_x0005_" xfId="271" xr:uid="{00000000-0005-0000-0000-0000E6040000}"/>
    <cellStyle name="setup" xfId="272" xr:uid="{00000000-0005-0000-0000-0000E7040000}"/>
    <cellStyle name="SS" xfId="1438" xr:uid="{00000000-0005-0000-0000-0000E8040000}"/>
    <cellStyle name="STANDARD" xfId="273" xr:uid="{00000000-0005-0000-0000-0000E9040000}"/>
    <cellStyle name="STD" xfId="274" xr:uid="{00000000-0005-0000-0000-0000EA040000}"/>
    <cellStyle name="STD1" xfId="275" xr:uid="{00000000-0005-0000-0000-0000EB040000}"/>
    <cellStyle name="Style 1" xfId="276" xr:uid="{00000000-0005-0000-0000-0000EC040000}"/>
    <cellStyle name="Style 2" xfId="277" xr:uid="{00000000-0005-0000-0000-0000ED040000}"/>
    <cellStyle name="Style 3" xfId="278" xr:uid="{00000000-0005-0000-0000-0000EE040000}"/>
    <cellStyle name="subhead" xfId="279" xr:uid="{00000000-0005-0000-0000-0000EF040000}"/>
    <cellStyle name="Subtotal" xfId="280" xr:uid="{00000000-0005-0000-0000-0000F0040000}"/>
    <cellStyle name="Table  - 유형6" xfId="281" xr:uid="{00000000-0005-0000-0000-0000F1040000}"/>
    <cellStyle name="testtitle" xfId="1439" xr:uid="{00000000-0005-0000-0000-0000F2040000}"/>
    <cellStyle name="Text Indent A" xfId="282" xr:uid="{00000000-0005-0000-0000-0000F3040000}"/>
    <cellStyle name="Text Indent B" xfId="283" xr:uid="{00000000-0005-0000-0000-0000F4040000}"/>
    <cellStyle name="Text Indent C" xfId="284" xr:uid="{00000000-0005-0000-0000-0000F5040000}"/>
    <cellStyle name="þ_x001d_ð'&amp;Oý&amp;Hý9_x0008__x000f__x0007_æ_x0007__x0007__x0001__x0001_" xfId="1440" xr:uid="{00000000-0005-0000-0000-0000F6040000}"/>
    <cellStyle name="Title" xfId="285" xr:uid="{00000000-0005-0000-0000-0000F7040000}"/>
    <cellStyle name="Title  - 유형1" xfId="286" xr:uid="{00000000-0005-0000-0000-0000F8040000}"/>
    <cellStyle name="title [1]" xfId="287" xr:uid="{00000000-0005-0000-0000-0000F9040000}"/>
    <cellStyle name="title [2]" xfId="288" xr:uid="{00000000-0005-0000-0000-0000FA040000}"/>
    <cellStyle name="Title 10" xfId="1441" xr:uid="{00000000-0005-0000-0000-0000FB040000}"/>
    <cellStyle name="Title 11" xfId="1442" xr:uid="{00000000-0005-0000-0000-0000FC040000}"/>
    <cellStyle name="Title 12" xfId="1443" xr:uid="{00000000-0005-0000-0000-0000FD040000}"/>
    <cellStyle name="Title 13" xfId="1444" xr:uid="{00000000-0005-0000-0000-0000FE040000}"/>
    <cellStyle name="Title 14" xfId="1445" xr:uid="{00000000-0005-0000-0000-0000FF040000}"/>
    <cellStyle name="Title 15" xfId="1446" xr:uid="{00000000-0005-0000-0000-000000050000}"/>
    <cellStyle name="Title 16" xfId="1447" xr:uid="{00000000-0005-0000-0000-000001050000}"/>
    <cellStyle name="Title 17" xfId="1448" xr:uid="{00000000-0005-0000-0000-000002050000}"/>
    <cellStyle name="Title 18" xfId="1449" xr:uid="{00000000-0005-0000-0000-000003050000}"/>
    <cellStyle name="Title 19" xfId="1450" xr:uid="{00000000-0005-0000-0000-000004050000}"/>
    <cellStyle name="Title 2" xfId="1451" xr:uid="{00000000-0005-0000-0000-000005050000}"/>
    <cellStyle name="Title 20" xfId="1452" xr:uid="{00000000-0005-0000-0000-000006050000}"/>
    <cellStyle name="Title 21" xfId="1453" xr:uid="{00000000-0005-0000-0000-000007050000}"/>
    <cellStyle name="Title 22" xfId="1454" xr:uid="{00000000-0005-0000-0000-000008050000}"/>
    <cellStyle name="Title 23" xfId="1455" xr:uid="{00000000-0005-0000-0000-000009050000}"/>
    <cellStyle name="Title 24" xfId="1456" xr:uid="{00000000-0005-0000-0000-00000A050000}"/>
    <cellStyle name="Title 25" xfId="1457" xr:uid="{00000000-0005-0000-0000-00000B050000}"/>
    <cellStyle name="Title 26" xfId="1458" xr:uid="{00000000-0005-0000-0000-00000C050000}"/>
    <cellStyle name="Title 27" xfId="1459" xr:uid="{00000000-0005-0000-0000-00000D050000}"/>
    <cellStyle name="Title 28" xfId="1460" xr:uid="{00000000-0005-0000-0000-00000E050000}"/>
    <cellStyle name="Title 29" xfId="1461" xr:uid="{00000000-0005-0000-0000-00000F050000}"/>
    <cellStyle name="Title 3" xfId="1462" xr:uid="{00000000-0005-0000-0000-000010050000}"/>
    <cellStyle name="Title 30" xfId="1463" xr:uid="{00000000-0005-0000-0000-000011050000}"/>
    <cellStyle name="Title 31" xfId="1464" xr:uid="{00000000-0005-0000-0000-000012050000}"/>
    <cellStyle name="Title 32" xfId="1465" xr:uid="{00000000-0005-0000-0000-000013050000}"/>
    <cellStyle name="Title 33" xfId="1466" xr:uid="{00000000-0005-0000-0000-000014050000}"/>
    <cellStyle name="Title 34" xfId="1467" xr:uid="{00000000-0005-0000-0000-000015050000}"/>
    <cellStyle name="Title 35" xfId="1468" xr:uid="{00000000-0005-0000-0000-000016050000}"/>
    <cellStyle name="Title 36" xfId="1469" xr:uid="{00000000-0005-0000-0000-000017050000}"/>
    <cellStyle name="Title 37" xfId="1470" xr:uid="{00000000-0005-0000-0000-000018050000}"/>
    <cellStyle name="Title 38" xfId="1471" xr:uid="{00000000-0005-0000-0000-000019050000}"/>
    <cellStyle name="Title 39" xfId="1472" xr:uid="{00000000-0005-0000-0000-00001A050000}"/>
    <cellStyle name="Title 4" xfId="1473" xr:uid="{00000000-0005-0000-0000-00001B050000}"/>
    <cellStyle name="Title 40" xfId="1474" xr:uid="{00000000-0005-0000-0000-00001C050000}"/>
    <cellStyle name="Title 41" xfId="1475" xr:uid="{00000000-0005-0000-0000-00001D050000}"/>
    <cellStyle name="Title 42" xfId="1476" xr:uid="{00000000-0005-0000-0000-00001E050000}"/>
    <cellStyle name="Title 43" xfId="1477" xr:uid="{00000000-0005-0000-0000-00001F050000}"/>
    <cellStyle name="Title 44" xfId="1478" xr:uid="{00000000-0005-0000-0000-000020050000}"/>
    <cellStyle name="Title 45" xfId="1479" xr:uid="{00000000-0005-0000-0000-000021050000}"/>
    <cellStyle name="Title 46" xfId="1480" xr:uid="{00000000-0005-0000-0000-000022050000}"/>
    <cellStyle name="Title 47" xfId="1481" xr:uid="{00000000-0005-0000-0000-000023050000}"/>
    <cellStyle name="Title 48" xfId="1482" xr:uid="{00000000-0005-0000-0000-000024050000}"/>
    <cellStyle name="Title 49" xfId="1483" xr:uid="{00000000-0005-0000-0000-000025050000}"/>
    <cellStyle name="Title 5" xfId="1484" xr:uid="{00000000-0005-0000-0000-000026050000}"/>
    <cellStyle name="Title 50" xfId="1485" xr:uid="{00000000-0005-0000-0000-000027050000}"/>
    <cellStyle name="Title 51" xfId="1486" xr:uid="{00000000-0005-0000-0000-000028050000}"/>
    <cellStyle name="Title 52" xfId="1487" xr:uid="{00000000-0005-0000-0000-000029050000}"/>
    <cellStyle name="Title 53" xfId="1488" xr:uid="{00000000-0005-0000-0000-00002A050000}"/>
    <cellStyle name="Title 54" xfId="1489" xr:uid="{00000000-0005-0000-0000-00002B050000}"/>
    <cellStyle name="Title 55" xfId="1490" xr:uid="{00000000-0005-0000-0000-00002C050000}"/>
    <cellStyle name="Title 56" xfId="1491" xr:uid="{00000000-0005-0000-0000-00002D050000}"/>
    <cellStyle name="Title 57" xfId="1492" xr:uid="{00000000-0005-0000-0000-00002E050000}"/>
    <cellStyle name="Title 58" xfId="1493" xr:uid="{00000000-0005-0000-0000-00002F050000}"/>
    <cellStyle name="Title 59" xfId="1494" xr:uid="{00000000-0005-0000-0000-000030050000}"/>
    <cellStyle name="Title 6" xfId="1495" xr:uid="{00000000-0005-0000-0000-000031050000}"/>
    <cellStyle name="Title 60" xfId="1496" xr:uid="{00000000-0005-0000-0000-000032050000}"/>
    <cellStyle name="Title 61" xfId="1497" xr:uid="{00000000-0005-0000-0000-000033050000}"/>
    <cellStyle name="Title 62" xfId="1498" xr:uid="{00000000-0005-0000-0000-000034050000}"/>
    <cellStyle name="Title 63" xfId="1499" xr:uid="{00000000-0005-0000-0000-000035050000}"/>
    <cellStyle name="Title 64" xfId="1500" xr:uid="{00000000-0005-0000-0000-000036050000}"/>
    <cellStyle name="Title 65" xfId="1501" xr:uid="{00000000-0005-0000-0000-000037050000}"/>
    <cellStyle name="Title 66" xfId="1502" xr:uid="{00000000-0005-0000-0000-000038050000}"/>
    <cellStyle name="Title 67" xfId="1503" xr:uid="{00000000-0005-0000-0000-000039050000}"/>
    <cellStyle name="Title 68" xfId="1504" xr:uid="{00000000-0005-0000-0000-00003A050000}"/>
    <cellStyle name="Title 69" xfId="1505" xr:uid="{00000000-0005-0000-0000-00003B050000}"/>
    <cellStyle name="Title 7" xfId="1506" xr:uid="{00000000-0005-0000-0000-00003C050000}"/>
    <cellStyle name="Title 70" xfId="1507" xr:uid="{00000000-0005-0000-0000-00003D050000}"/>
    <cellStyle name="Title 71" xfId="1508" xr:uid="{00000000-0005-0000-0000-00003E050000}"/>
    <cellStyle name="Title 72" xfId="1509" xr:uid="{00000000-0005-0000-0000-00003F050000}"/>
    <cellStyle name="Title 73" xfId="1510" xr:uid="{00000000-0005-0000-0000-000040050000}"/>
    <cellStyle name="Title 74" xfId="1511" xr:uid="{00000000-0005-0000-0000-000041050000}"/>
    <cellStyle name="Title 75" xfId="1512" xr:uid="{00000000-0005-0000-0000-000042050000}"/>
    <cellStyle name="Title 76" xfId="1513" xr:uid="{00000000-0005-0000-0000-000043050000}"/>
    <cellStyle name="Title 77" xfId="1514" xr:uid="{00000000-0005-0000-0000-000044050000}"/>
    <cellStyle name="Title 78" xfId="1949" xr:uid="{00000000-0005-0000-0000-000045050000}"/>
    <cellStyle name="Title 8" xfId="1515" xr:uid="{00000000-0005-0000-0000-000046050000}"/>
    <cellStyle name="Title 9" xfId="1516" xr:uid="{00000000-0005-0000-0000-000047050000}"/>
    <cellStyle name="Total" xfId="289" xr:uid="{00000000-0005-0000-0000-000048050000}"/>
    <cellStyle name="Total 2" xfId="1517" xr:uid="{00000000-0005-0000-0000-000049050000}"/>
    <cellStyle name="TotCol - 유형5" xfId="290" xr:uid="{00000000-0005-0000-0000-00004A050000}"/>
    <cellStyle name="TotRow - 유형4" xfId="291" xr:uid="{00000000-0005-0000-0000-00004B050000}"/>
    <cellStyle name="UM" xfId="292" xr:uid="{00000000-0005-0000-0000-00004C050000}"/>
    <cellStyle name="W?rung [0]_laroux" xfId="293" xr:uid="{00000000-0005-0000-0000-00004D050000}"/>
    <cellStyle name="W?rung_laroux" xfId="294" xr:uid="{00000000-0005-0000-0000-00004E050000}"/>
    <cellStyle name="Währung [0]_Kalkmilchbedarf" xfId="295" xr:uid="{00000000-0005-0000-0000-00004F050000}"/>
    <cellStyle name="Währung_Kalkmilchbedarf" xfId="296" xr:uid="{00000000-0005-0000-0000-000050050000}"/>
    <cellStyle name="Warning Text" xfId="297" xr:uid="{00000000-0005-0000-0000-000051050000}"/>
    <cellStyle name="wrap" xfId="298" xr:uid="{00000000-0005-0000-0000-000052050000}"/>
    <cellStyle name="XLS'|_x0005_t" xfId="299" xr:uid="{00000000-0005-0000-0000-000053050000}"/>
    <cellStyle name="ƸōዊbǜōዚbǸōዪbɄōዺb쉀ōጊb쉬ōጚb슔ōጪb싀ōጺb쌐ōፊbɤōፚbʀō፪bʘō፺bʼōᎊb˜ō᎚b쌼ōᎪb쎄ōᎺb쎨ōᏊb쏄ōᏚb쏜ōᏪb̀ōᏺb̤ōᐊb͔ōᐚb΀ōᐪbΰōᐺb쏸ō" xfId="300" xr:uid="{00000000-0005-0000-0000-000054050000}"/>
    <cellStyle name="μU¿¡ ¿A´A CIAIÆU¸μAⓒ" xfId="1518" xr:uid="{00000000-0005-0000-0000-000055050000}"/>
    <cellStyle name="්b뉜ōේb뉼ō෪b늠ō෺b부ōชb붘ōบb붴ōสb뷄ōฺb뷘ō๊b닄ō๚b닜ō๪b닰ō๺b댜ōຊb댸ōບb뷬ōສb븄ō຺b블ō໊b븨ō໚b븼ō໪b덐ō໺b덠ō༊b델ō༚b뎔ō༪b뎬ō༺b빘ōཊb빰ōཚb뺌ōཪb뻘ōེb뻴ōྊb돌ōྚb돴ōྪb된ōྺb됸ō࿊b둔ō࿚b뼘ō࿪b뼸ō࿺b뽨ōညb뾔ōယb뿄ōဪb뒜ō်b뒸ō၊b듌ōၚb들ōၪb듸ōၺb뿴ōႊb쀐ōႚb쀬ōႪb쁴ōႺb삐ō჊b딐ōლb따ōცb땔ōჺb땬ōᄊb떀ōᄚb산ōᄪb새ōᄺb샘ōᅋb샬ōᅛb샴ōᅪb_x000c_ōᅺb0ōᆊbXōᆚbōᆪb¨ōᆺb섄" xfId="301" xr:uid="{00000000-0005-0000-0000-000056050000}"/>
    <cellStyle name="ᒊbЄōᒚbЬōᒪbјōᒺbҤōᓊbӐōᓚb쒤ōᓪb쓄ōᓺb쓠ōᔊb씈ōᔚb씬ōᔪbӰōᔺbԈōᕊbԤōᕚbՀōᕪb՜ōᕺb앐ōᖊb앴ōᖚb얐ōᖪb얼ōᖺb엤ōᗊbոōᗚb֐ōᗪbְōᗺbלōᘊb؄ōᘚbذōᘪbڀōᘺbڬōᙊbیōᙚb۰ōᙪbᇤōᙺbሀōᚊbሜōᚚbሼōᚪbቘōᚺb܈ōᛊbܬōᛚb݌ōᛪbݬō᛺bބōᜊbኌō᜚bከōᜪbዌō᜺bዤōᝊbጄō᝚bጨōᝪbፐō᝺b፰ōដb᎘ōរbᎸōឪb὘ōឺbᾬō៊bῐō៚bῼō៪b‬ō៺bᏜō᠊b᐀ō᠚bᐬōᠪbᑜōᠺbᒌōᡊb⁜ōᡚb€ōᡪb⃔ō᡺bℌ" xfId="302" xr:uid="{00000000-0005-0000-0000-000057050000}"/>
    <cellStyle name="ᒺbҤōᓊbӐōᓚb쒤ōᓪb쓄ōᓺb쓠ōᔊb씈ōᔚb씬ōᔪbӰōᔺbԈōᕊbԤōᕚbՀōᕪb՜ōᕺb앐ōᖊb앴ōᖚb얐ōᖪb얼ōᖺb엤ōᗊbոōᗚb֐ōᗪbְōᗺbלōᘊb؄ōᘚbذōᘪbڀōᘺbڬōᙊbیōᙚb۰ōᙪbᇤōᙺbሀōᚊbሜōᚚbሼōᚪbቘōᚺb܈ōᛊbܬōᛚb݌ōᛪbݬō᛺bބōᜊbኌō᜚bከōᜪbዌō᜺bዤōᝊbጄō᝚bጨōᝪbፐō᝺b፰ōដb᎘ōរbᎸōឪb὘ōឺbᾬō៊bῐō៚bῼō៪b‬ō៺bᏜō᠊b᐀ō᠚bᐬōᠪbᑜōᠺbᒌōᡊb⁜ōᡚb€ōᡪb⃔ō᡺bℌōᢊb⅀ōᢚbⅸōᢪb⇐" xfId="303" xr:uid="{00000000-0005-0000-0000-000058050000}"/>
    <cellStyle name="Ꮺb̀ōᏺb̤ōᐊb͔ōᐚb΀ōᐪbΰōᐺb쏸ōᑊb쐨ōᑚb쑀ōᑪb쑜ōᑺb쑸ōᒊbЄōᒚbЬōᒪbјōᒺbҤōᓊbӐōᓚb쒤ōᓪb쓄ōᓺb쓠ōᔊb씈ōᔚb씬ōᔪbӰōᔺbԈōᕊbԤōᕚbՀōᕪb՜ōᕺb앐ōᖊb앴ōᖚb얐ōᖪb얼ōᖺb엤ōᗊbոōᗚb֐ōᗪbְōᗺbלōᘊb؄ōᘚbذōᘪbڀōᘺbڬōᙊbیōᙚb۰ōᙪbᇤōᙺbሀōᚊbሜōᚚbሼōᚪbቘōᚺb܈ōᛊbܬōᛚb݌ōᛪbݬō᛺bބōᜊbኌō᜚bከōᜪbዌō᜺bዤōᝊbጄō᝚bጨōᝪbፐō᝺b፰ōដb᎘ōរbᎸōឪb὘ōឺbᾬō៊bῐō៚bῼ" xfId="304" xr:uid="{00000000-0005-0000-0000-000059050000}"/>
    <cellStyle name="ሚbôōሪbŀōሺbŨōቊbƀōቚb솴ōቪb쇌ōቺb쇬ōኊb숄ōኚb술ōኪbƜōኺbƸōዊbǜōዚbǸōዪbɄōዺb쉀ōጊb쉬ōጚb슔ōጪb싀ōጺb쌐ōፊbɤōፚbʀō፪bʘō፺bʼōᎊb˜ō᎚b쌼ōᎪb쎄ōᎺb쎨ōᏊb쏄ōᏚb쏜ōᏪb̀ōᏺb̤ōᐊb͔ōᐚb΀ōᐪbΰōᐺb쏸ōᑊb쐨ōᑚb쑀ōᑪb쑜ōᑺb쑸ōᒊbЄōᒚbЬōᒪbјōᒺbҤōᓊbӐōᓚb쒤ōᓪb쓄ōᓺb쓠ōᔊb씈ōᔚb씬ōᔪbӰōᔺbԈōᕊbԤōᕚbՀōᕪb՜ōᕺb앐ōᖊb앴ōᖚb얐ōᖪb얼ōᖺb엤ōᗊbոōᗚb֐ōᗪbְōᗺbלōᘊb؄" xfId="305" xr:uid="{00000000-0005-0000-0000-00005A050000}"/>
    <cellStyle name="ꯠōකb갈ōඪb눠ōයb눸ō්b뉜ōේb뉼ō෪b늠ō෺b부ōชb붘ōบb붴ōสb뷄ōฺb뷘ō๊b닄ō๚b닜ō๪b닰ō๺b댜ōຊb댸ōບb뷬ōສb븄ō຺b블ō໊b븨ō໚b븼ō໪b덐ō໺b덠ō༊b델ō" xfId="306" xr:uid="{00000000-0005-0000-0000-00005B050000}"/>
    <cellStyle name="|?ドE" xfId="1519" xr:uid="{00000000-0005-0000-0000-00005C050000}"/>
    <cellStyle name="" xfId="1520" xr:uid="{00000000-0005-0000-0000-00005D050000}"/>
    <cellStyle name="고정소숫점" xfId="307" xr:uid="{00000000-0005-0000-0000-00005E050000}"/>
    <cellStyle name="고정소숫점 2" xfId="308" xr:uid="{00000000-0005-0000-0000-00005F050000}"/>
    <cellStyle name="고정소숫점 3" xfId="1521" xr:uid="{00000000-0005-0000-0000-000060050000}"/>
    <cellStyle name="고정출력1" xfId="309" xr:uid="{00000000-0005-0000-0000-000061050000}"/>
    <cellStyle name="고정출력2" xfId="310" xr:uid="{00000000-0005-0000-0000-000062050000}"/>
    <cellStyle name="공정제목" xfId="311" xr:uid="{00000000-0005-0000-0000-000063050000}"/>
    <cellStyle name="咬訌裝?INCOM1" xfId="1522" xr:uid="{00000000-0005-0000-0000-000064050000}"/>
    <cellStyle name="咬訌裝?INCOM10" xfId="1523" xr:uid="{00000000-0005-0000-0000-000065050000}"/>
    <cellStyle name="咬訌裝?INCOM2" xfId="1524" xr:uid="{00000000-0005-0000-0000-000066050000}"/>
    <cellStyle name="咬訌裝?INCOM3" xfId="1525" xr:uid="{00000000-0005-0000-0000-000067050000}"/>
    <cellStyle name="咬訌裝?INCOM4" xfId="1526" xr:uid="{00000000-0005-0000-0000-000068050000}"/>
    <cellStyle name="咬訌裝?INCOM5" xfId="1527" xr:uid="{00000000-0005-0000-0000-000069050000}"/>
    <cellStyle name="咬訌裝?INCOM6" xfId="1528" xr:uid="{00000000-0005-0000-0000-00006A050000}"/>
    <cellStyle name="咬訌裝?INCOM7" xfId="1529" xr:uid="{00000000-0005-0000-0000-00006B050000}"/>
    <cellStyle name="咬訌裝?INCOM8" xfId="1530" xr:uid="{00000000-0005-0000-0000-00006C050000}"/>
    <cellStyle name="咬訌裝?INCOM9" xfId="1531" xr:uid="{00000000-0005-0000-0000-00006D050000}"/>
    <cellStyle name="咬訌裝?PRIB11" xfId="1532" xr:uid="{00000000-0005-0000-0000-00006E050000}"/>
    <cellStyle name="구        분" xfId="1533" xr:uid="{00000000-0005-0000-0000-00006F050000}"/>
    <cellStyle name="금액" xfId="1534" xr:uid="{00000000-0005-0000-0000-000070050000}"/>
    <cellStyle name="끼_x0001_?" xfId="1535" xr:uid="{00000000-0005-0000-0000-000071050000}"/>
    <cellStyle name="날짜" xfId="312" xr:uid="{00000000-0005-0000-0000-000072050000}"/>
    <cellStyle name="남기옥" xfId="1536" xr:uid="{00000000-0005-0000-0000-000073050000}"/>
    <cellStyle name="내역" xfId="1537" xr:uid="{00000000-0005-0000-0000-000074050000}"/>
    <cellStyle name="내역서" xfId="313" xr:uid="{00000000-0005-0000-0000-000075050000}"/>
    <cellStyle name="단위" xfId="1538" xr:uid="{00000000-0005-0000-0000-000076050000}"/>
    <cellStyle name="달러" xfId="314" xr:uid="{00000000-0005-0000-0000-000077050000}"/>
    <cellStyle name="대기" xfId="315" xr:uid="{00000000-0005-0000-0000-000078050000}"/>
    <cellStyle name="델ō༚b뎔ō༪b뎬ō༺b빘ōཊb빰ōཚb뺌ōཪb뻘ōེb뻴ōྊb돌ōྚb돴ōྪb된ōྺb됸ō࿊b둔ō࿚b뼘ō࿪b뼸ō࿺b뽨ōညb뾔ōယb뿄ōဪb뒜ō်b뒸ō၊b듌ōၚb들ōၪb듸ōၺb뿴ōႊb쀐ō" xfId="316" xr:uid="{00000000-0005-0000-0000-000079050000}"/>
    <cellStyle name="둔ō࿚b뼘ō࿪b뼸ō࿺b뽨ōညb뾔ōယb뿄ōဪb뒜ō်b뒸ō၊b듌ōၚb들ōၪb듸ōၺb뿴ōႊb쀐ōႚb쀬ōႪb쁴ōႺb삐ō჊b딐ōლb따ōცb땔ōჺb땬ōᄊb떀ōᄚb산ōᄪb새ōᄺb샘ōᅋb샬ō" xfId="317" xr:uid="{00000000-0005-0000-0000-00007A050000}"/>
    <cellStyle name="뒤에 오는 하이퍼링크" xfId="318" xr:uid="{00000000-0005-0000-0000-00007B050000}"/>
    <cellStyle name="뒤에 오는 하이퍼링크 2" xfId="1539" xr:uid="{00000000-0005-0000-0000-00007C050000}"/>
    <cellStyle name="뒸ō၊b듌ōၚb들ōၪb듸ōၺb뿴ōႊb쀐ōႚb쀬ōႪb쁴ōႺb삐ō჊b딐ōლb따ōცb땔ōჺb땬ōᄊb떀ōᄚb산ōᄪb새ōᄺb샘ōᅋb샬ōᅛb샴ōᅪb_x000c_ōᅺb0ōᆊbXōᆚbōᆪb¨ōᆺb섄ō" xfId="319" xr:uid="{00000000-0005-0000-0000-00007D050000}"/>
    <cellStyle name="딐ōლb따ōცb땔ōჺb땬ōᄊb떀ōᄚb산ōᄪb새ōᄺb샘ōᅋb샬ōᅛb샴ōᅪb_x000c_ōᅺb0ōᆊbXōᆚbōᆪb¨ōᆺb섄ōᇊb섰ōᇚb셌ōᇪb셨ōᇺb손ōሊbÌōሚbôōሪbŀōሺbŨōቊbƀō" xfId="320" xr:uid="{00000000-0005-0000-0000-00007E050000}"/>
    <cellStyle name="똿떓죶Ø괻 [0.00]_PRODUCT DETAIL Q1" xfId="1540" xr:uid="{00000000-0005-0000-0000-00007F050000}"/>
    <cellStyle name="똿떓죶Ø괻_PRODUCT DETAIL Q1" xfId="1541" xr:uid="{00000000-0005-0000-0000-000080050000}"/>
    <cellStyle name="똿뗦먛귟 [0.00]_ACT LIST" xfId="321" xr:uid="{00000000-0005-0000-0000-000081050000}"/>
    <cellStyle name="똿뗦먛귟_ACT LIST" xfId="322" xr:uid="{00000000-0005-0000-0000-000082050000}"/>
    <cellStyle name="마ㅊ춤" xfId="1542" xr:uid="{00000000-0005-0000-0000-000083050000}"/>
    <cellStyle name="묮뎋 [0.00]_PRODUCT DETAIL Q1" xfId="1543" xr:uid="{00000000-0005-0000-0000-000084050000}"/>
    <cellStyle name="묮뎋_PRODUCT DETAIL Q1" xfId="1544" xr:uid="{00000000-0005-0000-0000-000085050000}"/>
    <cellStyle name="믅됞 [0.00]_ Att. 1- Cover" xfId="323" xr:uid="{00000000-0005-0000-0000-000086050000}"/>
    <cellStyle name="믅됞_ Att. 1- Cover" xfId="324" xr:uid="{00000000-0005-0000-0000-000087050000}"/>
    <cellStyle name="백분율 [0]" xfId="325" xr:uid="{00000000-0005-0000-0000-000088050000}"/>
    <cellStyle name="백분율 [2]" xfId="326" xr:uid="{00000000-0005-0000-0000-000089050000}"/>
    <cellStyle name="백분율 2" xfId="327" xr:uid="{00000000-0005-0000-0000-00008A050000}"/>
    <cellStyle name="백분율 2 2" xfId="1545" xr:uid="{00000000-0005-0000-0000-00008B050000}"/>
    <cellStyle name="백분율 3" xfId="328" xr:uid="{00000000-0005-0000-0000-00008C050000}"/>
    <cellStyle name="병합 후 가운데 맞춤" xfId="1546" xr:uid="{00000000-0005-0000-0000-00008D050000}"/>
    <cellStyle name="병합 후 가운데 정열" xfId="1547" xr:uid="{00000000-0005-0000-0000-00008E050000}"/>
    <cellStyle name="붘ōบb붴ōสb뷄ōฺb뷘ō๊b닄ō๚b닜ō๪b닰ō๺b댜ōຊb댸ōບb뷬ōສb븄ō຺b블ō໊b븨ō໚b븼ō໪b덐ō໺b덠ō༊b델ō༚b뎔ō༪b뎬ō༺b빘ōཊb빰ōཚb뺌ōཪb뻘ōེb뻴ōྊb돌ō" xfId="329" xr:uid="{00000000-0005-0000-0000-00008F050000}"/>
    <cellStyle name="뷭?" xfId="330" xr:uid="{00000000-0005-0000-0000-000090050000}"/>
    <cellStyle name="뷭? 2" xfId="1548" xr:uid="{00000000-0005-0000-0000-000091050000}"/>
    <cellStyle name="븨ō໚b븼ō໪b덐ō໺b덠ō༊b델ō༚b뎔ō༪b뎬ō༺b빘ōཊb빰ōཚb뺌ōཪb뻘ōེb뻴ōྊb돌ōྚb돴ōྪb된ōྺb됸ō࿊b둔ō࿚b뼘ō࿪b뼸ō࿺b뽨ōညb뾔ōယb뿄ōဪb뒜ō်b뒸ō၊b듌ō" xfId="331" xr:uid="{00000000-0005-0000-0000-000092050000}"/>
    <cellStyle name="뻴ōྊb돌ōྚb돴ōྪb된ōྺb됸ō࿊b둔ō࿚b뼘ō࿪b뼸ō࿺b뽨ōညb뾔ōယb뿄ōဪb뒜ō်b뒸ō၊b듌ōၚb들ōၪb듸ōၺb뿴ōႊb쀐ōႚb쀬ōႪb쁴ōႺb삐ō჊b딐ōლb따ōცb땔ōჺb땬ō" xfId="332" xr:uid="{00000000-0005-0000-0000-000093050000}"/>
    <cellStyle name="설계서" xfId="1549" xr:uid="{00000000-0005-0000-0000-000094050000}"/>
    <cellStyle name="설계서-내용" xfId="9" xr:uid="{00000000-0005-0000-0000-000095050000}"/>
    <cellStyle name="설계서-내용-소수점" xfId="10" xr:uid="{00000000-0005-0000-0000-000096050000}"/>
    <cellStyle name="설계서-내용-우" xfId="11" xr:uid="{00000000-0005-0000-0000-000097050000}"/>
    <cellStyle name="설계서-내용-좌" xfId="12" xr:uid="{00000000-0005-0000-0000-000098050000}"/>
    <cellStyle name="설계서-소제목" xfId="13" xr:uid="{00000000-0005-0000-0000-000099050000}"/>
    <cellStyle name="설계서-타이틀" xfId="14" xr:uid="{00000000-0005-0000-0000-00009A050000}"/>
    <cellStyle name="설계서-항목" xfId="15" xr:uid="{00000000-0005-0000-0000-00009B050000}"/>
    <cellStyle name="셈迷?XLS!check_filesche|_x0005_" xfId="333" xr:uid="{00000000-0005-0000-0000-00009C050000}"/>
    <cellStyle name="수량" xfId="334" xr:uid="{00000000-0005-0000-0000-00009D050000}"/>
    <cellStyle name="숫자(R)" xfId="335" xr:uid="{00000000-0005-0000-0000-00009E050000}"/>
    <cellStyle name="숫자(R) 2" xfId="336" xr:uid="{00000000-0005-0000-0000-00009F050000}"/>
    <cellStyle name="숫자(R) 3" xfId="1550" xr:uid="{00000000-0005-0000-0000-0000A0050000}"/>
    <cellStyle name="쉼표 [0]" xfId="1" builtinId="6"/>
    <cellStyle name="쉼표 [0] 2" xfId="3" xr:uid="{00000000-0005-0000-0000-0000A2050000}"/>
    <cellStyle name="쉼표 [0] 2 2" xfId="1551" xr:uid="{00000000-0005-0000-0000-0000A3050000}"/>
    <cellStyle name="쉼표 [0] 2 2 2" xfId="1552" xr:uid="{00000000-0005-0000-0000-0000A4050000}"/>
    <cellStyle name="쉼표 [0] 2 3" xfId="1553" xr:uid="{00000000-0005-0000-0000-0000A5050000}"/>
    <cellStyle name="쉼표 [0] 2 4" xfId="1554" xr:uid="{00000000-0005-0000-0000-0000A6050000}"/>
    <cellStyle name="쉼표 [0] 2 5" xfId="440" xr:uid="{00000000-0005-0000-0000-0000A7050000}"/>
    <cellStyle name="쉼표 [0] 3" xfId="337" xr:uid="{00000000-0005-0000-0000-0000A8050000}"/>
    <cellStyle name="쉼표 [0] 3 2" xfId="1555" xr:uid="{00000000-0005-0000-0000-0000A9050000}"/>
    <cellStyle name="쉼표 [0] 3 3" xfId="1556" xr:uid="{00000000-0005-0000-0000-0000AA050000}"/>
    <cellStyle name="쉼표 [0] 4" xfId="338" xr:uid="{00000000-0005-0000-0000-0000AB050000}"/>
    <cellStyle name="쉼표 [0] 4 2" xfId="1557" xr:uid="{00000000-0005-0000-0000-0000AC050000}"/>
    <cellStyle name="쉼표 [0] 5" xfId="1558" xr:uid="{00000000-0005-0000-0000-0000AD050000}"/>
    <cellStyle name="쉼표 [0] 6" xfId="2005" xr:uid="{00000000-0005-0000-0000-0000AE050000}"/>
    <cellStyle name="스타일 1" xfId="339" xr:uid="{00000000-0005-0000-0000-0000AF050000}"/>
    <cellStyle name="스타일 1 2" xfId="1559" xr:uid="{00000000-0005-0000-0000-0000B0050000}"/>
    <cellStyle name="스타일 10" xfId="1560" xr:uid="{00000000-0005-0000-0000-0000B1050000}"/>
    <cellStyle name="스타일 100" xfId="1561" xr:uid="{00000000-0005-0000-0000-0000B2050000}"/>
    <cellStyle name="스타일 101" xfId="1562" xr:uid="{00000000-0005-0000-0000-0000B3050000}"/>
    <cellStyle name="스타일 102" xfId="1563" xr:uid="{00000000-0005-0000-0000-0000B4050000}"/>
    <cellStyle name="스타일 103" xfId="1564" xr:uid="{00000000-0005-0000-0000-0000B5050000}"/>
    <cellStyle name="스타일 104" xfId="1565" xr:uid="{00000000-0005-0000-0000-0000B6050000}"/>
    <cellStyle name="스타일 105" xfId="1566" xr:uid="{00000000-0005-0000-0000-0000B7050000}"/>
    <cellStyle name="스타일 106" xfId="1567" xr:uid="{00000000-0005-0000-0000-0000B8050000}"/>
    <cellStyle name="스타일 107" xfId="1568" xr:uid="{00000000-0005-0000-0000-0000B9050000}"/>
    <cellStyle name="스타일 108" xfId="1569" xr:uid="{00000000-0005-0000-0000-0000BA050000}"/>
    <cellStyle name="스타일 109" xfId="1570" xr:uid="{00000000-0005-0000-0000-0000BB050000}"/>
    <cellStyle name="스타일 11" xfId="1571" xr:uid="{00000000-0005-0000-0000-0000BC050000}"/>
    <cellStyle name="스타일 110" xfId="1572" xr:uid="{00000000-0005-0000-0000-0000BD050000}"/>
    <cellStyle name="스타일 111" xfId="1573" xr:uid="{00000000-0005-0000-0000-0000BE050000}"/>
    <cellStyle name="스타일 112" xfId="1574" xr:uid="{00000000-0005-0000-0000-0000BF050000}"/>
    <cellStyle name="스타일 113" xfId="1575" xr:uid="{00000000-0005-0000-0000-0000C0050000}"/>
    <cellStyle name="스타일 114" xfId="1576" xr:uid="{00000000-0005-0000-0000-0000C1050000}"/>
    <cellStyle name="스타일 115" xfId="1577" xr:uid="{00000000-0005-0000-0000-0000C2050000}"/>
    <cellStyle name="스타일 116" xfId="1578" xr:uid="{00000000-0005-0000-0000-0000C3050000}"/>
    <cellStyle name="스타일 117" xfId="1579" xr:uid="{00000000-0005-0000-0000-0000C4050000}"/>
    <cellStyle name="스타일 118" xfId="1580" xr:uid="{00000000-0005-0000-0000-0000C5050000}"/>
    <cellStyle name="스타일 119" xfId="1581" xr:uid="{00000000-0005-0000-0000-0000C6050000}"/>
    <cellStyle name="스타일 12" xfId="1582" xr:uid="{00000000-0005-0000-0000-0000C7050000}"/>
    <cellStyle name="스타일 120" xfId="1583" xr:uid="{00000000-0005-0000-0000-0000C8050000}"/>
    <cellStyle name="스타일 121" xfId="1584" xr:uid="{00000000-0005-0000-0000-0000C9050000}"/>
    <cellStyle name="스타일 122" xfId="1585" xr:uid="{00000000-0005-0000-0000-0000CA050000}"/>
    <cellStyle name="스타일 123" xfId="1586" xr:uid="{00000000-0005-0000-0000-0000CB050000}"/>
    <cellStyle name="스타일 124" xfId="1587" xr:uid="{00000000-0005-0000-0000-0000CC050000}"/>
    <cellStyle name="스타일 125" xfId="1588" xr:uid="{00000000-0005-0000-0000-0000CD050000}"/>
    <cellStyle name="스타일 126" xfId="1589" xr:uid="{00000000-0005-0000-0000-0000CE050000}"/>
    <cellStyle name="스타일 127" xfId="1590" xr:uid="{00000000-0005-0000-0000-0000CF050000}"/>
    <cellStyle name="스타일 128" xfId="1591" xr:uid="{00000000-0005-0000-0000-0000D0050000}"/>
    <cellStyle name="스타일 129" xfId="1592" xr:uid="{00000000-0005-0000-0000-0000D1050000}"/>
    <cellStyle name="스타일 13" xfId="1593" xr:uid="{00000000-0005-0000-0000-0000D2050000}"/>
    <cellStyle name="스타일 130" xfId="1594" xr:uid="{00000000-0005-0000-0000-0000D3050000}"/>
    <cellStyle name="스타일 131" xfId="1595" xr:uid="{00000000-0005-0000-0000-0000D4050000}"/>
    <cellStyle name="스타일 132" xfId="1596" xr:uid="{00000000-0005-0000-0000-0000D5050000}"/>
    <cellStyle name="스타일 133" xfId="1597" xr:uid="{00000000-0005-0000-0000-0000D6050000}"/>
    <cellStyle name="스타일 134" xfId="1598" xr:uid="{00000000-0005-0000-0000-0000D7050000}"/>
    <cellStyle name="스타일 135" xfId="1599" xr:uid="{00000000-0005-0000-0000-0000D8050000}"/>
    <cellStyle name="스타일 136" xfId="1600" xr:uid="{00000000-0005-0000-0000-0000D9050000}"/>
    <cellStyle name="스타일 137" xfId="1601" xr:uid="{00000000-0005-0000-0000-0000DA050000}"/>
    <cellStyle name="스타일 138" xfId="1602" xr:uid="{00000000-0005-0000-0000-0000DB050000}"/>
    <cellStyle name="스타일 139" xfId="1603" xr:uid="{00000000-0005-0000-0000-0000DC050000}"/>
    <cellStyle name="스타일 14" xfId="1604" xr:uid="{00000000-0005-0000-0000-0000DD050000}"/>
    <cellStyle name="스타일 140" xfId="1605" xr:uid="{00000000-0005-0000-0000-0000DE050000}"/>
    <cellStyle name="스타일 141" xfId="1606" xr:uid="{00000000-0005-0000-0000-0000DF050000}"/>
    <cellStyle name="스타일 142" xfId="1607" xr:uid="{00000000-0005-0000-0000-0000E0050000}"/>
    <cellStyle name="스타일 143" xfId="1608" xr:uid="{00000000-0005-0000-0000-0000E1050000}"/>
    <cellStyle name="스타일 144" xfId="1609" xr:uid="{00000000-0005-0000-0000-0000E2050000}"/>
    <cellStyle name="스타일 145" xfId="1610" xr:uid="{00000000-0005-0000-0000-0000E3050000}"/>
    <cellStyle name="스타일 146" xfId="1611" xr:uid="{00000000-0005-0000-0000-0000E4050000}"/>
    <cellStyle name="스타일 147" xfId="1612" xr:uid="{00000000-0005-0000-0000-0000E5050000}"/>
    <cellStyle name="스타일 148" xfId="1613" xr:uid="{00000000-0005-0000-0000-0000E6050000}"/>
    <cellStyle name="스타일 149" xfId="1614" xr:uid="{00000000-0005-0000-0000-0000E7050000}"/>
    <cellStyle name="스타일 15" xfId="1615" xr:uid="{00000000-0005-0000-0000-0000E8050000}"/>
    <cellStyle name="스타일 150" xfId="1616" xr:uid="{00000000-0005-0000-0000-0000E9050000}"/>
    <cellStyle name="스타일 151" xfId="1617" xr:uid="{00000000-0005-0000-0000-0000EA050000}"/>
    <cellStyle name="스타일 152" xfId="1618" xr:uid="{00000000-0005-0000-0000-0000EB050000}"/>
    <cellStyle name="스타일 153" xfId="1619" xr:uid="{00000000-0005-0000-0000-0000EC050000}"/>
    <cellStyle name="스타일 154" xfId="1620" xr:uid="{00000000-0005-0000-0000-0000ED050000}"/>
    <cellStyle name="스타일 155" xfId="1621" xr:uid="{00000000-0005-0000-0000-0000EE050000}"/>
    <cellStyle name="스타일 156" xfId="1622" xr:uid="{00000000-0005-0000-0000-0000EF050000}"/>
    <cellStyle name="스타일 157" xfId="1623" xr:uid="{00000000-0005-0000-0000-0000F0050000}"/>
    <cellStyle name="스타일 158" xfId="1624" xr:uid="{00000000-0005-0000-0000-0000F1050000}"/>
    <cellStyle name="스타일 159" xfId="1625" xr:uid="{00000000-0005-0000-0000-0000F2050000}"/>
    <cellStyle name="스타일 16" xfId="1626" xr:uid="{00000000-0005-0000-0000-0000F3050000}"/>
    <cellStyle name="스타일 160" xfId="1627" xr:uid="{00000000-0005-0000-0000-0000F4050000}"/>
    <cellStyle name="스타일 161" xfId="1628" xr:uid="{00000000-0005-0000-0000-0000F5050000}"/>
    <cellStyle name="스타일 162" xfId="1629" xr:uid="{00000000-0005-0000-0000-0000F6050000}"/>
    <cellStyle name="스타일 163" xfId="1630" xr:uid="{00000000-0005-0000-0000-0000F7050000}"/>
    <cellStyle name="스타일 164" xfId="1631" xr:uid="{00000000-0005-0000-0000-0000F8050000}"/>
    <cellStyle name="스타일 165" xfId="1632" xr:uid="{00000000-0005-0000-0000-0000F9050000}"/>
    <cellStyle name="스타일 166" xfId="1633" xr:uid="{00000000-0005-0000-0000-0000FA050000}"/>
    <cellStyle name="스타일 167" xfId="1634" xr:uid="{00000000-0005-0000-0000-0000FB050000}"/>
    <cellStyle name="스타일 168" xfId="1635" xr:uid="{00000000-0005-0000-0000-0000FC050000}"/>
    <cellStyle name="스타일 169" xfId="1636" xr:uid="{00000000-0005-0000-0000-0000FD050000}"/>
    <cellStyle name="스타일 17" xfId="1637" xr:uid="{00000000-0005-0000-0000-0000FE050000}"/>
    <cellStyle name="스타일 170" xfId="1638" xr:uid="{00000000-0005-0000-0000-0000FF050000}"/>
    <cellStyle name="스타일 171" xfId="1639" xr:uid="{00000000-0005-0000-0000-000000060000}"/>
    <cellStyle name="스타일 172" xfId="1640" xr:uid="{00000000-0005-0000-0000-000001060000}"/>
    <cellStyle name="스타일 173" xfId="1641" xr:uid="{00000000-0005-0000-0000-000002060000}"/>
    <cellStyle name="스타일 174" xfId="1642" xr:uid="{00000000-0005-0000-0000-000003060000}"/>
    <cellStyle name="스타일 175" xfId="1643" xr:uid="{00000000-0005-0000-0000-000004060000}"/>
    <cellStyle name="스타일 176" xfId="1644" xr:uid="{00000000-0005-0000-0000-000005060000}"/>
    <cellStyle name="스타일 177" xfId="1645" xr:uid="{00000000-0005-0000-0000-000006060000}"/>
    <cellStyle name="스타일 178" xfId="1646" xr:uid="{00000000-0005-0000-0000-000007060000}"/>
    <cellStyle name="스타일 179" xfId="1647" xr:uid="{00000000-0005-0000-0000-000008060000}"/>
    <cellStyle name="스타일 18" xfId="1648" xr:uid="{00000000-0005-0000-0000-000009060000}"/>
    <cellStyle name="스타일 180" xfId="1649" xr:uid="{00000000-0005-0000-0000-00000A060000}"/>
    <cellStyle name="스타일 181" xfId="1650" xr:uid="{00000000-0005-0000-0000-00000B060000}"/>
    <cellStyle name="스타일 182" xfId="1651" xr:uid="{00000000-0005-0000-0000-00000C060000}"/>
    <cellStyle name="스타일 183" xfId="1652" xr:uid="{00000000-0005-0000-0000-00000D060000}"/>
    <cellStyle name="스타일 184" xfId="1653" xr:uid="{00000000-0005-0000-0000-00000E060000}"/>
    <cellStyle name="스타일 185" xfId="1654" xr:uid="{00000000-0005-0000-0000-00000F060000}"/>
    <cellStyle name="스타일 186" xfId="1655" xr:uid="{00000000-0005-0000-0000-000010060000}"/>
    <cellStyle name="스타일 187" xfId="1656" xr:uid="{00000000-0005-0000-0000-000011060000}"/>
    <cellStyle name="스타일 188" xfId="1657" xr:uid="{00000000-0005-0000-0000-000012060000}"/>
    <cellStyle name="스타일 189" xfId="1658" xr:uid="{00000000-0005-0000-0000-000013060000}"/>
    <cellStyle name="스타일 19" xfId="1659" xr:uid="{00000000-0005-0000-0000-000014060000}"/>
    <cellStyle name="스타일 190" xfId="1660" xr:uid="{00000000-0005-0000-0000-000015060000}"/>
    <cellStyle name="스타일 191" xfId="1661" xr:uid="{00000000-0005-0000-0000-000016060000}"/>
    <cellStyle name="스타일 192" xfId="1662" xr:uid="{00000000-0005-0000-0000-000017060000}"/>
    <cellStyle name="스타일 193" xfId="1663" xr:uid="{00000000-0005-0000-0000-000018060000}"/>
    <cellStyle name="스타일 194" xfId="1664" xr:uid="{00000000-0005-0000-0000-000019060000}"/>
    <cellStyle name="스타일 195" xfId="1665" xr:uid="{00000000-0005-0000-0000-00001A060000}"/>
    <cellStyle name="스타일 196" xfId="1666" xr:uid="{00000000-0005-0000-0000-00001B060000}"/>
    <cellStyle name="스타일 197" xfId="1667" xr:uid="{00000000-0005-0000-0000-00001C060000}"/>
    <cellStyle name="스타일 198" xfId="1668" xr:uid="{00000000-0005-0000-0000-00001D060000}"/>
    <cellStyle name="스타일 199" xfId="1669" xr:uid="{00000000-0005-0000-0000-00001E060000}"/>
    <cellStyle name="스타일 2" xfId="340" xr:uid="{00000000-0005-0000-0000-00001F060000}"/>
    <cellStyle name="스타일 2 2" xfId="1670" xr:uid="{00000000-0005-0000-0000-000020060000}"/>
    <cellStyle name="스타일 20" xfId="1671" xr:uid="{00000000-0005-0000-0000-000021060000}"/>
    <cellStyle name="스타일 200" xfId="1672" xr:uid="{00000000-0005-0000-0000-000022060000}"/>
    <cellStyle name="스타일 201" xfId="1673" xr:uid="{00000000-0005-0000-0000-000023060000}"/>
    <cellStyle name="스타일 202" xfId="1674" xr:uid="{00000000-0005-0000-0000-000024060000}"/>
    <cellStyle name="스타일 203" xfId="1675" xr:uid="{00000000-0005-0000-0000-000025060000}"/>
    <cellStyle name="스타일 204" xfId="1676" xr:uid="{00000000-0005-0000-0000-000026060000}"/>
    <cellStyle name="스타일 205" xfId="1677" xr:uid="{00000000-0005-0000-0000-000027060000}"/>
    <cellStyle name="스타일 206" xfId="1678" xr:uid="{00000000-0005-0000-0000-000028060000}"/>
    <cellStyle name="스타일 207" xfId="1679" xr:uid="{00000000-0005-0000-0000-000029060000}"/>
    <cellStyle name="스타일 208" xfId="1680" xr:uid="{00000000-0005-0000-0000-00002A060000}"/>
    <cellStyle name="스타일 209" xfId="1681" xr:uid="{00000000-0005-0000-0000-00002B060000}"/>
    <cellStyle name="스타일 21" xfId="1682" xr:uid="{00000000-0005-0000-0000-00002C060000}"/>
    <cellStyle name="스타일 210" xfId="1683" xr:uid="{00000000-0005-0000-0000-00002D060000}"/>
    <cellStyle name="스타일 211" xfId="1684" xr:uid="{00000000-0005-0000-0000-00002E060000}"/>
    <cellStyle name="스타일 212" xfId="1685" xr:uid="{00000000-0005-0000-0000-00002F060000}"/>
    <cellStyle name="스타일 213" xfId="1686" xr:uid="{00000000-0005-0000-0000-000030060000}"/>
    <cellStyle name="스타일 214" xfId="1687" xr:uid="{00000000-0005-0000-0000-000031060000}"/>
    <cellStyle name="스타일 215" xfId="1688" xr:uid="{00000000-0005-0000-0000-000032060000}"/>
    <cellStyle name="스타일 216" xfId="1689" xr:uid="{00000000-0005-0000-0000-000033060000}"/>
    <cellStyle name="스타일 217" xfId="1690" xr:uid="{00000000-0005-0000-0000-000034060000}"/>
    <cellStyle name="스타일 218" xfId="1691" xr:uid="{00000000-0005-0000-0000-000035060000}"/>
    <cellStyle name="스타일 219" xfId="1692" xr:uid="{00000000-0005-0000-0000-000036060000}"/>
    <cellStyle name="스타일 22" xfId="1693" xr:uid="{00000000-0005-0000-0000-000037060000}"/>
    <cellStyle name="스타일 220" xfId="1694" xr:uid="{00000000-0005-0000-0000-000038060000}"/>
    <cellStyle name="스타일 221" xfId="1695" xr:uid="{00000000-0005-0000-0000-000039060000}"/>
    <cellStyle name="스타일 222" xfId="1696" xr:uid="{00000000-0005-0000-0000-00003A060000}"/>
    <cellStyle name="스타일 223" xfId="1697" xr:uid="{00000000-0005-0000-0000-00003B060000}"/>
    <cellStyle name="스타일 224" xfId="1698" xr:uid="{00000000-0005-0000-0000-00003C060000}"/>
    <cellStyle name="스타일 225" xfId="1699" xr:uid="{00000000-0005-0000-0000-00003D060000}"/>
    <cellStyle name="스타일 226" xfId="1700" xr:uid="{00000000-0005-0000-0000-00003E060000}"/>
    <cellStyle name="스타일 227" xfId="1701" xr:uid="{00000000-0005-0000-0000-00003F060000}"/>
    <cellStyle name="스타일 228" xfId="1702" xr:uid="{00000000-0005-0000-0000-000040060000}"/>
    <cellStyle name="스타일 229" xfId="1703" xr:uid="{00000000-0005-0000-0000-000041060000}"/>
    <cellStyle name="스타일 23" xfId="1704" xr:uid="{00000000-0005-0000-0000-000042060000}"/>
    <cellStyle name="스타일 230" xfId="1705" xr:uid="{00000000-0005-0000-0000-000043060000}"/>
    <cellStyle name="스타일 231" xfId="1706" xr:uid="{00000000-0005-0000-0000-000044060000}"/>
    <cellStyle name="스타일 232" xfId="1707" xr:uid="{00000000-0005-0000-0000-000045060000}"/>
    <cellStyle name="스타일 233" xfId="1708" xr:uid="{00000000-0005-0000-0000-000046060000}"/>
    <cellStyle name="스타일 234" xfId="1709" xr:uid="{00000000-0005-0000-0000-000047060000}"/>
    <cellStyle name="스타일 235" xfId="1710" xr:uid="{00000000-0005-0000-0000-000048060000}"/>
    <cellStyle name="스타일 236" xfId="1711" xr:uid="{00000000-0005-0000-0000-000049060000}"/>
    <cellStyle name="스타일 237" xfId="1712" xr:uid="{00000000-0005-0000-0000-00004A060000}"/>
    <cellStyle name="스타일 238" xfId="1713" xr:uid="{00000000-0005-0000-0000-00004B060000}"/>
    <cellStyle name="스타일 239" xfId="1714" xr:uid="{00000000-0005-0000-0000-00004C060000}"/>
    <cellStyle name="스타일 24" xfId="1715" xr:uid="{00000000-0005-0000-0000-00004D060000}"/>
    <cellStyle name="스타일 240" xfId="1716" xr:uid="{00000000-0005-0000-0000-00004E060000}"/>
    <cellStyle name="스타일 241" xfId="1717" xr:uid="{00000000-0005-0000-0000-00004F060000}"/>
    <cellStyle name="스타일 242" xfId="1718" xr:uid="{00000000-0005-0000-0000-000050060000}"/>
    <cellStyle name="스타일 243" xfId="1719" xr:uid="{00000000-0005-0000-0000-000051060000}"/>
    <cellStyle name="스타일 244" xfId="1720" xr:uid="{00000000-0005-0000-0000-000052060000}"/>
    <cellStyle name="스타일 245" xfId="1721" xr:uid="{00000000-0005-0000-0000-000053060000}"/>
    <cellStyle name="스타일 246" xfId="1722" xr:uid="{00000000-0005-0000-0000-000054060000}"/>
    <cellStyle name="스타일 247" xfId="1723" xr:uid="{00000000-0005-0000-0000-000055060000}"/>
    <cellStyle name="스타일 248" xfId="1724" xr:uid="{00000000-0005-0000-0000-000056060000}"/>
    <cellStyle name="스타일 249" xfId="1725" xr:uid="{00000000-0005-0000-0000-000057060000}"/>
    <cellStyle name="스타일 25" xfId="1726" xr:uid="{00000000-0005-0000-0000-000058060000}"/>
    <cellStyle name="스타일 250" xfId="1727" xr:uid="{00000000-0005-0000-0000-000059060000}"/>
    <cellStyle name="스타일 251" xfId="1728" xr:uid="{00000000-0005-0000-0000-00005A060000}"/>
    <cellStyle name="스타일 252" xfId="1729" xr:uid="{00000000-0005-0000-0000-00005B060000}"/>
    <cellStyle name="스타일 253" xfId="1730" xr:uid="{00000000-0005-0000-0000-00005C060000}"/>
    <cellStyle name="스타일 254" xfId="1731" xr:uid="{00000000-0005-0000-0000-00005D060000}"/>
    <cellStyle name="스타일 255" xfId="1732" xr:uid="{00000000-0005-0000-0000-00005E060000}"/>
    <cellStyle name="스타일 26" xfId="1733" xr:uid="{00000000-0005-0000-0000-00005F060000}"/>
    <cellStyle name="스타일 27" xfId="1734" xr:uid="{00000000-0005-0000-0000-000060060000}"/>
    <cellStyle name="스타일 28" xfId="1735" xr:uid="{00000000-0005-0000-0000-000061060000}"/>
    <cellStyle name="스타일 29" xfId="1736" xr:uid="{00000000-0005-0000-0000-000062060000}"/>
    <cellStyle name="스타일 3" xfId="341" xr:uid="{00000000-0005-0000-0000-000063060000}"/>
    <cellStyle name="스타일 3 2" xfId="1737" xr:uid="{00000000-0005-0000-0000-000064060000}"/>
    <cellStyle name="스타일 30" xfId="1738" xr:uid="{00000000-0005-0000-0000-000065060000}"/>
    <cellStyle name="스타일 31" xfId="1739" xr:uid="{00000000-0005-0000-0000-000066060000}"/>
    <cellStyle name="스타일 32" xfId="1740" xr:uid="{00000000-0005-0000-0000-000067060000}"/>
    <cellStyle name="스타일 33" xfId="1741" xr:uid="{00000000-0005-0000-0000-000068060000}"/>
    <cellStyle name="스타일 34" xfId="1742" xr:uid="{00000000-0005-0000-0000-000069060000}"/>
    <cellStyle name="스타일 35" xfId="1743" xr:uid="{00000000-0005-0000-0000-00006A060000}"/>
    <cellStyle name="스타일 36" xfId="1744" xr:uid="{00000000-0005-0000-0000-00006B060000}"/>
    <cellStyle name="스타일 37" xfId="1745" xr:uid="{00000000-0005-0000-0000-00006C060000}"/>
    <cellStyle name="스타일 38" xfId="1746" xr:uid="{00000000-0005-0000-0000-00006D060000}"/>
    <cellStyle name="스타일 39" xfId="1747" xr:uid="{00000000-0005-0000-0000-00006E060000}"/>
    <cellStyle name="스타일 4" xfId="342" xr:uid="{00000000-0005-0000-0000-00006F060000}"/>
    <cellStyle name="스타일 4 2" xfId="1748" xr:uid="{00000000-0005-0000-0000-000070060000}"/>
    <cellStyle name="스타일 40" xfId="1749" xr:uid="{00000000-0005-0000-0000-000071060000}"/>
    <cellStyle name="스타일 41" xfId="1750" xr:uid="{00000000-0005-0000-0000-000072060000}"/>
    <cellStyle name="스타일 42" xfId="1751" xr:uid="{00000000-0005-0000-0000-000073060000}"/>
    <cellStyle name="스타일 43" xfId="1752" xr:uid="{00000000-0005-0000-0000-000074060000}"/>
    <cellStyle name="스타일 44" xfId="1753" xr:uid="{00000000-0005-0000-0000-000075060000}"/>
    <cellStyle name="스타일 45" xfId="1754" xr:uid="{00000000-0005-0000-0000-000076060000}"/>
    <cellStyle name="스타일 46" xfId="1755" xr:uid="{00000000-0005-0000-0000-000077060000}"/>
    <cellStyle name="스타일 47" xfId="1756" xr:uid="{00000000-0005-0000-0000-000078060000}"/>
    <cellStyle name="스타일 48" xfId="1757" xr:uid="{00000000-0005-0000-0000-000079060000}"/>
    <cellStyle name="스타일 49" xfId="1758" xr:uid="{00000000-0005-0000-0000-00007A060000}"/>
    <cellStyle name="스타일 5" xfId="343" xr:uid="{00000000-0005-0000-0000-00007B060000}"/>
    <cellStyle name="스타일 5 2" xfId="1759" xr:uid="{00000000-0005-0000-0000-00007C060000}"/>
    <cellStyle name="스타일 50" xfId="1760" xr:uid="{00000000-0005-0000-0000-00007D060000}"/>
    <cellStyle name="스타일 51" xfId="1761" xr:uid="{00000000-0005-0000-0000-00007E060000}"/>
    <cellStyle name="스타일 52" xfId="1762" xr:uid="{00000000-0005-0000-0000-00007F060000}"/>
    <cellStyle name="스타일 53" xfId="1763" xr:uid="{00000000-0005-0000-0000-000080060000}"/>
    <cellStyle name="스타일 54" xfId="1764" xr:uid="{00000000-0005-0000-0000-000081060000}"/>
    <cellStyle name="스타일 55" xfId="1765" xr:uid="{00000000-0005-0000-0000-000082060000}"/>
    <cellStyle name="스타일 56" xfId="1766" xr:uid="{00000000-0005-0000-0000-000083060000}"/>
    <cellStyle name="스타일 57" xfId="1767" xr:uid="{00000000-0005-0000-0000-000084060000}"/>
    <cellStyle name="스타일 58" xfId="1768" xr:uid="{00000000-0005-0000-0000-000085060000}"/>
    <cellStyle name="스타일 59" xfId="1769" xr:uid="{00000000-0005-0000-0000-000086060000}"/>
    <cellStyle name="스타일 6" xfId="1770" xr:uid="{00000000-0005-0000-0000-000087060000}"/>
    <cellStyle name="스타일 60" xfId="1771" xr:uid="{00000000-0005-0000-0000-000088060000}"/>
    <cellStyle name="스타일 61" xfId="1772" xr:uid="{00000000-0005-0000-0000-000089060000}"/>
    <cellStyle name="스타일 62" xfId="1773" xr:uid="{00000000-0005-0000-0000-00008A060000}"/>
    <cellStyle name="스타일 63" xfId="1774" xr:uid="{00000000-0005-0000-0000-00008B060000}"/>
    <cellStyle name="스타일 64" xfId="1775" xr:uid="{00000000-0005-0000-0000-00008C060000}"/>
    <cellStyle name="스타일 65" xfId="1776" xr:uid="{00000000-0005-0000-0000-00008D060000}"/>
    <cellStyle name="스타일 66" xfId="1777" xr:uid="{00000000-0005-0000-0000-00008E060000}"/>
    <cellStyle name="스타일 67" xfId="1778" xr:uid="{00000000-0005-0000-0000-00008F060000}"/>
    <cellStyle name="스타일 68" xfId="1779" xr:uid="{00000000-0005-0000-0000-000090060000}"/>
    <cellStyle name="스타일 69" xfId="1780" xr:uid="{00000000-0005-0000-0000-000091060000}"/>
    <cellStyle name="스타일 7" xfId="1781" xr:uid="{00000000-0005-0000-0000-000092060000}"/>
    <cellStyle name="스타일 70" xfId="1782" xr:uid="{00000000-0005-0000-0000-000093060000}"/>
    <cellStyle name="스타일 71" xfId="1783" xr:uid="{00000000-0005-0000-0000-000094060000}"/>
    <cellStyle name="스타일 72" xfId="1784" xr:uid="{00000000-0005-0000-0000-000095060000}"/>
    <cellStyle name="스타일 73" xfId="1785" xr:uid="{00000000-0005-0000-0000-000096060000}"/>
    <cellStyle name="스타일 74" xfId="1786" xr:uid="{00000000-0005-0000-0000-000097060000}"/>
    <cellStyle name="스타일 75" xfId="1787" xr:uid="{00000000-0005-0000-0000-000098060000}"/>
    <cellStyle name="스타일 76" xfId="1788" xr:uid="{00000000-0005-0000-0000-000099060000}"/>
    <cellStyle name="스타일 77" xfId="1789" xr:uid="{00000000-0005-0000-0000-00009A060000}"/>
    <cellStyle name="스타일 78" xfId="1790" xr:uid="{00000000-0005-0000-0000-00009B060000}"/>
    <cellStyle name="스타일 79" xfId="1791" xr:uid="{00000000-0005-0000-0000-00009C060000}"/>
    <cellStyle name="스타일 8" xfId="1792" xr:uid="{00000000-0005-0000-0000-00009D060000}"/>
    <cellStyle name="스타일 80" xfId="1793" xr:uid="{00000000-0005-0000-0000-00009E060000}"/>
    <cellStyle name="스타일 81" xfId="1794" xr:uid="{00000000-0005-0000-0000-00009F060000}"/>
    <cellStyle name="스타일 82" xfId="1795" xr:uid="{00000000-0005-0000-0000-0000A0060000}"/>
    <cellStyle name="스타일 83" xfId="1796" xr:uid="{00000000-0005-0000-0000-0000A1060000}"/>
    <cellStyle name="스타일 84" xfId="1797" xr:uid="{00000000-0005-0000-0000-0000A2060000}"/>
    <cellStyle name="스타일 85" xfId="1798" xr:uid="{00000000-0005-0000-0000-0000A3060000}"/>
    <cellStyle name="스타일 86" xfId="1799" xr:uid="{00000000-0005-0000-0000-0000A4060000}"/>
    <cellStyle name="스타일 87" xfId="1800" xr:uid="{00000000-0005-0000-0000-0000A5060000}"/>
    <cellStyle name="스타일 88" xfId="1801" xr:uid="{00000000-0005-0000-0000-0000A6060000}"/>
    <cellStyle name="스타일 89" xfId="1802" xr:uid="{00000000-0005-0000-0000-0000A7060000}"/>
    <cellStyle name="스타일 9" xfId="1803" xr:uid="{00000000-0005-0000-0000-0000A8060000}"/>
    <cellStyle name="스타일 90" xfId="1804" xr:uid="{00000000-0005-0000-0000-0000A9060000}"/>
    <cellStyle name="스타일 91" xfId="1805" xr:uid="{00000000-0005-0000-0000-0000AA060000}"/>
    <cellStyle name="스타일 92" xfId="1806" xr:uid="{00000000-0005-0000-0000-0000AB060000}"/>
    <cellStyle name="스타일 93" xfId="1807" xr:uid="{00000000-0005-0000-0000-0000AC060000}"/>
    <cellStyle name="스타일 94" xfId="1808" xr:uid="{00000000-0005-0000-0000-0000AD060000}"/>
    <cellStyle name="스타일 95" xfId="1809" xr:uid="{00000000-0005-0000-0000-0000AE060000}"/>
    <cellStyle name="스타일 96" xfId="1810" xr:uid="{00000000-0005-0000-0000-0000AF060000}"/>
    <cellStyle name="스타일 97" xfId="1811" xr:uid="{00000000-0005-0000-0000-0000B0060000}"/>
    <cellStyle name="스타일 98" xfId="1812" xr:uid="{00000000-0005-0000-0000-0000B1060000}"/>
    <cellStyle name="스타일 99" xfId="1813" xr:uid="{00000000-0005-0000-0000-0000B2060000}"/>
    <cellStyle name="시설업무연락" xfId="1814" xr:uid="{00000000-0005-0000-0000-0000B3060000}"/>
    <cellStyle name="시설업연" xfId="1815" xr:uid="{00000000-0005-0000-0000-0000B4060000}"/>
    <cellStyle name="시설연" xfId="1816" xr:uid="{00000000-0005-0000-0000-0000B5060000}"/>
    <cellStyle name="안건회계법인" xfId="344" xr:uid="{00000000-0005-0000-0000-0000B6060000}"/>
    <cellStyle name="열어본 하이퍼링크" xfId="345" xr:uid="{00000000-0005-0000-0000-0000B7060000}"/>
    <cellStyle name="열어본 하이퍼링크 2" xfId="1817" xr:uid="{00000000-0005-0000-0000-0000B8060000}"/>
    <cellStyle name="원" xfId="1818" xr:uid="{00000000-0005-0000-0000-0000B9060000}"/>
    <cellStyle name="원_02_12작업" xfId="1819" xr:uid="{00000000-0005-0000-0000-0000BA060000}"/>
    <cellStyle name="원_03정산" xfId="1820" xr:uid="{00000000-0005-0000-0000-0000BB060000}"/>
    <cellStyle name="원_04_01작업" xfId="1821" xr:uid="{00000000-0005-0000-0000-0000BC060000}"/>
    <cellStyle name="원_04시행" xfId="1822" xr:uid="{00000000-0005-0000-0000-0000BD060000}"/>
    <cellStyle name="원_2002년시행계획서 변경확정" xfId="1823" xr:uid="{00000000-0005-0000-0000-0000BE060000}"/>
    <cellStyle name="원_465_kangwon2002-5-2-1)최종수정)" xfId="1824" xr:uid="{00000000-0005-0000-0000-0000BF060000}"/>
    <cellStyle name="원_5월 율북기성" xfId="1825" xr:uid="{00000000-0005-0000-0000-0000C0060000}"/>
    <cellStyle name="원_6월 율북기성" xfId="1826" xr:uid="{00000000-0005-0000-0000-0000C1060000}"/>
    <cellStyle name="원_CHONG" xfId="1827" xr:uid="{00000000-0005-0000-0000-0000C2060000}"/>
    <cellStyle name="원_DANGA" xfId="1828" xr:uid="{00000000-0005-0000-0000-0000C3060000}"/>
    <cellStyle name="원_JISU_New" xfId="1829" xr:uid="{00000000-0005-0000-0000-0000C4060000}"/>
    <cellStyle name="원_PYUNG" xfId="1830" xr:uid="{00000000-0005-0000-0000-0000C5060000}"/>
    <cellStyle name="원_강진(내역)" xfId="1831" xr:uid="{00000000-0005-0000-0000-0000C6060000}"/>
    <cellStyle name="원_강진(내역)-적용" xfId="1832" xr:uid="{00000000-0005-0000-0000-0000C7060000}"/>
    <cellStyle name="원_강진체육공원" xfId="1833" xr:uid="{00000000-0005-0000-0000-0000C8060000}"/>
    <cellStyle name="원_공사비2001-06" xfId="1834" xr:uid="{00000000-0005-0000-0000-0000C9060000}"/>
    <cellStyle name="원_내연산(토목)" xfId="1835" xr:uid="{00000000-0005-0000-0000-0000CA060000}"/>
    <cellStyle name="원_농기반" xfId="1836" xr:uid="{00000000-0005-0000-0000-0000CB060000}"/>
    <cellStyle name="원_단가일람" xfId="1837" xr:uid="{00000000-0005-0000-0000-0000CC060000}"/>
    <cellStyle name="원_맨홀진짜" xfId="1838" xr:uid="{00000000-0005-0000-0000-0000CD060000}"/>
    <cellStyle name="원_무안공원시설" xfId="1839" xr:uid="{00000000-0005-0000-0000-0000CE060000}"/>
    <cellStyle name="원_변경내역1(낙찰적용)" xfId="1840" xr:uid="{00000000-0005-0000-0000-0000CF060000}"/>
    <cellStyle name="원_상수도" xfId="1841" xr:uid="{00000000-0005-0000-0000-0000D0060000}"/>
    <cellStyle name="원_수량" xfId="1842" xr:uid="{00000000-0005-0000-0000-0000D1060000}"/>
    <cellStyle name="원_수량(5.18)" xfId="1843" xr:uid="{00000000-0005-0000-0000-0000D2060000}"/>
    <cellStyle name="원_수량산출서(신규)" xfId="1844" xr:uid="{00000000-0005-0000-0000-0000D3060000}"/>
    <cellStyle name="원_수량집계" xfId="1845" xr:uid="{00000000-0005-0000-0000-0000D4060000}"/>
    <cellStyle name="원_영풍작업(04)" xfId="1846" xr:uid="{00000000-0005-0000-0000-0000D5060000}"/>
    <cellStyle name="원_영풍작업(2004 내역)" xfId="1847" xr:uid="{00000000-0005-0000-0000-0000D6060000}"/>
    <cellStyle name="원_영풍제시행계획03년도 내역1" xfId="1848" xr:uid="{00000000-0005-0000-0000-0000D7060000}"/>
    <cellStyle name="원_영풍지구 심사서" xfId="1849" xr:uid="{00000000-0005-0000-0000-0000D8060000}"/>
    <cellStyle name="원_인흥공사비(수지예산서)" xfId="1850" xr:uid="{00000000-0005-0000-0000-0000D9060000}"/>
    <cellStyle name="원_작업" xfId="1851" xr:uid="{00000000-0005-0000-0000-0000DA060000}"/>
    <cellStyle name="원_작업02_08" xfId="1852" xr:uid="{00000000-0005-0000-0000-0000DB060000}"/>
    <cellStyle name="원_작업일보(월정)" xfId="1853" xr:uid="{00000000-0005-0000-0000-0000DC060000}"/>
    <cellStyle name="원_점리내역" xfId="1854" xr:uid="{00000000-0005-0000-0000-0000DD060000}"/>
    <cellStyle name="원_정산내역서1" xfId="1855" xr:uid="{00000000-0005-0000-0000-0000DE060000}"/>
    <cellStyle name="원_정산변경" xfId="1856" xr:uid="{00000000-0005-0000-0000-0000DF060000}"/>
    <cellStyle name="원_제당토적표" xfId="1857" xr:uid="{00000000-0005-0000-0000-0000E0060000}"/>
    <cellStyle name="원_창봉지급자재단가" xfId="1858" xr:uid="{00000000-0005-0000-0000-0000E1060000}"/>
    <cellStyle name="원_토적계산표재료집계표" xfId="1859" xr:uid="{00000000-0005-0000-0000-0000E2060000}"/>
    <cellStyle name="원_토적계산표재료집계표_2000토적및재료집계표2" xfId="1860" xr:uid="{00000000-0005-0000-0000-0000E3060000}"/>
    <cellStyle name="원_토적계산표재료집계표_2000토적및집계표" xfId="1861" xr:uid="{00000000-0005-0000-0000-0000E4060000}"/>
    <cellStyle name="원_합판거푸집" xfId="1862" xr:uid="{00000000-0005-0000-0000-0000E5060000}"/>
    <cellStyle name="원_해보시장-수정최종" xfId="1863" xr:uid="{00000000-0005-0000-0000-0000E6060000}"/>
    <cellStyle name="유1" xfId="1864" xr:uid="{00000000-0005-0000-0000-0000E7060000}"/>
    <cellStyle name="유영" xfId="1865" xr:uid="{00000000-0005-0000-0000-0000E8060000}"/>
    <cellStyle name="一般_GARMENT STEP FORM HK" xfId="346" xr:uid="{00000000-0005-0000-0000-0000E9060000}"/>
    <cellStyle name="자리수" xfId="347" xr:uid="{00000000-0005-0000-0000-0000EA060000}"/>
    <cellStyle name="자리수0" xfId="348" xr:uid="{00000000-0005-0000-0000-0000EB060000}"/>
    <cellStyle name="자리수0 2" xfId="349" xr:uid="{00000000-0005-0000-0000-0000EC060000}"/>
    <cellStyle name="자리수0 3" xfId="1866" xr:uid="{00000000-0005-0000-0000-0000ED060000}"/>
    <cellStyle name="지정되지 않음" xfId="350" xr:uid="{00000000-0005-0000-0000-0000EE060000}"/>
    <cellStyle name="지하철정렬" xfId="1867" xr:uid="{00000000-0005-0000-0000-0000EF060000}"/>
    <cellStyle name="千分位[0]_GARMENT STEP FORM HK" xfId="351" xr:uid="{00000000-0005-0000-0000-0000F0060000}"/>
    <cellStyle name="千分位_GARMENT STEP FORM HK" xfId="352" xr:uid="{00000000-0005-0000-0000-0000F1060000}"/>
    <cellStyle name="코드" xfId="1868" xr:uid="{00000000-0005-0000-0000-0000F2060000}"/>
    <cellStyle name="콤마 [0]" xfId="1869" xr:uid="{00000000-0005-0000-0000-0000F3060000}"/>
    <cellStyle name="'콤마 [0]'" xfId="1870" xr:uid="{00000000-0005-0000-0000-0000F4060000}"/>
    <cellStyle name="콤마 [0]_  종  합  " xfId="353" xr:uid="{00000000-0005-0000-0000-0000F5060000}"/>
    <cellStyle name="'콤마 [0]'_상수도" xfId="1871" xr:uid="{00000000-0005-0000-0000-0000F6060000}"/>
    <cellStyle name="콤마 [0]_소호도로태풍피해 복구공사(전기)-A구간(0130최종)" xfId="1872" xr:uid="{00000000-0005-0000-0000-0000F7060000}"/>
    <cellStyle name="'콤마 [0]'_해보시장-수정최종" xfId="1873" xr:uid="{00000000-0005-0000-0000-0000F8060000}"/>
    <cellStyle name="콤마 [0]기기자재비" xfId="354" xr:uid="{00000000-0005-0000-0000-0000F9060000}"/>
    <cellStyle name="콤마 [2]" xfId="355" xr:uid="{00000000-0005-0000-0000-0000FA060000}"/>
    <cellStyle name="콤마(1)" xfId="1874" xr:uid="{00000000-0005-0000-0000-0000FB060000}"/>
    <cellStyle name="콤마,_x0005__x0014_" xfId="356" xr:uid="{00000000-0005-0000-0000-0000FC060000}"/>
    <cellStyle name="콤마[ ]" xfId="1875" xr:uid="{00000000-0005-0000-0000-0000FD060000}"/>
    <cellStyle name="콤마[.]" xfId="1876" xr:uid="{00000000-0005-0000-0000-0000FE060000}"/>
    <cellStyle name="콤마[0]" xfId="1877" xr:uid="{00000000-0005-0000-0000-0000FF060000}"/>
    <cellStyle name="콤마_  종  합  " xfId="357" xr:uid="{00000000-0005-0000-0000-000000070000}"/>
    <cellStyle name="콤마쇔[0]_대총괄표 " xfId="358" xr:uid="{00000000-0005-0000-0000-000001070000}"/>
    <cellStyle name="큐준_주택수주_주택용지_1" xfId="1878" xr:uid="{00000000-0005-0000-0000-000002070000}"/>
    <cellStyle name="通貨 [0.00]_5000 Gene_Notes Inst r1" xfId="359" xr:uid="{00000000-0005-0000-0000-000003070000}"/>
    <cellStyle name="통화 [0] 2" xfId="16" xr:uid="{00000000-0005-0000-0000-000004070000}"/>
    <cellStyle name="通貨_5000 Gene_Notes Inst r1" xfId="360" xr:uid="{00000000-0005-0000-0000-000005070000}"/>
    <cellStyle name="퍼센트" xfId="361" xr:uid="{00000000-0005-0000-0000-000006070000}"/>
    <cellStyle name="퍼센트 2" xfId="362" xr:uid="{00000000-0005-0000-0000-000007070000}"/>
    <cellStyle name="퍼센트 3" xfId="1879" xr:uid="{00000000-0005-0000-0000-000008070000}"/>
    <cellStyle name="표제목" xfId="1880" xr:uid="{00000000-0005-0000-0000-000009070000}"/>
    <cellStyle name="표준" xfId="0" builtinId="0"/>
    <cellStyle name="표준 - Styl1" xfId="363" xr:uid="{00000000-0005-0000-0000-00000B070000}"/>
    <cellStyle name="표준 - Styl2" xfId="364" xr:uid="{00000000-0005-0000-0000-00000C070000}"/>
    <cellStyle name="표준 - Styl3" xfId="365" xr:uid="{00000000-0005-0000-0000-00000D070000}"/>
    <cellStyle name="표준 - Styl4" xfId="366" xr:uid="{00000000-0005-0000-0000-00000E070000}"/>
    <cellStyle name="표준 - Styl5" xfId="367" xr:uid="{00000000-0005-0000-0000-00000F070000}"/>
    <cellStyle name="표준 - Styl6" xfId="368" xr:uid="{00000000-0005-0000-0000-000010070000}"/>
    <cellStyle name="표준 - Styl7" xfId="369" xr:uid="{00000000-0005-0000-0000-000011070000}"/>
    <cellStyle name="표준 - Styl8" xfId="370" xr:uid="{00000000-0005-0000-0000-000012070000}"/>
    <cellStyle name="표준 10" xfId="371" xr:uid="{00000000-0005-0000-0000-000013070000}"/>
    <cellStyle name="표준 11" xfId="372" xr:uid="{00000000-0005-0000-0000-000014070000}"/>
    <cellStyle name="표준 12" xfId="373" xr:uid="{00000000-0005-0000-0000-000015070000}"/>
    <cellStyle name="표준 13" xfId="374" xr:uid="{00000000-0005-0000-0000-000016070000}"/>
    <cellStyle name="표준 14" xfId="375" xr:uid="{00000000-0005-0000-0000-000017070000}"/>
    <cellStyle name="표준 15" xfId="376" xr:uid="{00000000-0005-0000-0000-000018070000}"/>
    <cellStyle name="표준 16" xfId="377" xr:uid="{00000000-0005-0000-0000-000019070000}"/>
    <cellStyle name="표준 17" xfId="378" xr:uid="{00000000-0005-0000-0000-00001A070000}"/>
    <cellStyle name="표준 18" xfId="379" xr:uid="{00000000-0005-0000-0000-00001B070000}"/>
    <cellStyle name="표준 19" xfId="380" xr:uid="{00000000-0005-0000-0000-00001C070000}"/>
    <cellStyle name="표준 2" xfId="18" xr:uid="{00000000-0005-0000-0000-00001D070000}"/>
    <cellStyle name="표준 2 2" xfId="381" xr:uid="{00000000-0005-0000-0000-00001E070000}"/>
    <cellStyle name="표준 2 2 2" xfId="1881" xr:uid="{00000000-0005-0000-0000-00001F070000}"/>
    <cellStyle name="표준 2 3" xfId="382" xr:uid="{00000000-0005-0000-0000-000020070000}"/>
    <cellStyle name="표준 2 4" xfId="383" xr:uid="{00000000-0005-0000-0000-000021070000}"/>
    <cellStyle name="표준 2 5" xfId="384" xr:uid="{00000000-0005-0000-0000-000022070000}"/>
    <cellStyle name="표준 2 6" xfId="1882" xr:uid="{00000000-0005-0000-0000-000023070000}"/>
    <cellStyle name="표준 2 7" xfId="1883" xr:uid="{00000000-0005-0000-0000-000024070000}"/>
    <cellStyle name="표준 20" xfId="385" xr:uid="{00000000-0005-0000-0000-000025070000}"/>
    <cellStyle name="표준 21" xfId="386" xr:uid="{00000000-0005-0000-0000-000026070000}"/>
    <cellStyle name="표준 22" xfId="387" xr:uid="{00000000-0005-0000-0000-000027070000}"/>
    <cellStyle name="표준 23" xfId="388" xr:uid="{00000000-0005-0000-0000-000028070000}"/>
    <cellStyle name="표준 24" xfId="389" xr:uid="{00000000-0005-0000-0000-000029070000}"/>
    <cellStyle name="표준 25" xfId="390" xr:uid="{00000000-0005-0000-0000-00002A070000}"/>
    <cellStyle name="표준 26" xfId="391" xr:uid="{00000000-0005-0000-0000-00002B070000}"/>
    <cellStyle name="표준 27" xfId="392" xr:uid="{00000000-0005-0000-0000-00002C070000}"/>
    <cellStyle name="표준 28" xfId="393" xr:uid="{00000000-0005-0000-0000-00002D070000}"/>
    <cellStyle name="표준 29" xfId="394" xr:uid="{00000000-0005-0000-0000-00002E070000}"/>
    <cellStyle name="표준 3" xfId="395" xr:uid="{00000000-0005-0000-0000-00002F070000}"/>
    <cellStyle name="표준 3 2" xfId="1884" xr:uid="{00000000-0005-0000-0000-000030070000}"/>
    <cellStyle name="표준 3 3" xfId="1885" xr:uid="{00000000-0005-0000-0000-000031070000}"/>
    <cellStyle name="표준 30" xfId="396" xr:uid="{00000000-0005-0000-0000-000032070000}"/>
    <cellStyle name="표준 31" xfId="397" xr:uid="{00000000-0005-0000-0000-000033070000}"/>
    <cellStyle name="표준 32" xfId="398" xr:uid="{00000000-0005-0000-0000-000034070000}"/>
    <cellStyle name="표준 33" xfId="399" xr:uid="{00000000-0005-0000-0000-000035070000}"/>
    <cellStyle name="표준 34" xfId="400" xr:uid="{00000000-0005-0000-0000-000036070000}"/>
    <cellStyle name="표준 35" xfId="401" xr:uid="{00000000-0005-0000-0000-000037070000}"/>
    <cellStyle name="표준 36" xfId="402" xr:uid="{00000000-0005-0000-0000-000038070000}"/>
    <cellStyle name="표준 37" xfId="403" xr:uid="{00000000-0005-0000-0000-000039070000}"/>
    <cellStyle name="표준 38" xfId="404" xr:uid="{00000000-0005-0000-0000-00003A070000}"/>
    <cellStyle name="표준 39" xfId="405" xr:uid="{00000000-0005-0000-0000-00003B070000}"/>
    <cellStyle name="표준 39 2" xfId="406" xr:uid="{00000000-0005-0000-0000-00003C070000}"/>
    <cellStyle name="표준 39 3" xfId="407" xr:uid="{00000000-0005-0000-0000-00003D070000}"/>
    <cellStyle name="표준 4" xfId="408" xr:uid="{00000000-0005-0000-0000-00003E070000}"/>
    <cellStyle name="표준 4 2" xfId="1886" xr:uid="{00000000-0005-0000-0000-00003F070000}"/>
    <cellStyle name="표준 40" xfId="409" xr:uid="{00000000-0005-0000-0000-000040070000}"/>
    <cellStyle name="표준 41" xfId="410" xr:uid="{00000000-0005-0000-0000-000041070000}"/>
    <cellStyle name="표준 42" xfId="411" xr:uid="{00000000-0005-0000-0000-000042070000}"/>
    <cellStyle name="표준 43" xfId="412" xr:uid="{00000000-0005-0000-0000-000043070000}"/>
    <cellStyle name="표준 44" xfId="428" xr:uid="{00000000-0005-0000-0000-000044070000}"/>
    <cellStyle name="표준 44 2" xfId="1887" xr:uid="{00000000-0005-0000-0000-000045070000}"/>
    <cellStyle name="표준 44 3" xfId="1888" xr:uid="{00000000-0005-0000-0000-000046070000}"/>
    <cellStyle name="표준 45" xfId="429" xr:uid="{00000000-0005-0000-0000-000047070000}"/>
    <cellStyle name="표준 45 2" xfId="1889" xr:uid="{00000000-0005-0000-0000-000048070000}"/>
    <cellStyle name="표준 45 3" xfId="1890" xr:uid="{00000000-0005-0000-0000-000049070000}"/>
    <cellStyle name="표준 46" xfId="430" xr:uid="{00000000-0005-0000-0000-00004A070000}"/>
    <cellStyle name="표준 46 2" xfId="1891" xr:uid="{00000000-0005-0000-0000-00004B070000}"/>
    <cellStyle name="표준 46 3" xfId="1892" xr:uid="{00000000-0005-0000-0000-00004C070000}"/>
    <cellStyle name="표준 47" xfId="431" xr:uid="{00000000-0005-0000-0000-00004D070000}"/>
    <cellStyle name="표준 47 2" xfId="1893" xr:uid="{00000000-0005-0000-0000-00004E070000}"/>
    <cellStyle name="표준 47 3" xfId="1894" xr:uid="{00000000-0005-0000-0000-00004F070000}"/>
    <cellStyle name="표준 48" xfId="432" xr:uid="{00000000-0005-0000-0000-000050070000}"/>
    <cellStyle name="표준 48 2" xfId="1895" xr:uid="{00000000-0005-0000-0000-000051070000}"/>
    <cellStyle name="표준 48 3" xfId="1896" xr:uid="{00000000-0005-0000-0000-000052070000}"/>
    <cellStyle name="표준 49" xfId="433" xr:uid="{00000000-0005-0000-0000-000053070000}"/>
    <cellStyle name="표준 5" xfId="413" xr:uid="{00000000-0005-0000-0000-000054070000}"/>
    <cellStyle name="표준 5 6" xfId="438" xr:uid="{00000000-0005-0000-0000-000055070000}"/>
    <cellStyle name="표준 50" xfId="434" xr:uid="{00000000-0005-0000-0000-000056070000}"/>
    <cellStyle name="표준 51" xfId="435" xr:uid="{00000000-0005-0000-0000-000057070000}"/>
    <cellStyle name="표준 51 2" xfId="1897" xr:uid="{00000000-0005-0000-0000-000058070000}"/>
    <cellStyle name="표준 51 2 2" xfId="1898" xr:uid="{00000000-0005-0000-0000-000059070000}"/>
    <cellStyle name="표준 51 2 2 2" xfId="1899" xr:uid="{00000000-0005-0000-0000-00005A070000}"/>
    <cellStyle name="표준 51 2 2 2 2" xfId="1985" xr:uid="{00000000-0005-0000-0000-00005B070000}"/>
    <cellStyle name="표준 51 2 2 3" xfId="1900" xr:uid="{00000000-0005-0000-0000-00005C070000}"/>
    <cellStyle name="표준 51 2 2 3 2" xfId="2001" xr:uid="{00000000-0005-0000-0000-00005D070000}"/>
    <cellStyle name="표준 51 2 2 4" xfId="1968" xr:uid="{00000000-0005-0000-0000-00005E070000}"/>
    <cellStyle name="표준 51 2 3" xfId="1901" xr:uid="{00000000-0005-0000-0000-00005F070000}"/>
    <cellStyle name="표준 51 2 3 2" xfId="1975" xr:uid="{00000000-0005-0000-0000-000060070000}"/>
    <cellStyle name="표준 51 2 4" xfId="1902" xr:uid="{00000000-0005-0000-0000-000061070000}"/>
    <cellStyle name="표준 51 2 4 2" xfId="1995" xr:uid="{00000000-0005-0000-0000-000062070000}"/>
    <cellStyle name="표준 51 2 5" xfId="1962" xr:uid="{00000000-0005-0000-0000-000063070000}"/>
    <cellStyle name="표준 51 3" xfId="1903" xr:uid="{00000000-0005-0000-0000-000064070000}"/>
    <cellStyle name="표준 51 3 2" xfId="1904" xr:uid="{00000000-0005-0000-0000-000065070000}"/>
    <cellStyle name="표준 51 3 2 2" xfId="1982" xr:uid="{00000000-0005-0000-0000-000066070000}"/>
    <cellStyle name="표준 51 3 3" xfId="1905" xr:uid="{00000000-0005-0000-0000-000067070000}"/>
    <cellStyle name="표준 51 3 3 2" xfId="1998" xr:uid="{00000000-0005-0000-0000-000068070000}"/>
    <cellStyle name="표준 51 3 4" xfId="1965" xr:uid="{00000000-0005-0000-0000-000069070000}"/>
    <cellStyle name="표준 51 4" xfId="1906" xr:uid="{00000000-0005-0000-0000-00006A070000}"/>
    <cellStyle name="표준 51 4 2" xfId="1907" xr:uid="{00000000-0005-0000-0000-00006B070000}"/>
    <cellStyle name="표준 51 4 3" xfId="1908" xr:uid="{00000000-0005-0000-0000-00006C070000}"/>
    <cellStyle name="표준 51 4 4" xfId="1972" xr:uid="{00000000-0005-0000-0000-00006D070000}"/>
    <cellStyle name="표준 51 5" xfId="1909" xr:uid="{00000000-0005-0000-0000-00006E070000}"/>
    <cellStyle name="표준 51 5 2" xfId="1992" xr:uid="{00000000-0005-0000-0000-00006F070000}"/>
    <cellStyle name="표준 51 6" xfId="1910" xr:uid="{00000000-0005-0000-0000-000070070000}"/>
    <cellStyle name="표준 51 7" xfId="1959" xr:uid="{00000000-0005-0000-0000-000071070000}"/>
    <cellStyle name="표준 52" xfId="436" xr:uid="{00000000-0005-0000-0000-000072070000}"/>
    <cellStyle name="표준 52 2" xfId="1911" xr:uid="{00000000-0005-0000-0000-000073070000}"/>
    <cellStyle name="표준 52 2 2" xfId="1912" xr:uid="{00000000-0005-0000-0000-000074070000}"/>
    <cellStyle name="표준 52 2 2 2" xfId="1913" xr:uid="{00000000-0005-0000-0000-000075070000}"/>
    <cellStyle name="표준 52 2 2 2 2" xfId="1986" xr:uid="{00000000-0005-0000-0000-000076070000}"/>
    <cellStyle name="표준 52 2 2 3" xfId="1914" xr:uid="{00000000-0005-0000-0000-000077070000}"/>
    <cellStyle name="표준 52 2 2 3 2" xfId="2002" xr:uid="{00000000-0005-0000-0000-000078070000}"/>
    <cellStyle name="표준 52 2 2 4" xfId="1969" xr:uid="{00000000-0005-0000-0000-000079070000}"/>
    <cellStyle name="표준 52 2 3" xfId="1915" xr:uid="{00000000-0005-0000-0000-00007A070000}"/>
    <cellStyle name="표준 52 2 3 2" xfId="1976" xr:uid="{00000000-0005-0000-0000-00007B070000}"/>
    <cellStyle name="표준 52 2 4" xfId="1916" xr:uid="{00000000-0005-0000-0000-00007C070000}"/>
    <cellStyle name="표준 52 2 4 2" xfId="1996" xr:uid="{00000000-0005-0000-0000-00007D070000}"/>
    <cellStyle name="표준 52 2 5" xfId="1963" xr:uid="{00000000-0005-0000-0000-00007E070000}"/>
    <cellStyle name="표준 52 3" xfId="1917" xr:uid="{00000000-0005-0000-0000-00007F070000}"/>
    <cellStyle name="표준 52 3 2" xfId="1918" xr:uid="{00000000-0005-0000-0000-000080070000}"/>
    <cellStyle name="표준 52 3 2 2" xfId="1983" xr:uid="{00000000-0005-0000-0000-000081070000}"/>
    <cellStyle name="표준 52 3 3" xfId="1919" xr:uid="{00000000-0005-0000-0000-000082070000}"/>
    <cellStyle name="표준 52 3 3 2" xfId="1999" xr:uid="{00000000-0005-0000-0000-000083070000}"/>
    <cellStyle name="표준 52 3 4" xfId="1966" xr:uid="{00000000-0005-0000-0000-000084070000}"/>
    <cellStyle name="표준 52 4" xfId="1920" xr:uid="{00000000-0005-0000-0000-000085070000}"/>
    <cellStyle name="표준 52 4 2" xfId="1921" xr:uid="{00000000-0005-0000-0000-000086070000}"/>
    <cellStyle name="표준 52 4 3" xfId="1922" xr:uid="{00000000-0005-0000-0000-000087070000}"/>
    <cellStyle name="표준 52 4 4" xfId="1973" xr:uid="{00000000-0005-0000-0000-000088070000}"/>
    <cellStyle name="표준 52 5" xfId="1923" xr:uid="{00000000-0005-0000-0000-000089070000}"/>
    <cellStyle name="표준 52 5 2" xfId="1993" xr:uid="{00000000-0005-0000-0000-00008A070000}"/>
    <cellStyle name="표준 52 6" xfId="1924" xr:uid="{00000000-0005-0000-0000-00008B070000}"/>
    <cellStyle name="표준 52 7" xfId="1960" xr:uid="{00000000-0005-0000-0000-00008C070000}"/>
    <cellStyle name="표준 53" xfId="437" xr:uid="{00000000-0005-0000-0000-00008D070000}"/>
    <cellStyle name="표준 53 2" xfId="1925" xr:uid="{00000000-0005-0000-0000-00008E070000}"/>
    <cellStyle name="표준 53 2 2" xfId="1926" xr:uid="{00000000-0005-0000-0000-00008F070000}"/>
    <cellStyle name="표준 53 2 2 2" xfId="1927" xr:uid="{00000000-0005-0000-0000-000090070000}"/>
    <cellStyle name="표준 53 2 2 2 2" xfId="1987" xr:uid="{00000000-0005-0000-0000-000091070000}"/>
    <cellStyle name="표준 53 2 2 3" xfId="1928" xr:uid="{00000000-0005-0000-0000-000092070000}"/>
    <cellStyle name="표준 53 2 2 3 2" xfId="2003" xr:uid="{00000000-0005-0000-0000-000093070000}"/>
    <cellStyle name="표준 53 2 2 4" xfId="1970" xr:uid="{00000000-0005-0000-0000-000094070000}"/>
    <cellStyle name="표준 53 2 3" xfId="1929" xr:uid="{00000000-0005-0000-0000-000095070000}"/>
    <cellStyle name="표준 53 2 3 2" xfId="1977" xr:uid="{00000000-0005-0000-0000-000096070000}"/>
    <cellStyle name="표준 53 2 4" xfId="1930" xr:uid="{00000000-0005-0000-0000-000097070000}"/>
    <cellStyle name="표준 53 2 4 2" xfId="1997" xr:uid="{00000000-0005-0000-0000-000098070000}"/>
    <cellStyle name="표준 53 2 5" xfId="1964" xr:uid="{00000000-0005-0000-0000-000099070000}"/>
    <cellStyle name="표준 53 3" xfId="1931" xr:uid="{00000000-0005-0000-0000-00009A070000}"/>
    <cellStyle name="표준 53 3 2" xfId="1932" xr:uid="{00000000-0005-0000-0000-00009B070000}"/>
    <cellStyle name="표준 53 3 2 2" xfId="1984" xr:uid="{00000000-0005-0000-0000-00009C070000}"/>
    <cellStyle name="표준 53 3 3" xfId="1933" xr:uid="{00000000-0005-0000-0000-00009D070000}"/>
    <cellStyle name="표준 53 3 3 2" xfId="2000" xr:uid="{00000000-0005-0000-0000-00009E070000}"/>
    <cellStyle name="표준 53 3 4" xfId="1967" xr:uid="{00000000-0005-0000-0000-00009F070000}"/>
    <cellStyle name="표준 53 4" xfId="1934" xr:uid="{00000000-0005-0000-0000-0000A0070000}"/>
    <cellStyle name="표준 53 4 2" xfId="1935" xr:uid="{00000000-0005-0000-0000-0000A1070000}"/>
    <cellStyle name="표준 53 4 3" xfId="1936" xr:uid="{00000000-0005-0000-0000-0000A2070000}"/>
    <cellStyle name="표준 53 4 4" xfId="1974" xr:uid="{00000000-0005-0000-0000-0000A3070000}"/>
    <cellStyle name="표준 53 5" xfId="1937" xr:uid="{00000000-0005-0000-0000-0000A4070000}"/>
    <cellStyle name="표준 53 5 2" xfId="1994" xr:uid="{00000000-0005-0000-0000-0000A5070000}"/>
    <cellStyle name="표준 53 6" xfId="1938" xr:uid="{00000000-0005-0000-0000-0000A6070000}"/>
    <cellStyle name="표준 53 7" xfId="1961" xr:uid="{00000000-0005-0000-0000-0000A7070000}"/>
    <cellStyle name="표준 54" xfId="1950" xr:uid="{00000000-0005-0000-0000-0000A8070000}"/>
    <cellStyle name="표준 54 2" xfId="1951" xr:uid="{00000000-0005-0000-0000-0000A9070000}"/>
    <cellStyle name="표준 54 2 2" xfId="1988" xr:uid="{00000000-0005-0000-0000-0000AA070000}"/>
    <cellStyle name="표준 54 3" xfId="1978" xr:uid="{00000000-0005-0000-0000-0000AB070000}"/>
    <cellStyle name="표준 55" xfId="1952" xr:uid="{00000000-0005-0000-0000-0000AC070000}"/>
    <cellStyle name="표준 55 2" xfId="1953" xr:uid="{00000000-0005-0000-0000-0000AD070000}"/>
    <cellStyle name="표준 55 2 2" xfId="1989" xr:uid="{00000000-0005-0000-0000-0000AE070000}"/>
    <cellStyle name="표준 55 3" xfId="1979" xr:uid="{00000000-0005-0000-0000-0000AF070000}"/>
    <cellStyle name="표준 56" xfId="1954" xr:uid="{00000000-0005-0000-0000-0000B0070000}"/>
    <cellStyle name="표준 56 2" xfId="1955" xr:uid="{00000000-0005-0000-0000-0000B1070000}"/>
    <cellStyle name="표준 56 2 2" xfId="1990" xr:uid="{00000000-0005-0000-0000-0000B2070000}"/>
    <cellStyle name="표준 56 3" xfId="1980" xr:uid="{00000000-0005-0000-0000-0000B3070000}"/>
    <cellStyle name="표준 57" xfId="1956" xr:uid="{00000000-0005-0000-0000-0000B4070000}"/>
    <cellStyle name="표준 57 2" xfId="1957" xr:uid="{00000000-0005-0000-0000-0000B5070000}"/>
    <cellStyle name="표준 57 2 2" xfId="1991" xr:uid="{00000000-0005-0000-0000-0000B6070000}"/>
    <cellStyle name="표준 57 3" xfId="1981" xr:uid="{00000000-0005-0000-0000-0000B7070000}"/>
    <cellStyle name="표준 58" xfId="1958" xr:uid="{00000000-0005-0000-0000-0000B8070000}"/>
    <cellStyle name="표준 58 2" xfId="1971" xr:uid="{00000000-0005-0000-0000-0000B9070000}"/>
    <cellStyle name="표준 59" xfId="2004" xr:uid="{00000000-0005-0000-0000-0000BA070000}"/>
    <cellStyle name="표준 6" xfId="414" xr:uid="{00000000-0005-0000-0000-0000BB070000}"/>
    <cellStyle name="표준 6 2" xfId="1939" xr:uid="{00000000-0005-0000-0000-0000BC070000}"/>
    <cellStyle name="표준 7" xfId="415" xr:uid="{00000000-0005-0000-0000-0000BD070000}"/>
    <cellStyle name="표준 7 2" xfId="1940" xr:uid="{00000000-0005-0000-0000-0000BE070000}"/>
    <cellStyle name="표준 8" xfId="416" xr:uid="{00000000-0005-0000-0000-0000BF070000}"/>
    <cellStyle name="표준 8 2" xfId="1941" xr:uid="{00000000-0005-0000-0000-0000C0070000}"/>
    <cellStyle name="표준 9" xfId="417" xr:uid="{00000000-0005-0000-0000-0000C1070000}"/>
    <cellStyle name="표준_2007설계단가" xfId="1942" xr:uid="{00000000-0005-0000-0000-0000C2070000}"/>
    <cellStyle name="標準_5000 Gene_Notes Inst r1" xfId="418" xr:uid="{00000000-0005-0000-0000-0000C3070000}"/>
    <cellStyle name="표준_경남공고 2" xfId="17" xr:uid="{00000000-0005-0000-0000-0000C4070000}"/>
    <cellStyle name="표준_경남공고_동영전기 표준내역서" xfId="2" xr:uid="{00000000-0005-0000-0000-0000C5070000}"/>
    <cellStyle name="標準_南青山報告書" xfId="1943" xr:uid="{00000000-0005-0000-0000-0000C6070000}"/>
    <cellStyle name="표준_지하관정" xfId="439" xr:uid="{00000000-0005-0000-0000-0000C7070000}"/>
    <cellStyle name="표준1" xfId="1944" xr:uid="{00000000-0005-0000-0000-0000C8070000}"/>
    <cellStyle name="표준2" xfId="1945" xr:uid="{00000000-0005-0000-0000-0000C9070000}"/>
    <cellStyle name="합계" xfId="1946" xr:uid="{00000000-0005-0000-0000-0000CA070000}"/>
    <cellStyle name="합산" xfId="419" xr:uid="{00000000-0005-0000-0000-0000CB070000}"/>
    <cellStyle name="桁区切り [0.00]_5000 Gene_Notes Inst r1" xfId="420" xr:uid="{00000000-0005-0000-0000-0000CC070000}"/>
    <cellStyle name="桁区切り_5000 Gene_Notes Inst r1" xfId="421" xr:uid="{00000000-0005-0000-0000-0000CD070000}"/>
    <cellStyle name="貨幣 [0]_GARMENT STEP FORM HK" xfId="422" xr:uid="{00000000-0005-0000-0000-0000CE070000}"/>
    <cellStyle name="貨幣_GARMENT STEP FORM HK" xfId="423" xr:uid="{00000000-0005-0000-0000-0000CF070000}"/>
    <cellStyle name="화폐기호" xfId="424" xr:uid="{00000000-0005-0000-0000-0000D0070000}"/>
    <cellStyle name="화폐기호 2" xfId="425" xr:uid="{00000000-0005-0000-0000-0000D1070000}"/>
    <cellStyle name="화폐기호 3" xfId="1947" xr:uid="{00000000-0005-0000-0000-0000D2070000}"/>
    <cellStyle name="화폐기호0" xfId="426" xr:uid="{00000000-0005-0000-0000-0000D3070000}"/>
    <cellStyle name="화폐기호0 2" xfId="427" xr:uid="{00000000-0005-0000-0000-0000D4070000}"/>
    <cellStyle name="화폐기호0 3" xfId="1948" xr:uid="{00000000-0005-0000-0000-0000D5070000}"/>
  </cellStyles>
  <dxfs count="0"/>
  <tableStyles count="0" defaultTableStyle="TableStyleMedium2" defaultPivotStyle="PivotStyleLight16"/>
  <colors>
    <mruColors>
      <color rgb="FF0307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4"/>
  <sheetViews>
    <sheetView showZeros="0" view="pageBreakPreview" zoomScaleNormal="100" zoomScaleSheetLayoutView="100" workbookViewId="0">
      <selection activeCell="C9" sqref="C9"/>
    </sheetView>
  </sheetViews>
  <sheetFormatPr defaultColWidth="8.8984375" defaultRowHeight="13.2"/>
  <cols>
    <col min="1" max="1" width="8.69921875" style="7" customWidth="1"/>
    <col min="2" max="2" width="26.69921875" style="1" customWidth="1"/>
    <col min="3" max="3" width="24.69921875" style="6" customWidth="1"/>
    <col min="4" max="4" width="4.69921875" style="3" customWidth="1"/>
    <col min="5" max="5" width="10.69921875" style="2" customWidth="1"/>
    <col min="6" max="6" width="26.69921875" style="34" customWidth="1"/>
    <col min="7" max="7" width="14.69921875" style="35" customWidth="1"/>
    <col min="8" max="16384" width="8.8984375" style="1"/>
  </cols>
  <sheetData>
    <row r="1" spans="1:8" ht="30" customHeight="1">
      <c r="A1" s="24"/>
      <c r="B1" s="24"/>
      <c r="C1" s="24"/>
      <c r="D1" s="24"/>
      <c r="E1" s="24"/>
      <c r="F1" s="24"/>
      <c r="G1" s="24"/>
    </row>
    <row r="2" spans="1:8" ht="30" customHeight="1">
      <c r="A2" s="25"/>
      <c r="B2" s="25"/>
      <c r="C2" s="25"/>
      <c r="D2" s="25"/>
      <c r="E2" s="25"/>
      <c r="F2" s="25"/>
      <c r="G2" s="25"/>
    </row>
    <row r="3" spans="1:8" ht="30" customHeight="1">
      <c r="A3" s="26"/>
      <c r="B3" s="27"/>
      <c r="C3" s="28"/>
      <c r="D3" s="29"/>
      <c r="E3" s="30"/>
      <c r="F3" s="31"/>
      <c r="G3" s="32"/>
    </row>
    <row r="4" spans="1:8" ht="30" customHeight="1">
      <c r="A4" s="26"/>
      <c r="B4" s="27"/>
      <c r="C4" s="28"/>
      <c r="D4" s="29"/>
      <c r="E4" s="30"/>
      <c r="F4" s="31"/>
      <c r="G4" s="32"/>
    </row>
    <row r="5" spans="1:8" ht="110.1" customHeight="1">
      <c r="A5" s="254" t="str">
        <f>공종별집계표!A2</f>
        <v>건명 : 군북지구 지표수보강개발사업 수배전 구매설치</v>
      </c>
      <c r="B5" s="254"/>
      <c r="C5" s="254"/>
      <c r="D5" s="254"/>
      <c r="E5" s="254"/>
      <c r="F5" s="254"/>
      <c r="G5" s="254"/>
    </row>
    <row r="6" spans="1:8" ht="30" customHeight="1">
      <c r="A6" s="26"/>
      <c r="B6" s="27"/>
      <c r="C6" s="28"/>
      <c r="D6" s="29"/>
      <c r="E6" s="30"/>
      <c r="F6" s="31"/>
      <c r="G6" s="32"/>
    </row>
    <row r="7" spans="1:8" ht="30" customHeight="1">
      <c r="A7" s="26"/>
      <c r="B7" s="27"/>
      <c r="C7" s="28"/>
      <c r="D7" s="29"/>
      <c r="E7" s="30"/>
      <c r="F7" s="31"/>
      <c r="G7" s="32"/>
    </row>
    <row r="8" spans="1:8" ht="30" customHeight="1">
      <c r="A8" s="26"/>
      <c r="B8" s="27"/>
      <c r="C8" s="28"/>
      <c r="D8" s="29"/>
      <c r="E8" s="30"/>
      <c r="F8" s="31"/>
      <c r="G8" s="32"/>
    </row>
    <row r="9" spans="1:8" ht="30" customHeight="1">
      <c r="A9" s="33"/>
      <c r="B9" s="33"/>
      <c r="C9" s="28"/>
      <c r="D9" s="29"/>
      <c r="E9" s="30"/>
      <c r="F9" s="31"/>
      <c r="G9" s="32"/>
    </row>
    <row r="10" spans="1:8" ht="30" customHeight="1">
      <c r="A10" s="33"/>
      <c r="B10" s="33"/>
      <c r="C10" s="28"/>
      <c r="D10" s="29"/>
      <c r="E10" s="30"/>
      <c r="F10" s="31"/>
      <c r="G10" s="32"/>
    </row>
    <row r="11" spans="1:8" ht="30" customHeight="1">
      <c r="A11" s="33"/>
      <c r="B11" s="33"/>
      <c r="C11" s="28"/>
      <c r="D11" s="29"/>
      <c r="E11" s="30"/>
      <c r="F11" s="31"/>
      <c r="G11" s="32"/>
    </row>
    <row r="12" spans="1:8" ht="60" customHeight="1">
      <c r="A12" s="255" t="s">
        <v>148</v>
      </c>
      <c r="B12" s="255"/>
      <c r="C12" s="255"/>
      <c r="D12" s="255"/>
      <c r="E12" s="255"/>
      <c r="F12" s="255"/>
      <c r="G12" s="255"/>
      <c r="H12" s="8"/>
    </row>
    <row r="13" spans="1:8" ht="30" customHeight="1">
      <c r="A13" s="83"/>
      <c r="B13" s="83"/>
      <c r="C13" s="83"/>
      <c r="D13" s="83"/>
      <c r="E13" s="83"/>
      <c r="F13" s="83"/>
      <c r="G13" s="83"/>
    </row>
    <row r="14" spans="1:8" ht="30" customHeight="1">
      <c r="A14" s="33"/>
      <c r="B14" s="33"/>
      <c r="C14" s="28"/>
      <c r="D14" s="29"/>
      <c r="E14" s="30"/>
      <c r="F14" s="31"/>
      <c r="G14" s="32"/>
    </row>
  </sheetData>
  <mergeCells count="2">
    <mergeCell ref="A5:G5"/>
    <mergeCell ref="A12:G12"/>
  </mergeCells>
  <phoneticPr fontId="13" type="noConversion"/>
  <pageMargins left="0.74803149606299213" right="0.35433070866141736" top="0.39370078740157483" bottom="0.39370078740157483" header="0" footer="0.27559055118110237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17"/>
  <sheetViews>
    <sheetView showZeros="0" view="pageBreakPreview" topLeftCell="A2" zoomScaleNormal="100" zoomScaleSheetLayoutView="100" workbookViewId="0">
      <selection activeCell="F6" sqref="F6"/>
    </sheetView>
  </sheetViews>
  <sheetFormatPr defaultColWidth="8.8984375" defaultRowHeight="13.2"/>
  <cols>
    <col min="1" max="1" width="4.69921875" style="10" customWidth="1"/>
    <col min="2" max="2" width="18.69921875" style="16" customWidth="1"/>
    <col min="3" max="3" width="10.69921875" style="16" customWidth="1"/>
    <col min="4" max="4" width="4.69921875" style="10" customWidth="1"/>
    <col min="5" max="5" width="5.69921875" style="36" customWidth="1"/>
    <col min="6" max="7" width="10.69921875" style="36" customWidth="1"/>
    <col min="8" max="11" width="6.69921875" style="36" customWidth="1"/>
    <col min="12" max="12" width="10.69921875" style="36" customWidth="1"/>
    <col min="13" max="13" width="10.69921875" style="10" customWidth="1"/>
    <col min="14" max="14" width="15.59765625" style="9" customWidth="1"/>
    <col min="15" max="16" width="15.59765625" style="10" customWidth="1"/>
    <col min="17" max="16384" width="8.8984375" style="9"/>
  </cols>
  <sheetData>
    <row r="1" spans="1:20" ht="49.95" customHeight="1">
      <c r="A1" s="256" t="s">
        <v>71</v>
      </c>
      <c r="B1" s="256"/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</row>
    <row r="2" spans="1:20" ht="30" customHeight="1">
      <c r="A2" s="257" t="str">
        <f>공종별집계표!A2</f>
        <v>건명 : 군북지구 지표수보강개발사업 수배전 구매설치</v>
      </c>
      <c r="B2" s="257"/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</row>
    <row r="3" spans="1:20" ht="30" customHeight="1">
      <c r="A3" s="268" t="str">
        <f>"금액 : 일금"&amp;NUMBERSTRING(L12,1)&amp;"원정 (￦"&amp;TEXT(L12,"#,##0)")</f>
        <v>금액 : 일금영원정 (￦0)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</row>
    <row r="4" spans="1:20" ht="30" customHeight="1">
      <c r="A4" s="258" t="s">
        <v>72</v>
      </c>
      <c r="B4" s="260" t="s">
        <v>73</v>
      </c>
      <c r="C4" s="260" t="s">
        <v>74</v>
      </c>
      <c r="D4" s="258" t="s">
        <v>75</v>
      </c>
      <c r="E4" s="262" t="s">
        <v>76</v>
      </c>
      <c r="F4" s="264" t="s">
        <v>77</v>
      </c>
      <c r="G4" s="265"/>
      <c r="H4" s="264" t="s">
        <v>78</v>
      </c>
      <c r="I4" s="265"/>
      <c r="J4" s="264" t="s">
        <v>79</v>
      </c>
      <c r="K4" s="265"/>
      <c r="L4" s="262" t="s">
        <v>80</v>
      </c>
      <c r="M4" s="258" t="s">
        <v>81</v>
      </c>
    </row>
    <row r="5" spans="1:20" ht="30" customHeight="1">
      <c r="A5" s="259"/>
      <c r="B5" s="261"/>
      <c r="C5" s="261"/>
      <c r="D5" s="259"/>
      <c r="E5" s="263"/>
      <c r="F5" s="42" t="s">
        <v>82</v>
      </c>
      <c r="G5" s="42" t="s">
        <v>83</v>
      </c>
      <c r="H5" s="42" t="s">
        <v>82</v>
      </c>
      <c r="I5" s="42" t="s">
        <v>83</v>
      </c>
      <c r="J5" s="42" t="s">
        <v>82</v>
      </c>
      <c r="K5" s="42" t="s">
        <v>83</v>
      </c>
      <c r="L5" s="263"/>
      <c r="M5" s="259"/>
    </row>
    <row r="6" spans="1:20" s="44" customFormat="1" ht="30" customHeight="1">
      <c r="A6" s="48">
        <v>1</v>
      </c>
      <c r="B6" s="272" t="s">
        <v>147</v>
      </c>
      <c r="C6" s="273"/>
      <c r="D6" s="48" t="s">
        <v>84</v>
      </c>
      <c r="E6" s="50">
        <v>1</v>
      </c>
      <c r="F6" s="50">
        <f>공종별집계표!F7</f>
        <v>0</v>
      </c>
      <c r="G6" s="50">
        <f>E6*F6</f>
        <v>0</v>
      </c>
      <c r="H6" s="50"/>
      <c r="I6" s="50"/>
      <c r="J6" s="50"/>
      <c r="K6" s="50"/>
      <c r="L6" s="50">
        <f>G6</f>
        <v>0</v>
      </c>
      <c r="M6" s="85"/>
      <c r="N6" s="131"/>
      <c r="O6" s="57"/>
      <c r="P6" s="57"/>
    </row>
    <row r="7" spans="1:20" ht="30" customHeight="1">
      <c r="B7" s="19"/>
      <c r="C7" s="19"/>
      <c r="E7" s="40"/>
      <c r="N7" s="132"/>
    </row>
    <row r="8" spans="1:20" ht="30" customHeight="1">
      <c r="B8" s="45" t="s">
        <v>85</v>
      </c>
      <c r="C8" s="19"/>
      <c r="E8" s="40"/>
      <c r="G8" s="36">
        <f>SUM(G6:G6)</f>
        <v>0</v>
      </c>
      <c r="L8" s="36">
        <f>SUM(L6:L6)</f>
        <v>0</v>
      </c>
    </row>
    <row r="9" spans="1:20" ht="30" customHeight="1">
      <c r="B9" s="19"/>
      <c r="C9" s="19"/>
      <c r="E9" s="40"/>
      <c r="N9" s="10" t="s">
        <v>93</v>
      </c>
      <c r="O9" s="59" t="s">
        <v>94</v>
      </c>
      <c r="P9" s="59" t="s">
        <v>95</v>
      </c>
    </row>
    <row r="10" spans="1:20" s="56" customFormat="1" ht="30" customHeight="1">
      <c r="A10" s="51"/>
      <c r="B10" s="52" t="s">
        <v>86</v>
      </c>
      <c r="C10" s="53"/>
      <c r="D10" s="51" t="s">
        <v>87</v>
      </c>
      <c r="E10" s="54">
        <v>0.54</v>
      </c>
      <c r="F10" s="55"/>
      <c r="G10" s="55"/>
      <c r="H10" s="55"/>
      <c r="I10" s="55"/>
      <c r="J10" s="55"/>
      <c r="K10" s="55"/>
      <c r="L10" s="55">
        <f>L8*E10%</f>
        <v>0</v>
      </c>
      <c r="M10" s="51"/>
      <c r="N10" s="58" t="s">
        <v>96</v>
      </c>
      <c r="O10" s="57" t="s">
        <v>102</v>
      </c>
      <c r="P10" s="271">
        <v>0.54</v>
      </c>
    </row>
    <row r="11" spans="1:20" ht="30" customHeight="1">
      <c r="B11" s="19"/>
      <c r="C11" s="19"/>
      <c r="E11" s="40"/>
      <c r="N11" s="10" t="s">
        <v>97</v>
      </c>
      <c r="O11" s="57" t="s">
        <v>103</v>
      </c>
      <c r="P11" s="271"/>
    </row>
    <row r="12" spans="1:20" s="13" customFormat="1" ht="30" customHeight="1">
      <c r="A12" s="41"/>
      <c r="B12" s="46" t="s">
        <v>88</v>
      </c>
      <c r="C12" s="22"/>
      <c r="D12" s="41"/>
      <c r="E12" s="43"/>
      <c r="F12" s="43"/>
      <c r="G12" s="43"/>
      <c r="H12" s="43"/>
      <c r="I12" s="43"/>
      <c r="J12" s="43"/>
      <c r="K12" s="43"/>
      <c r="L12" s="43">
        <f>ROUNDDOWN((L8+L10),-3)</f>
        <v>0</v>
      </c>
      <c r="M12" s="41"/>
      <c r="N12" s="10" t="s">
        <v>98</v>
      </c>
      <c r="O12" s="59" t="s">
        <v>104</v>
      </c>
      <c r="P12" s="271"/>
      <c r="Q12" s="9"/>
      <c r="R12" s="9"/>
      <c r="S12" s="9"/>
      <c r="T12" s="9"/>
    </row>
    <row r="13" spans="1:20" s="13" customFormat="1" ht="30" customHeight="1">
      <c r="A13" s="49"/>
      <c r="B13" s="269"/>
      <c r="C13" s="270"/>
      <c r="D13" s="49"/>
      <c r="E13" s="47"/>
      <c r="F13" s="47"/>
      <c r="G13" s="47"/>
      <c r="H13" s="47"/>
      <c r="I13" s="47"/>
      <c r="J13" s="47"/>
      <c r="K13" s="47"/>
      <c r="L13" s="47"/>
      <c r="M13" s="49"/>
      <c r="N13" s="10" t="s">
        <v>99</v>
      </c>
      <c r="O13" s="59">
        <v>0.76</v>
      </c>
      <c r="P13" s="271"/>
      <c r="Q13" s="9"/>
      <c r="R13" s="9"/>
      <c r="S13" s="9"/>
      <c r="T13" s="9"/>
    </row>
    <row r="14" spans="1:20" s="13" customFormat="1" ht="30" customHeight="1">
      <c r="A14" s="49"/>
      <c r="B14" s="269"/>
      <c r="C14" s="270"/>
      <c r="D14" s="49"/>
      <c r="E14" s="47"/>
      <c r="F14" s="47"/>
      <c r="G14" s="47"/>
      <c r="H14" s="47"/>
      <c r="I14" s="47"/>
      <c r="J14" s="47"/>
      <c r="K14" s="47"/>
      <c r="L14" s="47"/>
      <c r="M14" s="49"/>
      <c r="N14" s="10" t="s">
        <v>100</v>
      </c>
      <c r="O14" s="59">
        <v>0.48</v>
      </c>
      <c r="P14" s="59">
        <v>0.47</v>
      </c>
      <c r="Q14" s="9"/>
      <c r="R14" s="9"/>
      <c r="S14" s="9"/>
      <c r="T14" s="9"/>
    </row>
    <row r="15" spans="1:20" s="13" customFormat="1" ht="30" customHeight="1">
      <c r="A15" s="49"/>
      <c r="B15" s="266"/>
      <c r="C15" s="267"/>
      <c r="D15" s="49"/>
      <c r="E15" s="47"/>
      <c r="F15" s="47"/>
      <c r="G15" s="47"/>
      <c r="H15" s="47"/>
      <c r="I15" s="47"/>
      <c r="J15" s="47"/>
      <c r="K15" s="47"/>
      <c r="L15" s="47"/>
      <c r="M15" s="49"/>
      <c r="N15" s="10" t="s">
        <v>101</v>
      </c>
      <c r="O15" s="59">
        <v>0.38</v>
      </c>
      <c r="P15" s="59">
        <v>0.37</v>
      </c>
      <c r="Q15" s="9"/>
      <c r="R15" s="9"/>
      <c r="S15" s="9"/>
      <c r="T15" s="9"/>
    </row>
    <row r="16" spans="1:20" ht="30" customHeight="1">
      <c r="B16" s="45"/>
      <c r="C16" s="19"/>
      <c r="E16" s="40"/>
      <c r="N16" s="10"/>
      <c r="O16" s="59"/>
      <c r="P16" s="59"/>
    </row>
    <row r="17" spans="2:16" ht="30" customHeight="1">
      <c r="B17" s="19"/>
      <c r="C17" s="19"/>
      <c r="E17" s="40"/>
      <c r="N17" s="10"/>
      <c r="O17" s="59"/>
      <c r="P17" s="59"/>
    </row>
  </sheetData>
  <mergeCells count="18">
    <mergeCell ref="B15:C15"/>
    <mergeCell ref="A3:M3"/>
    <mergeCell ref="B13:C13"/>
    <mergeCell ref="B14:C14"/>
    <mergeCell ref="P10:P13"/>
    <mergeCell ref="B6:C6"/>
    <mergeCell ref="A1:M1"/>
    <mergeCell ref="A2:M2"/>
    <mergeCell ref="A4:A5"/>
    <mergeCell ref="B4:B5"/>
    <mergeCell ref="C4:C5"/>
    <mergeCell ref="D4:D5"/>
    <mergeCell ref="E4:E5"/>
    <mergeCell ref="F4:G4"/>
    <mergeCell ref="H4:I4"/>
    <mergeCell ref="J4:K4"/>
    <mergeCell ref="L4:L5"/>
    <mergeCell ref="M4:M5"/>
  </mergeCells>
  <phoneticPr fontId="13" type="noConversion"/>
  <pageMargins left="0.74803149606299213" right="0.35433070866141736" top="0.39370078740157483" bottom="0.39370078740157483" header="0" footer="0.27559055118110237"/>
  <pageSetup paperSize="9" orientation="landscape" r:id="rId1"/>
  <headerFooter alignWithMargins="0">
    <oddFooter>&amp;R&amp;"굴림체,굵게"&amp;10&amp;P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A1:I33"/>
  <sheetViews>
    <sheetView tabSelected="1" topLeftCell="B1" workbookViewId="0">
      <selection activeCell="E14" sqref="E14"/>
    </sheetView>
  </sheetViews>
  <sheetFormatPr defaultColWidth="8.8984375" defaultRowHeight="17.399999999999999"/>
  <cols>
    <col min="1" max="1" width="0" style="226" hidden="1" customWidth="1"/>
    <col min="2" max="3" width="4.09765625" style="226" customWidth="1"/>
    <col min="4" max="4" width="31.69921875" style="226" customWidth="1"/>
    <col min="5" max="5" width="22.796875" style="226" customWidth="1"/>
    <col min="6" max="6" width="53.8984375" style="226" customWidth="1"/>
    <col min="7" max="7" width="27.19921875" style="226" customWidth="1"/>
    <col min="8" max="8" width="8.8984375" style="226"/>
    <col min="9" max="9" width="9.69921875" style="226" bestFit="1" customWidth="1"/>
    <col min="10" max="16384" width="8.8984375" style="226"/>
  </cols>
  <sheetData>
    <row r="1" spans="1:7" ht="24" customHeight="1">
      <c r="B1" s="274" t="s">
        <v>414</v>
      </c>
      <c r="C1" s="274"/>
      <c r="D1" s="274"/>
      <c r="E1" s="274"/>
      <c r="F1" s="274"/>
      <c r="G1" s="274"/>
    </row>
    <row r="2" spans="1:7" ht="21.9" customHeight="1">
      <c r="B2" s="275" t="s">
        <v>415</v>
      </c>
      <c r="C2" s="275"/>
      <c r="D2" s="275"/>
      <c r="E2" s="275"/>
      <c r="F2" s="227" t="s">
        <v>343</v>
      </c>
      <c r="G2" s="228">
        <f>E33</f>
        <v>84123000</v>
      </c>
    </row>
    <row r="3" spans="1:7" ht="21.9" customHeight="1">
      <c r="B3" s="276" t="s">
        <v>344</v>
      </c>
      <c r="C3" s="276"/>
      <c r="D3" s="276"/>
      <c r="E3" s="229" t="s">
        <v>345</v>
      </c>
      <c r="F3" s="229" t="s">
        <v>346</v>
      </c>
      <c r="G3" s="229" t="s">
        <v>347</v>
      </c>
    </row>
    <row r="4" spans="1:7" ht="21.9" customHeight="1">
      <c r="A4" s="230" t="s">
        <v>348</v>
      </c>
      <c r="B4" s="277" t="s">
        <v>349</v>
      </c>
      <c r="C4" s="277" t="s">
        <v>350</v>
      </c>
      <c r="D4" s="231" t="s">
        <v>351</v>
      </c>
      <c r="E4" s="232">
        <f>공종별집계표!F6</f>
        <v>169929</v>
      </c>
      <c r="F4" s="233" t="s">
        <v>352</v>
      </c>
      <c r="G4" s="233" t="s">
        <v>352</v>
      </c>
    </row>
    <row r="5" spans="1:7" ht="21.9" customHeight="1">
      <c r="A5" s="230" t="s">
        <v>353</v>
      </c>
      <c r="B5" s="277"/>
      <c r="C5" s="277"/>
      <c r="D5" s="231" t="s">
        <v>354</v>
      </c>
      <c r="E5" s="232">
        <v>0</v>
      </c>
      <c r="F5" s="233" t="s">
        <v>352</v>
      </c>
      <c r="G5" s="233" t="s">
        <v>352</v>
      </c>
    </row>
    <row r="6" spans="1:7" ht="21.9" customHeight="1">
      <c r="A6" s="230" t="s">
        <v>355</v>
      </c>
      <c r="B6" s="277"/>
      <c r="C6" s="277"/>
      <c r="D6" s="231" t="s">
        <v>356</v>
      </c>
      <c r="E6" s="232">
        <v>0</v>
      </c>
      <c r="F6" s="233" t="s">
        <v>352</v>
      </c>
      <c r="G6" s="233" t="s">
        <v>352</v>
      </c>
    </row>
    <row r="7" spans="1:7" ht="21.9" customHeight="1">
      <c r="A7" s="230" t="s">
        <v>357</v>
      </c>
      <c r="B7" s="277"/>
      <c r="C7" s="277"/>
      <c r="D7" s="231" t="s">
        <v>358</v>
      </c>
      <c r="E7" s="232">
        <f>TRUNC(E4+E5-E6, 0)</f>
        <v>169929</v>
      </c>
      <c r="F7" s="233" t="s">
        <v>352</v>
      </c>
      <c r="G7" s="233" t="s">
        <v>352</v>
      </c>
    </row>
    <row r="8" spans="1:7" ht="21.9" customHeight="1">
      <c r="A8" s="230" t="s">
        <v>359</v>
      </c>
      <c r="B8" s="277"/>
      <c r="C8" s="277" t="s">
        <v>360</v>
      </c>
      <c r="D8" s="231" t="s">
        <v>361</v>
      </c>
      <c r="E8" s="232">
        <f>공종별집계표!H6</f>
        <v>5664309</v>
      </c>
      <c r="F8" s="233" t="s">
        <v>352</v>
      </c>
      <c r="G8" s="233" t="s">
        <v>352</v>
      </c>
    </row>
    <row r="9" spans="1:7" ht="21.9" customHeight="1">
      <c r="A9" s="230" t="s">
        <v>362</v>
      </c>
      <c r="B9" s="277"/>
      <c r="C9" s="277"/>
      <c r="D9" s="231" t="s">
        <v>363</v>
      </c>
      <c r="E9" s="232">
        <f>TRUNC(E8*0.191, 0)</f>
        <v>1081883</v>
      </c>
      <c r="F9" s="252" t="s">
        <v>446</v>
      </c>
      <c r="G9" s="233" t="s">
        <v>352</v>
      </c>
    </row>
    <row r="10" spans="1:7" ht="21.9" customHeight="1">
      <c r="A10" s="230" t="s">
        <v>364</v>
      </c>
      <c r="B10" s="277"/>
      <c r="C10" s="277"/>
      <c r="D10" s="231" t="s">
        <v>358</v>
      </c>
      <c r="E10" s="232">
        <f>TRUNC(E8+E9, 0)</f>
        <v>6746192</v>
      </c>
      <c r="F10" s="233" t="s">
        <v>352</v>
      </c>
      <c r="G10" s="233" t="s">
        <v>352</v>
      </c>
    </row>
    <row r="11" spans="1:7" ht="21.9" customHeight="1">
      <c r="A11" s="230" t="s">
        <v>365</v>
      </c>
      <c r="B11" s="277"/>
      <c r="C11" s="277" t="s">
        <v>366</v>
      </c>
      <c r="D11" s="231" t="s">
        <v>367</v>
      </c>
      <c r="E11" s="232"/>
      <c r="F11" s="233" t="s">
        <v>352</v>
      </c>
      <c r="G11" s="233" t="s">
        <v>352</v>
      </c>
    </row>
    <row r="12" spans="1:7" ht="21.9" customHeight="1">
      <c r="A12" s="230" t="s">
        <v>368</v>
      </c>
      <c r="B12" s="277"/>
      <c r="C12" s="277"/>
      <c r="D12" s="231" t="s">
        <v>369</v>
      </c>
      <c r="E12" s="232">
        <f>TRUNC(E10*0.0356, 0)</f>
        <v>240164</v>
      </c>
      <c r="F12" s="233" t="s">
        <v>370</v>
      </c>
      <c r="G12" s="233" t="s">
        <v>352</v>
      </c>
    </row>
    <row r="13" spans="1:7" ht="21.9" customHeight="1">
      <c r="A13" s="230" t="s">
        <v>371</v>
      </c>
      <c r="B13" s="277"/>
      <c r="C13" s="277"/>
      <c r="D13" s="231" t="s">
        <v>372</v>
      </c>
      <c r="E13" s="232">
        <f>TRUNC(E10*0.0101, 0)</f>
        <v>68136</v>
      </c>
      <c r="F13" s="233" t="s">
        <v>373</v>
      </c>
      <c r="G13" s="233" t="s">
        <v>352</v>
      </c>
    </row>
    <row r="14" spans="1:7" ht="21.9" customHeight="1">
      <c r="A14" s="230"/>
      <c r="B14" s="277"/>
      <c r="C14" s="277"/>
      <c r="D14" s="238" t="s">
        <v>442</v>
      </c>
      <c r="E14" s="232">
        <f>TRUNC(E10*0.0009,0)</f>
        <v>6071</v>
      </c>
      <c r="F14" s="239" t="s">
        <v>444</v>
      </c>
      <c r="G14" s="237"/>
    </row>
    <row r="15" spans="1:7" ht="21.9" customHeight="1">
      <c r="A15" s="230"/>
      <c r="B15" s="277"/>
      <c r="C15" s="277"/>
      <c r="D15" s="238" t="s">
        <v>443</v>
      </c>
      <c r="E15" s="232">
        <f>TRUNC(E10*0.00006,0)</f>
        <v>404</v>
      </c>
      <c r="F15" s="239" t="s">
        <v>445</v>
      </c>
      <c r="G15" s="237"/>
    </row>
    <row r="16" spans="1:7" ht="21.9" customHeight="1">
      <c r="A16" s="230" t="s">
        <v>374</v>
      </c>
      <c r="B16" s="277"/>
      <c r="C16" s="277"/>
      <c r="D16" s="231" t="s">
        <v>375</v>
      </c>
      <c r="E16" s="232"/>
      <c r="F16" s="233"/>
      <c r="G16" s="233" t="s">
        <v>376</v>
      </c>
    </row>
    <row r="17" spans="1:9" ht="21.9" customHeight="1">
      <c r="A17" s="230" t="s">
        <v>377</v>
      </c>
      <c r="B17" s="277"/>
      <c r="C17" s="277"/>
      <c r="D17" s="231" t="s">
        <v>378</v>
      </c>
      <c r="E17" s="232"/>
      <c r="F17" s="233"/>
      <c r="G17" s="233" t="s">
        <v>376</v>
      </c>
    </row>
    <row r="18" spans="1:9" ht="21.9" customHeight="1">
      <c r="A18" s="230" t="s">
        <v>379</v>
      </c>
      <c r="B18" s="277"/>
      <c r="C18" s="277"/>
      <c r="D18" s="231" t="s">
        <v>380</v>
      </c>
      <c r="E18" s="232">
        <f>TRUNC(E16*0.1281, 0)</f>
        <v>0</v>
      </c>
      <c r="F18" s="233"/>
      <c r="G18" s="233" t="s">
        <v>376</v>
      </c>
    </row>
    <row r="19" spans="1:9" ht="21.9" customHeight="1">
      <c r="A19" s="230" t="s">
        <v>381</v>
      </c>
      <c r="B19" s="277"/>
      <c r="C19" s="277"/>
      <c r="D19" s="231" t="s">
        <v>382</v>
      </c>
      <c r="E19" s="232"/>
      <c r="F19" s="233"/>
      <c r="G19" s="233" t="s">
        <v>376</v>
      </c>
    </row>
    <row r="20" spans="1:9" ht="21.9" customHeight="1">
      <c r="A20" s="230" t="s">
        <v>383</v>
      </c>
      <c r="B20" s="277"/>
      <c r="C20" s="277"/>
      <c r="D20" s="231" t="s">
        <v>384</v>
      </c>
      <c r="E20" s="232">
        <f>TRUNC((E7+E8)*0.0207, 0)*0.7*1.2</f>
        <v>101445.11999999998</v>
      </c>
      <c r="F20" s="239" t="s">
        <v>440</v>
      </c>
      <c r="G20" s="233" t="s">
        <v>352</v>
      </c>
      <c r="I20" s="234"/>
    </row>
    <row r="21" spans="1:9" ht="21.9" customHeight="1">
      <c r="A21" s="230" t="s">
        <v>385</v>
      </c>
      <c r="B21" s="277"/>
      <c r="C21" s="277"/>
      <c r="D21" s="231" t="s">
        <v>386</v>
      </c>
      <c r="E21" s="232"/>
      <c r="F21" s="233"/>
      <c r="G21" s="233" t="s">
        <v>352</v>
      </c>
    </row>
    <row r="22" spans="1:9" ht="21.9" customHeight="1">
      <c r="A22" s="230" t="s">
        <v>387</v>
      </c>
      <c r="B22" s="277"/>
      <c r="C22" s="277"/>
      <c r="D22" s="231" t="s">
        <v>358</v>
      </c>
      <c r="E22" s="232">
        <f>TRUNC(E11+E12+E13+E14+E15+E16+E17+E19+E20+E18+E21, 0)</f>
        <v>416220</v>
      </c>
      <c r="F22" s="233" t="s">
        <v>352</v>
      </c>
      <c r="G22" s="233" t="s">
        <v>352</v>
      </c>
    </row>
    <row r="23" spans="1:9" ht="21.9" customHeight="1">
      <c r="A23" s="230" t="s">
        <v>388</v>
      </c>
      <c r="B23" s="278" t="s">
        <v>389</v>
      </c>
      <c r="C23" s="278"/>
      <c r="D23" s="279"/>
      <c r="E23" s="232">
        <f>TRUNC(E7+E10+E22, 0)</f>
        <v>7332341</v>
      </c>
      <c r="F23" s="233" t="s">
        <v>352</v>
      </c>
      <c r="G23" s="233" t="s">
        <v>352</v>
      </c>
    </row>
    <row r="24" spans="1:9" ht="21.9" customHeight="1">
      <c r="A24" s="230" t="s">
        <v>390</v>
      </c>
      <c r="B24" s="278" t="s">
        <v>391</v>
      </c>
      <c r="C24" s="278"/>
      <c r="D24" s="279"/>
      <c r="E24" s="232"/>
      <c r="F24" s="233"/>
      <c r="G24" s="233" t="s">
        <v>352</v>
      </c>
    </row>
    <row r="25" spans="1:9" ht="21.9" customHeight="1">
      <c r="A25" s="230" t="s">
        <v>392</v>
      </c>
      <c r="B25" s="278" t="s">
        <v>393</v>
      </c>
      <c r="C25" s="278"/>
      <c r="D25" s="279"/>
      <c r="E25" s="232"/>
      <c r="F25" s="233"/>
      <c r="G25" s="233" t="s">
        <v>352</v>
      </c>
    </row>
    <row r="26" spans="1:9" ht="21.9" customHeight="1">
      <c r="A26" s="230"/>
      <c r="B26" s="280" t="s">
        <v>448</v>
      </c>
      <c r="C26" s="281"/>
      <c r="D26" s="282"/>
      <c r="E26" s="232">
        <f>(E23+E24+E25+E30/1.1)*0.0026477</f>
        <v>201960.7192657</v>
      </c>
      <c r="F26" s="253" t="s">
        <v>447</v>
      </c>
      <c r="G26" s="251"/>
    </row>
    <row r="27" spans="1:9" ht="21.9" customHeight="1">
      <c r="A27" s="230" t="s">
        <v>394</v>
      </c>
      <c r="B27" s="278" t="s">
        <v>395</v>
      </c>
      <c r="C27" s="278"/>
      <c r="D27" s="279"/>
      <c r="E27" s="232">
        <f>TRUNC(INT((E23+E24+E25+E26)/10000)*10000, 0)</f>
        <v>7530000</v>
      </c>
      <c r="F27" s="233" t="s">
        <v>352</v>
      </c>
      <c r="G27" s="233" t="s">
        <v>352</v>
      </c>
    </row>
    <row r="28" spans="1:9" ht="21.9" customHeight="1">
      <c r="A28" s="230" t="s">
        <v>396</v>
      </c>
      <c r="B28" s="278" t="s">
        <v>397</v>
      </c>
      <c r="C28" s="278"/>
      <c r="D28" s="279"/>
      <c r="E28" s="232">
        <f>TRUNC(E27*0.1, 0)</f>
        <v>753000</v>
      </c>
      <c r="F28" s="233" t="s">
        <v>398</v>
      </c>
      <c r="G28" s="233" t="s">
        <v>352</v>
      </c>
    </row>
    <row r="29" spans="1:9" ht="21.9" customHeight="1">
      <c r="A29" s="230" t="s">
        <v>399</v>
      </c>
      <c r="B29" s="278" t="s">
        <v>400</v>
      </c>
      <c r="C29" s="278"/>
      <c r="D29" s="279"/>
      <c r="E29" s="232">
        <f>TRUNC(E27+E28, 0)</f>
        <v>8283000</v>
      </c>
      <c r="F29" s="233" t="s">
        <v>352</v>
      </c>
      <c r="G29" s="233" t="s">
        <v>352</v>
      </c>
    </row>
    <row r="30" spans="1:9" ht="21.9" customHeight="1">
      <c r="A30" s="230" t="s">
        <v>401</v>
      </c>
      <c r="B30" s="278" t="s">
        <v>402</v>
      </c>
      <c r="C30" s="278"/>
      <c r="D30" s="279"/>
      <c r="E30" s="232">
        <f>제조원가계산서!F17</f>
        <v>75840000</v>
      </c>
      <c r="F30" s="233" t="s">
        <v>352</v>
      </c>
      <c r="G30" s="233" t="s">
        <v>352</v>
      </c>
    </row>
    <row r="31" spans="1:9" ht="21.75" hidden="1" customHeight="1">
      <c r="A31" s="230" t="s">
        <v>403</v>
      </c>
      <c r="B31" s="278" t="s">
        <v>404</v>
      </c>
      <c r="C31" s="278"/>
      <c r="D31" s="279"/>
      <c r="E31" s="232"/>
      <c r="F31" s="233" t="s">
        <v>352</v>
      </c>
      <c r="G31" s="233" t="s">
        <v>352</v>
      </c>
    </row>
    <row r="32" spans="1:9" ht="21.9" hidden="1" customHeight="1">
      <c r="A32" s="230" t="s">
        <v>405</v>
      </c>
      <c r="B32" s="278" t="s">
        <v>406</v>
      </c>
      <c r="C32" s="278"/>
      <c r="D32" s="279"/>
      <c r="E32" s="232"/>
      <c r="F32" s="233" t="s">
        <v>352</v>
      </c>
      <c r="G32" s="233" t="s">
        <v>352</v>
      </c>
    </row>
    <row r="33" spans="1:7" ht="21.9" customHeight="1">
      <c r="A33" s="230" t="s">
        <v>407</v>
      </c>
      <c r="B33" s="278" t="s">
        <v>408</v>
      </c>
      <c r="C33" s="278"/>
      <c r="D33" s="279"/>
      <c r="E33" s="232">
        <f>TRUNC(E29+E30+E31+E32, 0)</f>
        <v>84123000</v>
      </c>
      <c r="F33" s="233" t="s">
        <v>352</v>
      </c>
      <c r="G33" s="233" t="s">
        <v>352</v>
      </c>
    </row>
  </sheetData>
  <mergeCells count="18">
    <mergeCell ref="B30:D30"/>
    <mergeCell ref="B31:D31"/>
    <mergeCell ref="B32:D32"/>
    <mergeCell ref="B33:D33"/>
    <mergeCell ref="B23:D23"/>
    <mergeCell ref="B24:D24"/>
    <mergeCell ref="B25:D25"/>
    <mergeCell ref="B27:D27"/>
    <mergeCell ref="B28:D28"/>
    <mergeCell ref="B29:D29"/>
    <mergeCell ref="B26:D26"/>
    <mergeCell ref="B1:G1"/>
    <mergeCell ref="B2:E2"/>
    <mergeCell ref="B3:D3"/>
    <mergeCell ref="B4:B22"/>
    <mergeCell ref="C4:C7"/>
    <mergeCell ref="C8:C10"/>
    <mergeCell ref="C11:C22"/>
  </mergeCells>
  <phoneticPr fontId="13" type="noConversion"/>
  <pageMargins left="0.78740157480314954" right="0" top="0.39370078740157477" bottom="0.39370078740157477" header="0" footer="0"/>
  <pageSetup paperSize="9" scale="78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18"/>
  <sheetViews>
    <sheetView showZeros="0" view="pageBreakPreview" zoomScaleNormal="100" zoomScaleSheetLayoutView="100" workbookViewId="0">
      <selection activeCell="D8" sqref="D8"/>
    </sheetView>
  </sheetViews>
  <sheetFormatPr defaultColWidth="8.8984375" defaultRowHeight="13.2"/>
  <cols>
    <col min="1" max="1" width="9.5" style="10" customWidth="1"/>
    <col min="2" max="2" width="36.69921875" style="16" customWidth="1"/>
    <col min="3" max="3" width="13.59765625" style="10" customWidth="1"/>
    <col min="4" max="6" width="13.59765625" style="36" customWidth="1"/>
    <col min="7" max="7" width="13.59765625" style="39" customWidth="1"/>
    <col min="8" max="13" width="13.59765625" style="9" customWidth="1"/>
    <col min="14" max="16384" width="8.8984375" style="9"/>
  </cols>
  <sheetData>
    <row r="1" spans="1:13" ht="49.95" customHeight="1">
      <c r="A1" s="256" t="s">
        <v>439</v>
      </c>
      <c r="B1" s="256"/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85"/>
    </row>
    <row r="2" spans="1:13" ht="30" customHeight="1">
      <c r="A2" s="268" t="s">
        <v>416</v>
      </c>
      <c r="B2" s="268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86"/>
    </row>
    <row r="3" spans="1:13" ht="30" customHeight="1">
      <c r="A3" s="283" t="s">
        <v>427</v>
      </c>
      <c r="B3" s="283" t="s">
        <v>428</v>
      </c>
      <c r="C3" s="283" t="s">
        <v>254</v>
      </c>
      <c r="D3" s="283" t="s">
        <v>429</v>
      </c>
      <c r="E3" s="283" t="s">
        <v>430</v>
      </c>
      <c r="F3" s="283"/>
      <c r="G3" s="283" t="s">
        <v>431</v>
      </c>
      <c r="H3" s="283"/>
      <c r="I3" s="283" t="s">
        <v>432</v>
      </c>
      <c r="J3" s="283"/>
      <c r="K3" s="283" t="s">
        <v>433</v>
      </c>
      <c r="L3" s="283"/>
      <c r="M3" s="283" t="s">
        <v>434</v>
      </c>
    </row>
    <row r="4" spans="1:13" ht="30" customHeight="1">
      <c r="A4" s="284"/>
      <c r="B4" s="284"/>
      <c r="C4" s="284"/>
      <c r="D4" s="284"/>
      <c r="E4" s="246" t="s">
        <v>435</v>
      </c>
      <c r="F4" s="246" t="s">
        <v>436</v>
      </c>
      <c r="G4" s="246" t="s">
        <v>435</v>
      </c>
      <c r="H4" s="246" t="s">
        <v>436</v>
      </c>
      <c r="I4" s="246" t="s">
        <v>435</v>
      </c>
      <c r="J4" s="246" t="s">
        <v>436</v>
      </c>
      <c r="K4" s="246" t="s">
        <v>435</v>
      </c>
      <c r="L4" s="246" t="s">
        <v>436</v>
      </c>
      <c r="M4" s="284"/>
    </row>
    <row r="5" spans="1:13" ht="30" customHeight="1">
      <c r="A5" s="10">
        <v>1</v>
      </c>
      <c r="B5" s="16" t="s">
        <v>226</v>
      </c>
      <c r="C5" s="10" t="s">
        <v>44</v>
      </c>
      <c r="D5" s="36">
        <v>1</v>
      </c>
      <c r="E5" s="247">
        <f>제조원가계산서!F17</f>
        <v>75840000</v>
      </c>
      <c r="F5" s="247">
        <f>D5*E5</f>
        <v>75840000</v>
      </c>
      <c r="G5" s="248"/>
      <c r="H5" s="247"/>
      <c r="I5" s="247"/>
      <c r="J5" s="247"/>
      <c r="K5" s="247">
        <f>E5+G5+I5</f>
        <v>75840000</v>
      </c>
      <c r="L5" s="247">
        <f>D5*K5</f>
        <v>75840000</v>
      </c>
    </row>
    <row r="6" spans="1:13" ht="30" customHeight="1">
      <c r="A6" s="10">
        <v>2</v>
      </c>
      <c r="B6" s="16" t="s">
        <v>225</v>
      </c>
      <c r="C6" s="10" t="s">
        <v>44</v>
      </c>
      <c r="D6" s="36">
        <v>1</v>
      </c>
      <c r="E6" s="247">
        <f>일위대가목록!G13</f>
        <v>169929</v>
      </c>
      <c r="F6" s="247">
        <f>D6*E6</f>
        <v>169929</v>
      </c>
      <c r="G6" s="249">
        <f>일위대가목록!I13</f>
        <v>5664309</v>
      </c>
      <c r="H6" s="247">
        <f>D6*G6</f>
        <v>5664309</v>
      </c>
      <c r="I6" s="247">
        <v>0</v>
      </c>
      <c r="J6" s="247">
        <f>D6*I6</f>
        <v>0</v>
      </c>
      <c r="K6" s="247">
        <f>E6+G6+I6</f>
        <v>5834238</v>
      </c>
      <c r="L6" s="247">
        <f>D6*K6</f>
        <v>5834238</v>
      </c>
    </row>
    <row r="7" spans="1:13" s="13" customFormat="1" ht="30" customHeight="1">
      <c r="A7" s="23"/>
      <c r="B7" s="21" t="s">
        <v>4</v>
      </c>
      <c r="C7" s="23"/>
      <c r="D7" s="37"/>
      <c r="E7" s="250"/>
      <c r="F7" s="250"/>
      <c r="G7" s="250"/>
      <c r="H7" s="250"/>
      <c r="I7" s="250"/>
      <c r="J7" s="250"/>
      <c r="K7" s="250"/>
      <c r="L7" s="250"/>
    </row>
    <row r="8" spans="1:13" s="13" customFormat="1" ht="30" customHeight="1">
      <c r="A8" s="60"/>
      <c r="B8" s="86"/>
      <c r="C8" s="60"/>
      <c r="D8" s="47"/>
      <c r="E8" s="47"/>
      <c r="F8" s="47"/>
      <c r="G8" s="38"/>
    </row>
    <row r="9" spans="1:13" ht="30" customHeight="1">
      <c r="B9" s="86"/>
    </row>
    <row r="10" spans="1:13" ht="30" customHeight="1">
      <c r="B10" s="86"/>
    </row>
    <row r="11" spans="1:13" ht="30" customHeight="1"/>
    <row r="12" spans="1:13" ht="30" customHeight="1"/>
    <row r="13" spans="1:13" ht="30" customHeight="1"/>
    <row r="14" spans="1:13" ht="30" customHeight="1"/>
    <row r="15" spans="1:13" ht="30" customHeight="1"/>
    <row r="16" spans="1:13" ht="30" customHeight="1"/>
    <row r="17" spans="2:10" ht="30" customHeight="1"/>
    <row r="18" spans="2:10" s="10" customFormat="1" ht="30" customHeight="1">
      <c r="B18" s="16"/>
      <c r="D18" s="36"/>
      <c r="E18" s="36"/>
      <c r="F18" s="36"/>
      <c r="G18" s="39"/>
      <c r="H18" s="9"/>
      <c r="I18" s="9"/>
      <c r="J18" s="9"/>
    </row>
  </sheetData>
  <mergeCells count="11">
    <mergeCell ref="I3:J3"/>
    <mergeCell ref="K3:L3"/>
    <mergeCell ref="M3:M4"/>
    <mergeCell ref="A1:M1"/>
    <mergeCell ref="A2:M2"/>
    <mergeCell ref="A3:A4"/>
    <mergeCell ref="B3:B4"/>
    <mergeCell ref="C3:C4"/>
    <mergeCell ref="D3:D4"/>
    <mergeCell ref="E3:F3"/>
    <mergeCell ref="G3:H3"/>
  </mergeCells>
  <phoneticPr fontId="13" type="noConversion"/>
  <pageMargins left="0.74803149606299213" right="0.35433070866141736" top="0.39370078740157483" bottom="0.39370078740157483" header="0" footer="0.27559055118110237"/>
  <pageSetup paperSize="9" scale="60" orientation="landscape" r:id="rId1"/>
  <headerFooter alignWithMargins="0">
    <oddFooter>&amp;R&amp;"굴림체,굵게"&amp;10총괄표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7"/>
  <sheetViews>
    <sheetView showZeros="0" view="pageBreakPreview" zoomScaleNormal="100" zoomScaleSheetLayoutView="100" workbookViewId="0">
      <selection activeCell="G8" sqref="G8"/>
    </sheetView>
  </sheetViews>
  <sheetFormatPr defaultColWidth="8.8984375" defaultRowHeight="13.2"/>
  <cols>
    <col min="1" max="1" width="8.69921875" style="7" customWidth="1"/>
    <col min="2" max="2" width="26.69921875" style="1" customWidth="1"/>
    <col min="3" max="3" width="24.69921875" style="6" customWidth="1"/>
    <col min="4" max="4" width="4.69921875" style="3" customWidth="1"/>
    <col min="5" max="5" width="10.69921875" style="2" customWidth="1"/>
    <col min="6" max="6" width="26.69921875" style="18" customWidth="1"/>
    <col min="7" max="7" width="14.69921875" style="14" customWidth="1"/>
    <col min="8" max="8" width="8.8984375" style="1"/>
    <col min="9" max="10" width="8.8984375" style="1" customWidth="1"/>
    <col min="11" max="16384" width="8.8984375" style="1"/>
  </cols>
  <sheetData>
    <row r="1" spans="1:9" ht="49.95" customHeight="1">
      <c r="A1" s="288" t="s">
        <v>89</v>
      </c>
      <c r="B1" s="288"/>
      <c r="C1" s="288"/>
      <c r="D1" s="288"/>
      <c r="E1" s="288"/>
      <c r="F1" s="288"/>
      <c r="G1" s="288"/>
      <c r="H1" s="8"/>
    </row>
    <row r="2" spans="1:9" ht="30" customHeight="1">
      <c r="A2" s="291" t="str">
        <f>표지!A5</f>
        <v>건명 : 군북지구 지표수보강개발사업 수배전 구매설치</v>
      </c>
      <c r="B2" s="291"/>
      <c r="C2" s="291"/>
      <c r="D2" s="291"/>
      <c r="E2" s="291"/>
      <c r="F2" s="291"/>
      <c r="G2" s="291"/>
      <c r="H2" s="8"/>
    </row>
    <row r="3" spans="1:9" ht="30" customHeight="1">
      <c r="A3" s="293" t="s">
        <v>14</v>
      </c>
      <c r="B3" s="293"/>
      <c r="C3" s="292" t="s">
        <v>15</v>
      </c>
      <c r="D3" s="292"/>
      <c r="E3" s="292"/>
      <c r="F3" s="17" t="s">
        <v>16</v>
      </c>
      <c r="G3" s="15" t="s">
        <v>17</v>
      </c>
    </row>
    <row r="4" spans="1:9" ht="30" customHeight="1">
      <c r="A4" s="289" t="s">
        <v>18</v>
      </c>
      <c r="B4" s="4" t="s">
        <v>19</v>
      </c>
      <c r="C4" s="5"/>
      <c r="F4" s="18">
        <f>일위대가목록!G9</f>
        <v>44849959.799999997</v>
      </c>
    </row>
    <row r="5" spans="1:9" ht="30" customHeight="1">
      <c r="A5" s="289"/>
      <c r="B5" s="4" t="s">
        <v>20</v>
      </c>
      <c r="C5" s="5" t="s">
        <v>21</v>
      </c>
      <c r="D5" s="3" t="s">
        <v>22</v>
      </c>
      <c r="E5" s="2">
        <v>7.7999999999999996E-3</v>
      </c>
      <c r="F5" s="18">
        <f>ROUNDDOWN(F4*E5,0)</f>
        <v>349829</v>
      </c>
    </row>
    <row r="6" spans="1:9" ht="30" customHeight="1">
      <c r="A6" s="289"/>
      <c r="B6" s="4" t="s">
        <v>23</v>
      </c>
      <c r="C6" s="5"/>
      <c r="F6" s="18">
        <f>SUM(F4:F5)</f>
        <v>45199788.799999997</v>
      </c>
    </row>
    <row r="7" spans="1:9" ht="30" customHeight="1">
      <c r="A7" s="290" t="s">
        <v>3</v>
      </c>
      <c r="B7" s="4" t="s">
        <v>24</v>
      </c>
      <c r="C7" s="5"/>
      <c r="F7" s="18">
        <f>일위대가목록!I9</f>
        <v>7565926.342000002</v>
      </c>
    </row>
    <row r="8" spans="1:9" ht="30" customHeight="1">
      <c r="A8" s="290"/>
      <c r="B8" s="4" t="s">
        <v>25</v>
      </c>
      <c r="C8" s="5" t="s">
        <v>26</v>
      </c>
      <c r="D8" s="3" t="s">
        <v>22</v>
      </c>
      <c r="E8" s="2">
        <v>1.2212000000000001</v>
      </c>
      <c r="F8" s="18">
        <f>ROUNDDOWN(F7*E8,0)</f>
        <v>9239509</v>
      </c>
    </row>
    <row r="9" spans="1:9" ht="30" customHeight="1">
      <c r="A9" s="290"/>
      <c r="B9" s="4" t="s">
        <v>27</v>
      </c>
      <c r="C9" s="5" t="s">
        <v>28</v>
      </c>
      <c r="D9" s="3" t="s">
        <v>22</v>
      </c>
      <c r="E9" s="2">
        <v>0.33850000000000002</v>
      </c>
      <c r="F9" s="18">
        <f>ROUNDDOWN(F8*E9,0)</f>
        <v>3127573</v>
      </c>
    </row>
    <row r="10" spans="1:9" ht="30" customHeight="1">
      <c r="A10" s="290"/>
      <c r="B10" s="4" t="s">
        <v>23</v>
      </c>
      <c r="C10" s="5"/>
      <c r="F10" s="18">
        <f>SUM(F8:F9)</f>
        <v>12367082</v>
      </c>
    </row>
    <row r="11" spans="1:9" ht="30" customHeight="1">
      <c r="A11" s="287" t="s">
        <v>29</v>
      </c>
      <c r="B11" s="287"/>
      <c r="C11" s="5" t="s">
        <v>30</v>
      </c>
      <c r="D11" s="3" t="s">
        <v>22</v>
      </c>
      <c r="E11" s="2">
        <v>5.3900000000000003E-2</v>
      </c>
      <c r="F11" s="18">
        <f>ROUNDDOWN(F6*E11,0)</f>
        <v>2436268</v>
      </c>
    </row>
    <row r="12" spans="1:9" ht="30" customHeight="1">
      <c r="A12" s="287" t="s">
        <v>31</v>
      </c>
      <c r="B12" s="287"/>
      <c r="C12" s="5" t="s">
        <v>70</v>
      </c>
      <c r="F12" s="18">
        <f>F6+F10+F11</f>
        <v>60003138.799999997</v>
      </c>
    </row>
    <row r="13" spans="1:9" ht="30" customHeight="1">
      <c r="A13" s="287" t="s">
        <v>32</v>
      </c>
      <c r="B13" s="287"/>
      <c r="C13" s="5" t="s">
        <v>33</v>
      </c>
      <c r="D13" s="3" t="s">
        <v>22</v>
      </c>
      <c r="E13" s="2">
        <v>7.0000000000000007E-2</v>
      </c>
      <c r="F13" s="18">
        <f>ROUNDDOWN(F12*E13,0)</f>
        <v>4200219</v>
      </c>
    </row>
    <row r="14" spans="1:9" ht="30" customHeight="1">
      <c r="A14" s="287" t="s">
        <v>34</v>
      </c>
      <c r="B14" s="287"/>
      <c r="C14" s="5" t="s">
        <v>35</v>
      </c>
      <c r="D14" s="3" t="s">
        <v>22</v>
      </c>
      <c r="E14" s="2">
        <v>0.25</v>
      </c>
      <c r="F14" s="18">
        <f>ROUNDDOWN((F10+F11+F13)*E14,0)</f>
        <v>4750892</v>
      </c>
    </row>
    <row r="15" spans="1:9" ht="30" customHeight="1">
      <c r="A15" s="287" t="s">
        <v>36</v>
      </c>
      <c r="B15" s="287"/>
      <c r="C15" s="5"/>
      <c r="F15" s="18">
        <f>SUM(F12:F14)</f>
        <v>68954249.799999997</v>
      </c>
      <c r="I15" s="130"/>
    </row>
    <row r="16" spans="1:9" ht="30" customHeight="1">
      <c r="A16" s="287" t="s">
        <v>37</v>
      </c>
      <c r="B16" s="287"/>
      <c r="C16" s="5" t="s">
        <v>39</v>
      </c>
      <c r="D16" s="3" t="s">
        <v>22</v>
      </c>
      <c r="E16" s="2">
        <v>0.1</v>
      </c>
      <c r="F16" s="18">
        <f>ROUNDDOWN(F15*E16,0)</f>
        <v>6895424</v>
      </c>
      <c r="I16" s="130"/>
    </row>
    <row r="17" spans="1:9" ht="30" customHeight="1">
      <c r="A17" s="287" t="s">
        <v>4</v>
      </c>
      <c r="B17" s="287"/>
      <c r="F17" s="18">
        <f>ROUNDDOWN((F15+F16),-4)</f>
        <v>75840000</v>
      </c>
      <c r="G17" s="14" t="s">
        <v>146</v>
      </c>
      <c r="I17" s="130"/>
    </row>
  </sheetData>
  <mergeCells count="13">
    <mergeCell ref="A17:B17"/>
    <mergeCell ref="A1:G1"/>
    <mergeCell ref="A12:B12"/>
    <mergeCell ref="A13:B13"/>
    <mergeCell ref="A14:B14"/>
    <mergeCell ref="A4:A6"/>
    <mergeCell ref="A7:A10"/>
    <mergeCell ref="A11:B11"/>
    <mergeCell ref="A2:G2"/>
    <mergeCell ref="C3:E3"/>
    <mergeCell ref="A15:B15"/>
    <mergeCell ref="A3:B3"/>
    <mergeCell ref="A16:B16"/>
  </mergeCells>
  <phoneticPr fontId="13" type="noConversion"/>
  <pageMargins left="0.74803149606299213" right="0.35433070866141736" top="0.39370078740157483" bottom="0.39370078740157483" header="0" footer="0.27559055118110237"/>
  <pageSetup paperSize="9" orientation="landscape" r:id="rId1"/>
  <headerFooter alignWithMargins="0">
    <oddFooter>&amp;R&amp;"굴림체,굵게"&amp;10제조원가계산서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23"/>
  <sheetViews>
    <sheetView showZeros="0" view="pageBreakPreview" zoomScaleNormal="100" zoomScaleSheetLayoutView="100" workbookViewId="0">
      <pane ySplit="4" topLeftCell="A5" activePane="bottomLeft" state="frozen"/>
      <selection pane="bottomLeft" activeCell="G12" sqref="G12"/>
    </sheetView>
  </sheetViews>
  <sheetFormatPr defaultColWidth="8.8984375" defaultRowHeight="13.2"/>
  <cols>
    <col min="1" max="1" width="3.796875" style="10" customWidth="1"/>
    <col min="2" max="3" width="19.69921875" style="16" customWidth="1"/>
    <col min="4" max="4" width="4.796875" style="10" customWidth="1"/>
    <col min="5" max="5" width="5.796875" style="11" customWidth="1"/>
    <col min="6" max="6" width="9.69921875" style="11" customWidth="1"/>
    <col min="7" max="7" width="11.69921875" style="11" customWidth="1"/>
    <col min="8" max="8" width="9.69921875" style="11" customWidth="1"/>
    <col min="9" max="9" width="11.69921875" style="11" customWidth="1"/>
    <col min="10" max="10" width="12.69921875" style="11" customWidth="1"/>
    <col min="11" max="11" width="6.69921875" style="12" customWidth="1"/>
    <col min="12" max="12" width="8.8984375" style="9" customWidth="1"/>
    <col min="13" max="16384" width="8.8984375" style="9"/>
  </cols>
  <sheetData>
    <row r="1" spans="1:11" ht="40.200000000000003" customHeight="1">
      <c r="A1" s="256" t="s">
        <v>7</v>
      </c>
      <c r="B1" s="256"/>
      <c r="C1" s="256"/>
      <c r="D1" s="256"/>
      <c r="E1" s="256"/>
      <c r="F1" s="256"/>
      <c r="G1" s="256"/>
      <c r="H1" s="256"/>
      <c r="I1" s="256"/>
      <c r="J1" s="256"/>
      <c r="K1" s="256"/>
    </row>
    <row r="2" spans="1:11" ht="22.2" customHeight="1">
      <c r="A2" s="268" t="str">
        <f>공종별집계표!A2</f>
        <v>건명 : 군북지구 지표수보강개발사업 수배전 구매설치</v>
      </c>
      <c r="B2" s="268"/>
      <c r="C2" s="268"/>
      <c r="D2" s="268"/>
      <c r="E2" s="268"/>
      <c r="F2" s="268"/>
      <c r="G2" s="268"/>
      <c r="H2" s="268"/>
      <c r="I2" s="268"/>
      <c r="J2" s="268"/>
      <c r="K2" s="268"/>
    </row>
    <row r="3" spans="1:11" s="64" customFormat="1" ht="22.2" customHeight="1">
      <c r="A3" s="294" t="s">
        <v>0</v>
      </c>
      <c r="B3" s="296" t="s">
        <v>5</v>
      </c>
      <c r="C3" s="296" t="s">
        <v>6</v>
      </c>
      <c r="D3" s="294" t="s">
        <v>1</v>
      </c>
      <c r="E3" s="298" t="s">
        <v>2</v>
      </c>
      <c r="F3" s="300" t="s">
        <v>8</v>
      </c>
      <c r="G3" s="301"/>
      <c r="H3" s="300" t="s">
        <v>9</v>
      </c>
      <c r="I3" s="301"/>
      <c r="J3" s="62" t="s">
        <v>10</v>
      </c>
      <c r="K3" s="63" t="s">
        <v>11</v>
      </c>
    </row>
    <row r="4" spans="1:11" s="64" customFormat="1" ht="22.2" customHeight="1">
      <c r="A4" s="295"/>
      <c r="B4" s="297"/>
      <c r="C4" s="297"/>
      <c r="D4" s="295"/>
      <c r="E4" s="299"/>
      <c r="F4" s="62" t="s">
        <v>128</v>
      </c>
      <c r="G4" s="62" t="s">
        <v>129</v>
      </c>
      <c r="H4" s="62" t="s">
        <v>128</v>
      </c>
      <c r="I4" s="62" t="s">
        <v>129</v>
      </c>
      <c r="J4" s="62"/>
      <c r="K4" s="63"/>
    </row>
    <row r="5" spans="1:11" s="205" customFormat="1" ht="22.2" customHeight="1">
      <c r="A5" s="222"/>
      <c r="B5" s="223" t="s">
        <v>409</v>
      </c>
      <c r="C5" s="223"/>
      <c r="D5" s="222"/>
      <c r="E5" s="224"/>
      <c r="F5" s="62"/>
      <c r="G5" s="62"/>
      <c r="H5" s="62"/>
      <c r="I5" s="62"/>
      <c r="J5" s="62"/>
      <c r="K5" s="63"/>
    </row>
    <row r="6" spans="1:11" s="64" customFormat="1" ht="22.2" customHeight="1">
      <c r="A6" s="65">
        <v>1</v>
      </c>
      <c r="B6" s="66" t="s">
        <v>224</v>
      </c>
      <c r="C6" s="67" t="s">
        <v>199</v>
      </c>
      <c r="D6" s="65" t="s">
        <v>196</v>
      </c>
      <c r="E6" s="68">
        <v>1</v>
      </c>
      <c r="F6" s="68">
        <f>내역서!F62</f>
        <v>13827740.799999999</v>
      </c>
      <c r="G6" s="68">
        <f>E6*F6</f>
        <v>13827740.799999999</v>
      </c>
      <c r="H6" s="68">
        <f>내역서!H66</f>
        <v>2631139.602</v>
      </c>
      <c r="I6" s="68">
        <f>E6*H6</f>
        <v>2631139.602</v>
      </c>
      <c r="J6" s="68">
        <f>G6+I6</f>
        <v>16458880.401999999</v>
      </c>
      <c r="K6" s="84"/>
    </row>
    <row r="7" spans="1:11" s="64" customFormat="1" ht="22.2" customHeight="1">
      <c r="A7" s="65">
        <v>2</v>
      </c>
      <c r="B7" s="66" t="s">
        <v>194</v>
      </c>
      <c r="C7" s="67" t="s">
        <v>199</v>
      </c>
      <c r="D7" s="65" t="s">
        <v>196</v>
      </c>
      <c r="E7" s="68">
        <v>1</v>
      </c>
      <c r="F7" s="68">
        <f>내역서!F133</f>
        <v>15511109.4</v>
      </c>
      <c r="G7" s="68">
        <f t="shared" ref="G7:G8" si="0">E7*F7</f>
        <v>15511109.4</v>
      </c>
      <c r="H7" s="68">
        <f>내역서!H137</f>
        <v>2467393.3700000006</v>
      </c>
      <c r="I7" s="68">
        <f t="shared" ref="I7:I8" si="1">E7*H7</f>
        <v>2467393.3700000006</v>
      </c>
      <c r="J7" s="68">
        <f t="shared" ref="J7:J8" si="2">G7+I7</f>
        <v>17978502.77</v>
      </c>
      <c r="K7" s="84"/>
    </row>
    <row r="8" spans="1:11" s="64" customFormat="1" ht="22.2" customHeight="1">
      <c r="A8" s="65">
        <v>3</v>
      </c>
      <c r="B8" s="66" t="s">
        <v>195</v>
      </c>
      <c r="C8" s="67" t="s">
        <v>199</v>
      </c>
      <c r="D8" s="65" t="s">
        <v>196</v>
      </c>
      <c r="E8" s="68">
        <v>1</v>
      </c>
      <c r="F8" s="68">
        <f>내역서!F196</f>
        <v>15511109.6</v>
      </c>
      <c r="G8" s="68">
        <f t="shared" si="0"/>
        <v>15511109.6</v>
      </c>
      <c r="H8" s="68">
        <f>내역서!H200</f>
        <v>2467393.3700000006</v>
      </c>
      <c r="I8" s="68">
        <f t="shared" si="1"/>
        <v>2467393.3700000006</v>
      </c>
      <c r="J8" s="68">
        <f t="shared" si="2"/>
        <v>17978502.969999999</v>
      </c>
      <c r="K8" s="84"/>
    </row>
    <row r="9" spans="1:11" s="72" customFormat="1" ht="22.2" customHeight="1">
      <c r="A9" s="61"/>
      <c r="B9" s="69" t="s">
        <v>198</v>
      </c>
      <c r="C9" s="69"/>
      <c r="D9" s="61" t="s">
        <v>13</v>
      </c>
      <c r="E9" s="70">
        <v>1</v>
      </c>
      <c r="F9" s="70"/>
      <c r="G9" s="70">
        <f>SUM(G6:G8)</f>
        <v>44849959.799999997</v>
      </c>
      <c r="H9" s="70"/>
      <c r="I9" s="70">
        <f>SUM(I6:I8)</f>
        <v>7565926.342000002</v>
      </c>
      <c r="J9" s="70">
        <f>SUM(J6:J8)</f>
        <v>52415886.141999997</v>
      </c>
      <c r="K9" s="71"/>
    </row>
    <row r="10" spans="1:11" s="72" customFormat="1" ht="22.2" customHeight="1">
      <c r="A10" s="61"/>
      <c r="B10" s="69"/>
      <c r="C10" s="69"/>
      <c r="D10" s="61"/>
      <c r="E10" s="70"/>
      <c r="F10" s="70"/>
      <c r="G10" s="70"/>
      <c r="H10" s="70"/>
      <c r="I10" s="70"/>
      <c r="J10" s="70"/>
      <c r="K10" s="71"/>
    </row>
    <row r="11" spans="1:11" s="72" customFormat="1" ht="22.2" customHeight="1">
      <c r="A11" s="61"/>
      <c r="B11" s="225" t="s">
        <v>410</v>
      </c>
      <c r="C11" s="69"/>
      <c r="D11" s="61"/>
      <c r="E11" s="70"/>
      <c r="F11" s="70"/>
      <c r="G11" s="70"/>
      <c r="H11" s="70"/>
      <c r="I11" s="70"/>
      <c r="J11" s="70"/>
      <c r="K11" s="71"/>
    </row>
    <row r="12" spans="1:11" s="205" customFormat="1" ht="22.2" customHeight="1">
      <c r="A12" s="206">
        <v>1</v>
      </c>
      <c r="B12" s="244" t="s">
        <v>411</v>
      </c>
      <c r="C12" s="67" t="s">
        <v>199</v>
      </c>
      <c r="D12" s="206" t="s">
        <v>196</v>
      </c>
      <c r="E12" s="68">
        <v>3</v>
      </c>
      <c r="F12" s="68">
        <f>설치내역서!G5</f>
        <v>56643</v>
      </c>
      <c r="G12" s="68">
        <f>E12*F12</f>
        <v>169929</v>
      </c>
      <c r="H12" s="68">
        <f>설치내역서!H5</f>
        <v>1888103</v>
      </c>
      <c r="I12" s="68">
        <f>E12*H12</f>
        <v>5664309</v>
      </c>
      <c r="J12" s="68">
        <f>G12+I12</f>
        <v>5834238</v>
      </c>
      <c r="K12" s="245"/>
    </row>
    <row r="13" spans="1:11" s="72" customFormat="1" ht="22.2" customHeight="1">
      <c r="A13" s="128"/>
      <c r="B13" s="69" t="s">
        <v>413</v>
      </c>
      <c r="C13" s="69"/>
      <c r="D13" s="128" t="s">
        <v>412</v>
      </c>
      <c r="E13" s="70">
        <v>1</v>
      </c>
      <c r="F13" s="70"/>
      <c r="G13" s="70">
        <f>G12</f>
        <v>169929</v>
      </c>
      <c r="H13" s="70"/>
      <c r="I13" s="70">
        <f>I12</f>
        <v>5664309</v>
      </c>
      <c r="J13" s="70">
        <f>SUM(J12:J12)</f>
        <v>5834238</v>
      </c>
      <c r="K13" s="71"/>
    </row>
    <row r="14" spans="1:11" s="72" customFormat="1" ht="22.2" customHeight="1">
      <c r="A14" s="128"/>
      <c r="B14" s="69"/>
      <c r="C14" s="69"/>
      <c r="D14" s="128"/>
      <c r="E14" s="70"/>
      <c r="F14" s="70"/>
      <c r="G14" s="70"/>
      <c r="H14" s="70"/>
      <c r="I14" s="70"/>
      <c r="J14" s="70"/>
      <c r="K14" s="71"/>
    </row>
    <row r="15" spans="1:11" s="72" customFormat="1" ht="22.2" customHeight="1">
      <c r="A15" s="128"/>
      <c r="B15" s="69"/>
      <c r="C15" s="69"/>
      <c r="D15" s="128"/>
      <c r="E15" s="70"/>
      <c r="F15" s="70"/>
      <c r="G15" s="70"/>
      <c r="H15" s="70"/>
      <c r="I15" s="70"/>
      <c r="J15" s="70"/>
      <c r="K15" s="71"/>
    </row>
    <row r="16" spans="1:11" s="72" customFormat="1" ht="22.2" customHeight="1">
      <c r="A16" s="87"/>
      <c r="B16" s="69"/>
      <c r="C16" s="69"/>
      <c r="D16" s="87"/>
      <c r="E16" s="70"/>
      <c r="F16" s="70"/>
      <c r="G16" s="70"/>
      <c r="H16" s="70"/>
      <c r="I16" s="70"/>
      <c r="J16" s="70"/>
      <c r="K16" s="71"/>
    </row>
    <row r="17" spans="1:11" s="72" customFormat="1" ht="22.2" customHeight="1">
      <c r="A17" s="87"/>
      <c r="B17" s="69"/>
      <c r="C17" s="69"/>
      <c r="D17" s="87"/>
      <c r="E17" s="70"/>
      <c r="F17" s="70"/>
      <c r="G17" s="70"/>
      <c r="H17" s="70"/>
      <c r="I17" s="70"/>
      <c r="J17" s="70"/>
      <c r="K17" s="71"/>
    </row>
    <row r="18" spans="1:11" s="72" customFormat="1" ht="22.2" customHeight="1">
      <c r="A18" s="87"/>
      <c r="B18" s="69"/>
      <c r="C18" s="69"/>
      <c r="D18" s="87"/>
      <c r="E18" s="70"/>
      <c r="F18" s="70"/>
      <c r="G18" s="70"/>
      <c r="H18" s="70"/>
      <c r="I18" s="70"/>
      <c r="J18" s="70"/>
      <c r="K18" s="71"/>
    </row>
    <row r="19" spans="1:11" s="72" customFormat="1" ht="22.2" customHeight="1">
      <c r="A19" s="61"/>
      <c r="B19" s="69"/>
      <c r="C19" s="69"/>
      <c r="D19" s="61"/>
      <c r="E19" s="70"/>
      <c r="F19" s="70"/>
      <c r="G19" s="70"/>
      <c r="H19" s="70"/>
      <c r="I19" s="70"/>
      <c r="J19" s="70"/>
      <c r="K19" s="71"/>
    </row>
    <row r="20" spans="1:11" s="72" customFormat="1" ht="22.2" customHeight="1">
      <c r="A20" s="61"/>
      <c r="B20" s="69"/>
      <c r="C20" s="69"/>
      <c r="D20" s="61"/>
      <c r="E20" s="70"/>
      <c r="F20" s="70"/>
      <c r="G20" s="70"/>
      <c r="H20" s="70"/>
      <c r="I20" s="70"/>
      <c r="J20" s="70"/>
      <c r="K20" s="71"/>
    </row>
    <row r="21" spans="1:11" s="72" customFormat="1" ht="22.2" customHeight="1">
      <c r="A21" s="61"/>
      <c r="B21" s="69"/>
      <c r="C21" s="69"/>
      <c r="D21" s="61"/>
      <c r="E21" s="70"/>
      <c r="F21" s="70"/>
      <c r="G21" s="70"/>
      <c r="H21" s="70"/>
      <c r="I21" s="70"/>
      <c r="J21" s="70"/>
      <c r="K21" s="71"/>
    </row>
    <row r="22" spans="1:11" s="72" customFormat="1" ht="22.2" customHeight="1">
      <c r="A22" s="61"/>
      <c r="B22" s="69"/>
      <c r="C22" s="69"/>
      <c r="D22" s="61"/>
      <c r="E22" s="70"/>
      <c r="F22" s="70"/>
      <c r="G22" s="70"/>
      <c r="H22" s="70"/>
      <c r="I22" s="70"/>
      <c r="J22" s="70"/>
      <c r="K22" s="71"/>
    </row>
    <row r="23" spans="1:11" s="72" customFormat="1" ht="22.2" customHeight="1">
      <c r="A23" s="61"/>
      <c r="B23" s="69"/>
      <c r="C23" s="69"/>
      <c r="D23" s="61"/>
      <c r="E23" s="70"/>
      <c r="F23" s="70"/>
      <c r="G23" s="70"/>
      <c r="H23" s="70"/>
      <c r="I23" s="70"/>
      <c r="J23" s="70"/>
      <c r="K23" s="71"/>
    </row>
  </sheetData>
  <mergeCells count="9">
    <mergeCell ref="A1:K1"/>
    <mergeCell ref="A2:K2"/>
    <mergeCell ref="A3:A4"/>
    <mergeCell ref="B3:B4"/>
    <mergeCell ref="C3:C4"/>
    <mergeCell ref="D3:D4"/>
    <mergeCell ref="E3:E4"/>
    <mergeCell ref="F3:G3"/>
    <mergeCell ref="H3:I3"/>
  </mergeCells>
  <phoneticPr fontId="13" type="noConversion"/>
  <pageMargins left="0.74803149606299213" right="0.35433070866141736" top="0.39370078740157483" bottom="0.39370078740157483" header="0" footer="0.27559055118110237"/>
  <pageSetup paperSize="9" orientation="landscape" r:id="rId1"/>
  <headerFooter alignWithMargins="0">
    <oddFooter>&amp;R&amp;"굴림체,굵게"&amp;10일위대가목록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C209"/>
  <sheetViews>
    <sheetView showZeros="0" view="pageBreakPreview" zoomScaleNormal="100" zoomScaleSheetLayoutView="100" workbookViewId="0">
      <pane ySplit="3" topLeftCell="A4" activePane="bottomLeft" state="frozen"/>
      <selection pane="bottomLeft" activeCell="E136" sqref="E136"/>
    </sheetView>
  </sheetViews>
  <sheetFormatPr defaultColWidth="8.8984375" defaultRowHeight="13.2"/>
  <cols>
    <col min="1" max="1" width="3.69921875" style="10" customWidth="1"/>
    <col min="2" max="3" width="16.69921875" style="16" customWidth="1"/>
    <col min="4" max="4" width="4.69921875" style="10" customWidth="1"/>
    <col min="5" max="5" width="5.69921875" style="39" customWidth="1"/>
    <col min="6" max="9" width="10.69921875" style="36" customWidth="1"/>
    <col min="10" max="10" width="9.69921875" style="36" customWidth="1"/>
    <col min="11" max="11" width="10.69921875" style="36" customWidth="1"/>
    <col min="12" max="12" width="5.69921875" style="10" customWidth="1"/>
    <col min="13" max="16" width="8.8984375" style="9"/>
    <col min="17" max="17" width="12.796875" style="9" customWidth="1"/>
    <col min="18" max="24" width="8.8984375" style="9"/>
    <col min="25" max="25" width="12.796875" style="9" customWidth="1"/>
    <col min="26" max="16384" width="8.8984375" style="9"/>
  </cols>
  <sheetData>
    <row r="1" spans="1:29" ht="22.2" customHeight="1">
      <c r="A1" s="310" t="s">
        <v>61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176"/>
    </row>
    <row r="2" spans="1:29" s="64" customFormat="1" ht="22.2" customHeight="1">
      <c r="A2" s="311" t="s">
        <v>40</v>
      </c>
      <c r="B2" s="312" t="s">
        <v>41</v>
      </c>
      <c r="C2" s="312" t="s">
        <v>62</v>
      </c>
      <c r="D2" s="311" t="s">
        <v>42</v>
      </c>
      <c r="E2" s="313" t="s">
        <v>43</v>
      </c>
      <c r="F2" s="315" t="s">
        <v>63</v>
      </c>
      <c r="G2" s="315"/>
      <c r="H2" s="315" t="s">
        <v>64</v>
      </c>
      <c r="I2" s="315"/>
      <c r="J2" s="315" t="s">
        <v>65</v>
      </c>
      <c r="K2" s="315"/>
      <c r="L2" s="311" t="s">
        <v>66</v>
      </c>
    </row>
    <row r="3" spans="1:29" s="64" customFormat="1" ht="22.2" customHeight="1">
      <c r="A3" s="311"/>
      <c r="B3" s="312"/>
      <c r="C3" s="312"/>
      <c r="D3" s="311"/>
      <c r="E3" s="314"/>
      <c r="F3" s="73" t="s">
        <v>67</v>
      </c>
      <c r="G3" s="73" t="s">
        <v>68</v>
      </c>
      <c r="H3" s="73" t="s">
        <v>67</v>
      </c>
      <c r="I3" s="73" t="s">
        <v>68</v>
      </c>
      <c r="J3" s="73" t="s">
        <v>67</v>
      </c>
      <c r="K3" s="73" t="s">
        <v>68</v>
      </c>
      <c r="L3" s="311"/>
    </row>
    <row r="4" spans="1:29" s="64" customFormat="1" ht="21.9" customHeight="1">
      <c r="A4" s="61">
        <v>1</v>
      </c>
      <c r="B4" s="304" t="str">
        <f>일위대가목록!B6</f>
        <v>LV-M 저압종합반</v>
      </c>
      <c r="C4" s="305"/>
      <c r="D4" s="65"/>
      <c r="E4" s="74"/>
      <c r="F4" s="75"/>
      <c r="G4" s="75"/>
      <c r="H4" s="75"/>
      <c r="I4" s="75"/>
      <c r="J4" s="75"/>
      <c r="K4" s="75"/>
      <c r="L4" s="65"/>
    </row>
    <row r="5" spans="1:29" s="64" customFormat="1" ht="21.9" customHeight="1">
      <c r="A5" s="65"/>
      <c r="B5" s="76" t="s">
        <v>200</v>
      </c>
      <c r="C5" s="77" t="s">
        <v>201</v>
      </c>
      <c r="D5" s="65" t="s">
        <v>45</v>
      </c>
      <c r="E5" s="78">
        <v>1</v>
      </c>
      <c r="F5" s="75">
        <f>Q17</f>
        <v>8303027.1999999983</v>
      </c>
      <c r="G5" s="75">
        <f>F5*E5</f>
        <v>8303027.1999999983</v>
      </c>
      <c r="H5" s="75"/>
      <c r="I5" s="75"/>
      <c r="J5" s="75"/>
      <c r="K5" s="75"/>
      <c r="L5" s="65"/>
      <c r="N5" s="125" t="s">
        <v>203</v>
      </c>
      <c r="O5" s="125" t="s">
        <v>204</v>
      </c>
      <c r="P5" s="126" t="s">
        <v>205</v>
      </c>
      <c r="Q5" s="127"/>
      <c r="R5" s="127"/>
      <c r="S5" s="127"/>
      <c r="T5" s="127"/>
      <c r="U5" s="127"/>
      <c r="V5" s="125" t="s">
        <v>203</v>
      </c>
      <c r="W5" s="125" t="s">
        <v>204</v>
      </c>
      <c r="X5" s="126" t="s">
        <v>205</v>
      </c>
      <c r="Y5" s="127"/>
      <c r="Z5" s="127"/>
      <c r="AA5" s="127"/>
      <c r="AB5" s="127"/>
      <c r="AC5" s="127"/>
    </row>
    <row r="6" spans="1:29" s="64" customFormat="1" ht="21.9" customHeight="1">
      <c r="A6" s="65"/>
      <c r="B6" s="76" t="s">
        <v>202</v>
      </c>
      <c r="C6" s="77" t="s">
        <v>149</v>
      </c>
      <c r="D6" s="65" t="s">
        <v>45</v>
      </c>
      <c r="E6" s="78">
        <v>1</v>
      </c>
      <c r="F6" s="75">
        <f>Y17</f>
        <v>1329702.3999999999</v>
      </c>
      <c r="G6" s="75">
        <f t="shared" ref="G6:G19" si="0">F6*E6</f>
        <v>1329702.3999999999</v>
      </c>
      <c r="H6" s="75"/>
      <c r="I6" s="75"/>
      <c r="J6" s="75"/>
      <c r="K6" s="75"/>
      <c r="L6" s="65"/>
      <c r="N6" s="115">
        <v>0.8</v>
      </c>
      <c r="O6" s="116">
        <v>2</v>
      </c>
      <c r="P6" s="116">
        <v>2.35</v>
      </c>
      <c r="Q6" s="95"/>
      <c r="R6" s="95"/>
      <c r="S6" s="117"/>
      <c r="T6" s="117"/>
      <c r="U6" s="119"/>
      <c r="V6" s="115">
        <v>0.7</v>
      </c>
      <c r="W6" s="116">
        <v>0.3</v>
      </c>
      <c r="X6" s="116">
        <v>1.1000000000000001</v>
      </c>
      <c r="Y6" s="95"/>
      <c r="Z6" s="95"/>
      <c r="AA6" s="117"/>
      <c r="AB6" s="117"/>
      <c r="AC6" s="119"/>
    </row>
    <row r="7" spans="1:29" s="64" customFormat="1" ht="21.9" customHeight="1">
      <c r="A7" s="65"/>
      <c r="B7" s="76" t="s">
        <v>90</v>
      </c>
      <c r="C7" s="77" t="s">
        <v>112</v>
      </c>
      <c r="D7" s="65" t="s">
        <v>46</v>
      </c>
      <c r="E7" s="78">
        <v>2</v>
      </c>
      <c r="F7" s="75">
        <f>단가대비표!$N$49</f>
        <v>5690</v>
      </c>
      <c r="G7" s="75">
        <f t="shared" si="0"/>
        <v>11380</v>
      </c>
      <c r="H7" s="75"/>
      <c r="I7" s="75"/>
      <c r="J7" s="75"/>
      <c r="K7" s="75"/>
      <c r="L7" s="65"/>
      <c r="N7" s="95" t="s">
        <v>206</v>
      </c>
      <c r="O7" s="95" t="s">
        <v>207</v>
      </c>
      <c r="P7" s="95" t="s">
        <v>208</v>
      </c>
      <c r="Q7" s="95" t="s">
        <v>209</v>
      </c>
      <c r="R7" s="95" t="s">
        <v>197</v>
      </c>
      <c r="S7" s="117"/>
      <c r="T7" s="117"/>
      <c r="U7" s="119"/>
      <c r="V7" s="95" t="s">
        <v>206</v>
      </c>
      <c r="W7" s="95" t="s">
        <v>207</v>
      </c>
      <c r="X7" s="95" t="s">
        <v>208</v>
      </c>
      <c r="Y7" s="95" t="s">
        <v>209</v>
      </c>
      <c r="Z7" s="95" t="s">
        <v>197</v>
      </c>
      <c r="AA7" s="117"/>
      <c r="AB7" s="117"/>
      <c r="AC7" s="119"/>
    </row>
    <row r="8" spans="1:29" s="64" customFormat="1" ht="21.9" customHeight="1">
      <c r="A8" s="65"/>
      <c r="B8" s="76" t="s">
        <v>150</v>
      </c>
      <c r="C8" s="77"/>
      <c r="D8" s="65" t="s">
        <v>46</v>
      </c>
      <c r="E8" s="78">
        <v>2</v>
      </c>
      <c r="F8" s="75">
        <f>단가대비표!$N$54</f>
        <v>10000</v>
      </c>
      <c r="G8" s="75">
        <f t="shared" si="0"/>
        <v>20000</v>
      </c>
      <c r="H8" s="75"/>
      <c r="I8" s="75"/>
      <c r="J8" s="75"/>
      <c r="K8" s="75"/>
      <c r="L8" s="65"/>
      <c r="N8" s="109" t="s">
        <v>210</v>
      </c>
      <c r="O8" s="109"/>
      <c r="P8" s="95"/>
      <c r="Q8" s="95"/>
      <c r="R8" s="120">
        <v>613</v>
      </c>
      <c r="S8" s="117"/>
      <c r="T8" s="117"/>
      <c r="U8" s="119"/>
      <c r="V8" s="109" t="s">
        <v>210</v>
      </c>
      <c r="W8" s="109"/>
      <c r="X8" s="95"/>
      <c r="Y8" s="95"/>
      <c r="Z8" s="120">
        <v>613</v>
      </c>
      <c r="AA8" s="117"/>
      <c r="AB8" s="117"/>
      <c r="AC8" s="119"/>
    </row>
    <row r="9" spans="1:29" s="64" customFormat="1" ht="21.9" customHeight="1">
      <c r="A9" s="65"/>
      <c r="B9" s="76" t="s">
        <v>48</v>
      </c>
      <c r="C9" s="77" t="s">
        <v>113</v>
      </c>
      <c r="D9" s="65" t="s">
        <v>46</v>
      </c>
      <c r="E9" s="78">
        <v>2</v>
      </c>
      <c r="F9" s="75">
        <f>단가대비표!$N$48</f>
        <v>5690</v>
      </c>
      <c r="G9" s="75">
        <f t="shared" si="0"/>
        <v>11380</v>
      </c>
      <c r="H9" s="75"/>
      <c r="I9" s="75"/>
      <c r="J9" s="75"/>
      <c r="K9" s="75"/>
      <c r="L9" s="65"/>
      <c r="N9" s="95" t="s">
        <v>211</v>
      </c>
      <c r="O9" s="95">
        <f>N6</f>
        <v>0.8</v>
      </c>
      <c r="P9" s="101">
        <f>P6</f>
        <v>2.35</v>
      </c>
      <c r="Q9" s="101">
        <v>2</v>
      </c>
      <c r="R9" s="101">
        <f t="shared" ref="R9:R14" si="1">O9*P9*Q9</f>
        <v>3.7600000000000002</v>
      </c>
      <c r="S9" s="117"/>
      <c r="T9" s="117"/>
      <c r="U9" s="119"/>
      <c r="V9" s="95" t="s">
        <v>211</v>
      </c>
      <c r="W9" s="95">
        <f>V6</f>
        <v>0.7</v>
      </c>
      <c r="X9" s="101">
        <f>X6</f>
        <v>1.1000000000000001</v>
      </c>
      <c r="Y9" s="101">
        <v>2</v>
      </c>
      <c r="Z9" s="101">
        <f t="shared" ref="Z9:Z14" si="2">W9*X9*Y9</f>
        <v>1.54</v>
      </c>
      <c r="AA9" s="117"/>
      <c r="AB9" s="117"/>
      <c r="AC9" s="119"/>
    </row>
    <row r="10" spans="1:29" s="64" customFormat="1" ht="21.9" customHeight="1">
      <c r="A10" s="65"/>
      <c r="B10" s="76" t="s">
        <v>151</v>
      </c>
      <c r="C10" s="77" t="s">
        <v>152</v>
      </c>
      <c r="D10" s="65" t="s">
        <v>46</v>
      </c>
      <c r="E10" s="78">
        <v>2</v>
      </c>
      <c r="F10" s="75">
        <f>단가대비표!$N$18</f>
        <v>12000</v>
      </c>
      <c r="G10" s="75">
        <f t="shared" si="0"/>
        <v>24000</v>
      </c>
      <c r="H10" s="75"/>
      <c r="I10" s="75"/>
      <c r="J10" s="75"/>
      <c r="K10" s="75"/>
      <c r="L10" s="65"/>
      <c r="N10" s="95" t="s">
        <v>212</v>
      </c>
      <c r="O10" s="101">
        <f>N6</f>
        <v>0.8</v>
      </c>
      <c r="P10" s="101">
        <f>P6</f>
        <v>2.35</v>
      </c>
      <c r="Q10" s="101">
        <v>2</v>
      </c>
      <c r="R10" s="101">
        <f t="shared" si="1"/>
        <v>3.7600000000000002</v>
      </c>
      <c r="S10" s="117"/>
      <c r="T10" s="117"/>
      <c r="U10" s="119"/>
      <c r="V10" s="95" t="s">
        <v>212</v>
      </c>
      <c r="W10" s="101">
        <f>V6</f>
        <v>0.7</v>
      </c>
      <c r="X10" s="101">
        <f>X6</f>
        <v>1.1000000000000001</v>
      </c>
      <c r="Y10" s="101">
        <v>2</v>
      </c>
      <c r="Z10" s="101">
        <f t="shared" si="2"/>
        <v>1.54</v>
      </c>
      <c r="AA10" s="117"/>
      <c r="AB10" s="117"/>
      <c r="AC10" s="119"/>
    </row>
    <row r="11" spans="1:29" s="64" customFormat="1" ht="21.9" customHeight="1">
      <c r="A11" s="65"/>
      <c r="B11" s="76" t="s">
        <v>49</v>
      </c>
      <c r="C11" s="77" t="s">
        <v>50</v>
      </c>
      <c r="D11" s="65" t="s">
        <v>46</v>
      </c>
      <c r="E11" s="78">
        <v>3</v>
      </c>
      <c r="F11" s="75">
        <f>단가대비표!$N$53</f>
        <v>3000</v>
      </c>
      <c r="G11" s="75">
        <f t="shared" si="0"/>
        <v>9000</v>
      </c>
      <c r="H11" s="75"/>
      <c r="I11" s="75"/>
      <c r="J11" s="75"/>
      <c r="K11" s="75"/>
      <c r="L11" s="65"/>
      <c r="N11" s="95" t="s">
        <v>213</v>
      </c>
      <c r="O11" s="101">
        <f>O6</f>
        <v>2</v>
      </c>
      <c r="P11" s="101">
        <f>P6</f>
        <v>2.35</v>
      </c>
      <c r="Q11" s="101">
        <v>2</v>
      </c>
      <c r="R11" s="101">
        <f t="shared" si="1"/>
        <v>9.4</v>
      </c>
      <c r="S11" s="117"/>
      <c r="T11" s="117"/>
      <c r="U11" s="119"/>
      <c r="V11" s="95" t="s">
        <v>213</v>
      </c>
      <c r="W11" s="101">
        <f>W6</f>
        <v>0.3</v>
      </c>
      <c r="X11" s="101">
        <f>X6</f>
        <v>1.1000000000000001</v>
      </c>
      <c r="Y11" s="101">
        <v>2</v>
      </c>
      <c r="Z11" s="101">
        <f t="shared" si="2"/>
        <v>0.66</v>
      </c>
      <c r="AA11" s="117"/>
      <c r="AB11" s="117"/>
      <c r="AC11" s="119"/>
    </row>
    <row r="12" spans="1:29" s="64" customFormat="1" ht="21.9" customHeight="1">
      <c r="A12" s="65"/>
      <c r="B12" s="76" t="s">
        <v>114</v>
      </c>
      <c r="C12" s="77" t="s">
        <v>115</v>
      </c>
      <c r="D12" s="65" t="s">
        <v>46</v>
      </c>
      <c r="E12" s="78">
        <v>2</v>
      </c>
      <c r="F12" s="75">
        <f>단가대비표!$N$50</f>
        <v>4100</v>
      </c>
      <c r="G12" s="75">
        <f t="shared" si="0"/>
        <v>8200</v>
      </c>
      <c r="H12" s="75"/>
      <c r="I12" s="75"/>
      <c r="J12" s="75"/>
      <c r="K12" s="75"/>
      <c r="L12" s="65"/>
      <c r="N12" s="95" t="s">
        <v>214</v>
      </c>
      <c r="O12" s="101">
        <f>O6</f>
        <v>2</v>
      </c>
      <c r="P12" s="101">
        <f>P6</f>
        <v>2.35</v>
      </c>
      <c r="Q12" s="101">
        <v>2</v>
      </c>
      <c r="R12" s="101">
        <f t="shared" si="1"/>
        <v>9.4</v>
      </c>
      <c r="S12" s="117"/>
      <c r="T12" s="117"/>
      <c r="U12" s="118"/>
      <c r="V12" s="95" t="s">
        <v>214</v>
      </c>
      <c r="W12" s="101">
        <f>W6</f>
        <v>0.3</v>
      </c>
      <c r="X12" s="101">
        <f>X6</f>
        <v>1.1000000000000001</v>
      </c>
      <c r="Y12" s="101">
        <v>2</v>
      </c>
      <c r="Z12" s="101">
        <f t="shared" si="2"/>
        <v>0.66</v>
      </c>
      <c r="AA12" s="117"/>
      <c r="AB12" s="117"/>
      <c r="AC12" s="118"/>
    </row>
    <row r="13" spans="1:29" s="64" customFormat="1" ht="21.9" customHeight="1">
      <c r="A13" s="65"/>
      <c r="B13" s="76" t="s">
        <v>116</v>
      </c>
      <c r="C13" s="77" t="s">
        <v>117</v>
      </c>
      <c r="D13" s="65" t="s">
        <v>46</v>
      </c>
      <c r="E13" s="78">
        <v>2</v>
      </c>
      <c r="F13" s="75">
        <f>단가대비표!$N$29</f>
        <v>4500</v>
      </c>
      <c r="G13" s="75">
        <f t="shared" si="0"/>
        <v>9000</v>
      </c>
      <c r="H13" s="75"/>
      <c r="I13" s="75"/>
      <c r="J13" s="75"/>
      <c r="K13" s="75"/>
      <c r="L13" s="65"/>
      <c r="N13" s="95" t="s">
        <v>215</v>
      </c>
      <c r="O13" s="95">
        <f>N6</f>
        <v>0.8</v>
      </c>
      <c r="P13" s="101">
        <f>O6</f>
        <v>2</v>
      </c>
      <c r="Q13" s="101">
        <v>2</v>
      </c>
      <c r="R13" s="101">
        <f t="shared" si="1"/>
        <v>3.2</v>
      </c>
      <c r="S13" s="117"/>
      <c r="T13" s="117"/>
      <c r="U13" s="118"/>
      <c r="V13" s="95" t="s">
        <v>215</v>
      </c>
      <c r="W13" s="95">
        <f>V6</f>
        <v>0.7</v>
      </c>
      <c r="X13" s="101">
        <f>W6</f>
        <v>0.3</v>
      </c>
      <c r="Y13" s="101">
        <v>2</v>
      </c>
      <c r="Z13" s="101">
        <f t="shared" si="2"/>
        <v>0.42</v>
      </c>
      <c r="AA13" s="117"/>
      <c r="AB13" s="117"/>
      <c r="AC13" s="118"/>
    </row>
    <row r="14" spans="1:29" s="64" customFormat="1" ht="21.9" customHeight="1">
      <c r="A14" s="65"/>
      <c r="B14" s="76" t="s">
        <v>153</v>
      </c>
      <c r="C14" s="77" t="s">
        <v>154</v>
      </c>
      <c r="D14" s="65" t="s">
        <v>46</v>
      </c>
      <c r="E14" s="78">
        <v>1</v>
      </c>
      <c r="F14" s="75">
        <f>단가대비표!$N$51</f>
        <v>13970</v>
      </c>
      <c r="G14" s="75">
        <f t="shared" si="0"/>
        <v>13970</v>
      </c>
      <c r="H14" s="75"/>
      <c r="I14" s="75"/>
      <c r="J14" s="75"/>
      <c r="K14" s="75"/>
      <c r="L14" s="65"/>
      <c r="N14" s="95" t="s">
        <v>216</v>
      </c>
      <c r="O14" s="95">
        <f>N6</f>
        <v>0.8</v>
      </c>
      <c r="P14" s="101">
        <f>O6</f>
        <v>2</v>
      </c>
      <c r="Q14" s="101">
        <v>2</v>
      </c>
      <c r="R14" s="101">
        <f t="shared" si="1"/>
        <v>3.2</v>
      </c>
      <c r="S14" s="117"/>
      <c r="T14" s="117"/>
      <c r="U14" s="118"/>
      <c r="V14" s="95" t="s">
        <v>216</v>
      </c>
      <c r="W14" s="95">
        <f>V6</f>
        <v>0.7</v>
      </c>
      <c r="X14" s="101">
        <f>W6</f>
        <v>0.3</v>
      </c>
      <c r="Y14" s="101">
        <v>2</v>
      </c>
      <c r="Z14" s="101">
        <f t="shared" si="2"/>
        <v>0.42</v>
      </c>
      <c r="AA14" s="117"/>
      <c r="AB14" s="117"/>
      <c r="AC14" s="118"/>
    </row>
    <row r="15" spans="1:29" s="64" customFormat="1" ht="21.9" customHeight="1">
      <c r="A15" s="65"/>
      <c r="B15" s="76" t="s">
        <v>155</v>
      </c>
      <c r="C15" s="77" t="s">
        <v>156</v>
      </c>
      <c r="D15" s="65" t="s">
        <v>46</v>
      </c>
      <c r="E15" s="78">
        <v>1</v>
      </c>
      <c r="F15" s="75">
        <f>단가대비표!$N$52</f>
        <v>15970</v>
      </c>
      <c r="G15" s="75">
        <f t="shared" si="0"/>
        <v>15970</v>
      </c>
      <c r="H15" s="75"/>
      <c r="I15" s="75"/>
      <c r="J15" s="75"/>
      <c r="K15" s="75"/>
      <c r="L15" s="65"/>
      <c r="N15" s="95"/>
      <c r="O15" s="95"/>
      <c r="P15" s="95"/>
      <c r="Q15" s="95" t="s">
        <v>217</v>
      </c>
      <c r="R15" s="101">
        <f>SUM(R9:R14)</f>
        <v>32.72</v>
      </c>
      <c r="S15" s="117"/>
      <c r="T15" s="117"/>
      <c r="U15" s="118"/>
      <c r="V15" s="95"/>
      <c r="W15" s="95"/>
      <c r="X15" s="95"/>
      <c r="Y15" s="95" t="s">
        <v>217</v>
      </c>
      <c r="Z15" s="101">
        <f>SUM(Z9:Z14)</f>
        <v>5.24</v>
      </c>
      <c r="AA15" s="117"/>
      <c r="AB15" s="117"/>
      <c r="AC15" s="118"/>
    </row>
    <row r="16" spans="1:29" s="64" customFormat="1" ht="21.9" customHeight="1">
      <c r="A16" s="65"/>
      <c r="B16" s="76" t="s">
        <v>58</v>
      </c>
      <c r="C16" s="79" t="s">
        <v>157</v>
      </c>
      <c r="D16" s="65" t="s">
        <v>51</v>
      </c>
      <c r="E16" s="78">
        <v>7.8</v>
      </c>
      <c r="F16" s="75">
        <f>단가대비표!$N$41</f>
        <v>40436</v>
      </c>
      <c r="G16" s="75">
        <f t="shared" si="0"/>
        <v>315400.8</v>
      </c>
      <c r="H16" s="75"/>
      <c r="I16" s="75"/>
      <c r="J16" s="75"/>
      <c r="K16" s="75"/>
      <c r="L16" s="65"/>
      <c r="N16" s="95" t="s">
        <v>218</v>
      </c>
      <c r="O16" s="101">
        <f>R15</f>
        <v>32.72</v>
      </c>
      <c r="P16" s="116">
        <f>T18</f>
        <v>7.85</v>
      </c>
      <c r="Q16" s="121">
        <f>U18</f>
        <v>256.85199999999998</v>
      </c>
      <c r="R16" s="109" t="s">
        <v>52</v>
      </c>
      <c r="S16" s="118"/>
      <c r="T16" s="117"/>
      <c r="U16" s="118"/>
      <c r="V16" s="95" t="s">
        <v>218</v>
      </c>
      <c r="W16" s="101">
        <f>Z15</f>
        <v>5.24</v>
      </c>
      <c r="X16" s="116">
        <f>AB18</f>
        <v>7.85</v>
      </c>
      <c r="Y16" s="121">
        <f>AC18</f>
        <v>41.134</v>
      </c>
      <c r="Z16" s="109" t="s">
        <v>52</v>
      </c>
      <c r="AA16" s="118"/>
      <c r="AB16" s="117"/>
      <c r="AC16" s="118"/>
    </row>
    <row r="17" spans="1:29" s="64" customFormat="1" ht="21.9" customHeight="1">
      <c r="A17" s="65"/>
      <c r="B17" s="76" t="s">
        <v>105</v>
      </c>
      <c r="C17" s="77" t="s">
        <v>123</v>
      </c>
      <c r="D17" s="65" t="s">
        <v>51</v>
      </c>
      <c r="E17" s="78">
        <v>7.8</v>
      </c>
      <c r="F17" s="75">
        <f>단가대비표!$N$44</f>
        <v>1790</v>
      </c>
      <c r="G17" s="75">
        <f t="shared" si="0"/>
        <v>13962</v>
      </c>
      <c r="H17" s="75"/>
      <c r="I17" s="75"/>
      <c r="J17" s="75"/>
      <c r="K17" s="75"/>
      <c r="L17" s="65"/>
      <c r="N17" s="109" t="s">
        <v>219</v>
      </c>
      <c r="O17" s="122">
        <v>32000</v>
      </c>
      <c r="P17" s="109" t="s">
        <v>220</v>
      </c>
      <c r="Q17" s="120">
        <f>O17*U17</f>
        <v>8303027.1999999983</v>
      </c>
      <c r="R17" s="109" t="s">
        <v>221</v>
      </c>
      <c r="S17" s="123" t="s">
        <v>222</v>
      </c>
      <c r="T17" s="124">
        <v>7.93</v>
      </c>
      <c r="U17" s="112">
        <f>O16*T17</f>
        <v>259.46959999999996</v>
      </c>
      <c r="V17" s="109" t="s">
        <v>219</v>
      </c>
      <c r="W17" s="122">
        <v>32000</v>
      </c>
      <c r="X17" s="109" t="s">
        <v>220</v>
      </c>
      <c r="Y17" s="120">
        <f>W17*AC17</f>
        <v>1329702.3999999999</v>
      </c>
      <c r="Z17" s="109" t="s">
        <v>221</v>
      </c>
      <c r="AA17" s="123" t="s">
        <v>222</v>
      </c>
      <c r="AB17" s="124">
        <v>7.93</v>
      </c>
      <c r="AC17" s="112">
        <f>W16*AB17</f>
        <v>41.553199999999997</v>
      </c>
    </row>
    <row r="18" spans="1:29" s="64" customFormat="1" ht="21.9" customHeight="1">
      <c r="A18" s="65"/>
      <c r="B18" s="76" t="s">
        <v>158</v>
      </c>
      <c r="C18" s="77" t="s">
        <v>159</v>
      </c>
      <c r="D18" s="65" t="s">
        <v>52</v>
      </c>
      <c r="E18" s="78">
        <v>16.8</v>
      </c>
      <c r="F18" s="75">
        <f>단가대비표!$N$42</f>
        <v>2100</v>
      </c>
      <c r="G18" s="75">
        <f t="shared" si="0"/>
        <v>35280</v>
      </c>
      <c r="H18" s="75"/>
      <c r="I18" s="75"/>
      <c r="J18" s="75"/>
      <c r="K18" s="75"/>
      <c r="L18" s="65"/>
      <c r="N18" s="109" t="s">
        <v>223</v>
      </c>
      <c r="O18" s="122">
        <v>10500</v>
      </c>
      <c r="P18" s="109" t="s">
        <v>220</v>
      </c>
      <c r="Q18" s="120">
        <f>O18*U18</f>
        <v>2696945.9999999995</v>
      </c>
      <c r="R18" s="117"/>
      <c r="S18" s="123" t="s">
        <v>222</v>
      </c>
      <c r="T18" s="124">
        <v>7.85</v>
      </c>
      <c r="U18" s="112">
        <f>O16*T18</f>
        <v>256.85199999999998</v>
      </c>
      <c r="V18" s="109" t="s">
        <v>223</v>
      </c>
      <c r="W18" s="122">
        <v>10500</v>
      </c>
      <c r="X18" s="109" t="s">
        <v>220</v>
      </c>
      <c r="Y18" s="120">
        <f>W18*AC18</f>
        <v>431907</v>
      </c>
      <c r="Z18" s="117"/>
      <c r="AA18" s="123" t="s">
        <v>222</v>
      </c>
      <c r="AB18" s="124">
        <v>7.85</v>
      </c>
      <c r="AC18" s="112">
        <f>W16*AB18</f>
        <v>41.134</v>
      </c>
    </row>
    <row r="19" spans="1:29" s="64" customFormat="1" ht="21.9" customHeight="1">
      <c r="A19" s="65"/>
      <c r="B19" s="76" t="s">
        <v>118</v>
      </c>
      <c r="C19" s="77" t="s">
        <v>106</v>
      </c>
      <c r="D19" s="65" t="s">
        <v>51</v>
      </c>
      <c r="E19" s="78">
        <v>0.8</v>
      </c>
      <c r="F19" s="75">
        <f>단가대비표!$N$40</f>
        <v>22488</v>
      </c>
      <c r="G19" s="75">
        <f t="shared" si="0"/>
        <v>17990.400000000001</v>
      </c>
      <c r="H19" s="75"/>
      <c r="I19" s="75"/>
      <c r="J19" s="75"/>
      <c r="K19" s="75"/>
      <c r="L19" s="65"/>
    </row>
    <row r="20" spans="1:29" s="64" customFormat="1" ht="21.9" customHeight="1">
      <c r="A20" s="65"/>
      <c r="B20" s="76" t="s">
        <v>160</v>
      </c>
      <c r="C20" s="77" t="s">
        <v>161</v>
      </c>
      <c r="D20" s="65" t="s">
        <v>51</v>
      </c>
      <c r="E20" s="78">
        <v>4</v>
      </c>
      <c r="F20" s="75">
        <f>단가대비표!$N$7</f>
        <v>13127</v>
      </c>
      <c r="G20" s="75">
        <f t="shared" ref="G20:G56" si="3">F20*E20</f>
        <v>52508</v>
      </c>
      <c r="H20" s="75"/>
      <c r="I20" s="75"/>
      <c r="J20" s="75"/>
      <c r="K20" s="75"/>
      <c r="L20" s="65"/>
      <c r="O20" s="205"/>
    </row>
    <row r="21" spans="1:29" s="64" customFormat="1" ht="21.9" customHeight="1">
      <c r="A21" s="65"/>
      <c r="B21" s="76" t="s">
        <v>130</v>
      </c>
      <c r="C21" s="77" t="s">
        <v>131</v>
      </c>
      <c r="D21" s="65" t="s">
        <v>46</v>
      </c>
      <c r="E21" s="78">
        <v>1</v>
      </c>
      <c r="F21" s="75">
        <f>단가대비표!$L$10</f>
        <v>48000</v>
      </c>
      <c r="G21" s="75">
        <f t="shared" si="3"/>
        <v>48000</v>
      </c>
      <c r="H21" s="75"/>
      <c r="I21" s="75"/>
      <c r="J21" s="75"/>
      <c r="K21" s="75"/>
      <c r="L21" s="65"/>
      <c r="N21" s="205"/>
      <c r="O21" s="205"/>
    </row>
    <row r="22" spans="1:29" s="64" customFormat="1" ht="21.9" customHeight="1">
      <c r="A22" s="65"/>
      <c r="B22" s="76" t="s">
        <v>132</v>
      </c>
      <c r="C22" s="77" t="s">
        <v>131</v>
      </c>
      <c r="D22" s="65" t="s">
        <v>46</v>
      </c>
      <c r="E22" s="78">
        <v>1</v>
      </c>
      <c r="F22" s="75">
        <f>단가대비표!$N$11</f>
        <v>48000</v>
      </c>
      <c r="G22" s="75">
        <f t="shared" si="3"/>
        <v>48000</v>
      </c>
      <c r="H22" s="75"/>
      <c r="I22" s="75"/>
      <c r="J22" s="75"/>
      <c r="K22" s="75"/>
      <c r="L22" s="65"/>
      <c r="N22" s="205"/>
      <c r="O22" s="205"/>
    </row>
    <row r="23" spans="1:29" s="64" customFormat="1" ht="21.9" customHeight="1">
      <c r="A23" s="65"/>
      <c r="B23" s="76" t="s">
        <v>162</v>
      </c>
      <c r="C23" s="77" t="s">
        <v>163</v>
      </c>
      <c r="D23" s="65" t="s">
        <v>53</v>
      </c>
      <c r="E23" s="78">
        <v>1</v>
      </c>
      <c r="F23" s="75">
        <f>단가대비표!$N$12</f>
        <v>985100</v>
      </c>
      <c r="G23" s="75">
        <f t="shared" si="3"/>
        <v>985100</v>
      </c>
      <c r="H23" s="75"/>
      <c r="I23" s="75"/>
      <c r="J23" s="75"/>
      <c r="K23" s="75"/>
      <c r="L23" s="65"/>
    </row>
    <row r="24" spans="1:29" s="64" customFormat="1" ht="21.9" customHeight="1">
      <c r="A24" s="65"/>
      <c r="B24" s="76" t="s">
        <v>59</v>
      </c>
      <c r="C24" s="77" t="s">
        <v>164</v>
      </c>
      <c r="D24" s="65" t="s">
        <v>46</v>
      </c>
      <c r="E24" s="78">
        <v>1</v>
      </c>
      <c r="F24" s="75">
        <f>단가대비표!$N$23</f>
        <v>243800</v>
      </c>
      <c r="G24" s="75">
        <f t="shared" si="3"/>
        <v>243800</v>
      </c>
      <c r="H24" s="75"/>
      <c r="I24" s="75"/>
      <c r="J24" s="75"/>
      <c r="K24" s="75"/>
      <c r="L24" s="65"/>
    </row>
    <row r="25" spans="1:29" s="64" customFormat="1" ht="21.9" customHeight="1">
      <c r="A25" s="65"/>
      <c r="B25" s="76" t="s">
        <v>59</v>
      </c>
      <c r="C25" s="77" t="s">
        <v>165</v>
      </c>
      <c r="D25" s="65" t="s">
        <v>46</v>
      </c>
      <c r="E25" s="78">
        <v>2</v>
      </c>
      <c r="F25" s="75">
        <f>단가대비표!$N$19</f>
        <v>24200</v>
      </c>
      <c r="G25" s="75">
        <f t="shared" si="3"/>
        <v>48400</v>
      </c>
      <c r="H25" s="75"/>
      <c r="I25" s="75"/>
      <c r="J25" s="75"/>
      <c r="K25" s="75"/>
      <c r="L25" s="65"/>
    </row>
    <row r="26" spans="1:29" s="64" customFormat="1" ht="21.9" customHeight="1">
      <c r="A26" s="65"/>
      <c r="B26" s="76" t="s">
        <v>59</v>
      </c>
      <c r="C26" s="77" t="s">
        <v>109</v>
      </c>
      <c r="D26" s="65" t="s">
        <v>46</v>
      </c>
      <c r="E26" s="78">
        <v>1</v>
      </c>
      <c r="F26" s="75">
        <f>단가대비표!$N$20</f>
        <v>44000</v>
      </c>
      <c r="G26" s="75">
        <f t="shared" si="3"/>
        <v>44000</v>
      </c>
      <c r="H26" s="75"/>
      <c r="I26" s="75"/>
      <c r="J26" s="75"/>
      <c r="K26" s="75"/>
      <c r="L26" s="65"/>
    </row>
    <row r="27" spans="1:29" s="64" customFormat="1" ht="21.9" customHeight="1">
      <c r="A27" s="65"/>
      <c r="B27" s="76" t="s">
        <v>59</v>
      </c>
      <c r="C27" s="77" t="s">
        <v>91</v>
      </c>
      <c r="D27" s="65" t="s">
        <v>46</v>
      </c>
      <c r="E27" s="78">
        <v>1</v>
      </c>
      <c r="F27" s="211">
        <f>단가대비표!$N$22</f>
        <v>55000</v>
      </c>
      <c r="G27" s="75">
        <f t="shared" si="3"/>
        <v>55000</v>
      </c>
      <c r="H27" s="75"/>
      <c r="I27" s="75"/>
      <c r="J27" s="75"/>
      <c r="K27" s="75"/>
      <c r="L27" s="65"/>
    </row>
    <row r="28" spans="1:29" s="64" customFormat="1" ht="21.9" customHeight="1">
      <c r="A28" s="65"/>
      <c r="B28" s="76" t="s">
        <v>166</v>
      </c>
      <c r="C28" s="77" t="s">
        <v>167</v>
      </c>
      <c r="D28" s="65" t="s">
        <v>46</v>
      </c>
      <c r="E28" s="78">
        <v>4</v>
      </c>
      <c r="F28" s="75">
        <f>단가대비표!$N$24</f>
        <v>14200</v>
      </c>
      <c r="G28" s="75">
        <f t="shared" si="3"/>
        <v>56800</v>
      </c>
      <c r="H28" s="75"/>
      <c r="I28" s="75"/>
      <c r="J28" s="75"/>
      <c r="K28" s="75"/>
      <c r="L28" s="65"/>
    </row>
    <row r="29" spans="1:29" s="64" customFormat="1" ht="21.9" customHeight="1">
      <c r="A29" s="65"/>
      <c r="B29" s="76" t="s">
        <v>138</v>
      </c>
      <c r="C29" s="77" t="s">
        <v>139</v>
      </c>
      <c r="D29" s="65" t="s">
        <v>46</v>
      </c>
      <c r="E29" s="78">
        <v>2</v>
      </c>
      <c r="F29" s="75">
        <f>단가대비표!$N$13</f>
        <v>199000</v>
      </c>
      <c r="G29" s="75">
        <f t="shared" si="3"/>
        <v>398000</v>
      </c>
      <c r="H29" s="75"/>
      <c r="I29" s="75"/>
      <c r="J29" s="75"/>
      <c r="K29" s="75"/>
      <c r="L29" s="65"/>
    </row>
    <row r="30" spans="1:29" s="64" customFormat="1" ht="21.9" customHeight="1">
      <c r="A30" s="65"/>
      <c r="B30" s="76" t="s">
        <v>125</v>
      </c>
      <c r="C30" s="77" t="s">
        <v>126</v>
      </c>
      <c r="D30" s="65" t="s">
        <v>53</v>
      </c>
      <c r="E30" s="78">
        <v>2</v>
      </c>
      <c r="F30" s="75">
        <f>단가대비표!$N$16</f>
        <v>12900</v>
      </c>
      <c r="G30" s="75">
        <f t="shared" si="3"/>
        <v>25800</v>
      </c>
      <c r="H30" s="75"/>
      <c r="I30" s="75"/>
      <c r="J30" s="75"/>
      <c r="K30" s="75"/>
      <c r="L30" s="65"/>
    </row>
    <row r="31" spans="1:29" s="64" customFormat="1" ht="21.9" customHeight="1">
      <c r="A31" s="65"/>
      <c r="B31" s="76" t="s">
        <v>133</v>
      </c>
      <c r="C31" s="77" t="s">
        <v>137</v>
      </c>
      <c r="D31" s="65" t="s">
        <v>46</v>
      </c>
      <c r="E31" s="78">
        <v>1</v>
      </c>
      <c r="F31" s="75">
        <f>단가대비표!$L$25</f>
        <v>12090</v>
      </c>
      <c r="G31" s="75">
        <f t="shared" si="3"/>
        <v>12090</v>
      </c>
      <c r="H31" s="75"/>
      <c r="I31" s="75"/>
      <c r="J31" s="75"/>
      <c r="K31" s="75"/>
      <c r="L31" s="65"/>
    </row>
    <row r="32" spans="1:29" s="64" customFormat="1" ht="21.9" customHeight="1">
      <c r="A32" s="65"/>
      <c r="B32" s="76" t="s">
        <v>134</v>
      </c>
      <c r="C32" s="77" t="s">
        <v>137</v>
      </c>
      <c r="D32" s="65" t="s">
        <v>46</v>
      </c>
      <c r="E32" s="78">
        <v>1</v>
      </c>
      <c r="F32" s="75">
        <f>단가대비표!$N$26</f>
        <v>12090</v>
      </c>
      <c r="G32" s="75">
        <f t="shared" si="3"/>
        <v>12090</v>
      </c>
      <c r="H32" s="75"/>
      <c r="I32" s="75"/>
      <c r="J32" s="75"/>
      <c r="K32" s="75"/>
      <c r="L32" s="65"/>
    </row>
    <row r="33" spans="1:13" s="64" customFormat="1" ht="21.9" customHeight="1">
      <c r="A33" s="65"/>
      <c r="B33" s="76" t="s">
        <v>143</v>
      </c>
      <c r="C33" s="77" t="s">
        <v>144</v>
      </c>
      <c r="D33" s="65" t="s">
        <v>46</v>
      </c>
      <c r="E33" s="78">
        <v>3</v>
      </c>
      <c r="F33" s="75">
        <f>단가대비표!$N$31</f>
        <v>90000</v>
      </c>
      <c r="G33" s="75">
        <f t="shared" si="3"/>
        <v>270000</v>
      </c>
      <c r="H33" s="75"/>
      <c r="I33" s="75"/>
      <c r="J33" s="75"/>
      <c r="K33" s="75"/>
      <c r="L33" s="65"/>
    </row>
    <row r="34" spans="1:13" s="216" customFormat="1" ht="21.9" customHeight="1">
      <c r="A34" s="214"/>
      <c r="B34" s="218" t="s">
        <v>168</v>
      </c>
      <c r="C34" s="219" t="s">
        <v>169</v>
      </c>
      <c r="D34" s="214" t="s">
        <v>46</v>
      </c>
      <c r="E34" s="220">
        <v>3</v>
      </c>
      <c r="F34" s="221">
        <f>단가대비표!$N$32</f>
        <v>15680</v>
      </c>
      <c r="G34" s="221">
        <f t="shared" si="3"/>
        <v>47040</v>
      </c>
      <c r="H34" s="221"/>
      <c r="I34" s="221"/>
      <c r="J34" s="221"/>
      <c r="K34" s="221"/>
      <c r="L34" s="214"/>
    </row>
    <row r="35" spans="1:13" s="64" customFormat="1" ht="21.9" customHeight="1">
      <c r="A35" s="65"/>
      <c r="B35" s="76" t="s">
        <v>110</v>
      </c>
      <c r="C35" s="79" t="s">
        <v>140</v>
      </c>
      <c r="D35" s="65" t="s">
        <v>46</v>
      </c>
      <c r="E35" s="78">
        <v>1</v>
      </c>
      <c r="F35" s="75">
        <f>단가대비표!$N$35</f>
        <v>8600</v>
      </c>
      <c r="G35" s="75">
        <f t="shared" si="3"/>
        <v>8600</v>
      </c>
      <c r="H35" s="75"/>
      <c r="I35" s="75"/>
      <c r="J35" s="75"/>
      <c r="K35" s="75"/>
      <c r="L35" s="65"/>
    </row>
    <row r="36" spans="1:13" s="64" customFormat="1" ht="21.9" customHeight="1">
      <c r="A36" s="65"/>
      <c r="B36" s="76" t="s">
        <v>110</v>
      </c>
      <c r="C36" s="77" t="s">
        <v>135</v>
      </c>
      <c r="D36" s="65" t="s">
        <v>46</v>
      </c>
      <c r="E36" s="78">
        <v>1</v>
      </c>
      <c r="F36" s="75">
        <f>단가대비표!$N$36</f>
        <v>12000</v>
      </c>
      <c r="G36" s="75">
        <f t="shared" si="3"/>
        <v>12000</v>
      </c>
      <c r="H36" s="75"/>
      <c r="I36" s="75"/>
      <c r="J36" s="75"/>
      <c r="K36" s="75"/>
      <c r="L36" s="65"/>
    </row>
    <row r="37" spans="1:13" s="64" customFormat="1" ht="21.9" customHeight="1">
      <c r="A37" s="65"/>
      <c r="B37" s="76" t="s">
        <v>110</v>
      </c>
      <c r="C37" s="77" t="s">
        <v>170</v>
      </c>
      <c r="D37" s="65" t="s">
        <v>46</v>
      </c>
      <c r="E37" s="78">
        <v>1</v>
      </c>
      <c r="F37" s="75">
        <f>단가대비표!$N$38</f>
        <v>177100</v>
      </c>
      <c r="G37" s="75">
        <f t="shared" si="3"/>
        <v>177100</v>
      </c>
      <c r="H37" s="75"/>
      <c r="I37" s="75"/>
      <c r="J37" s="75"/>
      <c r="K37" s="75"/>
      <c r="L37" s="65"/>
    </row>
    <row r="38" spans="1:13" s="64" customFormat="1" ht="21.9" customHeight="1">
      <c r="A38" s="65"/>
      <c r="B38" s="76" t="s">
        <v>171</v>
      </c>
      <c r="C38" s="77" t="s">
        <v>172</v>
      </c>
      <c r="D38" s="65" t="s">
        <v>53</v>
      </c>
      <c r="E38" s="78">
        <v>1</v>
      </c>
      <c r="F38" s="75">
        <f>단가대비표!$N$39</f>
        <v>26500</v>
      </c>
      <c r="G38" s="75">
        <f t="shared" si="3"/>
        <v>26500</v>
      </c>
      <c r="H38" s="75"/>
      <c r="I38" s="75"/>
      <c r="J38" s="75"/>
      <c r="K38" s="75"/>
      <c r="L38" s="65"/>
    </row>
    <row r="39" spans="1:13" s="64" customFormat="1" ht="21.9" customHeight="1">
      <c r="A39" s="65"/>
      <c r="B39" s="76" t="s">
        <v>173</v>
      </c>
      <c r="C39" s="77" t="s">
        <v>174</v>
      </c>
      <c r="D39" s="65" t="s">
        <v>46</v>
      </c>
      <c r="E39" s="78">
        <v>2</v>
      </c>
      <c r="F39" s="75">
        <f>단가대비표!$N$47</f>
        <v>14400</v>
      </c>
      <c r="G39" s="75">
        <f t="shared" ref="G39:G46" si="4">F39*E39</f>
        <v>28800</v>
      </c>
      <c r="H39" s="75"/>
      <c r="I39" s="75"/>
      <c r="J39" s="75"/>
      <c r="K39" s="75"/>
      <c r="L39" s="65"/>
    </row>
    <row r="40" spans="1:13" s="64" customFormat="1" ht="21.9" customHeight="1">
      <c r="A40" s="65"/>
      <c r="B40" s="76" t="s">
        <v>175</v>
      </c>
      <c r="C40" s="77" t="s">
        <v>176</v>
      </c>
      <c r="D40" s="65" t="s">
        <v>46</v>
      </c>
      <c r="E40" s="78">
        <v>1</v>
      </c>
      <c r="F40" s="75">
        <f>단가대비표!$N$30</f>
        <v>42590</v>
      </c>
      <c r="G40" s="75">
        <f t="shared" si="4"/>
        <v>42590</v>
      </c>
      <c r="H40" s="75"/>
      <c r="I40" s="75"/>
      <c r="J40" s="75"/>
      <c r="K40" s="75"/>
      <c r="L40" s="65"/>
    </row>
    <row r="41" spans="1:13" s="64" customFormat="1" ht="21.9" customHeight="1">
      <c r="A41" s="65"/>
      <c r="B41" s="76" t="s">
        <v>141</v>
      </c>
      <c r="C41" s="77" t="s">
        <v>177</v>
      </c>
      <c r="D41" s="65" t="s">
        <v>46</v>
      </c>
      <c r="E41" s="78">
        <v>2</v>
      </c>
      <c r="F41" s="75">
        <f>단가대비표!$N$28</f>
        <v>2100</v>
      </c>
      <c r="G41" s="75">
        <f t="shared" si="4"/>
        <v>4200</v>
      </c>
      <c r="H41" s="75"/>
      <c r="I41" s="75"/>
      <c r="J41" s="75"/>
      <c r="K41" s="75"/>
      <c r="L41" s="65"/>
    </row>
    <row r="42" spans="1:13" s="64" customFormat="1" ht="21.9" customHeight="1">
      <c r="A42" s="65"/>
      <c r="B42" s="76" t="s">
        <v>178</v>
      </c>
      <c r="C42" s="77" t="s">
        <v>179</v>
      </c>
      <c r="D42" s="65" t="s">
        <v>46</v>
      </c>
      <c r="E42" s="78">
        <v>6</v>
      </c>
      <c r="F42" s="75">
        <f>단가대비표!$N$27</f>
        <v>6500</v>
      </c>
      <c r="G42" s="75">
        <f t="shared" si="4"/>
        <v>39000</v>
      </c>
      <c r="H42" s="75"/>
      <c r="I42" s="75"/>
      <c r="J42" s="75"/>
      <c r="K42" s="75"/>
      <c r="L42" s="65"/>
    </row>
    <row r="43" spans="1:13" s="64" customFormat="1" ht="21.9" customHeight="1">
      <c r="A43" s="65"/>
      <c r="B43" s="76" t="s">
        <v>54</v>
      </c>
      <c r="C43" s="77" t="s">
        <v>180</v>
      </c>
      <c r="D43" s="65" t="s">
        <v>46</v>
      </c>
      <c r="E43" s="78">
        <v>12</v>
      </c>
      <c r="F43" s="75">
        <f>단가대비표!$N$43</f>
        <v>1530</v>
      </c>
      <c r="G43" s="75">
        <f t="shared" si="4"/>
        <v>18360</v>
      </c>
      <c r="H43" s="75"/>
      <c r="I43" s="75"/>
      <c r="J43" s="75"/>
      <c r="K43" s="75"/>
      <c r="L43" s="65"/>
    </row>
    <row r="44" spans="1:13" s="64" customFormat="1" ht="21.9" customHeight="1">
      <c r="A44" s="65"/>
      <c r="B44" s="76" t="s">
        <v>181</v>
      </c>
      <c r="C44" s="77" t="s">
        <v>182</v>
      </c>
      <c r="D44" s="65" t="s">
        <v>47</v>
      </c>
      <c r="E44" s="78">
        <v>0.24</v>
      </c>
      <c r="F44" s="75">
        <f>단가대비표!$L$57</f>
        <v>14400</v>
      </c>
      <c r="G44" s="75">
        <f t="shared" si="4"/>
        <v>3456</v>
      </c>
      <c r="H44" s="75"/>
      <c r="I44" s="75"/>
      <c r="J44" s="75"/>
      <c r="K44" s="75"/>
      <c r="L44" s="65"/>
    </row>
    <row r="45" spans="1:13" s="64" customFormat="1" ht="21.9" customHeight="1">
      <c r="A45" s="65"/>
      <c r="B45" s="76" t="s">
        <v>119</v>
      </c>
      <c r="C45" s="77" t="s">
        <v>107</v>
      </c>
      <c r="D45" s="65" t="s">
        <v>46</v>
      </c>
      <c r="E45" s="78">
        <v>4</v>
      </c>
      <c r="F45" s="75">
        <f>단가대비표!$N$55</f>
        <v>3600</v>
      </c>
      <c r="G45" s="75">
        <f t="shared" si="4"/>
        <v>14400</v>
      </c>
      <c r="H45" s="75"/>
      <c r="I45" s="75"/>
      <c r="J45" s="75"/>
      <c r="K45" s="75"/>
      <c r="L45" s="65"/>
    </row>
    <row r="46" spans="1:13" s="64" customFormat="1" ht="21.9" customHeight="1">
      <c r="A46" s="65"/>
      <c r="B46" s="76" t="s">
        <v>119</v>
      </c>
      <c r="C46" s="77" t="s">
        <v>183</v>
      </c>
      <c r="D46" s="65" t="s">
        <v>46</v>
      </c>
      <c r="E46" s="78">
        <v>4</v>
      </c>
      <c r="F46" s="75">
        <f>단가대비표!$N$56</f>
        <v>4680</v>
      </c>
      <c r="G46" s="75">
        <f t="shared" si="4"/>
        <v>18720</v>
      </c>
      <c r="H46" s="75"/>
      <c r="I46" s="75"/>
      <c r="J46" s="75"/>
      <c r="K46" s="75"/>
      <c r="L46" s="65"/>
    </row>
    <row r="47" spans="1:13" s="64" customFormat="1" ht="21.9" customHeight="1">
      <c r="A47" s="65"/>
      <c r="B47" s="76" t="s">
        <v>55</v>
      </c>
      <c r="C47" s="79" t="s">
        <v>120</v>
      </c>
      <c r="D47" s="65" t="s">
        <v>46</v>
      </c>
      <c r="E47" s="78">
        <v>12</v>
      </c>
      <c r="F47" s="75">
        <f>단가대비표!$N$46</f>
        <v>1890</v>
      </c>
      <c r="G47" s="75">
        <f t="shared" si="3"/>
        <v>22680</v>
      </c>
      <c r="H47" s="75"/>
      <c r="I47" s="75"/>
      <c r="J47" s="75"/>
      <c r="K47" s="75"/>
      <c r="L47" s="65"/>
    </row>
    <row r="48" spans="1:13" s="75" customFormat="1" ht="21.9" customHeight="1">
      <c r="A48" s="65"/>
      <c r="B48" s="77" t="s">
        <v>121</v>
      </c>
      <c r="C48" s="77" t="s">
        <v>122</v>
      </c>
      <c r="D48" s="65" t="s">
        <v>46</v>
      </c>
      <c r="E48" s="78">
        <v>2</v>
      </c>
      <c r="F48" s="80">
        <f>단가대비표!$L$14</f>
        <v>13700</v>
      </c>
      <c r="G48" s="75">
        <f t="shared" si="3"/>
        <v>27400</v>
      </c>
      <c r="L48" s="65"/>
      <c r="M48" s="64"/>
    </row>
    <row r="49" spans="1:13" s="75" customFormat="1" ht="21.9" customHeight="1">
      <c r="A49" s="65"/>
      <c r="B49" s="77" t="s">
        <v>121</v>
      </c>
      <c r="C49" s="77" t="s">
        <v>184</v>
      </c>
      <c r="D49" s="65" t="s">
        <v>46</v>
      </c>
      <c r="E49" s="78">
        <v>2</v>
      </c>
      <c r="F49" s="184">
        <f>단가대비표!$L$15</f>
        <v>19560</v>
      </c>
      <c r="G49" s="75">
        <f t="shared" si="3"/>
        <v>39120</v>
      </c>
      <c r="H49" s="80"/>
      <c r="I49" s="80"/>
      <c r="L49" s="65"/>
      <c r="M49" s="64"/>
    </row>
    <row r="50" spans="1:13" s="75" customFormat="1" ht="21.9" customHeight="1">
      <c r="A50" s="65"/>
      <c r="B50" s="77" t="s">
        <v>60</v>
      </c>
      <c r="C50" s="77" t="s">
        <v>127</v>
      </c>
      <c r="D50" s="65" t="s">
        <v>51</v>
      </c>
      <c r="E50" s="78">
        <v>30</v>
      </c>
      <c r="F50" s="80">
        <f>단가대비표!$N$4</f>
        <v>2051</v>
      </c>
      <c r="G50" s="75">
        <f t="shared" si="3"/>
        <v>61530</v>
      </c>
      <c r="H50" s="80"/>
      <c r="I50" s="80"/>
      <c r="L50" s="65"/>
      <c r="M50" s="64"/>
    </row>
    <row r="51" spans="1:13" s="75" customFormat="1" ht="21.9" customHeight="1">
      <c r="A51" s="65"/>
      <c r="B51" s="77" t="s">
        <v>60</v>
      </c>
      <c r="C51" s="77" t="s">
        <v>108</v>
      </c>
      <c r="D51" s="65" t="s">
        <v>51</v>
      </c>
      <c r="E51" s="78">
        <v>18</v>
      </c>
      <c r="F51" s="80">
        <f>단가대비표!N5</f>
        <v>3203</v>
      </c>
      <c r="G51" s="75">
        <f t="shared" si="3"/>
        <v>57654</v>
      </c>
      <c r="H51" s="80"/>
      <c r="I51" s="80"/>
      <c r="L51" s="65"/>
      <c r="M51" s="64"/>
    </row>
    <row r="52" spans="1:13" s="75" customFormat="1" ht="21.9" customHeight="1">
      <c r="A52" s="65"/>
      <c r="B52" s="77" t="s">
        <v>124</v>
      </c>
      <c r="C52" s="77" t="s">
        <v>185</v>
      </c>
      <c r="D52" s="65" t="s">
        <v>46</v>
      </c>
      <c r="E52" s="78">
        <v>6</v>
      </c>
      <c r="F52" s="80">
        <f>단가대비표!$N$45</f>
        <v>1380</v>
      </c>
      <c r="G52" s="75">
        <f t="shared" si="3"/>
        <v>8280</v>
      </c>
      <c r="H52" s="80"/>
      <c r="I52" s="80"/>
      <c r="L52" s="65"/>
      <c r="M52" s="64"/>
    </row>
    <row r="53" spans="1:13" s="75" customFormat="1" ht="21.9" customHeight="1">
      <c r="A53" s="65"/>
      <c r="B53" s="77" t="s">
        <v>56</v>
      </c>
      <c r="C53" s="77" t="s">
        <v>57</v>
      </c>
      <c r="D53" s="65" t="s">
        <v>51</v>
      </c>
      <c r="E53" s="78">
        <v>80</v>
      </c>
      <c r="F53" s="80">
        <f>단가대비표!$N$8</f>
        <v>524</v>
      </c>
      <c r="G53" s="75">
        <f t="shared" si="3"/>
        <v>41920</v>
      </c>
      <c r="H53" s="80"/>
      <c r="I53" s="80"/>
      <c r="L53" s="65"/>
      <c r="M53" s="64"/>
    </row>
    <row r="54" spans="1:13" s="75" customFormat="1" ht="21.9" customHeight="1">
      <c r="A54" s="65"/>
      <c r="B54" s="77" t="s">
        <v>56</v>
      </c>
      <c r="C54" s="77" t="s">
        <v>111</v>
      </c>
      <c r="D54" s="65" t="s">
        <v>51</v>
      </c>
      <c r="E54" s="78">
        <v>15</v>
      </c>
      <c r="F54" s="80">
        <f>단가대비표!$N$9</f>
        <v>810</v>
      </c>
      <c r="G54" s="75">
        <f t="shared" si="3"/>
        <v>12150</v>
      </c>
      <c r="H54" s="80"/>
      <c r="I54" s="80"/>
      <c r="L54" s="65"/>
      <c r="M54" s="64"/>
    </row>
    <row r="55" spans="1:13" s="75" customFormat="1" ht="21.9" customHeight="1">
      <c r="A55" s="65"/>
      <c r="B55" s="77" t="s">
        <v>227</v>
      </c>
      <c r="C55" s="77" t="s">
        <v>228</v>
      </c>
      <c r="D55" s="65" t="s">
        <v>46</v>
      </c>
      <c r="E55" s="78">
        <v>3</v>
      </c>
      <c r="F55" s="80">
        <f>단가대비표!$N$60</f>
        <v>39500</v>
      </c>
      <c r="G55" s="75">
        <f t="shared" si="3"/>
        <v>118500</v>
      </c>
      <c r="H55" s="80"/>
      <c r="I55" s="80"/>
      <c r="L55" s="65"/>
      <c r="M55" s="64"/>
    </row>
    <row r="56" spans="1:13" s="75" customFormat="1" ht="21.9" customHeight="1">
      <c r="A56" s="65"/>
      <c r="B56" s="77" t="s">
        <v>229</v>
      </c>
      <c r="C56" s="77" t="s">
        <v>230</v>
      </c>
      <c r="D56" s="65" t="s">
        <v>46</v>
      </c>
      <c r="E56" s="78">
        <v>1</v>
      </c>
      <c r="F56" s="80">
        <f>단가대비표!$N$61</f>
        <v>495000</v>
      </c>
      <c r="G56" s="75">
        <f t="shared" si="3"/>
        <v>495000</v>
      </c>
      <c r="H56" s="80"/>
      <c r="I56" s="80"/>
      <c r="L56" s="194"/>
      <c r="M56" s="64"/>
    </row>
    <row r="57" spans="1:13" s="75" customFormat="1" ht="21.9" customHeight="1">
      <c r="A57" s="65"/>
      <c r="B57" s="182" t="s">
        <v>151</v>
      </c>
      <c r="C57" s="182" t="s">
        <v>152</v>
      </c>
      <c r="D57" s="181" t="s">
        <v>46</v>
      </c>
      <c r="E57" s="183">
        <v>1</v>
      </c>
      <c r="F57" s="211">
        <f>단가대비표!$N$18</f>
        <v>12000</v>
      </c>
      <c r="G57" s="75">
        <f t="shared" ref="G57" si="5">F57*E57</f>
        <v>12000</v>
      </c>
      <c r="H57" s="80"/>
      <c r="I57" s="80"/>
      <c r="L57" s="194"/>
      <c r="M57" s="64"/>
    </row>
    <row r="58" spans="1:13" s="187" customFormat="1" ht="21.9" customHeight="1">
      <c r="A58" s="181"/>
      <c r="B58" s="182" t="s">
        <v>119</v>
      </c>
      <c r="C58" s="182" t="s">
        <v>107</v>
      </c>
      <c r="D58" s="181" t="s">
        <v>46</v>
      </c>
      <c r="E58" s="183">
        <v>2</v>
      </c>
      <c r="F58" s="211">
        <f>단가대비표!$N$55</f>
        <v>3600</v>
      </c>
      <c r="G58" s="187">
        <f t="shared" ref="G58:G61" si="6">F58*E58</f>
        <v>7200</v>
      </c>
      <c r="H58" s="184"/>
      <c r="I58" s="184"/>
      <c r="L58" s="194"/>
      <c r="M58" s="180"/>
    </row>
    <row r="59" spans="1:13" s="187" customFormat="1" ht="21.9" customHeight="1">
      <c r="A59" s="181"/>
      <c r="B59" s="182" t="s">
        <v>55</v>
      </c>
      <c r="C59" s="182" t="s">
        <v>120</v>
      </c>
      <c r="D59" s="181" t="s">
        <v>46</v>
      </c>
      <c r="E59" s="183">
        <v>3</v>
      </c>
      <c r="F59" s="211">
        <f>단가대비표!$N$46</f>
        <v>1890</v>
      </c>
      <c r="G59" s="187">
        <f t="shared" si="6"/>
        <v>5670</v>
      </c>
      <c r="H59" s="184"/>
      <c r="I59" s="184"/>
      <c r="L59" s="194"/>
      <c r="M59" s="180"/>
    </row>
    <row r="60" spans="1:13" s="187" customFormat="1" ht="21.9" customHeight="1">
      <c r="A60" s="181"/>
      <c r="B60" s="182" t="s">
        <v>56</v>
      </c>
      <c r="C60" s="182" t="s">
        <v>57</v>
      </c>
      <c r="D60" s="181" t="s">
        <v>51</v>
      </c>
      <c r="E60" s="183">
        <v>30</v>
      </c>
      <c r="F60" s="210">
        <f>단가대비표!$N$8</f>
        <v>524</v>
      </c>
      <c r="G60" s="187">
        <f t="shared" si="6"/>
        <v>15720</v>
      </c>
      <c r="H60" s="184"/>
      <c r="I60" s="184"/>
      <c r="L60" s="194"/>
      <c r="M60" s="180"/>
    </row>
    <row r="61" spans="1:13" s="187" customFormat="1" ht="21.9" customHeight="1">
      <c r="A61" s="181"/>
      <c r="B61" s="182" t="s">
        <v>56</v>
      </c>
      <c r="C61" s="182" t="s">
        <v>111</v>
      </c>
      <c r="D61" s="181" t="s">
        <v>51</v>
      </c>
      <c r="E61" s="183">
        <v>30</v>
      </c>
      <c r="F61" s="210">
        <f>단가대비표!$N$9</f>
        <v>810</v>
      </c>
      <c r="G61" s="187">
        <f t="shared" si="6"/>
        <v>24300</v>
      </c>
      <c r="H61" s="184"/>
      <c r="I61" s="184"/>
      <c r="L61" s="194"/>
      <c r="M61" s="180"/>
    </row>
    <row r="62" spans="1:13" s="75" customFormat="1" ht="21.9" customHeight="1">
      <c r="A62" s="65"/>
      <c r="B62" s="304" t="s">
        <v>38</v>
      </c>
      <c r="C62" s="305"/>
      <c r="D62" s="65"/>
      <c r="E62" s="74"/>
      <c r="F62" s="306">
        <f>SUM(G5:G61)</f>
        <v>13827740.799999999</v>
      </c>
      <c r="G62" s="307"/>
      <c r="L62" s="65"/>
      <c r="M62" s="64"/>
    </row>
    <row r="63" spans="1:13" s="75" customFormat="1" ht="21.9" customHeight="1">
      <c r="A63" s="65"/>
      <c r="B63" s="77"/>
      <c r="C63" s="77" t="s">
        <v>248</v>
      </c>
      <c r="D63" s="65" t="s">
        <v>12</v>
      </c>
      <c r="E63" s="78">
        <f>공량산출서!E62</f>
        <v>15.108000000000001</v>
      </c>
      <c r="F63" s="80"/>
      <c r="G63" s="80">
        <f>F63*E63</f>
        <v>0</v>
      </c>
      <c r="H63" s="75">
        <f>단가대비표!$N$70</f>
        <v>116674</v>
      </c>
      <c r="I63" s="80">
        <f>E63*H63</f>
        <v>1762710.7920000001</v>
      </c>
      <c r="L63" s="65"/>
      <c r="M63" s="78"/>
    </row>
    <row r="64" spans="1:13" s="75" customFormat="1" ht="21.9" customHeight="1">
      <c r="A64" s="65"/>
      <c r="B64" s="77"/>
      <c r="C64" s="77" t="s">
        <v>249</v>
      </c>
      <c r="D64" s="65" t="s">
        <v>12</v>
      </c>
      <c r="E64" s="78">
        <f>공량산출서!E63</f>
        <v>8.9499999999999975</v>
      </c>
      <c r="F64" s="80"/>
      <c r="G64" s="80">
        <f t="shared" ref="G64:G65" si="7">F64*E64</f>
        <v>0</v>
      </c>
      <c r="H64" s="75">
        <f>단가대비표!$N$71</f>
        <v>89755</v>
      </c>
      <c r="I64" s="80">
        <f t="shared" ref="I64:I65" si="8">E64*H64</f>
        <v>803307.24999999977</v>
      </c>
      <c r="L64" s="65"/>
      <c r="M64" s="78"/>
    </row>
    <row r="65" spans="1:13" s="75" customFormat="1" ht="21.9" customHeight="1">
      <c r="A65" s="65"/>
      <c r="B65" s="77"/>
      <c r="C65" s="77" t="s">
        <v>250</v>
      </c>
      <c r="D65" s="65" t="s">
        <v>12</v>
      </c>
      <c r="E65" s="78">
        <f>공량산출서!E64</f>
        <v>0.68</v>
      </c>
      <c r="F65" s="80"/>
      <c r="G65" s="80">
        <f t="shared" si="7"/>
        <v>0</v>
      </c>
      <c r="H65" s="75">
        <f>단가대비표!$N$73</f>
        <v>95767</v>
      </c>
      <c r="I65" s="80">
        <f t="shared" si="8"/>
        <v>65121.560000000005</v>
      </c>
      <c r="L65" s="65"/>
      <c r="M65" s="78"/>
    </row>
    <row r="66" spans="1:13" s="75" customFormat="1" ht="21.9" customHeight="1">
      <c r="A66" s="65"/>
      <c r="B66" s="302" t="s">
        <v>69</v>
      </c>
      <c r="C66" s="303"/>
      <c r="D66" s="65"/>
      <c r="E66" s="74"/>
      <c r="F66" s="308">
        <f>SUM(G63:G65)</f>
        <v>0</v>
      </c>
      <c r="G66" s="309"/>
      <c r="H66" s="306">
        <f>SUM(I63:I65)</f>
        <v>2631139.602</v>
      </c>
      <c r="I66" s="307"/>
      <c r="L66" s="65"/>
      <c r="M66" s="64"/>
    </row>
    <row r="67" spans="1:13" s="75" customFormat="1" ht="21.9" customHeight="1">
      <c r="A67" s="65"/>
      <c r="B67" s="77"/>
      <c r="C67" s="77"/>
      <c r="D67" s="65"/>
      <c r="E67" s="74"/>
      <c r="L67" s="65"/>
      <c r="M67" s="64"/>
    </row>
    <row r="68" spans="1:13" s="211" customFormat="1" ht="21.9" customHeight="1">
      <c r="A68" s="206"/>
      <c r="B68" s="208"/>
      <c r="C68" s="208"/>
      <c r="D68" s="206"/>
      <c r="E68" s="207"/>
      <c r="L68" s="206"/>
      <c r="M68" s="205"/>
    </row>
    <row r="69" spans="1:13" s="211" customFormat="1" ht="21.9" customHeight="1">
      <c r="A69" s="206"/>
      <c r="B69" s="208"/>
      <c r="C69" s="208"/>
      <c r="D69" s="206"/>
      <c r="E69" s="207"/>
      <c r="L69" s="206"/>
      <c r="M69" s="205"/>
    </row>
    <row r="70" spans="1:13" s="211" customFormat="1" ht="21.9" customHeight="1">
      <c r="A70" s="206"/>
      <c r="B70" s="208"/>
      <c r="C70" s="208"/>
      <c r="D70" s="206"/>
      <c r="E70" s="207"/>
      <c r="L70" s="206"/>
      <c r="M70" s="205"/>
    </row>
    <row r="71" spans="1:13" s="211" customFormat="1" ht="21.9" customHeight="1">
      <c r="A71" s="206"/>
      <c r="B71" s="208"/>
      <c r="C71" s="208"/>
      <c r="D71" s="206"/>
      <c r="E71" s="207"/>
      <c r="L71" s="206"/>
      <c r="M71" s="205"/>
    </row>
    <row r="72" spans="1:13" s="211" customFormat="1" ht="21.9" customHeight="1">
      <c r="A72" s="206"/>
      <c r="B72" s="208"/>
      <c r="C72" s="208"/>
      <c r="D72" s="206"/>
      <c r="E72" s="207"/>
      <c r="L72" s="206"/>
      <c r="M72" s="205"/>
    </row>
    <row r="73" spans="1:13" s="211" customFormat="1" ht="21.9" customHeight="1">
      <c r="A73" s="206"/>
      <c r="B73" s="208"/>
      <c r="C73" s="208"/>
      <c r="D73" s="206"/>
      <c r="E73" s="207"/>
      <c r="L73" s="206"/>
      <c r="M73" s="205"/>
    </row>
    <row r="74" spans="1:13" s="211" customFormat="1" ht="21.9" customHeight="1">
      <c r="A74" s="206"/>
      <c r="B74" s="208"/>
      <c r="C74" s="208"/>
      <c r="D74" s="206"/>
      <c r="E74" s="207"/>
      <c r="L74" s="206"/>
      <c r="M74" s="205"/>
    </row>
    <row r="75" spans="1:13" s="211" customFormat="1" ht="21.9" customHeight="1">
      <c r="A75" s="206"/>
      <c r="B75" s="208"/>
      <c r="C75" s="208"/>
      <c r="D75" s="206"/>
      <c r="E75" s="207"/>
      <c r="L75" s="206"/>
      <c r="M75" s="205"/>
    </row>
    <row r="76" spans="1:13" s="211" customFormat="1" ht="21.9" customHeight="1">
      <c r="A76" s="206"/>
      <c r="B76" s="208"/>
      <c r="C76" s="208"/>
      <c r="D76" s="206"/>
      <c r="E76" s="207"/>
      <c r="L76" s="206"/>
      <c r="M76" s="205"/>
    </row>
    <row r="77" spans="1:13" s="211" customFormat="1" ht="21.9" customHeight="1">
      <c r="A77" s="206"/>
      <c r="B77" s="208"/>
      <c r="C77" s="208"/>
      <c r="D77" s="206"/>
      <c r="E77" s="207"/>
      <c r="L77" s="206"/>
      <c r="M77" s="205"/>
    </row>
    <row r="78" spans="1:13" s="211" customFormat="1" ht="21.9" customHeight="1">
      <c r="A78" s="206"/>
      <c r="B78" s="208"/>
      <c r="C78" s="208"/>
      <c r="D78" s="206"/>
      <c r="E78" s="207"/>
      <c r="L78" s="206"/>
      <c r="M78" s="205"/>
    </row>
    <row r="79" spans="1:13" s="211" customFormat="1" ht="21.9" customHeight="1">
      <c r="A79" s="206"/>
      <c r="B79" s="208"/>
      <c r="C79" s="208"/>
      <c r="D79" s="206"/>
      <c r="E79" s="207"/>
      <c r="L79" s="206"/>
      <c r="M79" s="205"/>
    </row>
    <row r="80" spans="1:13" s="211" customFormat="1" ht="21.9" customHeight="1">
      <c r="A80" s="206"/>
      <c r="B80" s="208"/>
      <c r="C80" s="208"/>
      <c r="D80" s="206"/>
      <c r="E80" s="207"/>
      <c r="L80" s="206"/>
      <c r="M80" s="205"/>
    </row>
    <row r="81" spans="1:21" s="211" customFormat="1" ht="21.9" customHeight="1">
      <c r="A81" s="206"/>
      <c r="B81" s="208"/>
      <c r="C81" s="208"/>
      <c r="D81" s="206"/>
      <c r="E81" s="207"/>
      <c r="L81" s="206"/>
      <c r="M81" s="205"/>
    </row>
    <row r="82" spans="1:21" s="211" customFormat="1" ht="21.9" customHeight="1">
      <c r="A82" s="206"/>
      <c r="B82" s="208"/>
      <c r="C82" s="208"/>
      <c r="D82" s="206"/>
      <c r="E82" s="207"/>
      <c r="L82" s="206"/>
      <c r="M82" s="205"/>
    </row>
    <row r="83" spans="1:21" s="211" customFormat="1" ht="21.9" customHeight="1">
      <c r="A83" s="206"/>
      <c r="B83" s="208"/>
      <c r="C83" s="208"/>
      <c r="D83" s="206"/>
      <c r="E83" s="207"/>
      <c r="L83" s="206"/>
      <c r="M83" s="205"/>
    </row>
    <row r="84" spans="1:21" s="211" customFormat="1" ht="21.9" customHeight="1">
      <c r="A84" s="206"/>
      <c r="B84" s="208"/>
      <c r="C84" s="208"/>
      <c r="D84" s="206"/>
      <c r="E84" s="207"/>
      <c r="L84" s="206"/>
      <c r="M84" s="205"/>
    </row>
    <row r="85" spans="1:21" s="75" customFormat="1" ht="21.9" customHeight="1">
      <c r="A85" s="61">
        <v>2</v>
      </c>
      <c r="B85" s="304" t="str">
        <f>일위대가목록!B7</f>
        <v>MS-1 동력반</v>
      </c>
      <c r="C85" s="305"/>
      <c r="D85" s="65"/>
      <c r="E85" s="74"/>
      <c r="F85" s="80"/>
      <c r="G85" s="80"/>
      <c r="L85" s="65"/>
      <c r="M85" s="64"/>
    </row>
    <row r="86" spans="1:21" s="75" customFormat="1" ht="21.9" customHeight="1">
      <c r="A86" s="65"/>
      <c r="B86" s="76" t="s">
        <v>200</v>
      </c>
      <c r="C86" s="77" t="s">
        <v>201</v>
      </c>
      <c r="D86" s="65" t="s">
        <v>45</v>
      </c>
      <c r="E86" s="78">
        <v>1</v>
      </c>
      <c r="F86" s="75">
        <f>Q98</f>
        <v>8303027.1999999983</v>
      </c>
      <c r="G86" s="80">
        <f>INT(E86*F86)</f>
        <v>8303027</v>
      </c>
      <c r="L86" s="65"/>
      <c r="M86" s="64"/>
      <c r="N86" s="125" t="s">
        <v>203</v>
      </c>
      <c r="O86" s="125" t="s">
        <v>204</v>
      </c>
      <c r="P86" s="126" t="s">
        <v>205</v>
      </c>
      <c r="Q86" s="127"/>
      <c r="R86" s="127"/>
      <c r="S86" s="127"/>
      <c r="T86" s="127"/>
      <c r="U86" s="127"/>
    </row>
    <row r="87" spans="1:21" s="75" customFormat="1" ht="21.9" customHeight="1">
      <c r="A87" s="65"/>
      <c r="B87" s="76" t="s">
        <v>90</v>
      </c>
      <c r="C87" s="77" t="s">
        <v>112</v>
      </c>
      <c r="D87" s="65" t="s">
        <v>46</v>
      </c>
      <c r="E87" s="78">
        <v>2</v>
      </c>
      <c r="F87" s="211">
        <f>단가대비표!$N$49</f>
        <v>5690</v>
      </c>
      <c r="G87" s="80">
        <f t="shared" ref="G87:G88" si="9">INT(E87*F87)</f>
        <v>11380</v>
      </c>
      <c r="L87" s="65"/>
      <c r="M87" s="64"/>
      <c r="N87" s="115">
        <v>0.8</v>
      </c>
      <c r="O87" s="116">
        <v>2</v>
      </c>
      <c r="P87" s="116">
        <v>2.35</v>
      </c>
      <c r="Q87" s="95"/>
      <c r="R87" s="95"/>
      <c r="S87" s="117"/>
      <c r="T87" s="117"/>
      <c r="U87" s="119"/>
    </row>
    <row r="88" spans="1:21" s="75" customFormat="1" ht="21.9" customHeight="1">
      <c r="A88" s="65"/>
      <c r="B88" s="76" t="s">
        <v>150</v>
      </c>
      <c r="C88" s="77"/>
      <c r="D88" s="65" t="s">
        <v>46</v>
      </c>
      <c r="E88" s="78">
        <v>2</v>
      </c>
      <c r="F88" s="211">
        <f>단가대비표!$N$54</f>
        <v>10000</v>
      </c>
      <c r="G88" s="80">
        <f t="shared" si="9"/>
        <v>20000</v>
      </c>
      <c r="L88" s="65"/>
      <c r="M88" s="64"/>
      <c r="N88" s="95" t="s">
        <v>206</v>
      </c>
      <c r="O88" s="95" t="s">
        <v>207</v>
      </c>
      <c r="P88" s="95" t="s">
        <v>208</v>
      </c>
      <c r="Q88" s="95" t="s">
        <v>209</v>
      </c>
      <c r="R88" s="95" t="s">
        <v>197</v>
      </c>
      <c r="S88" s="117"/>
      <c r="T88" s="117"/>
      <c r="U88" s="119"/>
    </row>
    <row r="89" spans="1:21" s="64" customFormat="1" ht="21.9" customHeight="1">
      <c r="A89" s="65"/>
      <c r="B89" s="76" t="s">
        <v>48</v>
      </c>
      <c r="C89" s="77" t="s">
        <v>113</v>
      </c>
      <c r="D89" s="65" t="s">
        <v>46</v>
      </c>
      <c r="E89" s="78">
        <v>2</v>
      </c>
      <c r="F89" s="211">
        <f>단가대비표!$N$48</f>
        <v>5690</v>
      </c>
      <c r="G89" s="75">
        <f>F89*E89</f>
        <v>11380</v>
      </c>
      <c r="H89" s="75"/>
      <c r="I89" s="75"/>
      <c r="J89" s="75"/>
      <c r="K89" s="75"/>
      <c r="L89" s="65"/>
      <c r="N89" s="109" t="s">
        <v>210</v>
      </c>
      <c r="O89" s="109"/>
      <c r="P89" s="95"/>
      <c r="Q89" s="95"/>
      <c r="R89" s="120">
        <v>613</v>
      </c>
      <c r="S89" s="117"/>
      <c r="T89" s="117"/>
      <c r="U89" s="119"/>
    </row>
    <row r="90" spans="1:21" s="64" customFormat="1" ht="21.9" customHeight="1">
      <c r="A90" s="65"/>
      <c r="B90" s="76" t="s">
        <v>151</v>
      </c>
      <c r="C90" s="77" t="s">
        <v>152</v>
      </c>
      <c r="D90" s="65" t="s">
        <v>46</v>
      </c>
      <c r="E90" s="78">
        <v>2</v>
      </c>
      <c r="F90" s="211">
        <f>단가대비표!$N$18</f>
        <v>12000</v>
      </c>
      <c r="G90" s="75">
        <f t="shared" ref="G90:G95" si="10">F90*E90</f>
        <v>24000</v>
      </c>
      <c r="H90" s="75"/>
      <c r="I90" s="75"/>
      <c r="J90" s="75"/>
      <c r="K90" s="75"/>
      <c r="L90" s="65"/>
      <c r="N90" s="95" t="s">
        <v>211</v>
      </c>
      <c r="O90" s="95">
        <f>N87</f>
        <v>0.8</v>
      </c>
      <c r="P90" s="101">
        <f>P87</f>
        <v>2.35</v>
      </c>
      <c r="Q90" s="101">
        <v>2</v>
      </c>
      <c r="R90" s="101">
        <f t="shared" ref="R90:R95" si="11">O90*P90*Q90</f>
        <v>3.7600000000000002</v>
      </c>
      <c r="S90" s="117"/>
      <c r="T90" s="117"/>
      <c r="U90" s="119"/>
    </row>
    <row r="91" spans="1:21" s="64" customFormat="1" ht="21.9" customHeight="1">
      <c r="A91" s="65"/>
      <c r="B91" s="76" t="s">
        <v>49</v>
      </c>
      <c r="C91" s="77" t="s">
        <v>50</v>
      </c>
      <c r="D91" s="65" t="s">
        <v>46</v>
      </c>
      <c r="E91" s="78">
        <v>3</v>
      </c>
      <c r="F91" s="211">
        <f>단가대비표!$N$53</f>
        <v>3000</v>
      </c>
      <c r="G91" s="75">
        <f t="shared" si="10"/>
        <v>9000</v>
      </c>
      <c r="H91" s="75"/>
      <c r="I91" s="75"/>
      <c r="J91" s="75"/>
      <c r="K91" s="75"/>
      <c r="L91" s="65"/>
      <c r="N91" s="95" t="s">
        <v>212</v>
      </c>
      <c r="O91" s="101">
        <f>N87</f>
        <v>0.8</v>
      </c>
      <c r="P91" s="101">
        <f>P87</f>
        <v>2.35</v>
      </c>
      <c r="Q91" s="101">
        <v>2</v>
      </c>
      <c r="R91" s="101">
        <f t="shared" si="11"/>
        <v>3.7600000000000002</v>
      </c>
      <c r="S91" s="117"/>
      <c r="T91" s="117"/>
      <c r="U91" s="119"/>
    </row>
    <row r="92" spans="1:21" s="64" customFormat="1" ht="21.9" customHeight="1">
      <c r="A92" s="65"/>
      <c r="B92" s="76" t="s">
        <v>114</v>
      </c>
      <c r="C92" s="77" t="s">
        <v>115</v>
      </c>
      <c r="D92" s="65" t="s">
        <v>46</v>
      </c>
      <c r="E92" s="78">
        <v>2</v>
      </c>
      <c r="F92" s="211">
        <f>단가대비표!$N$50</f>
        <v>4100</v>
      </c>
      <c r="G92" s="75">
        <f t="shared" si="10"/>
        <v>8200</v>
      </c>
      <c r="H92" s="75"/>
      <c r="I92" s="75"/>
      <c r="J92" s="75"/>
      <c r="K92" s="75"/>
      <c r="L92" s="65"/>
      <c r="N92" s="95" t="s">
        <v>213</v>
      </c>
      <c r="O92" s="101">
        <f>O87</f>
        <v>2</v>
      </c>
      <c r="P92" s="101">
        <f>P87</f>
        <v>2.35</v>
      </c>
      <c r="Q92" s="101">
        <v>2</v>
      </c>
      <c r="R92" s="101">
        <f t="shared" si="11"/>
        <v>9.4</v>
      </c>
      <c r="S92" s="117"/>
      <c r="T92" s="117"/>
      <c r="U92" s="119"/>
    </row>
    <row r="93" spans="1:21" s="64" customFormat="1" ht="21.9" customHeight="1">
      <c r="A93" s="65"/>
      <c r="B93" s="76" t="s">
        <v>116</v>
      </c>
      <c r="C93" s="77" t="s">
        <v>117</v>
      </c>
      <c r="D93" s="65" t="s">
        <v>46</v>
      </c>
      <c r="E93" s="78">
        <v>2</v>
      </c>
      <c r="F93" s="211">
        <f>단가대비표!$N$29</f>
        <v>4500</v>
      </c>
      <c r="G93" s="75">
        <f t="shared" si="10"/>
        <v>9000</v>
      </c>
      <c r="H93" s="75"/>
      <c r="I93" s="75"/>
      <c r="J93" s="75"/>
      <c r="K93" s="75"/>
      <c r="L93" s="65"/>
      <c r="N93" s="95" t="s">
        <v>214</v>
      </c>
      <c r="O93" s="101">
        <f>O87</f>
        <v>2</v>
      </c>
      <c r="P93" s="101">
        <f>P87</f>
        <v>2.35</v>
      </c>
      <c r="Q93" s="101">
        <v>2</v>
      </c>
      <c r="R93" s="101">
        <f t="shared" si="11"/>
        <v>9.4</v>
      </c>
      <c r="S93" s="117"/>
      <c r="T93" s="117"/>
      <c r="U93" s="118"/>
    </row>
    <row r="94" spans="1:21" s="64" customFormat="1" ht="21.9" customHeight="1">
      <c r="A94" s="65"/>
      <c r="B94" s="76" t="s">
        <v>153</v>
      </c>
      <c r="C94" s="77" t="s">
        <v>154</v>
      </c>
      <c r="D94" s="65" t="s">
        <v>46</v>
      </c>
      <c r="E94" s="78">
        <v>1</v>
      </c>
      <c r="F94" s="211">
        <f>단가대비표!$N$51</f>
        <v>13970</v>
      </c>
      <c r="G94" s="75">
        <f t="shared" si="10"/>
        <v>13970</v>
      </c>
      <c r="H94" s="75"/>
      <c r="I94" s="75"/>
      <c r="J94" s="75"/>
      <c r="K94" s="75"/>
      <c r="L94" s="65"/>
      <c r="N94" s="95" t="s">
        <v>215</v>
      </c>
      <c r="O94" s="95">
        <f>N87</f>
        <v>0.8</v>
      </c>
      <c r="P94" s="101">
        <f>O87</f>
        <v>2</v>
      </c>
      <c r="Q94" s="101">
        <v>2</v>
      </c>
      <c r="R94" s="101">
        <f t="shared" si="11"/>
        <v>3.2</v>
      </c>
      <c r="S94" s="117"/>
      <c r="T94" s="117"/>
      <c r="U94" s="118"/>
    </row>
    <row r="95" spans="1:21" s="64" customFormat="1" ht="21.9" customHeight="1">
      <c r="A95" s="65"/>
      <c r="B95" s="76" t="s">
        <v>155</v>
      </c>
      <c r="C95" s="77" t="s">
        <v>156</v>
      </c>
      <c r="D95" s="65" t="s">
        <v>46</v>
      </c>
      <c r="E95" s="78">
        <v>1</v>
      </c>
      <c r="F95" s="211">
        <f>단가대비표!$N$52</f>
        <v>15970</v>
      </c>
      <c r="G95" s="75">
        <f t="shared" si="10"/>
        <v>15970</v>
      </c>
      <c r="H95" s="75"/>
      <c r="I95" s="75"/>
      <c r="J95" s="75"/>
      <c r="K95" s="75"/>
      <c r="L95" s="65"/>
      <c r="N95" s="95" t="s">
        <v>216</v>
      </c>
      <c r="O95" s="95">
        <f>N87</f>
        <v>0.8</v>
      </c>
      <c r="P95" s="101">
        <f>O87</f>
        <v>2</v>
      </c>
      <c r="Q95" s="101">
        <v>2</v>
      </c>
      <c r="R95" s="101">
        <f t="shared" si="11"/>
        <v>3.2</v>
      </c>
      <c r="S95" s="117"/>
      <c r="T95" s="117"/>
      <c r="U95" s="118"/>
    </row>
    <row r="96" spans="1:21" s="64" customFormat="1" ht="21.9" customHeight="1">
      <c r="A96" s="65"/>
      <c r="B96" s="76" t="s">
        <v>58</v>
      </c>
      <c r="C96" s="77" t="s">
        <v>157</v>
      </c>
      <c r="D96" s="65" t="s">
        <v>51</v>
      </c>
      <c r="E96" s="78">
        <v>6</v>
      </c>
      <c r="F96" s="211">
        <f>단가대비표!$N$41</f>
        <v>40436</v>
      </c>
      <c r="G96" s="75">
        <f>F96*E96</f>
        <v>242616</v>
      </c>
      <c r="H96" s="75"/>
      <c r="I96" s="75"/>
      <c r="J96" s="75"/>
      <c r="K96" s="75"/>
      <c r="L96" s="65"/>
      <c r="N96" s="95"/>
      <c r="O96" s="95"/>
      <c r="P96" s="95"/>
      <c r="Q96" s="95" t="s">
        <v>217</v>
      </c>
      <c r="R96" s="101">
        <f>SUM(R90:R95)</f>
        <v>32.72</v>
      </c>
      <c r="S96" s="117"/>
      <c r="T96" s="117"/>
      <c r="U96" s="118"/>
    </row>
    <row r="97" spans="1:21" s="64" customFormat="1" ht="21.9" customHeight="1">
      <c r="A97" s="65"/>
      <c r="B97" s="76" t="s">
        <v>105</v>
      </c>
      <c r="C97" s="77" t="s">
        <v>123</v>
      </c>
      <c r="D97" s="65" t="s">
        <v>51</v>
      </c>
      <c r="E97" s="78">
        <v>6</v>
      </c>
      <c r="F97" s="211">
        <f>단가대비표!$N$44</f>
        <v>1790</v>
      </c>
      <c r="G97" s="75">
        <f t="shared" ref="G97:G132" si="12">F97*E97</f>
        <v>10740</v>
      </c>
      <c r="H97" s="75"/>
      <c r="I97" s="75"/>
      <c r="J97" s="75"/>
      <c r="K97" s="75"/>
      <c r="L97" s="65"/>
      <c r="N97" s="95" t="s">
        <v>218</v>
      </c>
      <c r="O97" s="101">
        <f>R96</f>
        <v>32.72</v>
      </c>
      <c r="P97" s="116">
        <f>T99</f>
        <v>7.85</v>
      </c>
      <c r="Q97" s="121">
        <f>U99</f>
        <v>256.85199999999998</v>
      </c>
      <c r="R97" s="109" t="s">
        <v>52</v>
      </c>
      <c r="S97" s="118"/>
      <c r="T97" s="117"/>
      <c r="U97" s="118"/>
    </row>
    <row r="98" spans="1:21" s="64" customFormat="1" ht="21.9" customHeight="1">
      <c r="A98" s="65"/>
      <c r="B98" s="76" t="s">
        <v>158</v>
      </c>
      <c r="C98" s="77" t="s">
        <v>159</v>
      </c>
      <c r="D98" s="65" t="s">
        <v>52</v>
      </c>
      <c r="E98" s="78">
        <v>12.5</v>
      </c>
      <c r="F98" s="211">
        <f>단가대비표!$N$42</f>
        <v>2100</v>
      </c>
      <c r="G98" s="75">
        <f t="shared" si="12"/>
        <v>26250</v>
      </c>
      <c r="H98" s="75"/>
      <c r="I98" s="75"/>
      <c r="J98" s="75"/>
      <c r="K98" s="75"/>
      <c r="L98" s="65"/>
      <c r="N98" s="109" t="s">
        <v>219</v>
      </c>
      <c r="O98" s="122">
        <v>32000</v>
      </c>
      <c r="P98" s="109" t="s">
        <v>220</v>
      </c>
      <c r="Q98" s="120">
        <f>O98*U98</f>
        <v>8303027.1999999983</v>
      </c>
      <c r="R98" s="109" t="s">
        <v>221</v>
      </c>
      <c r="S98" s="123" t="s">
        <v>222</v>
      </c>
      <c r="T98" s="124">
        <v>7.93</v>
      </c>
      <c r="U98" s="112">
        <f>O97*T98</f>
        <v>259.46959999999996</v>
      </c>
    </row>
    <row r="99" spans="1:21" s="64" customFormat="1" ht="21.9" customHeight="1">
      <c r="A99" s="65"/>
      <c r="B99" s="76" t="s">
        <v>118</v>
      </c>
      <c r="C99" s="77" t="s">
        <v>106</v>
      </c>
      <c r="D99" s="65" t="s">
        <v>51</v>
      </c>
      <c r="E99" s="78">
        <v>0.8</v>
      </c>
      <c r="F99" s="211">
        <f>단가대비표!$N$40</f>
        <v>22488</v>
      </c>
      <c r="G99" s="75">
        <f t="shared" si="12"/>
        <v>17990.400000000001</v>
      </c>
      <c r="H99" s="75"/>
      <c r="I99" s="75"/>
      <c r="J99" s="75"/>
      <c r="K99" s="75"/>
      <c r="L99" s="65"/>
      <c r="N99" s="109" t="s">
        <v>223</v>
      </c>
      <c r="O99" s="122">
        <v>10500</v>
      </c>
      <c r="P99" s="109" t="s">
        <v>220</v>
      </c>
      <c r="Q99" s="120">
        <f>O99*U99</f>
        <v>2696945.9999999995</v>
      </c>
      <c r="R99" s="117"/>
      <c r="S99" s="123" t="s">
        <v>222</v>
      </c>
      <c r="T99" s="124">
        <v>7.85</v>
      </c>
      <c r="U99" s="112">
        <f>O97*T99</f>
        <v>256.85199999999998</v>
      </c>
    </row>
    <row r="100" spans="1:21" s="64" customFormat="1" ht="21.9" customHeight="1">
      <c r="A100" s="65"/>
      <c r="B100" s="76" t="s">
        <v>160</v>
      </c>
      <c r="C100" s="77" t="s">
        <v>161</v>
      </c>
      <c r="D100" s="65" t="s">
        <v>51</v>
      </c>
      <c r="E100" s="78">
        <v>4</v>
      </c>
      <c r="F100" s="211">
        <f>단가대비표!$N$7</f>
        <v>13127</v>
      </c>
      <c r="G100" s="75">
        <f t="shared" si="12"/>
        <v>52508</v>
      </c>
      <c r="H100" s="75"/>
      <c r="I100" s="75"/>
      <c r="J100" s="75"/>
      <c r="K100" s="75"/>
      <c r="L100" s="65"/>
    </row>
    <row r="101" spans="1:21" s="64" customFormat="1" ht="21.9" customHeight="1">
      <c r="A101" s="65"/>
      <c r="B101" s="76" t="s">
        <v>130</v>
      </c>
      <c r="C101" s="77" t="s">
        <v>131</v>
      </c>
      <c r="D101" s="65" t="s">
        <v>46</v>
      </c>
      <c r="E101" s="78">
        <v>1</v>
      </c>
      <c r="F101" s="187">
        <f>단가대비표!$L$10</f>
        <v>48000</v>
      </c>
      <c r="G101" s="75">
        <f t="shared" si="12"/>
        <v>48000</v>
      </c>
      <c r="H101" s="75"/>
      <c r="I101" s="75"/>
      <c r="J101" s="75"/>
      <c r="K101" s="75"/>
      <c r="L101" s="65"/>
    </row>
    <row r="102" spans="1:21" s="64" customFormat="1" ht="21.9" customHeight="1">
      <c r="A102" s="65"/>
      <c r="B102" s="76" t="s">
        <v>132</v>
      </c>
      <c r="C102" s="77" t="s">
        <v>131</v>
      </c>
      <c r="D102" s="65" t="s">
        <v>46</v>
      </c>
      <c r="E102" s="78">
        <v>1</v>
      </c>
      <c r="F102" s="211">
        <f>단가대비표!$N$11</f>
        <v>48000</v>
      </c>
      <c r="G102" s="75">
        <f t="shared" si="12"/>
        <v>48000</v>
      </c>
      <c r="H102" s="75"/>
      <c r="I102" s="75"/>
      <c r="J102" s="75"/>
      <c r="K102" s="75"/>
      <c r="L102" s="65"/>
    </row>
    <row r="103" spans="1:21" s="64" customFormat="1" ht="21.9" customHeight="1">
      <c r="A103" s="65"/>
      <c r="B103" s="76" t="s">
        <v>162</v>
      </c>
      <c r="C103" s="77" t="s">
        <v>163</v>
      </c>
      <c r="D103" s="65" t="s">
        <v>53</v>
      </c>
      <c r="E103" s="78">
        <v>1</v>
      </c>
      <c r="F103" s="211">
        <f>단가대비표!$N$12</f>
        <v>985100</v>
      </c>
      <c r="G103" s="75">
        <f t="shared" si="12"/>
        <v>985100</v>
      </c>
      <c r="H103" s="75"/>
      <c r="I103" s="75"/>
      <c r="J103" s="75"/>
      <c r="K103" s="75"/>
      <c r="L103" s="65"/>
    </row>
    <row r="104" spans="1:21" s="64" customFormat="1" ht="21.9" customHeight="1">
      <c r="A104" s="65"/>
      <c r="B104" s="76" t="s">
        <v>59</v>
      </c>
      <c r="C104" s="77" t="s">
        <v>142</v>
      </c>
      <c r="D104" s="65" t="s">
        <v>46</v>
      </c>
      <c r="E104" s="78">
        <v>1</v>
      </c>
      <c r="F104" s="75">
        <f>단가대비표!$N$21</f>
        <v>222600</v>
      </c>
      <c r="G104" s="75">
        <f t="shared" si="12"/>
        <v>222600</v>
      </c>
      <c r="H104" s="75"/>
      <c r="I104" s="75"/>
      <c r="J104" s="75"/>
      <c r="K104" s="75"/>
      <c r="L104" s="65"/>
    </row>
    <row r="105" spans="1:21" s="64" customFormat="1" ht="21.9" customHeight="1">
      <c r="A105" s="65"/>
      <c r="B105" s="76" t="s">
        <v>59</v>
      </c>
      <c r="C105" s="77" t="s">
        <v>165</v>
      </c>
      <c r="D105" s="65" t="s">
        <v>46</v>
      </c>
      <c r="E105" s="78">
        <v>1</v>
      </c>
      <c r="F105" s="211">
        <f>단가대비표!$N$19</f>
        <v>24200</v>
      </c>
      <c r="G105" s="75">
        <f t="shared" si="12"/>
        <v>24200</v>
      </c>
      <c r="H105" s="75"/>
      <c r="I105" s="75"/>
      <c r="J105" s="75"/>
      <c r="K105" s="75"/>
      <c r="L105" s="65"/>
    </row>
    <row r="106" spans="1:21" s="64" customFormat="1" ht="21.9" customHeight="1">
      <c r="A106" s="65"/>
      <c r="B106" s="76" t="s">
        <v>138</v>
      </c>
      <c r="C106" s="77" t="s">
        <v>139</v>
      </c>
      <c r="D106" s="65" t="s">
        <v>46</v>
      </c>
      <c r="E106" s="78">
        <v>2</v>
      </c>
      <c r="F106" s="211">
        <f>단가대비표!$N$13</f>
        <v>199000</v>
      </c>
      <c r="G106" s="75">
        <f t="shared" si="12"/>
        <v>398000</v>
      </c>
      <c r="H106" s="75"/>
      <c r="I106" s="75"/>
      <c r="J106" s="75"/>
      <c r="K106" s="75"/>
      <c r="L106" s="65"/>
    </row>
    <row r="107" spans="1:21" s="64" customFormat="1" ht="21.9" customHeight="1">
      <c r="A107" s="65"/>
      <c r="B107" s="76" t="s">
        <v>186</v>
      </c>
      <c r="C107" s="79" t="s">
        <v>187</v>
      </c>
      <c r="D107" s="65" t="s">
        <v>46</v>
      </c>
      <c r="E107" s="78">
        <v>2</v>
      </c>
      <c r="F107" s="75">
        <f>단가대비표!$N$33</f>
        <v>74400</v>
      </c>
      <c r="G107" s="75">
        <f t="shared" si="12"/>
        <v>148800</v>
      </c>
      <c r="H107" s="75"/>
      <c r="I107" s="75"/>
      <c r="J107" s="75"/>
      <c r="K107" s="75"/>
      <c r="L107" s="65"/>
    </row>
    <row r="108" spans="1:21" s="64" customFormat="1" ht="21.9" customHeight="1">
      <c r="A108" s="65"/>
      <c r="B108" s="76" t="s">
        <v>125</v>
      </c>
      <c r="C108" s="77" t="s">
        <v>126</v>
      </c>
      <c r="D108" s="65" t="s">
        <v>53</v>
      </c>
      <c r="E108" s="78">
        <v>1</v>
      </c>
      <c r="F108" s="211">
        <f>단가대비표!$N$16</f>
        <v>12900</v>
      </c>
      <c r="G108" s="75">
        <f t="shared" si="12"/>
        <v>12900</v>
      </c>
      <c r="H108" s="75"/>
      <c r="I108" s="75"/>
      <c r="J108" s="75"/>
      <c r="K108" s="75"/>
      <c r="L108" s="65"/>
    </row>
    <row r="109" spans="1:21" s="64" customFormat="1" ht="21.9" customHeight="1">
      <c r="A109" s="65"/>
      <c r="B109" s="76" t="s">
        <v>188</v>
      </c>
      <c r="C109" s="77" t="s">
        <v>189</v>
      </c>
      <c r="D109" s="65" t="s">
        <v>53</v>
      </c>
      <c r="E109" s="78">
        <v>2</v>
      </c>
      <c r="F109" s="75">
        <f>단가대비표!$N$17</f>
        <v>863940</v>
      </c>
      <c r="G109" s="75">
        <f t="shared" si="12"/>
        <v>1727880</v>
      </c>
      <c r="H109" s="75"/>
      <c r="I109" s="75"/>
      <c r="J109" s="75"/>
      <c r="K109" s="75"/>
      <c r="L109" s="65"/>
    </row>
    <row r="110" spans="1:21" s="64" customFormat="1" ht="21.9" customHeight="1">
      <c r="A110" s="65"/>
      <c r="B110" s="76" t="s">
        <v>133</v>
      </c>
      <c r="C110" s="77" t="s">
        <v>137</v>
      </c>
      <c r="D110" s="65" t="s">
        <v>46</v>
      </c>
      <c r="E110" s="78">
        <v>1</v>
      </c>
      <c r="F110" s="187">
        <f>단가대비표!$L$25</f>
        <v>12090</v>
      </c>
      <c r="G110" s="75">
        <f t="shared" si="12"/>
        <v>12090</v>
      </c>
      <c r="H110" s="75"/>
      <c r="I110" s="75"/>
      <c r="J110" s="75"/>
      <c r="K110" s="75"/>
      <c r="L110" s="65"/>
    </row>
    <row r="111" spans="1:21" s="64" customFormat="1" ht="21.9" customHeight="1">
      <c r="A111" s="65"/>
      <c r="B111" s="76" t="s">
        <v>134</v>
      </c>
      <c r="C111" s="77" t="s">
        <v>137</v>
      </c>
      <c r="D111" s="65" t="s">
        <v>46</v>
      </c>
      <c r="E111" s="78">
        <v>1</v>
      </c>
      <c r="F111" s="211">
        <f>단가대비표!$N$26</f>
        <v>12090</v>
      </c>
      <c r="G111" s="75">
        <f t="shared" si="12"/>
        <v>12090</v>
      </c>
      <c r="H111" s="75"/>
      <c r="I111" s="75"/>
      <c r="J111" s="75"/>
      <c r="K111" s="75"/>
      <c r="L111" s="65"/>
    </row>
    <row r="112" spans="1:21" s="64" customFormat="1" ht="21.9" customHeight="1">
      <c r="A112" s="65"/>
      <c r="B112" s="76" t="s">
        <v>143</v>
      </c>
      <c r="C112" s="77" t="s">
        <v>144</v>
      </c>
      <c r="D112" s="65" t="s">
        <v>46</v>
      </c>
      <c r="E112" s="78">
        <v>3</v>
      </c>
      <c r="F112" s="211">
        <f>단가대비표!$N$31</f>
        <v>90000</v>
      </c>
      <c r="G112" s="75">
        <f t="shared" si="12"/>
        <v>270000</v>
      </c>
      <c r="H112" s="75"/>
      <c r="I112" s="75"/>
      <c r="J112" s="75"/>
      <c r="K112" s="75"/>
      <c r="L112" s="65"/>
    </row>
    <row r="113" spans="1:12" s="64" customFormat="1" ht="21.9" customHeight="1">
      <c r="A113" s="65"/>
      <c r="B113" s="76" t="s">
        <v>168</v>
      </c>
      <c r="C113" s="77" t="s">
        <v>169</v>
      </c>
      <c r="D113" s="65" t="s">
        <v>46</v>
      </c>
      <c r="E113" s="78">
        <v>3</v>
      </c>
      <c r="F113" s="221">
        <f>단가대비표!$N$32</f>
        <v>15680</v>
      </c>
      <c r="G113" s="75">
        <f t="shared" si="12"/>
        <v>47040</v>
      </c>
      <c r="H113" s="75"/>
      <c r="I113" s="75"/>
      <c r="J113" s="75"/>
      <c r="K113" s="75"/>
      <c r="L113" s="65"/>
    </row>
    <row r="114" spans="1:12" s="64" customFormat="1" ht="21.9" customHeight="1">
      <c r="A114" s="65"/>
      <c r="B114" s="76" t="s">
        <v>190</v>
      </c>
      <c r="C114" s="77" t="s">
        <v>191</v>
      </c>
      <c r="D114" s="65" t="s">
        <v>53</v>
      </c>
      <c r="E114" s="78">
        <v>1</v>
      </c>
      <c r="F114" s="75">
        <f>단가대비표!$N$34</f>
        <v>1584000</v>
      </c>
      <c r="G114" s="75">
        <f t="shared" si="12"/>
        <v>1584000</v>
      </c>
      <c r="H114" s="75"/>
      <c r="I114" s="75"/>
      <c r="J114" s="75"/>
      <c r="K114" s="75"/>
      <c r="L114" s="65"/>
    </row>
    <row r="115" spans="1:12" s="64" customFormat="1" ht="21.9" customHeight="1">
      <c r="A115" s="65"/>
      <c r="B115" s="76" t="s">
        <v>110</v>
      </c>
      <c r="C115" s="77" t="s">
        <v>140</v>
      </c>
      <c r="D115" s="65" t="s">
        <v>46</v>
      </c>
      <c r="E115" s="78">
        <v>1</v>
      </c>
      <c r="F115" s="211">
        <f>단가대비표!$N$35</f>
        <v>8600</v>
      </c>
      <c r="G115" s="75">
        <f t="shared" si="12"/>
        <v>8600</v>
      </c>
      <c r="H115" s="75"/>
      <c r="I115" s="75"/>
      <c r="J115" s="75"/>
      <c r="K115" s="75"/>
      <c r="L115" s="65"/>
    </row>
    <row r="116" spans="1:12" s="64" customFormat="1" ht="21.9" customHeight="1">
      <c r="A116" s="65"/>
      <c r="B116" s="76" t="s">
        <v>110</v>
      </c>
      <c r="C116" s="77" t="s">
        <v>136</v>
      </c>
      <c r="D116" s="65" t="s">
        <v>46</v>
      </c>
      <c r="E116" s="78">
        <v>1</v>
      </c>
      <c r="F116" s="75">
        <f>단가대비표!$N$37</f>
        <v>57500</v>
      </c>
      <c r="G116" s="75">
        <f t="shared" si="12"/>
        <v>57500</v>
      </c>
      <c r="H116" s="75"/>
      <c r="I116" s="75"/>
      <c r="J116" s="75"/>
      <c r="K116" s="75"/>
      <c r="L116" s="65"/>
    </row>
    <row r="117" spans="1:12" s="64" customFormat="1" ht="21.9" customHeight="1">
      <c r="A117" s="65"/>
      <c r="B117" s="76" t="s">
        <v>173</v>
      </c>
      <c r="C117" s="77" t="s">
        <v>174</v>
      </c>
      <c r="D117" s="65" t="s">
        <v>46</v>
      </c>
      <c r="E117" s="78">
        <v>2</v>
      </c>
      <c r="F117" s="211">
        <f>단가대비표!$N$47</f>
        <v>14400</v>
      </c>
      <c r="G117" s="75">
        <f t="shared" si="12"/>
        <v>28800</v>
      </c>
      <c r="H117" s="75"/>
      <c r="I117" s="75"/>
      <c r="J117" s="75"/>
      <c r="K117" s="75"/>
      <c r="L117" s="65"/>
    </row>
    <row r="118" spans="1:12" s="64" customFormat="1" ht="21.9" customHeight="1">
      <c r="A118" s="65"/>
      <c r="B118" s="76" t="s">
        <v>141</v>
      </c>
      <c r="C118" s="79" t="s">
        <v>177</v>
      </c>
      <c r="D118" s="65" t="s">
        <v>46</v>
      </c>
      <c r="E118" s="78">
        <v>2</v>
      </c>
      <c r="F118" s="211">
        <f>단가대비표!$N$28</f>
        <v>2100</v>
      </c>
      <c r="G118" s="75">
        <f t="shared" si="12"/>
        <v>4200</v>
      </c>
      <c r="H118" s="75"/>
      <c r="I118" s="75"/>
      <c r="J118" s="75"/>
      <c r="K118" s="75"/>
      <c r="L118" s="65"/>
    </row>
    <row r="119" spans="1:12" s="64" customFormat="1" ht="21.9" customHeight="1">
      <c r="A119" s="65"/>
      <c r="B119" s="76" t="s">
        <v>178</v>
      </c>
      <c r="C119" s="77" t="s">
        <v>179</v>
      </c>
      <c r="D119" s="65" t="s">
        <v>46</v>
      </c>
      <c r="E119" s="78">
        <v>6</v>
      </c>
      <c r="F119" s="211">
        <f>단가대비표!$N$27</f>
        <v>6500</v>
      </c>
      <c r="G119" s="75">
        <f t="shared" si="12"/>
        <v>39000</v>
      </c>
      <c r="H119" s="75"/>
      <c r="I119" s="75"/>
      <c r="J119" s="75"/>
      <c r="K119" s="75"/>
      <c r="L119" s="65"/>
    </row>
    <row r="120" spans="1:12" s="64" customFormat="1" ht="21.9" customHeight="1">
      <c r="A120" s="65"/>
      <c r="B120" s="76" t="s">
        <v>54</v>
      </c>
      <c r="C120" s="77" t="s">
        <v>180</v>
      </c>
      <c r="D120" s="65" t="s">
        <v>46</v>
      </c>
      <c r="E120" s="78">
        <v>8</v>
      </c>
      <c r="F120" s="211">
        <f>단가대비표!$N$43</f>
        <v>1530</v>
      </c>
      <c r="G120" s="75">
        <f t="shared" si="12"/>
        <v>12240</v>
      </c>
      <c r="H120" s="75"/>
      <c r="I120" s="75"/>
      <c r="J120" s="75"/>
      <c r="K120" s="75"/>
      <c r="L120" s="65"/>
    </row>
    <row r="121" spans="1:12" s="64" customFormat="1" ht="21.9" customHeight="1">
      <c r="A121" s="65"/>
      <c r="B121" s="76" t="s">
        <v>181</v>
      </c>
      <c r="C121" s="77" t="s">
        <v>182</v>
      </c>
      <c r="D121" s="65" t="s">
        <v>47</v>
      </c>
      <c r="E121" s="78">
        <v>0.24</v>
      </c>
      <c r="F121" s="187">
        <f>단가대비표!$L$57</f>
        <v>14400</v>
      </c>
      <c r="G121" s="75">
        <f t="shared" si="12"/>
        <v>3456</v>
      </c>
      <c r="H121" s="75"/>
      <c r="I121" s="75"/>
      <c r="J121" s="75"/>
      <c r="K121" s="75"/>
      <c r="L121" s="65"/>
    </row>
    <row r="122" spans="1:12" s="64" customFormat="1" ht="21.9" customHeight="1">
      <c r="A122" s="65"/>
      <c r="B122" s="76" t="s">
        <v>119</v>
      </c>
      <c r="C122" s="77" t="s">
        <v>107</v>
      </c>
      <c r="D122" s="65" t="s">
        <v>46</v>
      </c>
      <c r="E122" s="78">
        <v>4</v>
      </c>
      <c r="F122" s="211">
        <f>단가대비표!$N$55</f>
        <v>3600</v>
      </c>
      <c r="G122" s="75">
        <f t="shared" si="12"/>
        <v>14400</v>
      </c>
      <c r="H122" s="75"/>
      <c r="I122" s="75"/>
      <c r="J122" s="75"/>
      <c r="K122" s="75"/>
      <c r="L122" s="65"/>
    </row>
    <row r="123" spans="1:12" s="64" customFormat="1" ht="21.9" customHeight="1">
      <c r="A123" s="65"/>
      <c r="B123" s="76" t="s">
        <v>119</v>
      </c>
      <c r="C123" s="77" t="s">
        <v>183</v>
      </c>
      <c r="D123" s="65" t="s">
        <v>46</v>
      </c>
      <c r="E123" s="78">
        <v>4</v>
      </c>
      <c r="F123" s="211">
        <f>단가대비표!$N$56</f>
        <v>4680</v>
      </c>
      <c r="G123" s="75">
        <f t="shared" si="12"/>
        <v>18720</v>
      </c>
      <c r="H123" s="75"/>
      <c r="I123" s="75"/>
      <c r="J123" s="75"/>
      <c r="K123" s="75"/>
      <c r="L123" s="65"/>
    </row>
    <row r="124" spans="1:12" s="64" customFormat="1" ht="21.9" customHeight="1">
      <c r="A124" s="65"/>
      <c r="B124" s="76" t="s">
        <v>55</v>
      </c>
      <c r="C124" s="77" t="s">
        <v>120</v>
      </c>
      <c r="D124" s="65" t="s">
        <v>46</v>
      </c>
      <c r="E124" s="78">
        <v>2</v>
      </c>
      <c r="F124" s="211">
        <f>단가대비표!$N$46</f>
        <v>1890</v>
      </c>
      <c r="G124" s="75">
        <f t="shared" si="12"/>
        <v>3780</v>
      </c>
      <c r="H124" s="75"/>
      <c r="I124" s="75"/>
      <c r="J124" s="75"/>
      <c r="K124" s="75"/>
      <c r="L124" s="65"/>
    </row>
    <row r="125" spans="1:12" s="64" customFormat="1" ht="21.9" customHeight="1">
      <c r="A125" s="65"/>
      <c r="B125" s="76" t="s">
        <v>121</v>
      </c>
      <c r="C125" s="77" t="s">
        <v>122</v>
      </c>
      <c r="D125" s="65" t="s">
        <v>46</v>
      </c>
      <c r="E125" s="78">
        <v>2</v>
      </c>
      <c r="F125" s="184">
        <f>단가대비표!$L$14</f>
        <v>13700</v>
      </c>
      <c r="G125" s="75">
        <f t="shared" si="12"/>
        <v>27400</v>
      </c>
      <c r="H125" s="75"/>
      <c r="I125" s="75"/>
      <c r="J125" s="75"/>
      <c r="K125" s="75"/>
      <c r="L125" s="65"/>
    </row>
    <row r="126" spans="1:12" s="64" customFormat="1" ht="21.9" customHeight="1">
      <c r="A126" s="65"/>
      <c r="B126" s="76" t="s">
        <v>60</v>
      </c>
      <c r="C126" s="77" t="s">
        <v>127</v>
      </c>
      <c r="D126" s="65" t="s">
        <v>51</v>
      </c>
      <c r="E126" s="78">
        <v>12</v>
      </c>
      <c r="F126" s="210">
        <f>단가대비표!$N$4</f>
        <v>2051</v>
      </c>
      <c r="G126" s="75">
        <f t="shared" si="12"/>
        <v>24612</v>
      </c>
      <c r="H126" s="75"/>
      <c r="I126" s="75"/>
      <c r="J126" s="75"/>
      <c r="K126" s="75"/>
      <c r="L126" s="65"/>
    </row>
    <row r="127" spans="1:12" s="64" customFormat="1" ht="21.9" customHeight="1">
      <c r="A127" s="65"/>
      <c r="B127" s="76" t="s">
        <v>60</v>
      </c>
      <c r="C127" s="77" t="s">
        <v>192</v>
      </c>
      <c r="D127" s="65" t="s">
        <v>51</v>
      </c>
      <c r="E127" s="78">
        <v>12</v>
      </c>
      <c r="F127" s="75">
        <f>단가대비표!$N$6</f>
        <v>24870</v>
      </c>
      <c r="G127" s="75">
        <f t="shared" si="12"/>
        <v>298440</v>
      </c>
      <c r="H127" s="75"/>
      <c r="I127" s="75"/>
      <c r="J127" s="75"/>
      <c r="K127" s="75"/>
      <c r="L127" s="65"/>
    </row>
    <row r="128" spans="1:12" s="64" customFormat="1" ht="21.9" customHeight="1">
      <c r="A128" s="65"/>
      <c r="B128" s="76" t="s">
        <v>124</v>
      </c>
      <c r="C128" s="77" t="s">
        <v>185</v>
      </c>
      <c r="D128" s="65" t="s">
        <v>46</v>
      </c>
      <c r="E128" s="78">
        <v>1</v>
      </c>
      <c r="F128" s="210">
        <f>단가대비표!$N$45</f>
        <v>1380</v>
      </c>
      <c r="G128" s="75">
        <f t="shared" si="12"/>
        <v>1380</v>
      </c>
      <c r="H128" s="75"/>
      <c r="I128" s="75"/>
      <c r="J128" s="75"/>
      <c r="K128" s="75"/>
      <c r="L128" s="65"/>
    </row>
    <row r="129" spans="1:13" s="64" customFormat="1" ht="21.9" customHeight="1">
      <c r="A129" s="65"/>
      <c r="B129" s="76" t="s">
        <v>56</v>
      </c>
      <c r="C129" s="79" t="s">
        <v>57</v>
      </c>
      <c r="D129" s="65" t="s">
        <v>51</v>
      </c>
      <c r="E129" s="78">
        <v>50</v>
      </c>
      <c r="F129" s="210">
        <f>단가대비표!$N$8</f>
        <v>524</v>
      </c>
      <c r="G129" s="75">
        <f t="shared" si="12"/>
        <v>26200</v>
      </c>
      <c r="H129" s="75"/>
      <c r="I129" s="75"/>
      <c r="J129" s="75"/>
      <c r="K129" s="75"/>
      <c r="L129" s="65"/>
    </row>
    <row r="130" spans="1:13" s="64" customFormat="1" ht="21.9" customHeight="1">
      <c r="A130" s="65"/>
      <c r="B130" s="76" t="s">
        <v>56</v>
      </c>
      <c r="C130" s="77" t="s">
        <v>111</v>
      </c>
      <c r="D130" s="65" t="s">
        <v>51</v>
      </c>
      <c r="E130" s="78">
        <v>15</v>
      </c>
      <c r="F130" s="210">
        <f>단가대비표!$N$9</f>
        <v>810</v>
      </c>
      <c r="G130" s="75">
        <f t="shared" si="12"/>
        <v>12150</v>
      </c>
      <c r="H130" s="75"/>
      <c r="I130" s="75"/>
      <c r="J130" s="75"/>
      <c r="K130" s="75"/>
      <c r="L130" s="65"/>
    </row>
    <row r="131" spans="1:13" s="75" customFormat="1" ht="21.9" customHeight="1">
      <c r="A131" s="65"/>
      <c r="B131" s="77" t="s">
        <v>227</v>
      </c>
      <c r="C131" s="77" t="s">
        <v>228</v>
      </c>
      <c r="D131" s="65" t="s">
        <v>46</v>
      </c>
      <c r="E131" s="78">
        <v>3</v>
      </c>
      <c r="F131" s="210">
        <f>단가대비표!$N$60</f>
        <v>39500</v>
      </c>
      <c r="G131" s="75">
        <f t="shared" si="12"/>
        <v>118500</v>
      </c>
      <c r="H131" s="80"/>
      <c r="I131" s="80"/>
      <c r="L131" s="65"/>
      <c r="M131" s="64"/>
    </row>
    <row r="132" spans="1:13" s="75" customFormat="1" ht="21.9" customHeight="1">
      <c r="A132" s="65"/>
      <c r="B132" s="77" t="s">
        <v>229</v>
      </c>
      <c r="C132" s="77" t="s">
        <v>230</v>
      </c>
      <c r="D132" s="65" t="s">
        <v>46</v>
      </c>
      <c r="E132" s="78">
        <v>1</v>
      </c>
      <c r="F132" s="210">
        <f>단가대비표!$N$61</f>
        <v>495000</v>
      </c>
      <c r="G132" s="75">
        <f t="shared" si="12"/>
        <v>495000</v>
      </c>
      <c r="H132" s="80"/>
      <c r="I132" s="80"/>
      <c r="L132" s="65"/>
      <c r="M132" s="64"/>
    </row>
    <row r="133" spans="1:13" s="64" customFormat="1" ht="21.9" customHeight="1">
      <c r="A133" s="65"/>
      <c r="B133" s="304" t="s">
        <v>38</v>
      </c>
      <c r="C133" s="305"/>
      <c r="D133" s="65"/>
      <c r="E133" s="74"/>
      <c r="F133" s="306">
        <f>SUM(G86:G132)</f>
        <v>15511109.4</v>
      </c>
      <c r="G133" s="307"/>
      <c r="H133" s="75"/>
      <c r="I133" s="75"/>
      <c r="J133" s="75"/>
      <c r="K133" s="75"/>
      <c r="L133" s="65"/>
    </row>
    <row r="134" spans="1:13" s="75" customFormat="1" ht="21.9" customHeight="1">
      <c r="A134" s="65"/>
      <c r="B134" s="77"/>
      <c r="C134" s="77" t="s">
        <v>248</v>
      </c>
      <c r="D134" s="65" t="s">
        <v>12</v>
      </c>
      <c r="E134" s="78">
        <f>공량산출서!E115</f>
        <v>14.192</v>
      </c>
      <c r="G134" s="80">
        <f t="shared" ref="G134:G136" si="13">INT(E134*F134)</f>
        <v>0</v>
      </c>
      <c r="H134" s="211">
        <f>단가대비표!$N$70</f>
        <v>116674</v>
      </c>
      <c r="I134" s="75">
        <f>E134*H134</f>
        <v>1655837.4080000001</v>
      </c>
      <c r="L134" s="65"/>
      <c r="M134" s="78"/>
    </row>
    <row r="135" spans="1:13" s="75" customFormat="1" ht="21.9" customHeight="1">
      <c r="A135" s="65"/>
      <c r="B135" s="77"/>
      <c r="C135" s="77" t="s">
        <v>249</v>
      </c>
      <c r="D135" s="65" t="s">
        <v>12</v>
      </c>
      <c r="E135" s="78">
        <f>공량산출서!E116</f>
        <v>8.4700000000000024</v>
      </c>
      <c r="G135" s="80">
        <f t="shared" ref="G135" si="14">INT(E135*F135)</f>
        <v>0</v>
      </c>
      <c r="H135" s="211">
        <f>단가대비표!$N$71</f>
        <v>89755</v>
      </c>
      <c r="I135" s="75">
        <f t="shared" ref="I135" si="15">E135*H135</f>
        <v>760224.85000000021</v>
      </c>
      <c r="L135" s="65"/>
      <c r="M135" s="78"/>
    </row>
    <row r="136" spans="1:13" s="75" customFormat="1" ht="21.9" customHeight="1">
      <c r="A136" s="65"/>
      <c r="B136" s="77"/>
      <c r="C136" s="77" t="s">
        <v>250</v>
      </c>
      <c r="D136" s="65" t="s">
        <v>12</v>
      </c>
      <c r="E136" s="78">
        <f>공량산출서!E117</f>
        <v>0.53600000000000003</v>
      </c>
      <c r="G136" s="80">
        <f t="shared" si="13"/>
        <v>0</v>
      </c>
      <c r="H136" s="211">
        <f>단가대비표!$N$73</f>
        <v>95767</v>
      </c>
      <c r="I136" s="75">
        <f t="shared" ref="I136" si="16">E136*H136</f>
        <v>51331.112000000001</v>
      </c>
      <c r="L136" s="65"/>
      <c r="M136" s="78"/>
    </row>
    <row r="137" spans="1:13" s="75" customFormat="1" ht="21.9" customHeight="1">
      <c r="A137" s="65"/>
      <c r="B137" s="302" t="s">
        <v>145</v>
      </c>
      <c r="C137" s="303"/>
      <c r="D137" s="65"/>
      <c r="E137" s="74"/>
      <c r="F137" s="306">
        <f>SUM(G134:G136)</f>
        <v>0</v>
      </c>
      <c r="G137" s="307"/>
      <c r="H137" s="306">
        <f>SUM(I134:I136)</f>
        <v>2467393.3700000006</v>
      </c>
      <c r="I137" s="307"/>
      <c r="L137" s="65"/>
      <c r="M137" s="64"/>
    </row>
    <row r="138" spans="1:13" s="75" customFormat="1" ht="21.9" customHeight="1">
      <c r="A138" s="65"/>
      <c r="B138" s="77"/>
      <c r="C138" s="77"/>
      <c r="D138" s="65"/>
      <c r="E138" s="74"/>
      <c r="L138" s="65"/>
      <c r="M138" s="64"/>
    </row>
    <row r="139" spans="1:13" s="75" customFormat="1" ht="21.9" customHeight="1">
      <c r="A139" s="65"/>
      <c r="B139" s="77"/>
      <c r="C139" s="77"/>
      <c r="D139" s="65"/>
      <c r="E139" s="74"/>
      <c r="L139" s="65"/>
      <c r="M139" s="64"/>
    </row>
    <row r="140" spans="1:13" s="75" customFormat="1" ht="21.9" customHeight="1">
      <c r="A140" s="65"/>
      <c r="B140" s="77"/>
      <c r="C140" s="77"/>
      <c r="D140" s="65"/>
      <c r="E140" s="74"/>
      <c r="L140" s="65"/>
      <c r="M140" s="64"/>
    </row>
    <row r="141" spans="1:13" s="75" customFormat="1" ht="21.9" customHeight="1">
      <c r="A141" s="65"/>
      <c r="B141" s="77"/>
      <c r="C141" s="77"/>
      <c r="D141" s="65"/>
      <c r="E141" s="74"/>
      <c r="L141" s="65"/>
      <c r="M141" s="64"/>
    </row>
    <row r="142" spans="1:13" s="75" customFormat="1" ht="21.9" customHeight="1">
      <c r="A142" s="65"/>
      <c r="B142" s="77"/>
      <c r="C142" s="77"/>
      <c r="D142" s="65"/>
      <c r="E142" s="74"/>
      <c r="L142" s="65"/>
      <c r="M142" s="64"/>
    </row>
    <row r="143" spans="1:13" s="75" customFormat="1" ht="21.9" customHeight="1">
      <c r="A143" s="65"/>
      <c r="B143" s="77"/>
      <c r="C143" s="77"/>
      <c r="D143" s="65"/>
      <c r="E143" s="74"/>
      <c r="L143" s="65"/>
      <c r="M143" s="64"/>
    </row>
    <row r="144" spans="1:13" s="75" customFormat="1" ht="21.9" customHeight="1">
      <c r="A144" s="65"/>
      <c r="B144" s="77"/>
      <c r="C144" s="77"/>
      <c r="D144" s="65"/>
      <c r="E144" s="74"/>
      <c r="L144" s="65"/>
      <c r="M144" s="64"/>
    </row>
    <row r="145" spans="1:21" s="75" customFormat="1" ht="21.9" customHeight="1">
      <c r="A145" s="65"/>
      <c r="B145" s="77"/>
      <c r="C145" s="77"/>
      <c r="D145" s="65"/>
      <c r="E145" s="74"/>
      <c r="L145" s="65"/>
      <c r="M145" s="64"/>
    </row>
    <row r="146" spans="1:21" s="75" customFormat="1" ht="21.9" customHeight="1">
      <c r="A146" s="65"/>
      <c r="B146" s="77"/>
      <c r="C146" s="77"/>
      <c r="D146" s="65"/>
      <c r="E146" s="74"/>
      <c r="L146" s="65"/>
      <c r="M146" s="64"/>
    </row>
    <row r="147" spans="1:21" s="75" customFormat="1" ht="21.9" customHeight="1">
      <c r="A147" s="65"/>
      <c r="B147" s="77"/>
      <c r="C147" s="77"/>
      <c r="D147" s="65"/>
      <c r="E147" s="74"/>
      <c r="L147" s="65"/>
      <c r="M147" s="64"/>
    </row>
    <row r="148" spans="1:21" s="64" customFormat="1" ht="21.9" customHeight="1">
      <c r="A148" s="61">
        <v>3</v>
      </c>
      <c r="B148" s="304" t="str">
        <f>일위대가목록!B8</f>
        <v>MS-2 동력반</v>
      </c>
      <c r="C148" s="305"/>
      <c r="D148" s="65"/>
      <c r="E148" s="74"/>
      <c r="F148" s="75"/>
      <c r="G148" s="75"/>
      <c r="H148" s="75"/>
      <c r="I148" s="75"/>
      <c r="J148" s="75"/>
      <c r="K148" s="75"/>
      <c r="L148" s="65"/>
    </row>
    <row r="149" spans="1:21" s="64" customFormat="1" ht="21.9" customHeight="1">
      <c r="A149" s="65"/>
      <c r="B149" s="76" t="s">
        <v>200</v>
      </c>
      <c r="C149" s="77" t="s">
        <v>201</v>
      </c>
      <c r="D149" s="65" t="s">
        <v>45</v>
      </c>
      <c r="E149" s="78">
        <v>1</v>
      </c>
      <c r="F149" s="75">
        <f>Q161</f>
        <v>8303027.1999999983</v>
      </c>
      <c r="G149" s="75">
        <f>F149*E149</f>
        <v>8303027.1999999983</v>
      </c>
      <c r="H149" s="75"/>
      <c r="I149" s="75"/>
      <c r="J149" s="75"/>
      <c r="K149" s="75"/>
      <c r="L149" s="65"/>
      <c r="N149" s="88" t="s">
        <v>203</v>
      </c>
      <c r="O149" s="88" t="s">
        <v>204</v>
      </c>
      <c r="P149" s="89" t="s">
        <v>205</v>
      </c>
      <c r="Q149" s="90"/>
      <c r="R149" s="90"/>
      <c r="S149" s="90"/>
      <c r="T149" s="90"/>
      <c r="U149" s="90"/>
    </row>
    <row r="150" spans="1:21" s="64" customFormat="1" ht="21.9" customHeight="1">
      <c r="A150" s="65"/>
      <c r="B150" s="76" t="s">
        <v>90</v>
      </c>
      <c r="C150" s="77" t="s">
        <v>112</v>
      </c>
      <c r="D150" s="65" t="s">
        <v>46</v>
      </c>
      <c r="E150" s="78">
        <v>2</v>
      </c>
      <c r="F150" s="211">
        <f>단가대비표!$N$49</f>
        <v>5690</v>
      </c>
      <c r="G150" s="75">
        <f t="shared" ref="G150:G161" si="17">F150*E150</f>
        <v>11380</v>
      </c>
      <c r="H150" s="75"/>
      <c r="I150" s="75"/>
      <c r="J150" s="75"/>
      <c r="K150" s="75"/>
      <c r="L150" s="65"/>
      <c r="N150" s="115">
        <v>0.8</v>
      </c>
      <c r="O150" s="116">
        <v>2</v>
      </c>
      <c r="P150" s="116">
        <v>2.35</v>
      </c>
      <c r="Q150" s="116"/>
      <c r="R150" s="116"/>
      <c r="S150" s="117"/>
      <c r="T150" s="117"/>
      <c r="U150" s="94"/>
    </row>
    <row r="151" spans="1:21" s="64" customFormat="1" ht="21.9" customHeight="1">
      <c r="A151" s="65"/>
      <c r="B151" s="76" t="s">
        <v>150</v>
      </c>
      <c r="C151" s="77"/>
      <c r="D151" s="65" t="s">
        <v>46</v>
      </c>
      <c r="E151" s="78">
        <v>2</v>
      </c>
      <c r="F151" s="211">
        <f>단가대비표!$N$54</f>
        <v>10000</v>
      </c>
      <c r="G151" s="75">
        <f t="shared" si="17"/>
        <v>20000</v>
      </c>
      <c r="H151" s="75"/>
      <c r="I151" s="75"/>
      <c r="J151" s="75"/>
      <c r="K151" s="75"/>
      <c r="L151" s="65"/>
      <c r="N151" s="95" t="s">
        <v>206</v>
      </c>
      <c r="O151" s="95" t="s">
        <v>207</v>
      </c>
      <c r="P151" s="95" t="s">
        <v>208</v>
      </c>
      <c r="Q151" s="95" t="s">
        <v>209</v>
      </c>
      <c r="R151" s="96" t="s">
        <v>197</v>
      </c>
      <c r="S151" s="117"/>
      <c r="T151" s="117"/>
      <c r="U151" s="94"/>
    </row>
    <row r="152" spans="1:21" s="64" customFormat="1" ht="21.9" customHeight="1">
      <c r="A152" s="65"/>
      <c r="B152" s="76" t="s">
        <v>48</v>
      </c>
      <c r="C152" s="77" t="s">
        <v>113</v>
      </c>
      <c r="D152" s="65" t="s">
        <v>46</v>
      </c>
      <c r="E152" s="78">
        <v>2</v>
      </c>
      <c r="F152" s="211">
        <f>단가대비표!$N$48</f>
        <v>5690</v>
      </c>
      <c r="G152" s="75">
        <f t="shared" si="17"/>
        <v>11380</v>
      </c>
      <c r="H152" s="75"/>
      <c r="I152" s="75"/>
      <c r="J152" s="75"/>
      <c r="K152" s="75"/>
      <c r="L152" s="65"/>
      <c r="N152" s="97" t="s">
        <v>210</v>
      </c>
      <c r="O152" s="98"/>
      <c r="P152" s="99"/>
      <c r="Q152" s="99"/>
      <c r="R152" s="100">
        <v>613</v>
      </c>
      <c r="S152" s="117"/>
      <c r="T152" s="117"/>
      <c r="U152" s="94"/>
    </row>
    <row r="153" spans="1:21" s="64" customFormat="1" ht="21.9" customHeight="1">
      <c r="A153" s="65"/>
      <c r="B153" s="76" t="s">
        <v>151</v>
      </c>
      <c r="C153" s="77" t="s">
        <v>152</v>
      </c>
      <c r="D153" s="65" t="s">
        <v>46</v>
      </c>
      <c r="E153" s="78">
        <v>2</v>
      </c>
      <c r="F153" s="211">
        <f>단가대비표!$N$18</f>
        <v>12000</v>
      </c>
      <c r="G153" s="75">
        <f t="shared" si="17"/>
        <v>24000</v>
      </c>
      <c r="H153" s="75"/>
      <c r="I153" s="75"/>
      <c r="J153" s="75"/>
      <c r="K153" s="75"/>
      <c r="L153" s="65"/>
      <c r="N153" s="95" t="s">
        <v>211</v>
      </c>
      <c r="O153" s="95">
        <f>N150</f>
        <v>0.8</v>
      </c>
      <c r="P153" s="101">
        <f>P150</f>
        <v>2.35</v>
      </c>
      <c r="Q153" s="101">
        <v>2</v>
      </c>
      <c r="R153" s="102">
        <f t="shared" ref="R153:R158" si="18">O153*P153*Q153</f>
        <v>3.7600000000000002</v>
      </c>
      <c r="S153" s="117"/>
      <c r="T153" s="117"/>
      <c r="U153" s="94"/>
    </row>
    <row r="154" spans="1:21" s="64" customFormat="1" ht="21.9" customHeight="1">
      <c r="A154" s="65"/>
      <c r="B154" s="76" t="s">
        <v>49</v>
      </c>
      <c r="C154" s="77" t="s">
        <v>50</v>
      </c>
      <c r="D154" s="65" t="s">
        <v>46</v>
      </c>
      <c r="E154" s="78">
        <v>3</v>
      </c>
      <c r="F154" s="211">
        <f>단가대비표!$N$53</f>
        <v>3000</v>
      </c>
      <c r="G154" s="75">
        <f t="shared" si="17"/>
        <v>9000</v>
      </c>
      <c r="H154" s="75"/>
      <c r="I154" s="75"/>
      <c r="J154" s="75"/>
      <c r="K154" s="75"/>
      <c r="L154" s="65"/>
      <c r="N154" s="95" t="s">
        <v>212</v>
      </c>
      <c r="O154" s="101">
        <f>N150</f>
        <v>0.8</v>
      </c>
      <c r="P154" s="101">
        <f>P150</f>
        <v>2.35</v>
      </c>
      <c r="Q154" s="101">
        <v>2</v>
      </c>
      <c r="R154" s="102">
        <f t="shared" si="18"/>
        <v>3.7600000000000002</v>
      </c>
      <c r="S154" s="117"/>
      <c r="T154" s="117"/>
      <c r="U154" s="94"/>
    </row>
    <row r="155" spans="1:21" s="64" customFormat="1" ht="21.9" customHeight="1">
      <c r="A155" s="65"/>
      <c r="B155" s="76" t="s">
        <v>114</v>
      </c>
      <c r="C155" s="77" t="s">
        <v>115</v>
      </c>
      <c r="D155" s="65" t="s">
        <v>46</v>
      </c>
      <c r="E155" s="78">
        <v>2</v>
      </c>
      <c r="F155" s="211">
        <f>단가대비표!$N$50</f>
        <v>4100</v>
      </c>
      <c r="G155" s="75">
        <f t="shared" si="17"/>
        <v>8200</v>
      </c>
      <c r="H155" s="75"/>
      <c r="I155" s="75"/>
      <c r="J155" s="75"/>
      <c r="K155" s="75"/>
      <c r="L155" s="65"/>
      <c r="N155" s="95" t="s">
        <v>213</v>
      </c>
      <c r="O155" s="101">
        <f>O150</f>
        <v>2</v>
      </c>
      <c r="P155" s="101">
        <f>P150</f>
        <v>2.35</v>
      </c>
      <c r="Q155" s="101">
        <v>2</v>
      </c>
      <c r="R155" s="102">
        <f t="shared" si="18"/>
        <v>9.4</v>
      </c>
      <c r="S155" s="117"/>
      <c r="T155" s="117"/>
      <c r="U155" s="94"/>
    </row>
    <row r="156" spans="1:21" s="64" customFormat="1" ht="21.9" customHeight="1">
      <c r="A156" s="65"/>
      <c r="B156" s="76" t="s">
        <v>116</v>
      </c>
      <c r="C156" s="77" t="s">
        <v>117</v>
      </c>
      <c r="D156" s="65" t="s">
        <v>46</v>
      </c>
      <c r="E156" s="78">
        <v>2</v>
      </c>
      <c r="F156" s="211">
        <f>단가대비표!$N$29</f>
        <v>4500</v>
      </c>
      <c r="G156" s="75">
        <f t="shared" si="17"/>
        <v>9000</v>
      </c>
      <c r="H156" s="75"/>
      <c r="I156" s="75"/>
      <c r="J156" s="75"/>
      <c r="K156" s="75"/>
      <c r="L156" s="65"/>
      <c r="N156" s="95" t="s">
        <v>214</v>
      </c>
      <c r="O156" s="101">
        <f>O150</f>
        <v>2</v>
      </c>
      <c r="P156" s="101">
        <f>P150</f>
        <v>2.35</v>
      </c>
      <c r="Q156" s="101">
        <v>2</v>
      </c>
      <c r="R156" s="102">
        <f t="shared" si="18"/>
        <v>9.4</v>
      </c>
      <c r="S156" s="117"/>
      <c r="T156" s="117"/>
      <c r="U156" s="103"/>
    </row>
    <row r="157" spans="1:21" s="64" customFormat="1" ht="21.9" customHeight="1">
      <c r="A157" s="65"/>
      <c r="B157" s="76" t="s">
        <v>153</v>
      </c>
      <c r="C157" s="77" t="s">
        <v>154</v>
      </c>
      <c r="D157" s="65" t="s">
        <v>46</v>
      </c>
      <c r="E157" s="78">
        <v>1</v>
      </c>
      <c r="F157" s="211">
        <f>단가대비표!$N$51</f>
        <v>13970</v>
      </c>
      <c r="G157" s="75">
        <f t="shared" si="17"/>
        <v>13970</v>
      </c>
      <c r="H157" s="75"/>
      <c r="I157" s="75"/>
      <c r="J157" s="75"/>
      <c r="K157" s="75"/>
      <c r="L157" s="65"/>
      <c r="N157" s="95" t="s">
        <v>215</v>
      </c>
      <c r="O157" s="95">
        <f>N150</f>
        <v>0.8</v>
      </c>
      <c r="P157" s="101">
        <f>O150</f>
        <v>2</v>
      </c>
      <c r="Q157" s="101">
        <v>2</v>
      </c>
      <c r="R157" s="102">
        <f t="shared" si="18"/>
        <v>3.2</v>
      </c>
      <c r="S157" s="117"/>
      <c r="T157" s="117"/>
      <c r="U157" s="103"/>
    </row>
    <row r="158" spans="1:21" s="64" customFormat="1" ht="21.9" customHeight="1">
      <c r="A158" s="65"/>
      <c r="B158" s="76" t="s">
        <v>155</v>
      </c>
      <c r="C158" s="77" t="s">
        <v>156</v>
      </c>
      <c r="D158" s="65" t="s">
        <v>46</v>
      </c>
      <c r="E158" s="78">
        <v>1</v>
      </c>
      <c r="F158" s="211">
        <f>단가대비표!$N$52</f>
        <v>15970</v>
      </c>
      <c r="G158" s="75">
        <f t="shared" si="17"/>
        <v>15970</v>
      </c>
      <c r="H158" s="75"/>
      <c r="I158" s="75"/>
      <c r="J158" s="75"/>
      <c r="K158" s="75"/>
      <c r="L158" s="65"/>
      <c r="N158" s="95" t="s">
        <v>216</v>
      </c>
      <c r="O158" s="95">
        <f>N150</f>
        <v>0.8</v>
      </c>
      <c r="P158" s="102">
        <f>O150</f>
        <v>2</v>
      </c>
      <c r="Q158" s="101">
        <v>2</v>
      </c>
      <c r="R158" s="102">
        <f t="shared" si="18"/>
        <v>3.2</v>
      </c>
      <c r="S158" s="117"/>
      <c r="T158" s="117"/>
      <c r="U158" s="103"/>
    </row>
    <row r="159" spans="1:21" s="64" customFormat="1" ht="21.9" customHeight="1">
      <c r="A159" s="65"/>
      <c r="B159" s="76" t="s">
        <v>58</v>
      </c>
      <c r="C159" s="77" t="s">
        <v>157</v>
      </c>
      <c r="D159" s="65" t="s">
        <v>51</v>
      </c>
      <c r="E159" s="209">
        <v>6</v>
      </c>
      <c r="F159" s="211">
        <f>단가대비표!$N$41</f>
        <v>40436</v>
      </c>
      <c r="G159" s="75">
        <f t="shared" si="17"/>
        <v>242616</v>
      </c>
      <c r="H159" s="75"/>
      <c r="I159" s="75"/>
      <c r="J159" s="75"/>
      <c r="K159" s="75"/>
      <c r="L159" s="65"/>
      <c r="N159" s="96"/>
      <c r="O159" s="93"/>
      <c r="P159" s="93"/>
      <c r="Q159" s="95" t="s">
        <v>217</v>
      </c>
      <c r="R159" s="102">
        <f>SUM(R153:R158)</f>
        <v>32.72</v>
      </c>
      <c r="S159" s="117"/>
      <c r="T159" s="117"/>
      <c r="U159" s="103"/>
    </row>
    <row r="160" spans="1:21" s="64" customFormat="1" ht="21.9" customHeight="1">
      <c r="A160" s="65"/>
      <c r="B160" s="76" t="s">
        <v>105</v>
      </c>
      <c r="C160" s="79" t="s">
        <v>123</v>
      </c>
      <c r="D160" s="65" t="s">
        <v>51</v>
      </c>
      <c r="E160" s="209">
        <v>6</v>
      </c>
      <c r="F160" s="211">
        <f>단가대비표!$N$44</f>
        <v>1790</v>
      </c>
      <c r="G160" s="75">
        <f t="shared" si="17"/>
        <v>10740</v>
      </c>
      <c r="H160" s="75"/>
      <c r="I160" s="75"/>
      <c r="J160" s="75"/>
      <c r="K160" s="75"/>
      <c r="L160" s="65"/>
      <c r="N160" s="96" t="s">
        <v>218</v>
      </c>
      <c r="O160" s="92">
        <f>R159</f>
        <v>32.72</v>
      </c>
      <c r="P160" s="104">
        <f>T162</f>
        <v>7.85</v>
      </c>
      <c r="Q160" s="105">
        <f>U162</f>
        <v>256.85199999999998</v>
      </c>
      <c r="R160" s="91" t="s">
        <v>52</v>
      </c>
      <c r="S160" s="118"/>
      <c r="T160" s="117"/>
      <c r="U160" s="103"/>
    </row>
    <row r="161" spans="1:21" s="64" customFormat="1" ht="21.9" customHeight="1">
      <c r="A161" s="65"/>
      <c r="B161" s="76" t="s">
        <v>158</v>
      </c>
      <c r="C161" s="77" t="s">
        <v>159</v>
      </c>
      <c r="D161" s="65" t="s">
        <v>52</v>
      </c>
      <c r="E161" s="209">
        <v>12.5</v>
      </c>
      <c r="F161" s="211">
        <f>단가대비표!$N$42</f>
        <v>2100</v>
      </c>
      <c r="G161" s="75">
        <f t="shared" si="17"/>
        <v>26250</v>
      </c>
      <c r="H161" s="75"/>
      <c r="I161" s="75"/>
      <c r="J161" s="75"/>
      <c r="K161" s="75"/>
      <c r="L161" s="65"/>
      <c r="N161" s="91" t="s">
        <v>219</v>
      </c>
      <c r="O161" s="106">
        <v>32000</v>
      </c>
      <c r="P161" s="107" t="s">
        <v>220</v>
      </c>
      <c r="Q161" s="108">
        <f>O161*U161</f>
        <v>8303027.1999999983</v>
      </c>
      <c r="R161" s="109" t="s">
        <v>221</v>
      </c>
      <c r="S161" s="110" t="s">
        <v>222</v>
      </c>
      <c r="T161" s="111">
        <v>7.93</v>
      </c>
      <c r="U161" s="112">
        <f>O160*T161</f>
        <v>259.46959999999996</v>
      </c>
    </row>
    <row r="162" spans="1:21" s="64" customFormat="1" ht="21.9" customHeight="1">
      <c r="A162" s="65"/>
      <c r="B162" s="76" t="s">
        <v>118</v>
      </c>
      <c r="C162" s="77" t="s">
        <v>106</v>
      </c>
      <c r="D162" s="65" t="s">
        <v>51</v>
      </c>
      <c r="E162" s="78">
        <v>0.8</v>
      </c>
      <c r="F162" s="211">
        <f>단가대비표!$N$40</f>
        <v>22488</v>
      </c>
      <c r="G162" s="75">
        <f t="shared" ref="G162:G191" si="19">F162*E162</f>
        <v>17990.400000000001</v>
      </c>
      <c r="H162" s="75"/>
      <c r="I162" s="75"/>
      <c r="J162" s="75"/>
      <c r="K162" s="75"/>
      <c r="L162" s="65"/>
      <c r="N162" s="91" t="s">
        <v>223</v>
      </c>
      <c r="O162" s="106">
        <v>10500</v>
      </c>
      <c r="P162" s="107" t="s">
        <v>220</v>
      </c>
      <c r="Q162" s="108">
        <f>O162*U162</f>
        <v>2696945.9999999995</v>
      </c>
      <c r="R162" s="113"/>
      <c r="S162" s="114" t="s">
        <v>222</v>
      </c>
      <c r="T162" s="111">
        <v>7.85</v>
      </c>
      <c r="U162" s="112">
        <f>O160*T162</f>
        <v>256.85199999999998</v>
      </c>
    </row>
    <row r="163" spans="1:21" s="64" customFormat="1" ht="21.9" customHeight="1">
      <c r="A163" s="65"/>
      <c r="B163" s="76" t="s">
        <v>160</v>
      </c>
      <c r="C163" s="77" t="s">
        <v>161</v>
      </c>
      <c r="D163" s="65" t="s">
        <v>51</v>
      </c>
      <c r="E163" s="78">
        <v>4</v>
      </c>
      <c r="F163" s="211">
        <f>단가대비표!$N$7</f>
        <v>13127</v>
      </c>
      <c r="G163" s="75">
        <f t="shared" si="19"/>
        <v>52508</v>
      </c>
      <c r="H163" s="75"/>
      <c r="I163" s="75"/>
      <c r="J163" s="75"/>
      <c r="K163" s="75"/>
      <c r="L163" s="65"/>
    </row>
    <row r="164" spans="1:21" s="64" customFormat="1" ht="21.9" customHeight="1">
      <c r="A164" s="65"/>
      <c r="B164" s="76" t="s">
        <v>130</v>
      </c>
      <c r="C164" s="77" t="s">
        <v>131</v>
      </c>
      <c r="D164" s="65" t="s">
        <v>46</v>
      </c>
      <c r="E164" s="78">
        <v>1</v>
      </c>
      <c r="F164" s="187">
        <f>단가대비표!$L$10</f>
        <v>48000</v>
      </c>
      <c r="G164" s="75">
        <f t="shared" si="19"/>
        <v>48000</v>
      </c>
      <c r="H164" s="75"/>
      <c r="I164" s="75"/>
      <c r="J164" s="75"/>
      <c r="K164" s="75"/>
      <c r="L164" s="65"/>
    </row>
    <row r="165" spans="1:21" s="64" customFormat="1" ht="21.9" customHeight="1">
      <c r="A165" s="65"/>
      <c r="B165" s="76" t="s">
        <v>132</v>
      </c>
      <c r="C165" s="77" t="s">
        <v>131</v>
      </c>
      <c r="D165" s="65" t="s">
        <v>46</v>
      </c>
      <c r="E165" s="78">
        <v>1</v>
      </c>
      <c r="F165" s="211">
        <f>단가대비표!$N$11</f>
        <v>48000</v>
      </c>
      <c r="G165" s="75">
        <f t="shared" si="19"/>
        <v>48000</v>
      </c>
      <c r="H165" s="75"/>
      <c r="I165" s="75"/>
      <c r="J165" s="75"/>
      <c r="K165" s="75"/>
      <c r="L165" s="65"/>
    </row>
    <row r="166" spans="1:21" s="64" customFormat="1" ht="21.9" customHeight="1">
      <c r="A166" s="65"/>
      <c r="B166" s="76" t="s">
        <v>162</v>
      </c>
      <c r="C166" s="77" t="s">
        <v>163</v>
      </c>
      <c r="D166" s="65" t="s">
        <v>53</v>
      </c>
      <c r="E166" s="78">
        <v>1</v>
      </c>
      <c r="F166" s="211">
        <f>단가대비표!$N$12</f>
        <v>985100</v>
      </c>
      <c r="G166" s="75">
        <f t="shared" si="19"/>
        <v>985100</v>
      </c>
      <c r="H166" s="75"/>
      <c r="I166" s="75"/>
      <c r="J166" s="75"/>
      <c r="K166" s="75"/>
      <c r="L166" s="65"/>
    </row>
    <row r="167" spans="1:21" s="64" customFormat="1" ht="21.9" customHeight="1">
      <c r="A167" s="65"/>
      <c r="B167" s="76" t="s">
        <v>59</v>
      </c>
      <c r="C167" s="77" t="s">
        <v>142</v>
      </c>
      <c r="D167" s="65" t="s">
        <v>46</v>
      </c>
      <c r="E167" s="78">
        <v>1</v>
      </c>
      <c r="F167" s="211">
        <f>단가대비표!$N$21</f>
        <v>222600</v>
      </c>
      <c r="G167" s="75">
        <f t="shared" si="19"/>
        <v>222600</v>
      </c>
      <c r="H167" s="75"/>
      <c r="I167" s="75"/>
      <c r="J167" s="75"/>
      <c r="K167" s="75"/>
      <c r="L167" s="65"/>
    </row>
    <row r="168" spans="1:21" s="64" customFormat="1" ht="21.9" customHeight="1">
      <c r="A168" s="65"/>
      <c r="B168" s="76" t="s">
        <v>59</v>
      </c>
      <c r="C168" s="77" t="s">
        <v>165</v>
      </c>
      <c r="D168" s="65" t="s">
        <v>46</v>
      </c>
      <c r="E168" s="78">
        <v>1</v>
      </c>
      <c r="F168" s="211">
        <f>단가대비표!$N$19</f>
        <v>24200</v>
      </c>
      <c r="G168" s="75">
        <f t="shared" si="19"/>
        <v>24200</v>
      </c>
      <c r="H168" s="75"/>
      <c r="I168" s="75"/>
      <c r="J168" s="75"/>
      <c r="K168" s="75"/>
      <c r="L168" s="65"/>
    </row>
    <row r="169" spans="1:21" s="64" customFormat="1" ht="21.9" customHeight="1">
      <c r="A169" s="65"/>
      <c r="B169" s="76" t="s">
        <v>138</v>
      </c>
      <c r="C169" s="77" t="s">
        <v>139</v>
      </c>
      <c r="D169" s="65" t="s">
        <v>46</v>
      </c>
      <c r="E169" s="78">
        <v>2</v>
      </c>
      <c r="F169" s="211">
        <f>단가대비표!$N$13</f>
        <v>199000</v>
      </c>
      <c r="G169" s="75">
        <f t="shared" si="19"/>
        <v>398000</v>
      </c>
      <c r="H169" s="75"/>
      <c r="I169" s="75"/>
      <c r="J169" s="75"/>
      <c r="K169" s="75"/>
      <c r="L169" s="65"/>
    </row>
    <row r="170" spans="1:21" s="64" customFormat="1" ht="21.9" customHeight="1">
      <c r="A170" s="65"/>
      <c r="B170" s="76" t="s">
        <v>186</v>
      </c>
      <c r="C170" s="77" t="s">
        <v>187</v>
      </c>
      <c r="D170" s="65" t="s">
        <v>46</v>
      </c>
      <c r="E170" s="78">
        <v>2</v>
      </c>
      <c r="F170" s="211">
        <f>단가대비표!$N$33</f>
        <v>74400</v>
      </c>
      <c r="G170" s="75">
        <f t="shared" si="19"/>
        <v>148800</v>
      </c>
      <c r="H170" s="75"/>
      <c r="I170" s="75"/>
      <c r="J170" s="75"/>
      <c r="K170" s="75"/>
      <c r="L170" s="65"/>
    </row>
    <row r="171" spans="1:21" s="64" customFormat="1" ht="21.9" customHeight="1">
      <c r="A171" s="65"/>
      <c r="B171" s="76" t="s">
        <v>125</v>
      </c>
      <c r="C171" s="77" t="s">
        <v>126</v>
      </c>
      <c r="D171" s="65" t="s">
        <v>53</v>
      </c>
      <c r="E171" s="78">
        <v>1</v>
      </c>
      <c r="F171" s="211">
        <f>단가대비표!$N$16</f>
        <v>12900</v>
      </c>
      <c r="G171" s="75">
        <f t="shared" si="19"/>
        <v>12900</v>
      </c>
      <c r="H171" s="75"/>
      <c r="I171" s="75"/>
      <c r="J171" s="75"/>
      <c r="K171" s="75"/>
      <c r="L171" s="65"/>
    </row>
    <row r="172" spans="1:21" s="64" customFormat="1" ht="21.9" customHeight="1">
      <c r="A172" s="65"/>
      <c r="B172" s="76" t="s">
        <v>188</v>
      </c>
      <c r="C172" s="77" t="s">
        <v>189</v>
      </c>
      <c r="D172" s="65" t="s">
        <v>53</v>
      </c>
      <c r="E172" s="78">
        <v>2</v>
      </c>
      <c r="F172" s="211">
        <f>단가대비표!$N$17</f>
        <v>863940</v>
      </c>
      <c r="G172" s="75">
        <f t="shared" si="19"/>
        <v>1727880</v>
      </c>
      <c r="H172" s="75"/>
      <c r="I172" s="75"/>
      <c r="J172" s="75"/>
      <c r="K172" s="75"/>
      <c r="L172" s="65"/>
    </row>
    <row r="173" spans="1:21" s="64" customFormat="1" ht="21.9" customHeight="1">
      <c r="A173" s="65"/>
      <c r="B173" s="76" t="s">
        <v>133</v>
      </c>
      <c r="C173" s="77" t="s">
        <v>137</v>
      </c>
      <c r="D173" s="65" t="s">
        <v>46</v>
      </c>
      <c r="E173" s="78">
        <v>1</v>
      </c>
      <c r="F173" s="187">
        <f>단가대비표!$L$25</f>
        <v>12090</v>
      </c>
      <c r="G173" s="75">
        <f t="shared" si="19"/>
        <v>12090</v>
      </c>
      <c r="H173" s="75"/>
      <c r="I173" s="75"/>
      <c r="J173" s="75"/>
      <c r="K173" s="75"/>
      <c r="L173" s="65"/>
    </row>
    <row r="174" spans="1:21" s="64" customFormat="1" ht="21.9" customHeight="1">
      <c r="A174" s="65"/>
      <c r="B174" s="76" t="s">
        <v>134</v>
      </c>
      <c r="C174" s="79" t="s">
        <v>137</v>
      </c>
      <c r="D174" s="65" t="s">
        <v>46</v>
      </c>
      <c r="E174" s="78">
        <v>1</v>
      </c>
      <c r="F174" s="211">
        <f>단가대비표!$N$26</f>
        <v>12090</v>
      </c>
      <c r="G174" s="75">
        <f t="shared" si="19"/>
        <v>12090</v>
      </c>
      <c r="H174" s="75"/>
      <c r="I174" s="75"/>
      <c r="J174" s="75"/>
      <c r="K174" s="75"/>
      <c r="L174" s="65"/>
    </row>
    <row r="175" spans="1:21" s="64" customFormat="1" ht="21.9" customHeight="1">
      <c r="A175" s="65"/>
      <c r="B175" s="76" t="s">
        <v>143</v>
      </c>
      <c r="C175" s="77" t="s">
        <v>144</v>
      </c>
      <c r="D175" s="65" t="s">
        <v>46</v>
      </c>
      <c r="E175" s="78">
        <v>3</v>
      </c>
      <c r="F175" s="211">
        <f>단가대비표!$N$31</f>
        <v>90000</v>
      </c>
      <c r="G175" s="75">
        <f t="shared" si="19"/>
        <v>270000</v>
      </c>
      <c r="H175" s="75"/>
      <c r="I175" s="75"/>
      <c r="J175" s="75"/>
      <c r="K175" s="75"/>
      <c r="L175" s="65"/>
    </row>
    <row r="176" spans="1:21" s="64" customFormat="1" ht="21.9" customHeight="1">
      <c r="A176" s="65"/>
      <c r="B176" s="76" t="s">
        <v>168</v>
      </c>
      <c r="C176" s="77" t="s">
        <v>169</v>
      </c>
      <c r="D176" s="65" t="s">
        <v>46</v>
      </c>
      <c r="E176" s="78">
        <v>3</v>
      </c>
      <c r="F176" s="221">
        <f>단가대비표!$N$32</f>
        <v>15680</v>
      </c>
      <c r="G176" s="75">
        <f t="shared" si="19"/>
        <v>47040</v>
      </c>
      <c r="H176" s="75"/>
      <c r="I176" s="75"/>
      <c r="J176" s="75"/>
      <c r="K176" s="75"/>
      <c r="L176" s="65"/>
    </row>
    <row r="177" spans="1:12" s="64" customFormat="1" ht="21.9" customHeight="1">
      <c r="A177" s="65"/>
      <c r="B177" s="76" t="s">
        <v>190</v>
      </c>
      <c r="C177" s="77" t="s">
        <v>191</v>
      </c>
      <c r="D177" s="65" t="s">
        <v>53</v>
      </c>
      <c r="E177" s="78">
        <v>1</v>
      </c>
      <c r="F177" s="211">
        <f>단가대비표!$N$34</f>
        <v>1584000</v>
      </c>
      <c r="G177" s="75">
        <f t="shared" si="19"/>
        <v>1584000</v>
      </c>
      <c r="H177" s="75"/>
      <c r="I177" s="75"/>
      <c r="J177" s="75"/>
      <c r="K177" s="75"/>
      <c r="L177" s="65"/>
    </row>
    <row r="178" spans="1:12" s="64" customFormat="1" ht="21.9" customHeight="1">
      <c r="A178" s="65"/>
      <c r="B178" s="76" t="s">
        <v>110</v>
      </c>
      <c r="C178" s="77" t="s">
        <v>140</v>
      </c>
      <c r="D178" s="65" t="s">
        <v>46</v>
      </c>
      <c r="E178" s="78">
        <v>1</v>
      </c>
      <c r="F178" s="211">
        <f>단가대비표!$N$35</f>
        <v>8600</v>
      </c>
      <c r="G178" s="75">
        <f t="shared" si="19"/>
        <v>8600</v>
      </c>
      <c r="H178" s="75"/>
      <c r="I178" s="75"/>
      <c r="J178" s="75"/>
      <c r="K178" s="75"/>
      <c r="L178" s="65"/>
    </row>
    <row r="179" spans="1:12" s="64" customFormat="1" ht="21.9" customHeight="1">
      <c r="A179" s="65"/>
      <c r="B179" s="76" t="s">
        <v>110</v>
      </c>
      <c r="C179" s="77" t="s">
        <v>136</v>
      </c>
      <c r="D179" s="65" t="s">
        <v>46</v>
      </c>
      <c r="E179" s="78">
        <v>1</v>
      </c>
      <c r="F179" s="211">
        <f>단가대비표!$N$37</f>
        <v>57500</v>
      </c>
      <c r="G179" s="75">
        <f t="shared" si="19"/>
        <v>57500</v>
      </c>
      <c r="H179" s="75"/>
      <c r="I179" s="75"/>
      <c r="J179" s="75"/>
      <c r="K179" s="75"/>
      <c r="L179" s="65"/>
    </row>
    <row r="180" spans="1:12" s="64" customFormat="1" ht="21.9" customHeight="1">
      <c r="A180" s="65"/>
      <c r="B180" s="76" t="s">
        <v>173</v>
      </c>
      <c r="C180" s="77" t="s">
        <v>174</v>
      </c>
      <c r="D180" s="65" t="s">
        <v>46</v>
      </c>
      <c r="E180" s="78">
        <v>2</v>
      </c>
      <c r="F180" s="211">
        <f>단가대비표!$N$47</f>
        <v>14400</v>
      </c>
      <c r="G180" s="75">
        <f t="shared" si="19"/>
        <v>28800</v>
      </c>
      <c r="H180" s="75"/>
      <c r="I180" s="75"/>
      <c r="J180" s="75"/>
      <c r="K180" s="75"/>
      <c r="L180" s="65"/>
    </row>
    <row r="181" spans="1:12" s="64" customFormat="1" ht="21.9" customHeight="1">
      <c r="A181" s="65"/>
      <c r="B181" s="76" t="s">
        <v>141</v>
      </c>
      <c r="C181" s="77" t="s">
        <v>177</v>
      </c>
      <c r="D181" s="65" t="s">
        <v>46</v>
      </c>
      <c r="E181" s="78">
        <v>2</v>
      </c>
      <c r="F181" s="211">
        <f>단가대비표!$N$28</f>
        <v>2100</v>
      </c>
      <c r="G181" s="75">
        <f t="shared" si="19"/>
        <v>4200</v>
      </c>
      <c r="H181" s="75"/>
      <c r="I181" s="75"/>
      <c r="J181" s="75"/>
      <c r="K181" s="75"/>
      <c r="L181" s="65"/>
    </row>
    <row r="182" spans="1:12" s="64" customFormat="1" ht="21.9" customHeight="1">
      <c r="A182" s="65"/>
      <c r="B182" s="76" t="s">
        <v>178</v>
      </c>
      <c r="C182" s="77" t="s">
        <v>179</v>
      </c>
      <c r="D182" s="65" t="s">
        <v>46</v>
      </c>
      <c r="E182" s="78">
        <v>6</v>
      </c>
      <c r="F182" s="211">
        <f>단가대비표!$N$27</f>
        <v>6500</v>
      </c>
      <c r="G182" s="75">
        <f t="shared" si="19"/>
        <v>39000</v>
      </c>
      <c r="H182" s="75"/>
      <c r="I182" s="75"/>
      <c r="J182" s="75"/>
      <c r="K182" s="75"/>
      <c r="L182" s="65"/>
    </row>
    <row r="183" spans="1:12" s="64" customFormat="1" ht="21.9" customHeight="1">
      <c r="A183" s="65"/>
      <c r="B183" s="76" t="s">
        <v>54</v>
      </c>
      <c r="C183" s="77" t="s">
        <v>180</v>
      </c>
      <c r="D183" s="65" t="s">
        <v>46</v>
      </c>
      <c r="E183" s="78">
        <v>8</v>
      </c>
      <c r="F183" s="211">
        <f>단가대비표!$N$43</f>
        <v>1530</v>
      </c>
      <c r="G183" s="75">
        <f t="shared" si="19"/>
        <v>12240</v>
      </c>
      <c r="H183" s="75"/>
      <c r="I183" s="75"/>
      <c r="J183" s="75"/>
      <c r="K183" s="75"/>
      <c r="L183" s="65"/>
    </row>
    <row r="184" spans="1:12" s="64" customFormat="1" ht="21.9" customHeight="1">
      <c r="A184" s="65"/>
      <c r="B184" s="76" t="s">
        <v>181</v>
      </c>
      <c r="C184" s="77" t="s">
        <v>182</v>
      </c>
      <c r="D184" s="65" t="s">
        <v>47</v>
      </c>
      <c r="E184" s="78">
        <v>0.24</v>
      </c>
      <c r="F184" s="187">
        <f>단가대비표!$L$57</f>
        <v>14400</v>
      </c>
      <c r="G184" s="75">
        <f t="shared" si="19"/>
        <v>3456</v>
      </c>
      <c r="H184" s="75"/>
      <c r="I184" s="75"/>
      <c r="J184" s="75"/>
      <c r="K184" s="75"/>
      <c r="L184" s="65"/>
    </row>
    <row r="185" spans="1:12" s="64" customFormat="1" ht="21.9" customHeight="1">
      <c r="A185" s="65"/>
      <c r="B185" s="76" t="s">
        <v>119</v>
      </c>
      <c r="C185" s="77" t="s">
        <v>107</v>
      </c>
      <c r="D185" s="65" t="s">
        <v>46</v>
      </c>
      <c r="E185" s="78">
        <v>4</v>
      </c>
      <c r="F185" s="211">
        <f>단가대비표!$N$55</f>
        <v>3600</v>
      </c>
      <c r="G185" s="75">
        <f t="shared" si="19"/>
        <v>14400</v>
      </c>
      <c r="H185" s="75"/>
      <c r="I185" s="75"/>
      <c r="J185" s="75"/>
      <c r="K185" s="75"/>
      <c r="L185" s="65"/>
    </row>
    <row r="186" spans="1:12" s="64" customFormat="1" ht="21.9" customHeight="1">
      <c r="A186" s="65"/>
      <c r="B186" s="76" t="s">
        <v>119</v>
      </c>
      <c r="C186" s="77" t="s">
        <v>183</v>
      </c>
      <c r="D186" s="65" t="s">
        <v>46</v>
      </c>
      <c r="E186" s="78">
        <v>4</v>
      </c>
      <c r="F186" s="211">
        <f>단가대비표!$N$56</f>
        <v>4680</v>
      </c>
      <c r="G186" s="75">
        <f t="shared" si="19"/>
        <v>18720</v>
      </c>
      <c r="H186" s="75"/>
      <c r="I186" s="75"/>
      <c r="J186" s="75"/>
      <c r="K186" s="75"/>
      <c r="L186" s="65"/>
    </row>
    <row r="187" spans="1:12" s="64" customFormat="1" ht="21.9" customHeight="1">
      <c r="A187" s="65"/>
      <c r="B187" s="76" t="s">
        <v>55</v>
      </c>
      <c r="C187" s="77" t="s">
        <v>120</v>
      </c>
      <c r="D187" s="65" t="s">
        <v>46</v>
      </c>
      <c r="E187" s="78">
        <v>2</v>
      </c>
      <c r="F187" s="211">
        <f>단가대비표!$N$46</f>
        <v>1890</v>
      </c>
      <c r="G187" s="75">
        <f t="shared" si="19"/>
        <v>3780</v>
      </c>
      <c r="H187" s="75"/>
      <c r="I187" s="75"/>
      <c r="J187" s="75"/>
      <c r="K187" s="75"/>
      <c r="L187" s="65"/>
    </row>
    <row r="188" spans="1:12" s="64" customFormat="1" ht="21.9" customHeight="1">
      <c r="A188" s="65"/>
      <c r="B188" s="76" t="s">
        <v>121</v>
      </c>
      <c r="C188" s="77" t="s">
        <v>122</v>
      </c>
      <c r="D188" s="65" t="s">
        <v>46</v>
      </c>
      <c r="E188" s="78">
        <v>2</v>
      </c>
      <c r="F188" s="184">
        <f>단가대비표!$L$14</f>
        <v>13700</v>
      </c>
      <c r="G188" s="75">
        <f t="shared" si="19"/>
        <v>27400</v>
      </c>
      <c r="H188" s="75"/>
      <c r="I188" s="75"/>
      <c r="J188" s="75"/>
      <c r="K188" s="75"/>
      <c r="L188" s="65"/>
    </row>
    <row r="189" spans="1:12" s="64" customFormat="1" ht="21.9" customHeight="1">
      <c r="A189" s="65"/>
      <c r="B189" s="76" t="s">
        <v>60</v>
      </c>
      <c r="C189" s="77" t="s">
        <v>127</v>
      </c>
      <c r="D189" s="65" t="s">
        <v>51</v>
      </c>
      <c r="E189" s="78">
        <v>12</v>
      </c>
      <c r="F189" s="210">
        <f>단가대비표!$N$4</f>
        <v>2051</v>
      </c>
      <c r="G189" s="75">
        <f t="shared" si="19"/>
        <v>24612</v>
      </c>
      <c r="H189" s="75"/>
      <c r="I189" s="75"/>
      <c r="J189" s="75"/>
      <c r="K189" s="75"/>
      <c r="L189" s="65"/>
    </row>
    <row r="190" spans="1:12" s="64" customFormat="1" ht="21.9" customHeight="1">
      <c r="A190" s="65"/>
      <c r="B190" s="76" t="s">
        <v>60</v>
      </c>
      <c r="C190" s="77" t="s">
        <v>192</v>
      </c>
      <c r="D190" s="65" t="s">
        <v>51</v>
      </c>
      <c r="E190" s="78">
        <v>12</v>
      </c>
      <c r="F190" s="211">
        <f>단가대비표!$N$6</f>
        <v>24870</v>
      </c>
      <c r="G190" s="75">
        <f t="shared" si="19"/>
        <v>298440</v>
      </c>
      <c r="H190" s="75"/>
      <c r="I190" s="75"/>
      <c r="J190" s="75"/>
      <c r="K190" s="75"/>
      <c r="L190" s="65"/>
    </row>
    <row r="191" spans="1:12" s="64" customFormat="1" ht="21.9" customHeight="1">
      <c r="A191" s="65"/>
      <c r="B191" s="76" t="s">
        <v>124</v>
      </c>
      <c r="C191" s="77" t="s">
        <v>185</v>
      </c>
      <c r="D191" s="65" t="s">
        <v>46</v>
      </c>
      <c r="E191" s="78">
        <v>1</v>
      </c>
      <c r="F191" s="210">
        <f>단가대비표!$N$45</f>
        <v>1380</v>
      </c>
      <c r="G191" s="75">
        <f t="shared" si="19"/>
        <v>1380</v>
      </c>
      <c r="H191" s="75"/>
      <c r="I191" s="75"/>
      <c r="J191" s="75"/>
      <c r="K191" s="75"/>
      <c r="L191" s="65"/>
    </row>
    <row r="192" spans="1:12" s="64" customFormat="1" ht="21.9" customHeight="1">
      <c r="A192" s="65"/>
      <c r="B192" s="76" t="s">
        <v>56</v>
      </c>
      <c r="C192" s="77" t="s">
        <v>57</v>
      </c>
      <c r="D192" s="65" t="s">
        <v>51</v>
      </c>
      <c r="E192" s="78">
        <v>50</v>
      </c>
      <c r="F192" s="210">
        <f>단가대비표!$N$8</f>
        <v>524</v>
      </c>
      <c r="G192" s="75">
        <f t="shared" ref="G192:G195" si="20">F192*E192</f>
        <v>26200</v>
      </c>
      <c r="H192" s="75"/>
      <c r="I192" s="75"/>
      <c r="J192" s="75"/>
      <c r="K192" s="75"/>
      <c r="L192" s="65"/>
    </row>
    <row r="193" spans="1:13" s="64" customFormat="1" ht="21.9" customHeight="1">
      <c r="A193" s="65"/>
      <c r="B193" s="76" t="s">
        <v>56</v>
      </c>
      <c r="C193" s="77" t="s">
        <v>111</v>
      </c>
      <c r="D193" s="65" t="s">
        <v>51</v>
      </c>
      <c r="E193" s="78">
        <v>15</v>
      </c>
      <c r="F193" s="210">
        <f>단가대비표!$N$9</f>
        <v>810</v>
      </c>
      <c r="G193" s="75">
        <f t="shared" si="20"/>
        <v>12150</v>
      </c>
      <c r="H193" s="75"/>
      <c r="I193" s="75"/>
      <c r="J193" s="75"/>
      <c r="K193" s="75"/>
      <c r="L193" s="65"/>
    </row>
    <row r="194" spans="1:13" s="75" customFormat="1" ht="21.9" customHeight="1">
      <c r="A194" s="65"/>
      <c r="B194" s="77" t="s">
        <v>227</v>
      </c>
      <c r="C194" s="77" t="s">
        <v>228</v>
      </c>
      <c r="D194" s="65" t="s">
        <v>46</v>
      </c>
      <c r="E194" s="78">
        <v>3</v>
      </c>
      <c r="F194" s="210">
        <f>단가대비표!$N$60</f>
        <v>39500</v>
      </c>
      <c r="G194" s="75">
        <f t="shared" si="20"/>
        <v>118500</v>
      </c>
      <c r="H194" s="80"/>
      <c r="I194" s="80"/>
      <c r="L194" s="65"/>
      <c r="M194" s="64"/>
    </row>
    <row r="195" spans="1:13" s="75" customFormat="1" ht="21.9" customHeight="1">
      <c r="A195" s="65"/>
      <c r="B195" s="77" t="s">
        <v>229</v>
      </c>
      <c r="C195" s="77" t="s">
        <v>230</v>
      </c>
      <c r="D195" s="65" t="s">
        <v>46</v>
      </c>
      <c r="E195" s="78">
        <v>1</v>
      </c>
      <c r="F195" s="210">
        <f>단가대비표!$N$61</f>
        <v>495000</v>
      </c>
      <c r="G195" s="75">
        <f t="shared" si="20"/>
        <v>495000</v>
      </c>
      <c r="H195" s="80"/>
      <c r="I195" s="80"/>
      <c r="L195" s="65"/>
      <c r="M195" s="64"/>
    </row>
    <row r="196" spans="1:13" s="75" customFormat="1" ht="21.9" customHeight="1">
      <c r="A196" s="65"/>
      <c r="B196" s="304" t="s">
        <v>38</v>
      </c>
      <c r="C196" s="305"/>
      <c r="D196" s="65"/>
      <c r="E196" s="74"/>
      <c r="F196" s="306">
        <f>SUM(G149:G195)</f>
        <v>15511109.6</v>
      </c>
      <c r="G196" s="307"/>
      <c r="L196" s="65"/>
      <c r="M196" s="64"/>
    </row>
    <row r="197" spans="1:13" s="75" customFormat="1" ht="21.9" customHeight="1">
      <c r="A197" s="65"/>
      <c r="B197" s="77"/>
      <c r="C197" s="77" t="s">
        <v>248</v>
      </c>
      <c r="D197" s="65" t="s">
        <v>12</v>
      </c>
      <c r="E197" s="78">
        <f>공량산출서!E115</f>
        <v>14.192</v>
      </c>
      <c r="G197" s="80">
        <f>F197*E197</f>
        <v>0</v>
      </c>
      <c r="H197" s="211">
        <f>단가대비표!$N$70</f>
        <v>116674</v>
      </c>
      <c r="I197" s="80">
        <f>E197*H197</f>
        <v>1655837.4080000001</v>
      </c>
      <c r="L197" s="65"/>
      <c r="M197" s="78"/>
    </row>
    <row r="198" spans="1:13" s="75" customFormat="1" ht="21.9" customHeight="1">
      <c r="A198" s="65"/>
      <c r="B198" s="77"/>
      <c r="C198" s="77" t="s">
        <v>249</v>
      </c>
      <c r="D198" s="65" t="s">
        <v>12</v>
      </c>
      <c r="E198" s="78">
        <f>공량산출서!E116</f>
        <v>8.4700000000000024</v>
      </c>
      <c r="G198" s="80">
        <f t="shared" ref="G198" si="21">F198*E198</f>
        <v>0</v>
      </c>
      <c r="H198" s="211">
        <f>단가대비표!$N$71</f>
        <v>89755</v>
      </c>
      <c r="I198" s="80">
        <f t="shared" ref="I198" si="22">E198*H198</f>
        <v>760224.85000000021</v>
      </c>
      <c r="L198" s="65"/>
      <c r="M198" s="78"/>
    </row>
    <row r="199" spans="1:13" s="75" customFormat="1" ht="21.9" customHeight="1">
      <c r="A199" s="65"/>
      <c r="B199" s="77"/>
      <c r="C199" s="77" t="s">
        <v>250</v>
      </c>
      <c r="D199" s="65" t="s">
        <v>12</v>
      </c>
      <c r="E199" s="78">
        <f>공량산출서!E117</f>
        <v>0.53600000000000003</v>
      </c>
      <c r="G199" s="80">
        <f t="shared" ref="G199" si="23">F199*E199</f>
        <v>0</v>
      </c>
      <c r="H199" s="211">
        <f>단가대비표!$N$73</f>
        <v>95767</v>
      </c>
      <c r="I199" s="80">
        <f t="shared" ref="I199" si="24">E199*H199</f>
        <v>51331.112000000001</v>
      </c>
      <c r="L199" s="65"/>
      <c r="M199" s="78"/>
    </row>
    <row r="200" spans="1:13" s="75" customFormat="1" ht="21.9" customHeight="1">
      <c r="A200" s="65"/>
      <c r="B200" s="302" t="s">
        <v>69</v>
      </c>
      <c r="C200" s="303"/>
      <c r="D200" s="65"/>
      <c r="E200" s="74"/>
      <c r="F200" s="308">
        <f>SUM(G197:G199)</f>
        <v>0</v>
      </c>
      <c r="G200" s="309"/>
      <c r="H200" s="306">
        <f>SUM(I197:I199)</f>
        <v>2467393.3700000006</v>
      </c>
      <c r="I200" s="307"/>
      <c r="L200" s="65"/>
      <c r="M200" s="64"/>
    </row>
    <row r="201" spans="1:13" s="75" customFormat="1" ht="21.9" customHeight="1">
      <c r="A201" s="65"/>
      <c r="B201" s="76"/>
      <c r="C201" s="76"/>
      <c r="D201" s="65"/>
      <c r="E201" s="74"/>
      <c r="F201" s="80"/>
      <c r="G201" s="80"/>
      <c r="L201" s="65"/>
      <c r="M201" s="64"/>
    </row>
    <row r="202" spans="1:13" s="75" customFormat="1" ht="21.9" customHeight="1">
      <c r="A202" s="65"/>
      <c r="B202" s="76"/>
      <c r="C202" s="76"/>
      <c r="D202" s="65"/>
      <c r="E202" s="74"/>
      <c r="F202" s="80"/>
      <c r="G202" s="80"/>
      <c r="L202" s="65"/>
      <c r="M202" s="64"/>
    </row>
    <row r="203" spans="1:13" s="75" customFormat="1" ht="21.9" customHeight="1">
      <c r="A203" s="65"/>
      <c r="B203" s="76"/>
      <c r="C203" s="76"/>
      <c r="D203" s="65"/>
      <c r="E203" s="74"/>
      <c r="F203" s="80"/>
      <c r="G203" s="80"/>
      <c r="L203" s="65"/>
      <c r="M203" s="64"/>
    </row>
    <row r="204" spans="1:13" s="75" customFormat="1" ht="21.9" customHeight="1">
      <c r="A204" s="65"/>
      <c r="B204" s="76"/>
      <c r="C204" s="76"/>
      <c r="D204" s="65"/>
      <c r="E204" s="74"/>
      <c r="F204" s="80"/>
      <c r="G204" s="80"/>
      <c r="L204" s="65"/>
      <c r="M204" s="64"/>
    </row>
    <row r="205" spans="1:13" s="75" customFormat="1" ht="21.9" customHeight="1">
      <c r="A205" s="65"/>
      <c r="B205" s="76"/>
      <c r="C205" s="76"/>
      <c r="D205" s="65"/>
      <c r="E205" s="74"/>
      <c r="F205" s="80"/>
      <c r="G205" s="80"/>
      <c r="L205" s="65"/>
      <c r="M205" s="64"/>
    </row>
    <row r="206" spans="1:13" s="75" customFormat="1" ht="21.9" customHeight="1">
      <c r="A206" s="65"/>
      <c r="B206" s="76"/>
      <c r="C206" s="76"/>
      <c r="D206" s="65"/>
      <c r="E206" s="74"/>
      <c r="F206" s="80"/>
      <c r="G206" s="80"/>
      <c r="L206" s="65"/>
      <c r="M206" s="64"/>
    </row>
    <row r="207" spans="1:13" s="75" customFormat="1" ht="21.9" customHeight="1">
      <c r="A207" s="65"/>
      <c r="B207" s="76"/>
      <c r="C207" s="76"/>
      <c r="D207" s="65"/>
      <c r="E207" s="74"/>
      <c r="F207" s="80"/>
      <c r="G207" s="80"/>
      <c r="L207" s="65"/>
      <c r="M207" s="64"/>
    </row>
    <row r="208" spans="1:13" s="75" customFormat="1" ht="21.9" customHeight="1">
      <c r="A208" s="65"/>
      <c r="B208" s="76"/>
      <c r="C208" s="76"/>
      <c r="D208" s="65"/>
      <c r="E208" s="74"/>
      <c r="F208" s="80"/>
      <c r="G208" s="80"/>
      <c r="L208" s="65"/>
      <c r="M208" s="64"/>
    </row>
    <row r="209" spans="1:13" s="75" customFormat="1" ht="21.9" customHeight="1">
      <c r="A209" s="65"/>
      <c r="B209" s="76"/>
      <c r="C209" s="76"/>
      <c r="D209" s="65"/>
      <c r="E209" s="74"/>
      <c r="F209" s="80"/>
      <c r="G209" s="80"/>
      <c r="L209" s="65"/>
      <c r="M209" s="64"/>
    </row>
  </sheetData>
  <mergeCells count="28">
    <mergeCell ref="H200:I200"/>
    <mergeCell ref="B62:C62"/>
    <mergeCell ref="F62:G62"/>
    <mergeCell ref="B66:C66"/>
    <mergeCell ref="A1:L1"/>
    <mergeCell ref="A2:A3"/>
    <mergeCell ref="B2:B3"/>
    <mergeCell ref="C2:C3"/>
    <mergeCell ref="D2:D3"/>
    <mergeCell ref="E2:E3"/>
    <mergeCell ref="F2:G2"/>
    <mergeCell ref="H2:I2"/>
    <mergeCell ref="J2:K2"/>
    <mergeCell ref="L2:L3"/>
    <mergeCell ref="B4:C4"/>
    <mergeCell ref="F66:G66"/>
    <mergeCell ref="H66:I66"/>
    <mergeCell ref="H137:I137"/>
    <mergeCell ref="F137:G137"/>
    <mergeCell ref="B137:C137"/>
    <mergeCell ref="B148:C148"/>
    <mergeCell ref="B85:C85"/>
    <mergeCell ref="B200:C200"/>
    <mergeCell ref="B196:C196"/>
    <mergeCell ref="F196:G196"/>
    <mergeCell ref="B133:C133"/>
    <mergeCell ref="F133:G133"/>
    <mergeCell ref="F200:G200"/>
  </mergeCells>
  <phoneticPr fontId="13" type="noConversion"/>
  <pageMargins left="0.74803149606299213" right="0.35433070866141736" top="0.39370078740157483" bottom="0.39370078740157483" header="0" footer="0.27559055118110237"/>
  <pageSetup paperSize="9" scale="86" orientation="landscape" r:id="rId1"/>
  <headerFooter alignWithMargins="0">
    <oddFooter>&amp;R&amp;"굴림체,굵게"&amp;10내역서 &amp;P</oddFooter>
  </headerFooter>
  <rowBreaks count="1" manualBreakCount="1">
    <brk id="27" max="11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Q197"/>
  <sheetViews>
    <sheetView showZeros="0" view="pageBreakPreview" zoomScaleNormal="100" zoomScaleSheetLayoutView="100" workbookViewId="0">
      <pane ySplit="2" topLeftCell="A56" activePane="bottomLeft" state="frozen"/>
      <selection pane="bottomLeft" activeCell="G72" sqref="G72"/>
    </sheetView>
  </sheetViews>
  <sheetFormatPr defaultColWidth="8.8984375" defaultRowHeight="13.2"/>
  <cols>
    <col min="1" max="1" width="3.796875" style="58" customWidth="1"/>
    <col min="2" max="3" width="16.796875" style="160" customWidth="1"/>
    <col min="4" max="4" width="4.796875" style="58" customWidth="1"/>
    <col min="5" max="5" width="5.796875" style="161" customWidth="1"/>
    <col min="6" max="6" width="5.796875" style="162" customWidth="1"/>
    <col min="7" max="7" width="5.796875" style="163" customWidth="1"/>
    <col min="8" max="8" width="5.796875" style="162" customWidth="1"/>
    <col min="9" max="9" width="5.796875" style="133" customWidth="1"/>
    <col min="10" max="10" width="5.796875" style="162" customWidth="1"/>
    <col min="11" max="11" width="5.796875" style="133" customWidth="1"/>
    <col min="12" max="12" width="5.796875" style="162" customWidth="1"/>
    <col min="13" max="13" width="5.796875" style="133" customWidth="1"/>
    <col min="14" max="14" width="5.796875" style="162" customWidth="1"/>
    <col min="15" max="15" width="5.796875" style="133" customWidth="1"/>
    <col min="16" max="16" width="10.796875" style="164" customWidth="1"/>
    <col min="17" max="17" width="8.8984375" style="133"/>
    <col min="18" max="16384" width="8.8984375" style="56"/>
  </cols>
  <sheetData>
    <row r="1" spans="1:17" ht="21.9" customHeight="1">
      <c r="A1" s="317" t="s">
        <v>236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</row>
    <row r="2" spans="1:17" s="139" customFormat="1" ht="21.9" customHeight="1">
      <c r="A2" s="134" t="s">
        <v>237</v>
      </c>
      <c r="B2" s="135" t="s">
        <v>238</v>
      </c>
      <c r="C2" s="135" t="s">
        <v>239</v>
      </c>
      <c r="D2" s="134" t="s">
        <v>240</v>
      </c>
      <c r="E2" s="136" t="s">
        <v>241</v>
      </c>
      <c r="F2" s="318" t="s">
        <v>242</v>
      </c>
      <c r="G2" s="318"/>
      <c r="H2" s="318" t="s">
        <v>243</v>
      </c>
      <c r="I2" s="318"/>
      <c r="J2" s="319" t="s">
        <v>244</v>
      </c>
      <c r="K2" s="320"/>
      <c r="L2" s="319" t="s">
        <v>245</v>
      </c>
      <c r="M2" s="320"/>
      <c r="N2" s="318" t="s">
        <v>246</v>
      </c>
      <c r="O2" s="318"/>
      <c r="P2" s="137" t="s">
        <v>247</v>
      </c>
      <c r="Q2" s="138"/>
    </row>
    <row r="3" spans="1:17" s="147" customFormat="1" ht="21.9" customHeight="1">
      <c r="A3" s="134">
        <v>1</v>
      </c>
      <c r="B3" s="316" t="str">
        <f>내역서!B4</f>
        <v>LV-M 저압종합반</v>
      </c>
      <c r="C3" s="316"/>
      <c r="D3" s="140"/>
      <c r="E3" s="141"/>
      <c r="F3" s="142"/>
      <c r="G3" s="143"/>
      <c r="H3" s="142"/>
      <c r="I3" s="144"/>
      <c r="J3" s="142"/>
      <c r="K3" s="144"/>
      <c r="L3" s="142"/>
      <c r="M3" s="144"/>
      <c r="N3" s="142"/>
      <c r="O3" s="144"/>
      <c r="P3" s="145"/>
      <c r="Q3" s="146"/>
    </row>
    <row r="4" spans="1:17" s="147" customFormat="1" ht="21.9" customHeight="1">
      <c r="A4" s="140"/>
      <c r="B4" s="148" t="str">
        <f>내역서!B5</f>
        <v>외함(ALL SUS)</v>
      </c>
      <c r="C4" s="149" t="str">
        <f>내역서!C5</f>
        <v>800Wx2350Hx2000D</v>
      </c>
      <c r="D4" s="140" t="str">
        <f>내역서!D5</f>
        <v>면</v>
      </c>
      <c r="E4" s="150">
        <f>내역서!E5</f>
        <v>1</v>
      </c>
      <c r="F4" s="142"/>
      <c r="G4" s="143">
        <f t="shared" ref="G4:G55" si="0">E4*F4</f>
        <v>0</v>
      </c>
      <c r="H4" s="142"/>
      <c r="I4" s="144">
        <f t="shared" ref="I4:I55" si="1">E4*H4</f>
        <v>0</v>
      </c>
      <c r="J4" s="142"/>
      <c r="K4" s="144">
        <f t="shared" ref="K4:K55" si="2">E4*J4</f>
        <v>0</v>
      </c>
      <c r="L4" s="142"/>
      <c r="M4" s="144">
        <f t="shared" ref="M4:M39" si="3">E4*L4</f>
        <v>0</v>
      </c>
      <c r="N4" s="142"/>
      <c r="O4" s="144">
        <f t="shared" ref="O4:O39" si="4">E4*N4</f>
        <v>0</v>
      </c>
      <c r="P4" s="145"/>
      <c r="Q4" s="146"/>
    </row>
    <row r="5" spans="1:17" s="147" customFormat="1" ht="21.9" customHeight="1">
      <c r="A5" s="140"/>
      <c r="B5" s="148" t="str">
        <f>내역서!B6</f>
        <v>계량기외함(ALL SUS)</v>
      </c>
      <c r="C5" s="149" t="str">
        <f>내역서!C6</f>
        <v>700x1100x300</v>
      </c>
      <c r="D5" s="140" t="str">
        <f>내역서!D6</f>
        <v>면</v>
      </c>
      <c r="E5" s="150">
        <f>내역서!E6</f>
        <v>1</v>
      </c>
      <c r="F5" s="142"/>
      <c r="G5" s="143">
        <f t="shared" si="0"/>
        <v>0</v>
      </c>
      <c r="H5" s="142"/>
      <c r="I5" s="144">
        <f t="shared" si="1"/>
        <v>0</v>
      </c>
      <c r="J5" s="142"/>
      <c r="K5" s="144">
        <f t="shared" si="2"/>
        <v>0</v>
      </c>
      <c r="L5" s="142"/>
      <c r="M5" s="144">
        <f t="shared" si="3"/>
        <v>0</v>
      </c>
      <c r="N5" s="142"/>
      <c r="O5" s="144">
        <f t="shared" si="4"/>
        <v>0</v>
      </c>
      <c r="P5" s="145"/>
      <c r="Q5" s="146"/>
    </row>
    <row r="6" spans="1:17" s="147" customFormat="1" ht="21.9" customHeight="1">
      <c r="A6" s="140"/>
      <c r="B6" s="148" t="str">
        <f>내역서!B7</f>
        <v>DOOR HANDLE</v>
      </c>
      <c r="C6" s="149" t="str">
        <f>내역서!C7</f>
        <v>W/KEY (L)</v>
      </c>
      <c r="D6" s="140" t="str">
        <f>내역서!D7</f>
        <v>개</v>
      </c>
      <c r="E6" s="150">
        <f>내역서!E7</f>
        <v>2</v>
      </c>
      <c r="F6" s="142"/>
      <c r="G6" s="143">
        <f t="shared" si="0"/>
        <v>0</v>
      </c>
      <c r="H6" s="142"/>
      <c r="I6" s="144">
        <f t="shared" si="1"/>
        <v>0</v>
      </c>
      <c r="J6" s="142"/>
      <c r="K6" s="144">
        <f t="shared" si="2"/>
        <v>0</v>
      </c>
      <c r="L6" s="142"/>
      <c r="M6" s="144">
        <f t="shared" si="3"/>
        <v>0</v>
      </c>
      <c r="N6" s="142"/>
      <c r="O6" s="144">
        <f t="shared" si="4"/>
        <v>0</v>
      </c>
      <c r="P6" s="145"/>
      <c r="Q6" s="146"/>
    </row>
    <row r="7" spans="1:17" s="147" customFormat="1" ht="21.9" customHeight="1">
      <c r="A7" s="140"/>
      <c r="B7" s="148" t="str">
        <f>내역서!B8</f>
        <v>DOOR STOPPER</v>
      </c>
      <c r="C7" s="149">
        <f>내역서!C8</f>
        <v>0</v>
      </c>
      <c r="D7" s="140" t="str">
        <f>내역서!D8</f>
        <v>개</v>
      </c>
      <c r="E7" s="150">
        <f>내역서!E8</f>
        <v>2</v>
      </c>
      <c r="F7" s="142"/>
      <c r="G7" s="143">
        <f t="shared" si="0"/>
        <v>0</v>
      </c>
      <c r="H7" s="142"/>
      <c r="I7" s="144">
        <f t="shared" si="1"/>
        <v>0</v>
      </c>
      <c r="J7" s="142"/>
      <c r="K7" s="144">
        <f t="shared" si="2"/>
        <v>0</v>
      </c>
      <c r="L7" s="142"/>
      <c r="M7" s="144">
        <f t="shared" si="3"/>
        <v>0</v>
      </c>
      <c r="N7" s="142"/>
      <c r="O7" s="144">
        <f t="shared" si="4"/>
        <v>0</v>
      </c>
      <c r="P7" s="145"/>
      <c r="Q7" s="146"/>
    </row>
    <row r="8" spans="1:17" s="147" customFormat="1" ht="21.9" customHeight="1">
      <c r="A8" s="140"/>
      <c r="B8" s="148" t="str">
        <f>내역서!B9</f>
        <v>NAME PLATE</v>
      </c>
      <c r="C8" s="149" t="str">
        <f>내역서!C9</f>
        <v>아크릴(L)</v>
      </c>
      <c r="D8" s="140" t="str">
        <f>내역서!D9</f>
        <v>개</v>
      </c>
      <c r="E8" s="150">
        <f>내역서!E9</f>
        <v>2</v>
      </c>
      <c r="F8" s="142"/>
      <c r="G8" s="143">
        <f t="shared" si="0"/>
        <v>0</v>
      </c>
      <c r="H8" s="142"/>
      <c r="I8" s="144">
        <f t="shared" si="1"/>
        <v>0</v>
      </c>
      <c r="J8" s="142"/>
      <c r="K8" s="144">
        <f t="shared" si="2"/>
        <v>0</v>
      </c>
      <c r="L8" s="142"/>
      <c r="M8" s="144">
        <f t="shared" si="3"/>
        <v>0</v>
      </c>
      <c r="N8" s="142"/>
      <c r="O8" s="144">
        <f t="shared" si="4"/>
        <v>0</v>
      </c>
      <c r="P8" s="145"/>
      <c r="Q8" s="146"/>
    </row>
    <row r="9" spans="1:17" s="147" customFormat="1" ht="21.9" customHeight="1">
      <c r="A9" s="140"/>
      <c r="B9" s="148" t="str">
        <f>내역서!B10</f>
        <v>M C C B</v>
      </c>
      <c r="C9" s="149" t="str">
        <f>내역서!C10</f>
        <v>2P 220V 50AF 10kA</v>
      </c>
      <c r="D9" s="140" t="str">
        <f>내역서!D10</f>
        <v>개</v>
      </c>
      <c r="E9" s="150">
        <f>내역서!E10</f>
        <v>2</v>
      </c>
      <c r="F9" s="142"/>
      <c r="G9" s="143">
        <f t="shared" si="0"/>
        <v>0</v>
      </c>
      <c r="H9" s="142">
        <v>0.18</v>
      </c>
      <c r="I9" s="144">
        <f t="shared" si="1"/>
        <v>0.36</v>
      </c>
      <c r="J9" s="142"/>
      <c r="K9" s="144">
        <f t="shared" si="2"/>
        <v>0</v>
      </c>
      <c r="L9" s="142"/>
      <c r="M9" s="144">
        <f t="shared" si="3"/>
        <v>0</v>
      </c>
      <c r="N9" s="142"/>
      <c r="O9" s="144">
        <f t="shared" si="4"/>
        <v>0</v>
      </c>
      <c r="P9" s="145"/>
      <c r="Q9" s="146"/>
    </row>
    <row r="10" spans="1:17" s="147" customFormat="1" ht="21.9" customHeight="1">
      <c r="A10" s="140"/>
      <c r="B10" s="148" t="str">
        <f>내역서!B11</f>
        <v>DIAZED FUSE</v>
      </c>
      <c r="C10" s="149" t="str">
        <f>내역서!C11</f>
        <v>25A 이하 W/HOLDER</v>
      </c>
      <c r="D10" s="140" t="str">
        <f>내역서!D11</f>
        <v>개</v>
      </c>
      <c r="E10" s="150">
        <f>내역서!E11</f>
        <v>3</v>
      </c>
      <c r="F10" s="142"/>
      <c r="G10" s="143">
        <f t="shared" si="0"/>
        <v>0</v>
      </c>
      <c r="H10" s="142"/>
      <c r="I10" s="144">
        <f t="shared" si="1"/>
        <v>0</v>
      </c>
      <c r="J10" s="142"/>
      <c r="K10" s="144">
        <f t="shared" si="2"/>
        <v>0</v>
      </c>
      <c r="L10" s="142"/>
      <c r="M10" s="144">
        <f t="shared" si="3"/>
        <v>0</v>
      </c>
      <c r="N10" s="142"/>
      <c r="O10" s="144">
        <f t="shared" si="4"/>
        <v>0</v>
      </c>
      <c r="P10" s="145"/>
      <c r="Q10" s="146"/>
    </row>
    <row r="11" spans="1:17" s="147" customFormat="1" ht="21.9" customHeight="1">
      <c r="A11" s="140"/>
      <c r="B11" s="148" t="str">
        <f>내역서!B12</f>
        <v>F L</v>
      </c>
      <c r="C11" s="149" t="str">
        <f>내역서!C12</f>
        <v>AC 220V 20W 삼파장</v>
      </c>
      <c r="D11" s="140" t="str">
        <f>내역서!D12</f>
        <v>개</v>
      </c>
      <c r="E11" s="150">
        <f>내역서!E12</f>
        <v>2</v>
      </c>
      <c r="F11" s="142"/>
      <c r="G11" s="143">
        <f t="shared" si="0"/>
        <v>0</v>
      </c>
      <c r="H11" s="142">
        <v>0.14000000000000001</v>
      </c>
      <c r="I11" s="144">
        <f t="shared" si="1"/>
        <v>0.28000000000000003</v>
      </c>
      <c r="J11" s="142"/>
      <c r="K11" s="144">
        <f t="shared" si="2"/>
        <v>0</v>
      </c>
      <c r="L11" s="142"/>
      <c r="M11" s="144">
        <f t="shared" si="3"/>
        <v>0</v>
      </c>
      <c r="N11" s="142"/>
      <c r="O11" s="144">
        <f t="shared" si="4"/>
        <v>0</v>
      </c>
      <c r="P11" s="145"/>
      <c r="Q11" s="146"/>
    </row>
    <row r="12" spans="1:17" s="147" customFormat="1" ht="21.9" customHeight="1">
      <c r="A12" s="140"/>
      <c r="B12" s="148" t="str">
        <f>내역서!B13</f>
        <v>LIMIT S/W</v>
      </c>
      <c r="C12" s="149" t="str">
        <f>내역서!C13</f>
        <v>AC 220V 1a 1b</v>
      </c>
      <c r="D12" s="140" t="str">
        <f>내역서!D13</f>
        <v>개</v>
      </c>
      <c r="E12" s="150">
        <f>내역서!E13</f>
        <v>2</v>
      </c>
      <c r="F12" s="142"/>
      <c r="G12" s="143">
        <f t="shared" si="0"/>
        <v>0</v>
      </c>
      <c r="H12" s="142">
        <v>0.1</v>
      </c>
      <c r="I12" s="144">
        <f t="shared" si="1"/>
        <v>0.2</v>
      </c>
      <c r="J12" s="142"/>
      <c r="K12" s="144">
        <f t="shared" si="2"/>
        <v>0</v>
      </c>
      <c r="L12" s="142"/>
      <c r="M12" s="144">
        <f t="shared" si="3"/>
        <v>0</v>
      </c>
      <c r="N12" s="142"/>
      <c r="O12" s="144">
        <f t="shared" si="4"/>
        <v>0</v>
      </c>
      <c r="P12" s="145"/>
      <c r="Q12" s="146"/>
    </row>
    <row r="13" spans="1:17" s="147" customFormat="1" ht="21.9" customHeight="1">
      <c r="A13" s="140"/>
      <c r="B13" s="148" t="str">
        <f>내역서!B14</f>
        <v>SPACE HEATER</v>
      </c>
      <c r="C13" s="149" t="str">
        <f>내역서!C14</f>
        <v>AC 220V 100W</v>
      </c>
      <c r="D13" s="140" t="str">
        <f>내역서!D14</f>
        <v>개</v>
      </c>
      <c r="E13" s="150">
        <f>내역서!E14</f>
        <v>1</v>
      </c>
      <c r="F13" s="142"/>
      <c r="G13" s="143">
        <f t="shared" si="0"/>
        <v>0</v>
      </c>
      <c r="H13" s="142">
        <v>0.4</v>
      </c>
      <c r="I13" s="144">
        <f t="shared" si="1"/>
        <v>0.4</v>
      </c>
      <c r="J13" s="142"/>
      <c r="K13" s="144">
        <f t="shared" si="2"/>
        <v>0</v>
      </c>
      <c r="L13" s="142"/>
      <c r="M13" s="144">
        <f t="shared" si="3"/>
        <v>0</v>
      </c>
      <c r="N13" s="142"/>
      <c r="O13" s="144">
        <f t="shared" si="4"/>
        <v>0</v>
      </c>
      <c r="P13" s="145"/>
      <c r="Q13" s="146"/>
    </row>
    <row r="14" spans="1:17" s="147" customFormat="1" ht="21.9" customHeight="1">
      <c r="A14" s="140"/>
      <c r="B14" s="148" t="str">
        <f>내역서!B15</f>
        <v>THERMOSTAT</v>
      </c>
      <c r="C14" s="149" t="str">
        <f>내역서!C15</f>
        <v>250V 0-250℃</v>
      </c>
      <c r="D14" s="140" t="str">
        <f>내역서!D15</f>
        <v>개</v>
      </c>
      <c r="E14" s="150">
        <f>내역서!E15</f>
        <v>1</v>
      </c>
      <c r="F14" s="142"/>
      <c r="G14" s="143">
        <f t="shared" si="0"/>
        <v>0</v>
      </c>
      <c r="H14" s="142">
        <v>0.2</v>
      </c>
      <c r="I14" s="144">
        <f t="shared" si="1"/>
        <v>0.2</v>
      </c>
      <c r="J14" s="142"/>
      <c r="K14" s="144">
        <f t="shared" si="2"/>
        <v>0</v>
      </c>
      <c r="L14" s="142"/>
      <c r="M14" s="144">
        <f t="shared" si="3"/>
        <v>0</v>
      </c>
      <c r="N14" s="142"/>
      <c r="O14" s="144">
        <f t="shared" si="4"/>
        <v>0</v>
      </c>
      <c r="P14" s="145"/>
      <c r="Q14" s="146"/>
    </row>
    <row r="15" spans="1:17" s="147" customFormat="1" ht="21.9" customHeight="1">
      <c r="A15" s="140"/>
      <c r="B15" s="148" t="str">
        <f>내역서!B16</f>
        <v>BUS BAR</v>
      </c>
      <c r="C15" s="149" t="str">
        <f>내역서!C16</f>
        <v>6.0 mm x 40 mm</v>
      </c>
      <c r="D15" s="140" t="str">
        <f>내역서!D16</f>
        <v>m</v>
      </c>
      <c r="E15" s="150">
        <f>내역서!E16</f>
        <v>7.8</v>
      </c>
      <c r="F15" s="142">
        <v>0.1</v>
      </c>
      <c r="G15" s="143">
        <f t="shared" si="0"/>
        <v>0.78</v>
      </c>
      <c r="H15" s="142"/>
      <c r="I15" s="144">
        <f t="shared" si="1"/>
        <v>0</v>
      </c>
      <c r="J15" s="142"/>
      <c r="K15" s="144">
        <f t="shared" si="2"/>
        <v>0</v>
      </c>
      <c r="L15" s="142">
        <v>0.08</v>
      </c>
      <c r="M15" s="144">
        <f t="shared" si="3"/>
        <v>0.624</v>
      </c>
      <c r="N15" s="142"/>
      <c r="O15" s="144">
        <f t="shared" si="4"/>
        <v>0</v>
      </c>
      <c r="P15" s="145"/>
      <c r="Q15" s="146"/>
    </row>
    <row r="16" spans="1:17" s="147" customFormat="1" ht="21.9" customHeight="1">
      <c r="A16" s="140"/>
      <c r="B16" s="148" t="str">
        <f>내역서!B17</f>
        <v>INSULATION TUBE</v>
      </c>
      <c r="C16" s="149" t="str">
        <f>내역서!C17</f>
        <v>800㎟ 이하</v>
      </c>
      <c r="D16" s="140" t="str">
        <f>내역서!D17</f>
        <v>m</v>
      </c>
      <c r="E16" s="150">
        <f>내역서!E17</f>
        <v>7.8</v>
      </c>
      <c r="F16" s="142">
        <v>0.02</v>
      </c>
      <c r="G16" s="143">
        <f t="shared" si="0"/>
        <v>0.156</v>
      </c>
      <c r="H16" s="142"/>
      <c r="I16" s="144">
        <f t="shared" si="1"/>
        <v>0</v>
      </c>
      <c r="J16" s="142"/>
      <c r="K16" s="144">
        <f t="shared" si="2"/>
        <v>0</v>
      </c>
      <c r="L16" s="142"/>
      <c r="M16" s="144">
        <f t="shared" si="3"/>
        <v>0</v>
      </c>
      <c r="N16" s="142"/>
      <c r="O16" s="144">
        <f t="shared" si="4"/>
        <v>0</v>
      </c>
      <c r="P16" s="145"/>
      <c r="Q16" s="146"/>
    </row>
    <row r="17" spans="1:17" s="147" customFormat="1" ht="21.9" customHeight="1">
      <c r="A17" s="140"/>
      <c r="B17" s="148" t="str">
        <f>내역서!B18</f>
        <v>BUS BAR COATING</v>
      </c>
      <c r="C17" s="149" t="str">
        <f>내역서!C18</f>
        <v>AG</v>
      </c>
      <c r="D17" s="140" t="str">
        <f>내역서!D18</f>
        <v>kg</v>
      </c>
      <c r="E17" s="150">
        <f>내역서!E18</f>
        <v>16.8</v>
      </c>
      <c r="F17" s="142"/>
      <c r="G17" s="143">
        <f t="shared" si="0"/>
        <v>0</v>
      </c>
      <c r="H17" s="142"/>
      <c r="I17" s="144">
        <f t="shared" si="1"/>
        <v>0</v>
      </c>
      <c r="J17" s="142"/>
      <c r="K17" s="144">
        <f t="shared" si="2"/>
        <v>0</v>
      </c>
      <c r="L17" s="142"/>
      <c r="M17" s="144">
        <f t="shared" si="3"/>
        <v>0</v>
      </c>
      <c r="N17" s="142"/>
      <c r="O17" s="144">
        <f t="shared" si="4"/>
        <v>0</v>
      </c>
      <c r="P17" s="145"/>
      <c r="Q17" s="146"/>
    </row>
    <row r="18" spans="1:17" s="147" customFormat="1" ht="21.9" customHeight="1">
      <c r="A18" s="140"/>
      <c r="B18" s="148" t="str">
        <f>내역서!B19</f>
        <v>EARTH BAR</v>
      </c>
      <c r="C18" s="149" t="str">
        <f>내역서!C19</f>
        <v>6.0 mm x 25 mm</v>
      </c>
      <c r="D18" s="140" t="str">
        <f>내역서!D19</f>
        <v>m</v>
      </c>
      <c r="E18" s="150">
        <f>내역서!E19</f>
        <v>0.8</v>
      </c>
      <c r="F18" s="142">
        <v>0.09</v>
      </c>
      <c r="G18" s="143">
        <f t="shared" si="0"/>
        <v>7.1999999999999995E-2</v>
      </c>
      <c r="H18" s="142"/>
      <c r="I18" s="144">
        <f t="shared" si="1"/>
        <v>0</v>
      </c>
      <c r="J18" s="142"/>
      <c r="K18" s="144">
        <f t="shared" si="2"/>
        <v>0</v>
      </c>
      <c r="L18" s="142">
        <v>7.0000000000000007E-2</v>
      </c>
      <c r="M18" s="144">
        <f t="shared" si="3"/>
        <v>5.6000000000000008E-2</v>
      </c>
      <c r="N18" s="142"/>
      <c r="O18" s="144">
        <f t="shared" si="4"/>
        <v>0</v>
      </c>
      <c r="P18" s="145"/>
      <c r="Q18" s="146"/>
    </row>
    <row r="19" spans="1:17" s="147" customFormat="1" ht="21.9" customHeight="1">
      <c r="A19" s="140"/>
      <c r="B19" s="148" t="str">
        <f>내역서!B20</f>
        <v>EARTH WIRE</v>
      </c>
      <c r="C19" s="149" t="str">
        <f>내역서!C20</f>
        <v>F-GV 70㎟</v>
      </c>
      <c r="D19" s="140" t="str">
        <f>내역서!D20</f>
        <v>m</v>
      </c>
      <c r="E19" s="150">
        <f>내역서!E20</f>
        <v>4</v>
      </c>
      <c r="F19" s="142"/>
      <c r="G19" s="143">
        <f t="shared" si="0"/>
        <v>0</v>
      </c>
      <c r="H19" s="142">
        <v>0.06</v>
      </c>
      <c r="I19" s="144">
        <f t="shared" si="1"/>
        <v>0.24</v>
      </c>
      <c r="J19" s="142"/>
      <c r="K19" s="144">
        <f t="shared" si="2"/>
        <v>0</v>
      </c>
      <c r="L19" s="142"/>
      <c r="M19" s="144">
        <f t="shared" si="3"/>
        <v>0</v>
      </c>
      <c r="N19" s="142"/>
      <c r="O19" s="144">
        <f t="shared" si="4"/>
        <v>0</v>
      </c>
      <c r="P19" s="145"/>
      <c r="Q19" s="146"/>
    </row>
    <row r="20" spans="1:17" s="147" customFormat="1" ht="21.9" customHeight="1">
      <c r="A20" s="140"/>
      <c r="B20" s="148" t="str">
        <f>내역서!B21</f>
        <v>A M</v>
      </c>
      <c r="C20" s="149" t="str">
        <f>내역서!C21</f>
        <v>AC 광각 110x110</v>
      </c>
      <c r="D20" s="140" t="str">
        <f>내역서!D21</f>
        <v>개</v>
      </c>
      <c r="E20" s="150">
        <f>내역서!E21</f>
        <v>1</v>
      </c>
      <c r="F20" s="142">
        <v>0.27</v>
      </c>
      <c r="G20" s="143">
        <f t="shared" si="0"/>
        <v>0.27</v>
      </c>
      <c r="H20" s="142"/>
      <c r="I20" s="144">
        <f t="shared" si="1"/>
        <v>0</v>
      </c>
      <c r="J20" s="142"/>
      <c r="K20" s="144">
        <f t="shared" si="2"/>
        <v>0</v>
      </c>
      <c r="L20" s="142"/>
      <c r="M20" s="144">
        <f t="shared" si="3"/>
        <v>0</v>
      </c>
      <c r="N20" s="142"/>
      <c r="O20" s="144">
        <f t="shared" si="4"/>
        <v>0</v>
      </c>
      <c r="P20" s="145"/>
      <c r="Q20" s="146"/>
    </row>
    <row r="21" spans="1:17" s="147" customFormat="1" ht="21.9" customHeight="1">
      <c r="A21" s="140"/>
      <c r="B21" s="148" t="str">
        <f>내역서!B22</f>
        <v>V M</v>
      </c>
      <c r="C21" s="149" t="str">
        <f>내역서!C22</f>
        <v>AC 광각 110x110</v>
      </c>
      <c r="D21" s="140" t="str">
        <f>내역서!D22</f>
        <v>개</v>
      </c>
      <c r="E21" s="150">
        <f>내역서!E22</f>
        <v>1</v>
      </c>
      <c r="F21" s="142">
        <v>0.27</v>
      </c>
      <c r="G21" s="143">
        <f t="shared" si="0"/>
        <v>0.27</v>
      </c>
      <c r="H21" s="142"/>
      <c r="I21" s="144">
        <f t="shared" si="1"/>
        <v>0</v>
      </c>
      <c r="J21" s="142"/>
      <c r="K21" s="144">
        <f t="shared" si="2"/>
        <v>0</v>
      </c>
      <c r="L21" s="142"/>
      <c r="M21" s="144">
        <f t="shared" si="3"/>
        <v>0</v>
      </c>
      <c r="N21" s="142"/>
      <c r="O21" s="144">
        <f t="shared" si="4"/>
        <v>0</v>
      </c>
      <c r="P21" s="145"/>
      <c r="Q21" s="146"/>
    </row>
    <row r="22" spans="1:17" s="147" customFormat="1" ht="21.9" customHeight="1">
      <c r="A22" s="140"/>
      <c r="B22" s="148" t="str">
        <f>내역서!B23</f>
        <v>집중표시제어장치(GIMAC-115P)</v>
      </c>
      <c r="C22" s="149" t="str">
        <f>내역서!C23</f>
        <v>표준형</v>
      </c>
      <c r="D22" s="140" t="str">
        <f>내역서!D23</f>
        <v>대</v>
      </c>
      <c r="E22" s="150">
        <f>내역서!E23</f>
        <v>1</v>
      </c>
      <c r="F22" s="142">
        <v>1.31</v>
      </c>
      <c r="G22" s="143">
        <f t="shared" si="0"/>
        <v>1.31</v>
      </c>
      <c r="H22" s="142"/>
      <c r="I22" s="144">
        <f t="shared" si="1"/>
        <v>0</v>
      </c>
      <c r="J22" s="142"/>
      <c r="K22" s="144">
        <f t="shared" si="2"/>
        <v>0</v>
      </c>
      <c r="L22" s="142"/>
      <c r="M22" s="144">
        <f t="shared" si="3"/>
        <v>0</v>
      </c>
      <c r="N22" s="142"/>
      <c r="O22" s="144">
        <f t="shared" si="4"/>
        <v>0</v>
      </c>
      <c r="P22" s="145"/>
      <c r="Q22" s="146"/>
    </row>
    <row r="23" spans="1:17" s="147" customFormat="1" ht="21.9" customHeight="1">
      <c r="A23" s="140"/>
      <c r="B23" s="148" t="str">
        <f>내역서!B24</f>
        <v>M C C B (표준형)</v>
      </c>
      <c r="C23" s="149" t="str">
        <f>내역서!C24</f>
        <v>4P 600V 400AF</v>
      </c>
      <c r="D23" s="140" t="str">
        <f>내역서!D24</f>
        <v>개</v>
      </c>
      <c r="E23" s="150">
        <f>내역서!E24</f>
        <v>1</v>
      </c>
      <c r="F23" s="142"/>
      <c r="G23" s="143">
        <f t="shared" si="0"/>
        <v>0</v>
      </c>
      <c r="H23" s="142">
        <v>0.86</v>
      </c>
      <c r="I23" s="144">
        <f t="shared" si="1"/>
        <v>0.86</v>
      </c>
      <c r="J23" s="142"/>
      <c r="K23" s="144">
        <f t="shared" si="2"/>
        <v>0</v>
      </c>
      <c r="L23" s="142"/>
      <c r="M23" s="144">
        <f t="shared" si="3"/>
        <v>0</v>
      </c>
      <c r="N23" s="142"/>
      <c r="O23" s="144">
        <f t="shared" si="4"/>
        <v>0</v>
      </c>
      <c r="P23" s="145"/>
      <c r="Q23" s="146"/>
    </row>
    <row r="24" spans="1:17" s="147" customFormat="1" ht="21.9" customHeight="1">
      <c r="A24" s="140"/>
      <c r="B24" s="148" t="str">
        <f>내역서!B25</f>
        <v>M C C B (표준형)</v>
      </c>
      <c r="C24" s="149" t="str">
        <f>내역서!C25</f>
        <v>3P 600V 30AF</v>
      </c>
      <c r="D24" s="140" t="str">
        <f>내역서!D25</f>
        <v>개</v>
      </c>
      <c r="E24" s="150">
        <f>내역서!E25</f>
        <v>2</v>
      </c>
      <c r="F24" s="142"/>
      <c r="G24" s="143">
        <f t="shared" si="0"/>
        <v>0</v>
      </c>
      <c r="H24" s="142">
        <v>0.19</v>
      </c>
      <c r="I24" s="144">
        <f t="shared" si="1"/>
        <v>0.38</v>
      </c>
      <c r="J24" s="142"/>
      <c r="K24" s="144">
        <f t="shared" si="2"/>
        <v>0</v>
      </c>
      <c r="L24" s="142"/>
      <c r="M24" s="144">
        <f t="shared" si="3"/>
        <v>0</v>
      </c>
      <c r="N24" s="142"/>
      <c r="O24" s="144">
        <f t="shared" si="4"/>
        <v>0</v>
      </c>
      <c r="P24" s="145"/>
      <c r="Q24" s="146"/>
    </row>
    <row r="25" spans="1:17" s="147" customFormat="1" ht="21.9" customHeight="1">
      <c r="A25" s="140"/>
      <c r="B25" s="148" t="str">
        <f>내역서!B26</f>
        <v>M C C B (표준형)</v>
      </c>
      <c r="C25" s="149" t="str">
        <f>내역서!C26</f>
        <v>3P 600V 50AF</v>
      </c>
      <c r="D25" s="140" t="str">
        <f>내역서!D26</f>
        <v>개</v>
      </c>
      <c r="E25" s="150">
        <f>내역서!E26</f>
        <v>1</v>
      </c>
      <c r="F25" s="142"/>
      <c r="G25" s="143">
        <f t="shared" si="0"/>
        <v>0</v>
      </c>
      <c r="H25" s="142">
        <v>0.26</v>
      </c>
      <c r="I25" s="144">
        <f t="shared" si="1"/>
        <v>0.26</v>
      </c>
      <c r="J25" s="142"/>
      <c r="K25" s="144">
        <f t="shared" si="2"/>
        <v>0</v>
      </c>
      <c r="L25" s="142"/>
      <c r="M25" s="144">
        <f t="shared" si="3"/>
        <v>0</v>
      </c>
      <c r="N25" s="142"/>
      <c r="O25" s="144">
        <f t="shared" si="4"/>
        <v>0</v>
      </c>
      <c r="P25" s="145"/>
      <c r="Q25" s="146"/>
    </row>
    <row r="26" spans="1:17" s="147" customFormat="1" ht="21.9" customHeight="1">
      <c r="A26" s="140"/>
      <c r="B26" s="148" t="str">
        <f>내역서!B27</f>
        <v>M C C B (표준형)</v>
      </c>
      <c r="C26" s="149" t="str">
        <f>내역서!C27</f>
        <v>4P 600V 50AF</v>
      </c>
      <c r="D26" s="140" t="str">
        <f>내역서!D27</f>
        <v>개</v>
      </c>
      <c r="E26" s="150">
        <f>내역서!E27</f>
        <v>1</v>
      </c>
      <c r="F26" s="142"/>
      <c r="G26" s="143">
        <f t="shared" si="0"/>
        <v>0</v>
      </c>
      <c r="H26" s="142">
        <v>0.33</v>
      </c>
      <c r="I26" s="144">
        <f t="shared" si="1"/>
        <v>0.33</v>
      </c>
      <c r="J26" s="142"/>
      <c r="K26" s="144">
        <f t="shared" si="2"/>
        <v>0</v>
      </c>
      <c r="L26" s="142"/>
      <c r="M26" s="144">
        <f t="shared" si="3"/>
        <v>0</v>
      </c>
      <c r="N26" s="142"/>
      <c r="O26" s="144">
        <f t="shared" si="4"/>
        <v>0</v>
      </c>
      <c r="P26" s="145"/>
      <c r="Q26" s="146"/>
    </row>
    <row r="27" spans="1:17" s="147" customFormat="1" ht="21.9" customHeight="1">
      <c r="A27" s="140"/>
      <c r="B27" s="148" t="str">
        <f>내역서!B28</f>
        <v>E L C B  (분전반)</v>
      </c>
      <c r="C27" s="149" t="str">
        <f>내역서!C28</f>
        <v>110/220V 2P 50AF</v>
      </c>
      <c r="D27" s="140" t="str">
        <f>내역서!D28</f>
        <v>개</v>
      </c>
      <c r="E27" s="150">
        <f>내역서!E28</f>
        <v>4</v>
      </c>
      <c r="F27" s="142"/>
      <c r="G27" s="143">
        <f t="shared" si="0"/>
        <v>0</v>
      </c>
      <c r="H27" s="142">
        <v>0.18</v>
      </c>
      <c r="I27" s="144">
        <f t="shared" si="1"/>
        <v>0.72</v>
      </c>
      <c r="J27" s="142"/>
      <c r="K27" s="144">
        <f t="shared" si="2"/>
        <v>0</v>
      </c>
      <c r="L27" s="142"/>
      <c r="M27" s="144">
        <f t="shared" si="3"/>
        <v>0</v>
      </c>
      <c r="N27" s="142"/>
      <c r="O27" s="144">
        <f t="shared" si="4"/>
        <v>0</v>
      </c>
      <c r="P27" s="145"/>
      <c r="Q27" s="146"/>
    </row>
    <row r="28" spans="1:17" s="147" customFormat="1" ht="21.9" customHeight="1">
      <c r="A28" s="140"/>
      <c r="B28" s="148" t="str">
        <f>내역서!B29</f>
        <v>E O C R (FDZ:지락보호)</v>
      </c>
      <c r="C28" s="149" t="str">
        <f>내역서!C29</f>
        <v>매입형전류계.정/반한시</v>
      </c>
      <c r="D28" s="140" t="str">
        <f>내역서!D29</f>
        <v>개</v>
      </c>
      <c r="E28" s="150">
        <f>내역서!E29</f>
        <v>2</v>
      </c>
      <c r="F28" s="142">
        <v>0.18</v>
      </c>
      <c r="G28" s="143">
        <f t="shared" si="0"/>
        <v>0.36</v>
      </c>
      <c r="H28" s="142"/>
      <c r="I28" s="144">
        <f t="shared" si="1"/>
        <v>0</v>
      </c>
      <c r="J28" s="142"/>
      <c r="K28" s="144">
        <f t="shared" si="2"/>
        <v>0</v>
      </c>
      <c r="L28" s="142"/>
      <c r="M28" s="144">
        <f t="shared" si="3"/>
        <v>0</v>
      </c>
      <c r="N28" s="142"/>
      <c r="O28" s="144">
        <f t="shared" si="4"/>
        <v>0</v>
      </c>
      <c r="P28" s="145"/>
      <c r="Q28" s="146"/>
    </row>
    <row r="29" spans="1:17" s="147" customFormat="1" ht="21.9" customHeight="1">
      <c r="A29" s="140"/>
      <c r="B29" s="148" t="str">
        <f>내역서!B30</f>
        <v>M C (GMC-12)</v>
      </c>
      <c r="C29" s="149" t="str">
        <f>내역서!C30</f>
        <v>2.7kW/220V  4kW/440V</v>
      </c>
      <c r="D29" s="140" t="str">
        <f>내역서!D30</f>
        <v>대</v>
      </c>
      <c r="E29" s="150">
        <f>내역서!E30</f>
        <v>2</v>
      </c>
      <c r="F29" s="142"/>
      <c r="G29" s="143">
        <f t="shared" si="0"/>
        <v>0</v>
      </c>
      <c r="H29" s="142">
        <v>0.12</v>
      </c>
      <c r="I29" s="144">
        <f t="shared" si="1"/>
        <v>0.24</v>
      </c>
      <c r="J29" s="142"/>
      <c r="K29" s="144">
        <f t="shared" si="2"/>
        <v>0</v>
      </c>
      <c r="L29" s="142"/>
      <c r="M29" s="144">
        <f t="shared" si="3"/>
        <v>0</v>
      </c>
      <c r="N29" s="142"/>
      <c r="O29" s="144">
        <f t="shared" si="4"/>
        <v>0</v>
      </c>
      <c r="P29" s="145"/>
      <c r="Q29" s="146"/>
    </row>
    <row r="30" spans="1:17" s="147" customFormat="1" ht="21.9" customHeight="1">
      <c r="A30" s="140"/>
      <c r="B30" s="148" t="str">
        <f>내역서!B31</f>
        <v>A S</v>
      </c>
      <c r="C30" s="149" t="str">
        <f>내역서!C31</f>
        <v>3P 4W</v>
      </c>
      <c r="D30" s="140" t="str">
        <f>내역서!D31</f>
        <v>개</v>
      </c>
      <c r="E30" s="150">
        <f>내역서!E31</f>
        <v>1</v>
      </c>
      <c r="F30" s="142">
        <v>0.2</v>
      </c>
      <c r="G30" s="143">
        <f t="shared" si="0"/>
        <v>0.2</v>
      </c>
      <c r="H30" s="142"/>
      <c r="I30" s="144">
        <f t="shared" si="1"/>
        <v>0</v>
      </c>
      <c r="J30" s="142"/>
      <c r="K30" s="144">
        <f t="shared" si="2"/>
        <v>0</v>
      </c>
      <c r="L30" s="142"/>
      <c r="M30" s="144">
        <f t="shared" si="3"/>
        <v>0</v>
      </c>
      <c r="N30" s="142"/>
      <c r="O30" s="144">
        <f t="shared" si="4"/>
        <v>0</v>
      </c>
      <c r="P30" s="145"/>
      <c r="Q30" s="146"/>
    </row>
    <row r="31" spans="1:17" s="147" customFormat="1" ht="21.9" customHeight="1">
      <c r="A31" s="140"/>
      <c r="B31" s="148" t="str">
        <f>내역서!B32</f>
        <v>V S</v>
      </c>
      <c r="C31" s="149" t="str">
        <f>내역서!C32</f>
        <v>3P 4W</v>
      </c>
      <c r="D31" s="140" t="str">
        <f>내역서!D32</f>
        <v>개</v>
      </c>
      <c r="E31" s="150">
        <f>내역서!E32</f>
        <v>1</v>
      </c>
      <c r="F31" s="142">
        <v>0.2</v>
      </c>
      <c r="G31" s="143">
        <f t="shared" si="0"/>
        <v>0.2</v>
      </c>
      <c r="H31" s="142"/>
      <c r="I31" s="144">
        <f t="shared" si="1"/>
        <v>0</v>
      </c>
      <c r="J31" s="142"/>
      <c r="K31" s="144">
        <f t="shared" si="2"/>
        <v>0</v>
      </c>
      <c r="L31" s="142"/>
      <c r="M31" s="144">
        <f t="shared" si="3"/>
        <v>0</v>
      </c>
      <c r="N31" s="142"/>
      <c r="O31" s="144">
        <f t="shared" si="4"/>
        <v>0</v>
      </c>
      <c r="P31" s="145"/>
      <c r="Q31" s="146"/>
    </row>
    <row r="32" spans="1:17" s="147" customFormat="1" ht="21.9" customHeight="1">
      <c r="A32" s="140"/>
      <c r="B32" s="148" t="str">
        <f>내역서!B33</f>
        <v>P T  440/110V</v>
      </c>
      <c r="C32" s="149" t="str">
        <f>내역서!C33</f>
        <v>50VA 1.0 EPOXY MOLD</v>
      </c>
      <c r="D32" s="140" t="str">
        <f>내역서!D33</f>
        <v>개</v>
      </c>
      <c r="E32" s="150">
        <f>내역서!E33</f>
        <v>3</v>
      </c>
      <c r="F32" s="142">
        <v>0.34</v>
      </c>
      <c r="G32" s="143">
        <f t="shared" si="0"/>
        <v>1.02</v>
      </c>
      <c r="H32" s="142"/>
      <c r="I32" s="144">
        <f t="shared" si="1"/>
        <v>0</v>
      </c>
      <c r="J32" s="142"/>
      <c r="K32" s="144">
        <f t="shared" si="2"/>
        <v>0</v>
      </c>
      <c r="L32" s="142"/>
      <c r="M32" s="144">
        <f t="shared" si="3"/>
        <v>0</v>
      </c>
      <c r="N32" s="142"/>
      <c r="O32" s="144">
        <f t="shared" si="4"/>
        <v>0</v>
      </c>
      <c r="P32" s="145"/>
      <c r="Q32" s="146"/>
    </row>
    <row r="33" spans="1:17" s="147" customFormat="1" ht="21.9" customHeight="1">
      <c r="A33" s="140"/>
      <c r="B33" s="148" t="str">
        <f>내역서!B34</f>
        <v>C T  1150V  각형</v>
      </c>
      <c r="C33" s="149" t="str">
        <f>내역서!C34</f>
        <v>400/5A  40VA  1.0  40In</v>
      </c>
      <c r="D33" s="140" t="str">
        <f>내역서!D34</f>
        <v>개</v>
      </c>
      <c r="E33" s="150">
        <f>내역서!E34</f>
        <v>3</v>
      </c>
      <c r="F33" s="142">
        <v>0.34</v>
      </c>
      <c r="G33" s="143">
        <f t="shared" si="0"/>
        <v>1.02</v>
      </c>
      <c r="H33" s="142"/>
      <c r="I33" s="144">
        <f t="shared" si="1"/>
        <v>0</v>
      </c>
      <c r="J33" s="142"/>
      <c r="K33" s="144">
        <f t="shared" si="2"/>
        <v>0</v>
      </c>
      <c r="L33" s="142"/>
      <c r="M33" s="144">
        <f t="shared" si="3"/>
        <v>0</v>
      </c>
      <c r="N33" s="142"/>
      <c r="O33" s="144">
        <f t="shared" si="4"/>
        <v>0</v>
      </c>
      <c r="P33" s="145"/>
      <c r="Q33" s="146"/>
    </row>
    <row r="34" spans="1:17" s="147" customFormat="1" ht="21.9" customHeight="1">
      <c r="A34" s="140"/>
      <c r="B34" s="148" t="str">
        <f>내역서!B35</f>
        <v>CONDENSER</v>
      </c>
      <c r="C34" s="149" t="str">
        <f>내역서!C35</f>
        <v>(380/440V) 3P 10UF</v>
      </c>
      <c r="D34" s="140" t="str">
        <f>내역서!D35</f>
        <v>개</v>
      </c>
      <c r="E34" s="150">
        <f>내역서!E35</f>
        <v>1</v>
      </c>
      <c r="F34" s="142">
        <v>0.09</v>
      </c>
      <c r="G34" s="143">
        <f t="shared" si="0"/>
        <v>0.09</v>
      </c>
      <c r="H34" s="142"/>
      <c r="I34" s="144">
        <f t="shared" si="1"/>
        <v>0</v>
      </c>
      <c r="J34" s="142"/>
      <c r="K34" s="144">
        <f t="shared" si="2"/>
        <v>0</v>
      </c>
      <c r="L34" s="142"/>
      <c r="M34" s="144">
        <f t="shared" si="3"/>
        <v>0</v>
      </c>
      <c r="N34" s="142"/>
      <c r="O34" s="144">
        <f t="shared" si="4"/>
        <v>0</v>
      </c>
      <c r="P34" s="145"/>
      <c r="Q34" s="146"/>
    </row>
    <row r="35" spans="1:17" s="147" customFormat="1" ht="21.9" customHeight="1">
      <c r="A35" s="140"/>
      <c r="B35" s="148" t="str">
        <f>내역서!B36</f>
        <v>CONDENSER</v>
      </c>
      <c r="C35" s="149" t="str">
        <f>내역서!C36</f>
        <v>(380/440V) 3P 15UF</v>
      </c>
      <c r="D35" s="140" t="str">
        <f>내역서!D36</f>
        <v>개</v>
      </c>
      <c r="E35" s="150">
        <f>내역서!E36</f>
        <v>1</v>
      </c>
      <c r="F35" s="142">
        <v>0.09</v>
      </c>
      <c r="G35" s="143">
        <f t="shared" si="0"/>
        <v>0.09</v>
      </c>
      <c r="H35" s="142"/>
      <c r="I35" s="144">
        <f t="shared" si="1"/>
        <v>0</v>
      </c>
      <c r="J35" s="142"/>
      <c r="K35" s="144">
        <f t="shared" si="2"/>
        <v>0</v>
      </c>
      <c r="L35" s="142"/>
      <c r="M35" s="144">
        <f t="shared" si="3"/>
        <v>0</v>
      </c>
      <c r="N35" s="142"/>
      <c r="O35" s="144">
        <f t="shared" si="4"/>
        <v>0</v>
      </c>
      <c r="P35" s="145"/>
      <c r="Q35" s="146"/>
    </row>
    <row r="36" spans="1:17" s="147" customFormat="1" ht="21.9" customHeight="1">
      <c r="A36" s="140"/>
      <c r="B36" s="148" t="str">
        <f>내역서!B37</f>
        <v>CONDENSER</v>
      </c>
      <c r="C36" s="149" t="str">
        <f>내역서!C37</f>
        <v>(380/440V) 3P 20kVA</v>
      </c>
      <c r="D36" s="140" t="str">
        <f>내역서!D37</f>
        <v>개</v>
      </c>
      <c r="E36" s="150">
        <f>내역서!E37</f>
        <v>1</v>
      </c>
      <c r="F36" s="142">
        <v>0.16</v>
      </c>
      <c r="G36" s="143">
        <f t="shared" si="0"/>
        <v>0.16</v>
      </c>
      <c r="H36" s="142"/>
      <c r="I36" s="144">
        <f t="shared" si="1"/>
        <v>0</v>
      </c>
      <c r="J36" s="142"/>
      <c r="K36" s="144">
        <f t="shared" si="2"/>
        <v>0</v>
      </c>
      <c r="L36" s="142"/>
      <c r="M36" s="144">
        <f t="shared" si="3"/>
        <v>0</v>
      </c>
      <c r="N36" s="142"/>
      <c r="O36" s="144">
        <f t="shared" si="4"/>
        <v>0</v>
      </c>
      <c r="P36" s="145"/>
      <c r="Q36" s="146"/>
    </row>
    <row r="37" spans="1:17" s="147" customFormat="1" ht="21.9" customHeight="1">
      <c r="A37" s="140"/>
      <c r="B37" s="148" t="str">
        <f>내역서!B38</f>
        <v>S P D</v>
      </c>
      <c r="C37" s="149" t="str">
        <f>내역서!C38</f>
        <v>4P 100KA</v>
      </c>
      <c r="D37" s="140" t="str">
        <f>내역서!D38</f>
        <v>대</v>
      </c>
      <c r="E37" s="150">
        <f>내역서!E38</f>
        <v>1</v>
      </c>
      <c r="F37" s="142"/>
      <c r="G37" s="143">
        <f t="shared" si="0"/>
        <v>0</v>
      </c>
      <c r="H37" s="142">
        <v>0.24</v>
      </c>
      <c r="I37" s="144">
        <f t="shared" si="1"/>
        <v>0.24</v>
      </c>
      <c r="J37" s="142"/>
      <c r="K37" s="144">
        <f t="shared" si="2"/>
        <v>0</v>
      </c>
      <c r="L37" s="142"/>
      <c r="M37" s="144">
        <f t="shared" si="3"/>
        <v>0</v>
      </c>
      <c r="N37" s="142"/>
      <c r="O37" s="144">
        <f t="shared" si="4"/>
        <v>0</v>
      </c>
      <c r="P37" s="145"/>
      <c r="Q37" s="146"/>
    </row>
    <row r="38" spans="1:17" s="147" customFormat="1" ht="21.9" customHeight="1">
      <c r="A38" s="140"/>
      <c r="B38" s="148" t="str">
        <f>내역서!B39</f>
        <v>T T M</v>
      </c>
      <c r="C38" s="149" t="str">
        <f>내역서!C39</f>
        <v>CTT.PTT 3P 4W W/PLUG</v>
      </c>
      <c r="D38" s="140" t="str">
        <f>내역서!D39</f>
        <v>개</v>
      </c>
      <c r="E38" s="150">
        <f>내역서!E39</f>
        <v>2</v>
      </c>
      <c r="F38" s="142">
        <v>0.2</v>
      </c>
      <c r="G38" s="143">
        <f t="shared" si="0"/>
        <v>0.4</v>
      </c>
      <c r="H38" s="142"/>
      <c r="I38" s="144">
        <f t="shared" si="1"/>
        <v>0</v>
      </c>
      <c r="J38" s="142"/>
      <c r="K38" s="144">
        <f t="shared" si="2"/>
        <v>0</v>
      </c>
      <c r="L38" s="142"/>
      <c r="M38" s="144">
        <f t="shared" si="3"/>
        <v>0</v>
      </c>
      <c r="N38" s="142"/>
      <c r="O38" s="144">
        <f t="shared" si="4"/>
        <v>0</v>
      </c>
      <c r="P38" s="145"/>
      <c r="Q38" s="146"/>
    </row>
    <row r="39" spans="1:17" s="147" customFormat="1" ht="21.9" customHeight="1">
      <c r="A39" s="140"/>
      <c r="B39" s="148" t="str">
        <f>내역서!B40</f>
        <v>FLOAT S/W</v>
      </c>
      <c r="C39" s="149" t="str">
        <f>내역서!C40</f>
        <v>AC 220V 4P ALARM</v>
      </c>
      <c r="D39" s="140" t="str">
        <f>내역서!D40</f>
        <v>개</v>
      </c>
      <c r="E39" s="150">
        <f>내역서!E40</f>
        <v>1</v>
      </c>
      <c r="F39" s="142"/>
      <c r="G39" s="143">
        <f t="shared" si="0"/>
        <v>0</v>
      </c>
      <c r="H39" s="142">
        <v>0.1</v>
      </c>
      <c r="I39" s="144">
        <f t="shared" si="1"/>
        <v>0.1</v>
      </c>
      <c r="J39" s="142"/>
      <c r="K39" s="144">
        <f t="shared" si="2"/>
        <v>0</v>
      </c>
      <c r="L39" s="142"/>
      <c r="M39" s="144">
        <f t="shared" si="3"/>
        <v>0</v>
      </c>
      <c r="N39" s="142"/>
      <c r="O39" s="144">
        <f t="shared" si="4"/>
        <v>0</v>
      </c>
      <c r="P39" s="145"/>
      <c r="Q39" s="146"/>
    </row>
    <row r="40" spans="1:17" s="147" customFormat="1" ht="21.9" customHeight="1">
      <c r="A40" s="140"/>
      <c r="B40" s="148" t="str">
        <f>내역서!B41</f>
        <v>SELECTOR S/W</v>
      </c>
      <c r="C40" s="149" t="str">
        <f>내역서!C41</f>
        <v>300V 6A 2a 2b</v>
      </c>
      <c r="D40" s="140" t="str">
        <f>내역서!D41</f>
        <v>개</v>
      </c>
      <c r="E40" s="150">
        <f>내역서!E41</f>
        <v>2</v>
      </c>
      <c r="F40" s="142"/>
      <c r="G40" s="143">
        <f t="shared" si="0"/>
        <v>0</v>
      </c>
      <c r="H40" s="142">
        <v>0.1</v>
      </c>
      <c r="I40" s="144">
        <f t="shared" si="1"/>
        <v>0.2</v>
      </c>
      <c r="J40" s="151"/>
      <c r="K40" s="152"/>
      <c r="L40" s="151"/>
      <c r="M40" s="152"/>
      <c r="N40" s="151"/>
      <c r="O40" s="152"/>
      <c r="P40" s="153"/>
      <c r="Q40" s="146"/>
    </row>
    <row r="41" spans="1:17" s="147" customFormat="1" ht="21.9" customHeight="1">
      <c r="A41" s="140"/>
      <c r="B41" s="148" t="str">
        <f>내역서!B42</f>
        <v>P B L S</v>
      </c>
      <c r="C41" s="149" t="str">
        <f>내역서!C42</f>
        <v>AC 110/220V 30mm</v>
      </c>
      <c r="D41" s="140" t="str">
        <f>내역서!D42</f>
        <v>개</v>
      </c>
      <c r="E41" s="150">
        <f>내역서!E42</f>
        <v>6</v>
      </c>
      <c r="F41" s="142"/>
      <c r="G41" s="143">
        <f t="shared" si="0"/>
        <v>0</v>
      </c>
      <c r="H41" s="142">
        <v>0.1</v>
      </c>
      <c r="I41" s="144">
        <f t="shared" si="1"/>
        <v>0.60000000000000009</v>
      </c>
      <c r="J41" s="142"/>
      <c r="K41" s="144">
        <f t="shared" si="2"/>
        <v>0</v>
      </c>
      <c r="L41" s="142"/>
      <c r="M41" s="144">
        <f t="shared" ref="M41:M55" si="5">E41*L41</f>
        <v>0</v>
      </c>
      <c r="N41" s="142"/>
      <c r="O41" s="144">
        <f>E41*N41</f>
        <v>0</v>
      </c>
      <c r="P41" s="145"/>
      <c r="Q41" s="146"/>
    </row>
    <row r="42" spans="1:17" s="147" customFormat="1" ht="21.9" customHeight="1">
      <c r="A42" s="140"/>
      <c r="B42" s="148" t="str">
        <f>내역서!B43</f>
        <v>EPOXY INSULATOR</v>
      </c>
      <c r="C42" s="149" t="str">
        <f>내역서!C43</f>
        <v>600V 40x40mm</v>
      </c>
      <c r="D42" s="140" t="str">
        <f>내역서!D43</f>
        <v>개</v>
      </c>
      <c r="E42" s="150">
        <f>내역서!E43</f>
        <v>12</v>
      </c>
      <c r="F42" s="142">
        <v>0.02</v>
      </c>
      <c r="G42" s="143">
        <f t="shared" si="0"/>
        <v>0.24</v>
      </c>
      <c r="H42" s="142"/>
      <c r="I42" s="144">
        <f t="shared" si="1"/>
        <v>0</v>
      </c>
      <c r="J42" s="142"/>
      <c r="K42" s="144">
        <f t="shared" si="2"/>
        <v>0</v>
      </c>
      <c r="L42" s="142"/>
      <c r="M42" s="144">
        <f t="shared" si="5"/>
        <v>0</v>
      </c>
      <c r="N42" s="142"/>
      <c r="O42" s="144">
        <f>E42*N42</f>
        <v>0</v>
      </c>
      <c r="P42" s="145"/>
      <c r="Q42" s="146"/>
    </row>
    <row r="43" spans="1:17" s="147" customFormat="1" ht="21.9" customHeight="1">
      <c r="A43" s="140"/>
      <c r="B43" s="148" t="str">
        <f>내역서!B44</f>
        <v>BAKELITE PLATE</v>
      </c>
      <c r="C43" s="149" t="str">
        <f>내역서!C44</f>
        <v>5tx400x600</v>
      </c>
      <c r="D43" s="140" t="str">
        <f>내역서!D44</f>
        <v>㎡</v>
      </c>
      <c r="E43" s="150">
        <f>내역서!E44</f>
        <v>0.24</v>
      </c>
      <c r="F43" s="142"/>
      <c r="G43" s="143">
        <f t="shared" si="0"/>
        <v>0</v>
      </c>
      <c r="H43" s="142"/>
      <c r="I43" s="144">
        <f t="shared" si="1"/>
        <v>0</v>
      </c>
      <c r="J43" s="142"/>
      <c r="K43" s="144">
        <f t="shared" si="2"/>
        <v>0</v>
      </c>
      <c r="L43" s="142"/>
      <c r="M43" s="144">
        <f t="shared" si="5"/>
        <v>0</v>
      </c>
      <c r="N43" s="142"/>
      <c r="O43" s="144">
        <f>E43*N43</f>
        <v>0</v>
      </c>
      <c r="P43" s="145"/>
      <c r="Q43" s="146"/>
    </row>
    <row r="44" spans="1:17" s="147" customFormat="1" ht="21.9" customHeight="1">
      <c r="A44" s="140"/>
      <c r="B44" s="148" t="str">
        <f>내역서!B45</f>
        <v>PVC DUCT</v>
      </c>
      <c r="C44" s="149" t="str">
        <f>내역서!C45</f>
        <v>30x40x2m W/COVER</v>
      </c>
      <c r="D44" s="140" t="str">
        <f>내역서!D45</f>
        <v>개</v>
      </c>
      <c r="E44" s="150">
        <f>내역서!E45</f>
        <v>4</v>
      </c>
      <c r="F44" s="142"/>
      <c r="G44" s="143">
        <f t="shared" si="0"/>
        <v>0</v>
      </c>
      <c r="H44" s="142">
        <v>0.22</v>
      </c>
      <c r="I44" s="144">
        <f t="shared" si="1"/>
        <v>0.88</v>
      </c>
      <c r="J44" s="142"/>
      <c r="K44" s="144">
        <f t="shared" si="2"/>
        <v>0</v>
      </c>
      <c r="L44" s="142"/>
      <c r="M44" s="144">
        <f t="shared" si="5"/>
        <v>0</v>
      </c>
      <c r="N44" s="142"/>
      <c r="O44" s="144"/>
      <c r="P44" s="145"/>
      <c r="Q44" s="146"/>
    </row>
    <row r="45" spans="1:17" s="147" customFormat="1" ht="21.9" customHeight="1">
      <c r="A45" s="140"/>
      <c r="B45" s="148" t="str">
        <f>내역서!B46</f>
        <v>PVC DUCT</v>
      </c>
      <c r="C45" s="149" t="str">
        <f>내역서!C46</f>
        <v>40x60x2m W/COVER</v>
      </c>
      <c r="D45" s="140" t="str">
        <f>내역서!D46</f>
        <v>개</v>
      </c>
      <c r="E45" s="150">
        <f>내역서!E46</f>
        <v>4</v>
      </c>
      <c r="F45" s="142"/>
      <c r="G45" s="143">
        <f t="shared" si="0"/>
        <v>0</v>
      </c>
      <c r="H45" s="142">
        <v>0.22</v>
      </c>
      <c r="I45" s="144">
        <f t="shared" si="1"/>
        <v>0.88</v>
      </c>
      <c r="J45" s="142"/>
      <c r="K45" s="144">
        <f t="shared" si="2"/>
        <v>0</v>
      </c>
      <c r="L45" s="142"/>
      <c r="M45" s="144">
        <f t="shared" si="5"/>
        <v>0</v>
      </c>
      <c r="N45" s="142"/>
      <c r="O45" s="144"/>
      <c r="P45" s="145"/>
      <c r="Q45" s="146"/>
    </row>
    <row r="46" spans="1:17" s="147" customFormat="1" ht="21.9" customHeight="1">
      <c r="A46" s="140"/>
      <c r="B46" s="148" t="str">
        <f>내역서!B47</f>
        <v>단자대(TB)</v>
      </c>
      <c r="C46" s="149" t="str">
        <f>내역서!C47</f>
        <v>4P 30A</v>
      </c>
      <c r="D46" s="140" t="str">
        <f>내역서!D47</f>
        <v>개</v>
      </c>
      <c r="E46" s="150">
        <f>내역서!E47</f>
        <v>12</v>
      </c>
      <c r="F46" s="142"/>
      <c r="G46" s="143">
        <f t="shared" si="0"/>
        <v>0</v>
      </c>
      <c r="H46" s="142"/>
      <c r="I46" s="144">
        <f t="shared" si="1"/>
        <v>0</v>
      </c>
      <c r="J46" s="142"/>
      <c r="K46" s="144">
        <f t="shared" si="2"/>
        <v>0</v>
      </c>
      <c r="L46" s="142"/>
      <c r="M46" s="144">
        <f t="shared" si="5"/>
        <v>0</v>
      </c>
      <c r="N46" s="142"/>
      <c r="O46" s="144"/>
      <c r="P46" s="145"/>
      <c r="Q46" s="146"/>
    </row>
    <row r="47" spans="1:17" s="147" customFormat="1" ht="21.9" customHeight="1">
      <c r="A47" s="140"/>
      <c r="B47" s="148" t="str">
        <f>내역서!B48</f>
        <v>A U X - R</v>
      </c>
      <c r="C47" s="149" t="str">
        <f>내역서!C48</f>
        <v>AC 2a2b</v>
      </c>
      <c r="D47" s="140" t="str">
        <f>내역서!D48</f>
        <v>개</v>
      </c>
      <c r="E47" s="150">
        <f>내역서!E48</f>
        <v>2</v>
      </c>
      <c r="F47" s="142">
        <v>0.18</v>
      </c>
      <c r="G47" s="143">
        <f t="shared" si="0"/>
        <v>0.36</v>
      </c>
      <c r="H47" s="142"/>
      <c r="I47" s="144">
        <f t="shared" si="1"/>
        <v>0</v>
      </c>
      <c r="J47" s="142"/>
      <c r="K47" s="144">
        <f t="shared" si="2"/>
        <v>0</v>
      </c>
      <c r="L47" s="142"/>
      <c r="M47" s="144">
        <f t="shared" si="5"/>
        <v>0</v>
      </c>
      <c r="N47" s="142"/>
      <c r="O47" s="144"/>
      <c r="P47" s="145"/>
      <c r="Q47" s="146"/>
    </row>
    <row r="48" spans="1:17" s="147" customFormat="1" ht="21.9" customHeight="1">
      <c r="A48" s="140"/>
      <c r="B48" s="148" t="str">
        <f>내역서!B49</f>
        <v>A U X - R</v>
      </c>
      <c r="C48" s="149" t="str">
        <f>내역서!C49</f>
        <v>AC 4a4b</v>
      </c>
      <c r="D48" s="140" t="str">
        <f>내역서!D49</f>
        <v>개</v>
      </c>
      <c r="E48" s="150">
        <f>내역서!E49</f>
        <v>2</v>
      </c>
      <c r="F48" s="142">
        <v>0.18</v>
      </c>
      <c r="G48" s="143">
        <f t="shared" si="0"/>
        <v>0.36</v>
      </c>
      <c r="H48" s="142"/>
      <c r="I48" s="144">
        <f t="shared" si="1"/>
        <v>0</v>
      </c>
      <c r="J48" s="142"/>
      <c r="K48" s="144">
        <f t="shared" si="2"/>
        <v>0</v>
      </c>
      <c r="L48" s="142"/>
      <c r="M48" s="144">
        <f t="shared" si="5"/>
        <v>0</v>
      </c>
      <c r="N48" s="142"/>
      <c r="O48" s="144"/>
      <c r="P48" s="145"/>
      <c r="Q48" s="146"/>
    </row>
    <row r="49" spans="1:17" s="147" customFormat="1" ht="21.9" customHeight="1">
      <c r="A49" s="140"/>
      <c r="B49" s="148" t="str">
        <f>내역서!B50</f>
        <v>LOAD WIRE</v>
      </c>
      <c r="C49" s="149" t="str">
        <f>내역서!C50</f>
        <v>KIV 10㎟</v>
      </c>
      <c r="D49" s="140" t="str">
        <f>내역서!D50</f>
        <v>m</v>
      </c>
      <c r="E49" s="150">
        <f>내역서!E50</f>
        <v>30</v>
      </c>
      <c r="F49" s="142"/>
      <c r="G49" s="143">
        <f t="shared" si="0"/>
        <v>0</v>
      </c>
      <c r="H49" s="142">
        <v>0.02</v>
      </c>
      <c r="I49" s="144">
        <f t="shared" si="1"/>
        <v>0.6</v>
      </c>
      <c r="J49" s="142"/>
      <c r="K49" s="144">
        <f t="shared" si="2"/>
        <v>0</v>
      </c>
      <c r="L49" s="142"/>
      <c r="M49" s="144">
        <f t="shared" si="5"/>
        <v>0</v>
      </c>
      <c r="N49" s="142"/>
      <c r="O49" s="144"/>
      <c r="P49" s="145"/>
      <c r="Q49" s="146"/>
    </row>
    <row r="50" spans="1:17" s="147" customFormat="1" ht="21.9" customHeight="1">
      <c r="A50" s="140"/>
      <c r="B50" s="148" t="str">
        <f>내역서!B51</f>
        <v>LOAD WIRE</v>
      </c>
      <c r="C50" s="149" t="str">
        <f>내역서!C51</f>
        <v>KIV 16㎟</v>
      </c>
      <c r="D50" s="140" t="str">
        <f>내역서!D51</f>
        <v>m</v>
      </c>
      <c r="E50" s="150">
        <f>내역서!E51</f>
        <v>18</v>
      </c>
      <c r="F50" s="142"/>
      <c r="G50" s="143">
        <f t="shared" si="0"/>
        <v>0</v>
      </c>
      <c r="H50" s="142">
        <v>0.02</v>
      </c>
      <c r="I50" s="144">
        <f t="shared" si="1"/>
        <v>0.36</v>
      </c>
      <c r="J50" s="142"/>
      <c r="K50" s="144">
        <f t="shared" si="2"/>
        <v>0</v>
      </c>
      <c r="L50" s="142"/>
      <c r="M50" s="144">
        <f t="shared" si="5"/>
        <v>0</v>
      </c>
      <c r="N50" s="142"/>
      <c r="O50" s="144"/>
      <c r="P50" s="145"/>
      <c r="Q50" s="146"/>
    </row>
    <row r="51" spans="1:17" s="147" customFormat="1" ht="21.9" customHeight="1">
      <c r="A51" s="140"/>
      <c r="B51" s="148" t="str">
        <f>내역서!B52</f>
        <v>LOAD TB</v>
      </c>
      <c r="C51" s="149" t="str">
        <f>내역서!C52</f>
        <v>3P 30A</v>
      </c>
      <c r="D51" s="140" t="str">
        <f>내역서!D52</f>
        <v>개</v>
      </c>
      <c r="E51" s="150">
        <f>내역서!E52</f>
        <v>6</v>
      </c>
      <c r="F51" s="142"/>
      <c r="G51" s="143">
        <f t="shared" si="0"/>
        <v>0</v>
      </c>
      <c r="H51" s="142"/>
      <c r="I51" s="144">
        <f t="shared" si="1"/>
        <v>0</v>
      </c>
      <c r="J51" s="142"/>
      <c r="K51" s="144">
        <f t="shared" si="2"/>
        <v>0</v>
      </c>
      <c r="L51" s="142"/>
      <c r="M51" s="144">
        <f t="shared" si="5"/>
        <v>0</v>
      </c>
      <c r="N51" s="142"/>
      <c r="O51" s="144"/>
      <c r="P51" s="145"/>
      <c r="Q51" s="146"/>
    </row>
    <row r="52" spans="1:17" s="147" customFormat="1" ht="21.9" customHeight="1">
      <c r="A52" s="140"/>
      <c r="B52" s="148" t="str">
        <f>내역서!B53</f>
        <v>이면배선</v>
      </c>
      <c r="C52" s="149" t="str">
        <f>내역서!C53</f>
        <v>KIV 2.5㎟</v>
      </c>
      <c r="D52" s="140" t="str">
        <f>내역서!D53</f>
        <v>m</v>
      </c>
      <c r="E52" s="150">
        <f>내역서!E53</f>
        <v>80</v>
      </c>
      <c r="F52" s="142">
        <v>0.05</v>
      </c>
      <c r="G52" s="143">
        <f t="shared" si="0"/>
        <v>4</v>
      </c>
      <c r="H52" s="142"/>
      <c r="I52" s="144">
        <f t="shared" si="1"/>
        <v>0</v>
      </c>
      <c r="J52" s="142"/>
      <c r="K52" s="144">
        <f t="shared" si="2"/>
        <v>0</v>
      </c>
      <c r="L52" s="142"/>
      <c r="M52" s="144">
        <f t="shared" si="5"/>
        <v>0</v>
      </c>
      <c r="N52" s="142"/>
      <c r="O52" s="144"/>
      <c r="P52" s="145"/>
      <c r="Q52" s="146"/>
    </row>
    <row r="53" spans="1:17" s="147" customFormat="1" ht="21.9" customHeight="1">
      <c r="A53" s="140"/>
      <c r="B53" s="148" t="str">
        <f>내역서!B54</f>
        <v>이면배선</v>
      </c>
      <c r="C53" s="149" t="str">
        <f>내역서!C54</f>
        <v>KIV 4㎟</v>
      </c>
      <c r="D53" s="140" t="str">
        <f>내역서!D54</f>
        <v>m</v>
      </c>
      <c r="E53" s="150">
        <f>내역서!E54</f>
        <v>15</v>
      </c>
      <c r="F53" s="142">
        <v>0.05</v>
      </c>
      <c r="G53" s="143">
        <f t="shared" si="0"/>
        <v>0.75</v>
      </c>
      <c r="H53" s="142"/>
      <c r="I53" s="144">
        <f t="shared" si="1"/>
        <v>0</v>
      </c>
      <c r="J53" s="142"/>
      <c r="K53" s="144">
        <f t="shared" si="2"/>
        <v>0</v>
      </c>
      <c r="L53" s="142"/>
      <c r="M53" s="144">
        <f t="shared" si="5"/>
        <v>0</v>
      </c>
      <c r="N53" s="142"/>
      <c r="O53" s="144"/>
      <c r="P53" s="145"/>
      <c r="Q53" s="146"/>
    </row>
    <row r="54" spans="1:17" s="147" customFormat="1" ht="21.9" customHeight="1">
      <c r="A54" s="140"/>
      <c r="B54" s="148" t="str">
        <f>내역서!B55</f>
        <v>통전표시기</v>
      </c>
      <c r="C54" s="149" t="str">
        <f>내역서!C55</f>
        <v>200V~22.9KV</v>
      </c>
      <c r="D54" s="140" t="str">
        <f>내역서!D55</f>
        <v>개</v>
      </c>
      <c r="E54" s="150">
        <f>내역서!E55</f>
        <v>3</v>
      </c>
      <c r="F54" s="142"/>
      <c r="G54" s="143">
        <f t="shared" si="0"/>
        <v>0</v>
      </c>
      <c r="H54" s="142"/>
      <c r="I54" s="144">
        <f t="shared" si="1"/>
        <v>0</v>
      </c>
      <c r="J54" s="142"/>
      <c r="K54" s="144">
        <f t="shared" si="2"/>
        <v>0</v>
      </c>
      <c r="L54" s="142"/>
      <c r="M54" s="144">
        <f t="shared" si="5"/>
        <v>0</v>
      </c>
      <c r="N54" s="142"/>
      <c r="O54" s="144"/>
      <c r="P54" s="145"/>
      <c r="Q54" s="146"/>
    </row>
    <row r="55" spans="1:17" s="147" customFormat="1" ht="21.9" customHeight="1">
      <c r="A55" s="140"/>
      <c r="B55" s="148" t="str">
        <f>내역서!B56</f>
        <v>자동소화장치</v>
      </c>
      <c r="C55" s="149" t="str">
        <f>내역서!C56</f>
        <v>고체에어로졸 500g(방호체적 5.19㎥)</v>
      </c>
      <c r="D55" s="140" t="str">
        <f>내역서!D56</f>
        <v>개</v>
      </c>
      <c r="E55" s="150">
        <f>내역서!E56</f>
        <v>1</v>
      </c>
      <c r="F55" s="142"/>
      <c r="G55" s="143">
        <f t="shared" si="0"/>
        <v>0</v>
      </c>
      <c r="H55" s="142"/>
      <c r="I55" s="144">
        <f t="shared" si="1"/>
        <v>0</v>
      </c>
      <c r="J55" s="142"/>
      <c r="K55" s="144">
        <f t="shared" si="2"/>
        <v>0</v>
      </c>
      <c r="L55" s="142"/>
      <c r="M55" s="144">
        <f t="shared" si="5"/>
        <v>0</v>
      </c>
      <c r="N55" s="142"/>
      <c r="O55" s="144"/>
      <c r="P55" s="145"/>
      <c r="Q55" s="146"/>
    </row>
    <row r="56" spans="1:17" s="191" customFormat="1" ht="21.9" customHeight="1">
      <c r="A56" s="190"/>
      <c r="B56" s="195" t="str">
        <f>내역서!B57</f>
        <v>M C C B</v>
      </c>
      <c r="C56" s="196" t="str">
        <f>내역서!C57</f>
        <v>2P 220V 50AF 10kA</v>
      </c>
      <c r="D56" s="194" t="str">
        <f>내역서!D57</f>
        <v>개</v>
      </c>
      <c r="E56" s="197">
        <f>내역서!E57</f>
        <v>1</v>
      </c>
      <c r="F56" s="142"/>
      <c r="G56" s="143">
        <f t="shared" ref="G56:G60" si="6">E56*F56</f>
        <v>0</v>
      </c>
      <c r="H56" s="142">
        <v>0.18</v>
      </c>
      <c r="I56" s="144">
        <f t="shared" ref="I56:I60" si="7">E56*H56</f>
        <v>0.18</v>
      </c>
      <c r="J56" s="142"/>
      <c r="K56" s="144">
        <f t="shared" ref="K56:K60" si="8">E56*J56</f>
        <v>0</v>
      </c>
      <c r="L56" s="142"/>
      <c r="M56" s="144">
        <f t="shared" ref="M56:M60" si="9">E56*L56</f>
        <v>0</v>
      </c>
      <c r="N56" s="142"/>
      <c r="O56" s="144"/>
      <c r="P56" s="199" t="s">
        <v>342</v>
      </c>
      <c r="Q56" s="146"/>
    </row>
    <row r="57" spans="1:17" s="191" customFormat="1" ht="21.9" customHeight="1">
      <c r="A57" s="190"/>
      <c r="B57" s="195" t="str">
        <f>내역서!B58</f>
        <v>PVC DUCT</v>
      </c>
      <c r="C57" s="196" t="str">
        <f>내역서!C58</f>
        <v>30x40x2m W/COVER</v>
      </c>
      <c r="D57" s="194" t="str">
        <f>내역서!D58</f>
        <v>개</v>
      </c>
      <c r="E57" s="197">
        <f>내역서!E58</f>
        <v>2</v>
      </c>
      <c r="F57" s="142"/>
      <c r="G57" s="143">
        <f t="shared" si="6"/>
        <v>0</v>
      </c>
      <c r="H57" s="142">
        <v>0.22</v>
      </c>
      <c r="I57" s="144">
        <f t="shared" si="7"/>
        <v>0.44</v>
      </c>
      <c r="J57" s="142"/>
      <c r="K57" s="144">
        <f t="shared" si="8"/>
        <v>0</v>
      </c>
      <c r="L57" s="142"/>
      <c r="M57" s="144">
        <f t="shared" si="9"/>
        <v>0</v>
      </c>
      <c r="N57" s="142"/>
      <c r="O57" s="144"/>
      <c r="P57" s="199" t="s">
        <v>342</v>
      </c>
      <c r="Q57" s="146"/>
    </row>
    <row r="58" spans="1:17" s="191" customFormat="1" ht="21.9" customHeight="1">
      <c r="A58" s="190"/>
      <c r="B58" s="195" t="str">
        <f>내역서!B59</f>
        <v>단자대(TB)</v>
      </c>
      <c r="C58" s="196" t="str">
        <f>내역서!C59</f>
        <v>4P 30A</v>
      </c>
      <c r="D58" s="194" t="str">
        <f>내역서!D59</f>
        <v>개</v>
      </c>
      <c r="E58" s="197">
        <f>내역서!E59</f>
        <v>3</v>
      </c>
      <c r="F58" s="142"/>
      <c r="G58" s="143">
        <f t="shared" si="6"/>
        <v>0</v>
      </c>
      <c r="H58" s="142"/>
      <c r="I58" s="144">
        <f t="shared" si="7"/>
        <v>0</v>
      </c>
      <c r="J58" s="142"/>
      <c r="K58" s="144">
        <f t="shared" si="8"/>
        <v>0</v>
      </c>
      <c r="L58" s="142"/>
      <c r="M58" s="144">
        <f t="shared" si="9"/>
        <v>0</v>
      </c>
      <c r="N58" s="142"/>
      <c r="O58" s="144"/>
      <c r="P58" s="199" t="s">
        <v>342</v>
      </c>
      <c r="Q58" s="146"/>
    </row>
    <row r="59" spans="1:17" s="191" customFormat="1" ht="21.9" customHeight="1">
      <c r="A59" s="190"/>
      <c r="B59" s="195" t="str">
        <f>내역서!B60</f>
        <v>이면배선</v>
      </c>
      <c r="C59" s="196" t="str">
        <f>내역서!C60</f>
        <v>KIV 2.5㎟</v>
      </c>
      <c r="D59" s="194" t="str">
        <f>내역서!D60</f>
        <v>m</v>
      </c>
      <c r="E59" s="197">
        <f>내역서!E60</f>
        <v>30</v>
      </c>
      <c r="F59" s="142">
        <v>0.05</v>
      </c>
      <c r="G59" s="143">
        <f t="shared" si="6"/>
        <v>1.5</v>
      </c>
      <c r="H59" s="142"/>
      <c r="I59" s="144">
        <f t="shared" si="7"/>
        <v>0</v>
      </c>
      <c r="J59" s="142"/>
      <c r="K59" s="144">
        <f t="shared" si="8"/>
        <v>0</v>
      </c>
      <c r="L59" s="142"/>
      <c r="M59" s="144">
        <f t="shared" si="9"/>
        <v>0</v>
      </c>
      <c r="N59" s="142"/>
      <c r="O59" s="144"/>
      <c r="P59" s="199" t="s">
        <v>342</v>
      </c>
      <c r="Q59" s="146"/>
    </row>
    <row r="60" spans="1:17" s="191" customFormat="1" ht="21.9" customHeight="1">
      <c r="A60" s="190"/>
      <c r="B60" s="195" t="str">
        <f>내역서!B61</f>
        <v>이면배선</v>
      </c>
      <c r="C60" s="196" t="str">
        <f>내역서!C61</f>
        <v>KIV 4㎟</v>
      </c>
      <c r="D60" s="194" t="str">
        <f>내역서!D61</f>
        <v>m</v>
      </c>
      <c r="E60" s="197">
        <f>내역서!E61</f>
        <v>30</v>
      </c>
      <c r="F60" s="142">
        <v>0.05</v>
      </c>
      <c r="G60" s="143">
        <f t="shared" si="6"/>
        <v>1.5</v>
      </c>
      <c r="H60" s="142"/>
      <c r="I60" s="144">
        <f t="shared" si="7"/>
        <v>0</v>
      </c>
      <c r="J60" s="142"/>
      <c r="K60" s="144">
        <f t="shared" si="8"/>
        <v>0</v>
      </c>
      <c r="L60" s="142"/>
      <c r="M60" s="144">
        <f t="shared" si="9"/>
        <v>0</v>
      </c>
      <c r="N60" s="142"/>
      <c r="O60" s="144"/>
      <c r="P60" s="199" t="s">
        <v>342</v>
      </c>
      <c r="Q60" s="146"/>
    </row>
    <row r="61" spans="1:17" s="147" customFormat="1" ht="21.9" customHeight="1">
      <c r="A61" s="140"/>
      <c r="B61" s="154" t="s">
        <v>92</v>
      </c>
      <c r="C61" s="149"/>
      <c r="D61" s="140"/>
      <c r="E61" s="141"/>
      <c r="F61" s="155"/>
      <c r="G61" s="158">
        <f>SUM(G3:G60)</f>
        <v>15.108000000000001</v>
      </c>
      <c r="H61" s="157"/>
      <c r="I61" s="158">
        <f>SUM(I3:I60)</f>
        <v>8.9499999999999975</v>
      </c>
      <c r="J61" s="155"/>
      <c r="K61" s="158">
        <f>SUM(K3:K55)</f>
        <v>0</v>
      </c>
      <c r="L61" s="155"/>
      <c r="M61" s="158">
        <f>SUM(M3:M60)</f>
        <v>0.68</v>
      </c>
      <c r="N61" s="155"/>
      <c r="O61" s="158">
        <f>SUM(O3:O55)</f>
        <v>0</v>
      </c>
      <c r="P61" s="145"/>
      <c r="Q61" s="144"/>
    </row>
    <row r="62" spans="1:17" s="147" customFormat="1" ht="21.9" customHeight="1">
      <c r="A62" s="140"/>
      <c r="B62" s="148"/>
      <c r="C62" s="149" t="s">
        <v>248</v>
      </c>
      <c r="D62" s="140" t="s">
        <v>12</v>
      </c>
      <c r="E62" s="141">
        <f>G61</f>
        <v>15.108000000000001</v>
      </c>
      <c r="F62" s="142"/>
      <c r="G62" s="143"/>
      <c r="H62" s="142"/>
      <c r="I62" s="144"/>
      <c r="J62" s="142"/>
      <c r="K62" s="144"/>
      <c r="L62" s="142"/>
      <c r="M62" s="144"/>
      <c r="N62" s="142"/>
      <c r="O62" s="144"/>
      <c r="P62" s="145"/>
      <c r="Q62" s="82"/>
    </row>
    <row r="63" spans="1:17" s="147" customFormat="1" ht="21.9" customHeight="1">
      <c r="A63" s="140"/>
      <c r="B63" s="159"/>
      <c r="C63" s="149" t="s">
        <v>249</v>
      </c>
      <c r="D63" s="140" t="s">
        <v>12</v>
      </c>
      <c r="E63" s="141">
        <f>I61</f>
        <v>8.9499999999999975</v>
      </c>
      <c r="F63" s="142"/>
      <c r="G63" s="143"/>
      <c r="H63" s="142"/>
      <c r="I63" s="144"/>
      <c r="J63" s="142"/>
      <c r="K63" s="144"/>
      <c r="L63" s="142"/>
      <c r="M63" s="144"/>
      <c r="N63" s="142"/>
      <c r="O63" s="144"/>
      <c r="P63" s="145"/>
      <c r="Q63" s="82"/>
    </row>
    <row r="64" spans="1:17" s="147" customFormat="1" ht="21.9" customHeight="1">
      <c r="A64" s="140"/>
      <c r="B64" s="148"/>
      <c r="C64" s="149" t="s">
        <v>250</v>
      </c>
      <c r="D64" s="140" t="s">
        <v>12</v>
      </c>
      <c r="E64" s="141">
        <f>M61</f>
        <v>0.68</v>
      </c>
      <c r="F64" s="142"/>
      <c r="G64" s="143"/>
      <c r="H64" s="142"/>
      <c r="I64" s="144"/>
      <c r="J64" s="142"/>
      <c r="K64" s="144"/>
      <c r="L64" s="142"/>
      <c r="M64" s="144"/>
      <c r="N64" s="142"/>
      <c r="O64" s="144"/>
      <c r="P64" s="145"/>
      <c r="Q64" s="82"/>
    </row>
    <row r="65" spans="1:17" s="147" customFormat="1" ht="21.9" customHeight="1">
      <c r="A65" s="140"/>
      <c r="B65" s="159"/>
      <c r="C65" s="149"/>
      <c r="D65" s="140"/>
      <c r="E65" s="141">
        <f>O61</f>
        <v>0</v>
      </c>
      <c r="F65" s="142"/>
      <c r="G65" s="143"/>
      <c r="H65" s="142"/>
      <c r="I65" s="144"/>
      <c r="J65" s="142"/>
      <c r="K65" s="144"/>
      <c r="L65" s="142"/>
      <c r="M65" s="144"/>
      <c r="N65" s="142"/>
      <c r="O65" s="144"/>
      <c r="P65" s="145"/>
      <c r="Q65" s="82"/>
    </row>
    <row r="66" spans="1:17" s="147" customFormat="1" ht="21.9" customHeight="1">
      <c r="A66" s="134">
        <v>2</v>
      </c>
      <c r="B66" s="316" t="str">
        <f>내역서!B85</f>
        <v>MS-1 동력반</v>
      </c>
      <c r="C66" s="316"/>
      <c r="D66" s="140"/>
      <c r="E66" s="141"/>
      <c r="F66" s="142"/>
      <c r="G66" s="143"/>
      <c r="H66" s="142"/>
      <c r="I66" s="144"/>
      <c r="J66" s="142"/>
      <c r="K66" s="144"/>
      <c r="L66" s="142"/>
      <c r="M66" s="144"/>
      <c r="N66" s="142"/>
      <c r="O66" s="144"/>
      <c r="P66" s="145"/>
      <c r="Q66" s="146"/>
    </row>
    <row r="67" spans="1:17" s="147" customFormat="1" ht="21.9" customHeight="1">
      <c r="A67" s="140"/>
      <c r="B67" s="148" t="str">
        <f>내역서!B86</f>
        <v>외함(ALL SUS)</v>
      </c>
      <c r="C67" s="149" t="str">
        <f>내역서!C86</f>
        <v>800Wx2350Hx2000D</v>
      </c>
      <c r="D67" s="140" t="str">
        <f>내역서!D86</f>
        <v>면</v>
      </c>
      <c r="E67" s="150">
        <f>내역서!E86</f>
        <v>1</v>
      </c>
      <c r="F67" s="142"/>
      <c r="G67" s="143">
        <f t="shared" ref="G67:G113" si="10">E67*F67</f>
        <v>0</v>
      </c>
      <c r="H67" s="142"/>
      <c r="I67" s="144">
        <f t="shared" ref="I67:I113" si="11">E67*H67</f>
        <v>0</v>
      </c>
      <c r="J67" s="142"/>
      <c r="K67" s="144">
        <f t="shared" ref="K67:K113" si="12">E67*J67</f>
        <v>0</v>
      </c>
      <c r="L67" s="142"/>
      <c r="M67" s="144">
        <f t="shared" ref="M67:M101" si="13">E67*L67</f>
        <v>0</v>
      </c>
      <c r="N67" s="142"/>
      <c r="O67" s="144">
        <f t="shared" ref="O67:O101" si="14">E67*N67</f>
        <v>0</v>
      </c>
      <c r="P67" s="145"/>
      <c r="Q67" s="146"/>
    </row>
    <row r="68" spans="1:17" s="147" customFormat="1" ht="21.9" customHeight="1">
      <c r="A68" s="140"/>
      <c r="B68" s="148" t="str">
        <f>내역서!B87</f>
        <v>DOOR HANDLE</v>
      </c>
      <c r="C68" s="149" t="str">
        <f>내역서!C87</f>
        <v>W/KEY (L)</v>
      </c>
      <c r="D68" s="140" t="str">
        <f>내역서!D87</f>
        <v>개</v>
      </c>
      <c r="E68" s="150">
        <f>내역서!E87</f>
        <v>2</v>
      </c>
      <c r="F68" s="142"/>
      <c r="G68" s="143">
        <f t="shared" si="10"/>
        <v>0</v>
      </c>
      <c r="H68" s="142"/>
      <c r="I68" s="144">
        <f t="shared" si="11"/>
        <v>0</v>
      </c>
      <c r="J68" s="142"/>
      <c r="K68" s="144">
        <f t="shared" si="12"/>
        <v>0</v>
      </c>
      <c r="L68" s="142"/>
      <c r="M68" s="144">
        <f t="shared" si="13"/>
        <v>0</v>
      </c>
      <c r="N68" s="142"/>
      <c r="O68" s="144">
        <f t="shared" si="14"/>
        <v>0</v>
      </c>
      <c r="P68" s="145"/>
      <c r="Q68" s="146"/>
    </row>
    <row r="69" spans="1:17" s="147" customFormat="1" ht="21.9" customHeight="1">
      <c r="A69" s="140"/>
      <c r="B69" s="148" t="str">
        <f>내역서!B88</f>
        <v>DOOR STOPPER</v>
      </c>
      <c r="C69" s="149">
        <f>내역서!C88</f>
        <v>0</v>
      </c>
      <c r="D69" s="140" t="str">
        <f>내역서!D88</f>
        <v>개</v>
      </c>
      <c r="E69" s="150">
        <f>내역서!E88</f>
        <v>2</v>
      </c>
      <c r="F69" s="142"/>
      <c r="G69" s="143">
        <f t="shared" si="10"/>
        <v>0</v>
      </c>
      <c r="H69" s="142"/>
      <c r="I69" s="144">
        <f t="shared" si="11"/>
        <v>0</v>
      </c>
      <c r="J69" s="142"/>
      <c r="K69" s="144">
        <f t="shared" si="12"/>
        <v>0</v>
      </c>
      <c r="L69" s="142"/>
      <c r="M69" s="144">
        <f t="shared" si="13"/>
        <v>0</v>
      </c>
      <c r="N69" s="142"/>
      <c r="O69" s="144">
        <f t="shared" si="14"/>
        <v>0</v>
      </c>
      <c r="P69" s="145"/>
      <c r="Q69" s="146"/>
    </row>
    <row r="70" spans="1:17" s="147" customFormat="1" ht="21.9" customHeight="1">
      <c r="A70" s="140"/>
      <c r="B70" s="148" t="str">
        <f>내역서!B89</f>
        <v>NAME PLATE</v>
      </c>
      <c r="C70" s="149" t="str">
        <f>내역서!C89</f>
        <v>아크릴(L)</v>
      </c>
      <c r="D70" s="140" t="str">
        <f>내역서!D89</f>
        <v>개</v>
      </c>
      <c r="E70" s="150">
        <f>내역서!E89</f>
        <v>2</v>
      </c>
      <c r="F70" s="142"/>
      <c r="G70" s="143">
        <f t="shared" si="10"/>
        <v>0</v>
      </c>
      <c r="H70" s="142"/>
      <c r="I70" s="144">
        <f t="shared" si="11"/>
        <v>0</v>
      </c>
      <c r="J70" s="142"/>
      <c r="K70" s="144">
        <f t="shared" si="12"/>
        <v>0</v>
      </c>
      <c r="L70" s="142"/>
      <c r="M70" s="144">
        <f t="shared" si="13"/>
        <v>0</v>
      </c>
      <c r="N70" s="142"/>
      <c r="O70" s="144">
        <f t="shared" si="14"/>
        <v>0</v>
      </c>
      <c r="P70" s="145"/>
      <c r="Q70" s="146"/>
    </row>
    <row r="71" spans="1:17" s="147" customFormat="1" ht="21.9" customHeight="1">
      <c r="A71" s="140"/>
      <c r="B71" s="148" t="str">
        <f>내역서!B90</f>
        <v>M C C B</v>
      </c>
      <c r="C71" s="149" t="str">
        <f>내역서!C90</f>
        <v>2P 220V 50AF 10kA</v>
      </c>
      <c r="D71" s="140" t="str">
        <f>내역서!D90</f>
        <v>개</v>
      </c>
      <c r="E71" s="150">
        <f>내역서!E90</f>
        <v>2</v>
      </c>
      <c r="F71" s="142"/>
      <c r="G71" s="143">
        <f t="shared" si="10"/>
        <v>0</v>
      </c>
      <c r="H71" s="142">
        <v>0.18</v>
      </c>
      <c r="I71" s="144">
        <f t="shared" si="11"/>
        <v>0.36</v>
      </c>
      <c r="J71" s="142"/>
      <c r="K71" s="144">
        <f t="shared" si="12"/>
        <v>0</v>
      </c>
      <c r="L71" s="142"/>
      <c r="M71" s="144">
        <f t="shared" si="13"/>
        <v>0</v>
      </c>
      <c r="N71" s="142"/>
      <c r="O71" s="144">
        <f t="shared" si="14"/>
        <v>0</v>
      </c>
      <c r="P71" s="145"/>
      <c r="Q71" s="146"/>
    </row>
    <row r="72" spans="1:17" s="147" customFormat="1" ht="21.9" customHeight="1">
      <c r="A72" s="140"/>
      <c r="B72" s="148" t="str">
        <f>내역서!B91</f>
        <v>DIAZED FUSE</v>
      </c>
      <c r="C72" s="149" t="str">
        <f>내역서!C91</f>
        <v>25A 이하 W/HOLDER</v>
      </c>
      <c r="D72" s="140" t="str">
        <f>내역서!D91</f>
        <v>개</v>
      </c>
      <c r="E72" s="150">
        <f>내역서!E91</f>
        <v>3</v>
      </c>
      <c r="F72" s="142"/>
      <c r="G72" s="143">
        <f t="shared" si="10"/>
        <v>0</v>
      </c>
      <c r="H72" s="142"/>
      <c r="I72" s="144">
        <f t="shared" si="11"/>
        <v>0</v>
      </c>
      <c r="J72" s="142"/>
      <c r="K72" s="144">
        <f t="shared" si="12"/>
        <v>0</v>
      </c>
      <c r="L72" s="142"/>
      <c r="M72" s="144">
        <f t="shared" si="13"/>
        <v>0</v>
      </c>
      <c r="N72" s="142"/>
      <c r="O72" s="144">
        <f t="shared" si="14"/>
        <v>0</v>
      </c>
      <c r="P72" s="145"/>
      <c r="Q72" s="146"/>
    </row>
    <row r="73" spans="1:17" s="147" customFormat="1" ht="21.9" customHeight="1">
      <c r="A73" s="140"/>
      <c r="B73" s="148" t="str">
        <f>내역서!B92</f>
        <v>F L</v>
      </c>
      <c r="C73" s="149" t="str">
        <f>내역서!C92</f>
        <v>AC 220V 20W 삼파장</v>
      </c>
      <c r="D73" s="140" t="str">
        <f>내역서!D92</f>
        <v>개</v>
      </c>
      <c r="E73" s="150">
        <f>내역서!E92</f>
        <v>2</v>
      </c>
      <c r="F73" s="142"/>
      <c r="G73" s="143">
        <f t="shared" si="10"/>
        <v>0</v>
      </c>
      <c r="H73" s="142">
        <v>0.14000000000000001</v>
      </c>
      <c r="I73" s="144">
        <f t="shared" si="11"/>
        <v>0.28000000000000003</v>
      </c>
      <c r="J73" s="142"/>
      <c r="K73" s="144">
        <f t="shared" si="12"/>
        <v>0</v>
      </c>
      <c r="L73" s="142"/>
      <c r="M73" s="144">
        <f t="shared" si="13"/>
        <v>0</v>
      </c>
      <c r="N73" s="142"/>
      <c r="O73" s="144">
        <f t="shared" si="14"/>
        <v>0</v>
      </c>
      <c r="P73" s="145"/>
      <c r="Q73" s="146"/>
    </row>
    <row r="74" spans="1:17" s="147" customFormat="1" ht="21.9" customHeight="1">
      <c r="A74" s="140"/>
      <c r="B74" s="148" t="str">
        <f>내역서!B93</f>
        <v>LIMIT S/W</v>
      </c>
      <c r="C74" s="149" t="str">
        <f>내역서!C93</f>
        <v>AC 220V 1a 1b</v>
      </c>
      <c r="D74" s="140" t="str">
        <f>내역서!D93</f>
        <v>개</v>
      </c>
      <c r="E74" s="150">
        <f>내역서!E93</f>
        <v>2</v>
      </c>
      <c r="F74" s="142"/>
      <c r="G74" s="143">
        <f t="shared" si="10"/>
        <v>0</v>
      </c>
      <c r="H74" s="142">
        <v>0.1</v>
      </c>
      <c r="I74" s="144">
        <f t="shared" si="11"/>
        <v>0.2</v>
      </c>
      <c r="J74" s="142"/>
      <c r="K74" s="144">
        <f t="shared" si="12"/>
        <v>0</v>
      </c>
      <c r="L74" s="142"/>
      <c r="M74" s="144">
        <f t="shared" si="13"/>
        <v>0</v>
      </c>
      <c r="N74" s="142"/>
      <c r="O74" s="144">
        <f t="shared" si="14"/>
        <v>0</v>
      </c>
      <c r="P74" s="145"/>
      <c r="Q74" s="146"/>
    </row>
    <row r="75" spans="1:17" s="147" customFormat="1" ht="21.9" customHeight="1">
      <c r="A75" s="140"/>
      <c r="B75" s="148" t="str">
        <f>내역서!B94</f>
        <v>SPACE HEATER</v>
      </c>
      <c r="C75" s="149" t="str">
        <f>내역서!C94</f>
        <v>AC 220V 100W</v>
      </c>
      <c r="D75" s="140" t="str">
        <f>내역서!D94</f>
        <v>개</v>
      </c>
      <c r="E75" s="150">
        <f>내역서!E94</f>
        <v>1</v>
      </c>
      <c r="F75" s="142"/>
      <c r="G75" s="143">
        <f t="shared" si="10"/>
        <v>0</v>
      </c>
      <c r="H75" s="142">
        <v>0.4</v>
      </c>
      <c r="I75" s="144">
        <f t="shared" si="11"/>
        <v>0.4</v>
      </c>
      <c r="J75" s="142"/>
      <c r="K75" s="144">
        <f t="shared" si="12"/>
        <v>0</v>
      </c>
      <c r="L75" s="142"/>
      <c r="M75" s="144">
        <f t="shared" si="13"/>
        <v>0</v>
      </c>
      <c r="N75" s="142"/>
      <c r="O75" s="144">
        <f t="shared" si="14"/>
        <v>0</v>
      </c>
      <c r="P75" s="145"/>
      <c r="Q75" s="146"/>
    </row>
    <row r="76" spans="1:17" s="147" customFormat="1" ht="21.9" customHeight="1">
      <c r="A76" s="140"/>
      <c r="B76" s="148" t="str">
        <f>내역서!B95</f>
        <v>THERMOSTAT</v>
      </c>
      <c r="C76" s="149" t="str">
        <f>내역서!C95</f>
        <v>250V 0-250℃</v>
      </c>
      <c r="D76" s="140" t="str">
        <f>내역서!D95</f>
        <v>개</v>
      </c>
      <c r="E76" s="150">
        <f>내역서!E95</f>
        <v>1</v>
      </c>
      <c r="F76" s="142"/>
      <c r="G76" s="143">
        <f t="shared" si="10"/>
        <v>0</v>
      </c>
      <c r="H76" s="142">
        <v>0.2</v>
      </c>
      <c r="I76" s="144">
        <f t="shared" si="11"/>
        <v>0.2</v>
      </c>
      <c r="J76" s="142"/>
      <c r="K76" s="144">
        <f t="shared" si="12"/>
        <v>0</v>
      </c>
      <c r="L76" s="142"/>
      <c r="M76" s="144">
        <f t="shared" si="13"/>
        <v>0</v>
      </c>
      <c r="N76" s="142"/>
      <c r="O76" s="144">
        <f t="shared" si="14"/>
        <v>0</v>
      </c>
      <c r="P76" s="145"/>
      <c r="Q76" s="146"/>
    </row>
    <row r="77" spans="1:17" s="147" customFormat="1" ht="21.9" customHeight="1">
      <c r="A77" s="140"/>
      <c r="B77" s="148" t="str">
        <f>내역서!B96</f>
        <v>BUS BAR</v>
      </c>
      <c r="C77" s="149" t="str">
        <f>내역서!C96</f>
        <v>6.0 mm x 40 mm</v>
      </c>
      <c r="D77" s="140" t="str">
        <f>내역서!D96</f>
        <v>m</v>
      </c>
      <c r="E77" s="150">
        <f>내역서!E96</f>
        <v>6</v>
      </c>
      <c r="F77" s="142">
        <v>0.1</v>
      </c>
      <c r="G77" s="143">
        <f t="shared" si="10"/>
        <v>0.60000000000000009</v>
      </c>
      <c r="H77" s="142"/>
      <c r="I77" s="144">
        <f t="shared" si="11"/>
        <v>0</v>
      </c>
      <c r="J77" s="142"/>
      <c r="K77" s="144">
        <f t="shared" si="12"/>
        <v>0</v>
      </c>
      <c r="L77" s="142">
        <v>0.08</v>
      </c>
      <c r="M77" s="144">
        <f t="shared" si="13"/>
        <v>0.48</v>
      </c>
      <c r="N77" s="142"/>
      <c r="O77" s="144">
        <f t="shared" si="14"/>
        <v>0</v>
      </c>
      <c r="P77" s="145"/>
      <c r="Q77" s="146"/>
    </row>
    <row r="78" spans="1:17" s="147" customFormat="1" ht="21.9" customHeight="1">
      <c r="A78" s="140"/>
      <c r="B78" s="148" t="str">
        <f>내역서!B97</f>
        <v>INSULATION TUBE</v>
      </c>
      <c r="C78" s="149" t="str">
        <f>내역서!C97</f>
        <v>800㎟ 이하</v>
      </c>
      <c r="D78" s="140" t="str">
        <f>내역서!D97</f>
        <v>m</v>
      </c>
      <c r="E78" s="150">
        <f>내역서!E97</f>
        <v>6</v>
      </c>
      <c r="F78" s="142">
        <v>0.02</v>
      </c>
      <c r="G78" s="143">
        <f t="shared" si="10"/>
        <v>0.12</v>
      </c>
      <c r="H78" s="142"/>
      <c r="I78" s="144">
        <f t="shared" si="11"/>
        <v>0</v>
      </c>
      <c r="J78" s="142"/>
      <c r="K78" s="144">
        <f t="shared" si="12"/>
        <v>0</v>
      </c>
      <c r="L78" s="142"/>
      <c r="M78" s="144">
        <f t="shared" si="13"/>
        <v>0</v>
      </c>
      <c r="N78" s="142"/>
      <c r="O78" s="144">
        <f t="shared" si="14"/>
        <v>0</v>
      </c>
      <c r="P78" s="145"/>
      <c r="Q78" s="146"/>
    </row>
    <row r="79" spans="1:17" s="147" customFormat="1" ht="21.9" customHeight="1">
      <c r="A79" s="140"/>
      <c r="B79" s="148" t="str">
        <f>내역서!B98</f>
        <v>BUS BAR COATING</v>
      </c>
      <c r="C79" s="149" t="str">
        <f>내역서!C98</f>
        <v>AG</v>
      </c>
      <c r="D79" s="140" t="str">
        <f>내역서!D98</f>
        <v>kg</v>
      </c>
      <c r="E79" s="150">
        <f>내역서!E98</f>
        <v>12.5</v>
      </c>
      <c r="F79" s="142"/>
      <c r="G79" s="143">
        <f t="shared" si="10"/>
        <v>0</v>
      </c>
      <c r="H79" s="142"/>
      <c r="I79" s="144">
        <f t="shared" si="11"/>
        <v>0</v>
      </c>
      <c r="J79" s="142"/>
      <c r="K79" s="144">
        <f t="shared" si="12"/>
        <v>0</v>
      </c>
      <c r="L79" s="142"/>
      <c r="M79" s="144">
        <f t="shared" si="13"/>
        <v>0</v>
      </c>
      <c r="N79" s="142"/>
      <c r="O79" s="144">
        <f t="shared" si="14"/>
        <v>0</v>
      </c>
      <c r="P79" s="145"/>
      <c r="Q79" s="146"/>
    </row>
    <row r="80" spans="1:17" s="147" customFormat="1" ht="21.9" customHeight="1">
      <c r="A80" s="140"/>
      <c r="B80" s="148" t="str">
        <f>내역서!B99</f>
        <v>EARTH BAR</v>
      </c>
      <c r="C80" s="149" t="str">
        <f>내역서!C99</f>
        <v>6.0 mm x 25 mm</v>
      </c>
      <c r="D80" s="140" t="str">
        <f>내역서!D99</f>
        <v>m</v>
      </c>
      <c r="E80" s="150">
        <f>내역서!E99</f>
        <v>0.8</v>
      </c>
      <c r="F80" s="142">
        <v>0.09</v>
      </c>
      <c r="G80" s="143">
        <f t="shared" si="10"/>
        <v>7.1999999999999995E-2</v>
      </c>
      <c r="H80" s="142"/>
      <c r="I80" s="144">
        <f t="shared" si="11"/>
        <v>0</v>
      </c>
      <c r="J80" s="142"/>
      <c r="K80" s="144">
        <f t="shared" si="12"/>
        <v>0</v>
      </c>
      <c r="L80" s="142">
        <v>7.0000000000000007E-2</v>
      </c>
      <c r="M80" s="144">
        <f t="shared" si="13"/>
        <v>5.6000000000000008E-2</v>
      </c>
      <c r="N80" s="142"/>
      <c r="O80" s="144">
        <f t="shared" si="14"/>
        <v>0</v>
      </c>
      <c r="P80" s="145"/>
      <c r="Q80" s="146"/>
    </row>
    <row r="81" spans="1:17" s="147" customFormat="1" ht="21.9" customHeight="1">
      <c r="A81" s="140"/>
      <c r="B81" s="148" t="str">
        <f>내역서!B100</f>
        <v>EARTH WIRE</v>
      </c>
      <c r="C81" s="149" t="str">
        <f>내역서!C100</f>
        <v>F-GV 70㎟</v>
      </c>
      <c r="D81" s="140" t="str">
        <f>내역서!D100</f>
        <v>m</v>
      </c>
      <c r="E81" s="150">
        <f>내역서!E100</f>
        <v>4</v>
      </c>
      <c r="F81" s="142"/>
      <c r="G81" s="143">
        <f t="shared" si="10"/>
        <v>0</v>
      </c>
      <c r="H81" s="142">
        <v>0.06</v>
      </c>
      <c r="I81" s="144">
        <f t="shared" si="11"/>
        <v>0.24</v>
      </c>
      <c r="J81" s="142"/>
      <c r="K81" s="144">
        <f t="shared" si="12"/>
        <v>0</v>
      </c>
      <c r="L81" s="142"/>
      <c r="M81" s="144">
        <f t="shared" si="13"/>
        <v>0</v>
      </c>
      <c r="N81" s="142"/>
      <c r="O81" s="144">
        <f t="shared" si="14"/>
        <v>0</v>
      </c>
      <c r="P81" s="145"/>
      <c r="Q81" s="146"/>
    </row>
    <row r="82" spans="1:17" s="147" customFormat="1" ht="21.9" customHeight="1">
      <c r="A82" s="140"/>
      <c r="B82" s="148" t="str">
        <f>내역서!B101</f>
        <v>A M</v>
      </c>
      <c r="C82" s="149" t="str">
        <f>내역서!C101</f>
        <v>AC 광각 110x110</v>
      </c>
      <c r="D82" s="140" t="str">
        <f>내역서!D101</f>
        <v>개</v>
      </c>
      <c r="E82" s="150">
        <f>내역서!E101</f>
        <v>1</v>
      </c>
      <c r="F82" s="142">
        <v>0.27</v>
      </c>
      <c r="G82" s="143">
        <f t="shared" si="10"/>
        <v>0.27</v>
      </c>
      <c r="H82" s="142"/>
      <c r="I82" s="144">
        <f t="shared" si="11"/>
        <v>0</v>
      </c>
      <c r="J82" s="142"/>
      <c r="K82" s="144">
        <f t="shared" si="12"/>
        <v>0</v>
      </c>
      <c r="L82" s="142"/>
      <c r="M82" s="144">
        <f t="shared" si="13"/>
        <v>0</v>
      </c>
      <c r="N82" s="142"/>
      <c r="O82" s="144">
        <f t="shared" si="14"/>
        <v>0</v>
      </c>
      <c r="P82" s="145"/>
      <c r="Q82" s="146"/>
    </row>
    <row r="83" spans="1:17" s="147" customFormat="1" ht="21.9" customHeight="1">
      <c r="A83" s="140"/>
      <c r="B83" s="148" t="str">
        <f>내역서!B102</f>
        <v>V M</v>
      </c>
      <c r="C83" s="149" t="str">
        <f>내역서!C102</f>
        <v>AC 광각 110x110</v>
      </c>
      <c r="D83" s="140" t="str">
        <f>내역서!D102</f>
        <v>개</v>
      </c>
      <c r="E83" s="150">
        <f>내역서!E102</f>
        <v>1</v>
      </c>
      <c r="F83" s="142">
        <v>0.27</v>
      </c>
      <c r="G83" s="143">
        <f t="shared" si="10"/>
        <v>0.27</v>
      </c>
      <c r="H83" s="142"/>
      <c r="I83" s="144">
        <f t="shared" si="11"/>
        <v>0</v>
      </c>
      <c r="J83" s="142"/>
      <c r="K83" s="144">
        <f t="shared" si="12"/>
        <v>0</v>
      </c>
      <c r="L83" s="142"/>
      <c r="M83" s="144">
        <f t="shared" si="13"/>
        <v>0</v>
      </c>
      <c r="N83" s="142"/>
      <c r="O83" s="144">
        <f t="shared" si="14"/>
        <v>0</v>
      </c>
      <c r="P83" s="145"/>
      <c r="Q83" s="146"/>
    </row>
    <row r="84" spans="1:17" s="147" customFormat="1" ht="21.9" customHeight="1">
      <c r="A84" s="140"/>
      <c r="B84" s="148" t="str">
        <f>내역서!B103</f>
        <v>집중표시제어장치(GIMAC-115P)</v>
      </c>
      <c r="C84" s="149" t="str">
        <f>내역서!C103</f>
        <v>표준형</v>
      </c>
      <c r="D84" s="140" t="str">
        <f>내역서!D103</f>
        <v>대</v>
      </c>
      <c r="E84" s="150">
        <f>내역서!E103</f>
        <v>1</v>
      </c>
      <c r="F84" s="142">
        <v>1.31</v>
      </c>
      <c r="G84" s="143">
        <f t="shared" si="10"/>
        <v>1.31</v>
      </c>
      <c r="H84" s="142"/>
      <c r="I84" s="144">
        <f t="shared" si="11"/>
        <v>0</v>
      </c>
      <c r="J84" s="142"/>
      <c r="K84" s="144">
        <f t="shared" si="12"/>
        <v>0</v>
      </c>
      <c r="L84" s="142"/>
      <c r="M84" s="144">
        <f t="shared" si="13"/>
        <v>0</v>
      </c>
      <c r="N84" s="142"/>
      <c r="O84" s="144">
        <f t="shared" si="14"/>
        <v>0</v>
      </c>
      <c r="P84" s="145"/>
      <c r="Q84" s="146"/>
    </row>
    <row r="85" spans="1:17" s="147" customFormat="1" ht="21.9" customHeight="1">
      <c r="A85" s="140"/>
      <c r="B85" s="148" t="str">
        <f>내역서!B104</f>
        <v>M C C B (표준형)</v>
      </c>
      <c r="C85" s="149" t="str">
        <f>내역서!C104</f>
        <v>3P 600V 400AF</v>
      </c>
      <c r="D85" s="140" t="str">
        <f>내역서!D104</f>
        <v>개</v>
      </c>
      <c r="E85" s="150">
        <f>내역서!E104</f>
        <v>1</v>
      </c>
      <c r="F85" s="142"/>
      <c r="G85" s="143">
        <f t="shared" si="10"/>
        <v>0</v>
      </c>
      <c r="H85" s="142">
        <v>0.68</v>
      </c>
      <c r="I85" s="144">
        <f t="shared" si="11"/>
        <v>0.68</v>
      </c>
      <c r="J85" s="142"/>
      <c r="K85" s="144">
        <f t="shared" si="12"/>
        <v>0</v>
      </c>
      <c r="L85" s="142"/>
      <c r="M85" s="144">
        <f t="shared" si="13"/>
        <v>0</v>
      </c>
      <c r="N85" s="142"/>
      <c r="O85" s="144">
        <f t="shared" si="14"/>
        <v>0</v>
      </c>
      <c r="P85" s="145"/>
      <c r="Q85" s="146"/>
    </row>
    <row r="86" spans="1:17" s="147" customFormat="1" ht="21.9" customHeight="1">
      <c r="A86" s="140"/>
      <c r="B86" s="148" t="str">
        <f>내역서!B105</f>
        <v>M C C B (표준형)</v>
      </c>
      <c r="C86" s="149" t="str">
        <f>내역서!C105</f>
        <v>3P 600V 30AF</v>
      </c>
      <c r="D86" s="140" t="str">
        <f>내역서!D105</f>
        <v>개</v>
      </c>
      <c r="E86" s="150">
        <f>내역서!E105</f>
        <v>1</v>
      </c>
      <c r="F86" s="142"/>
      <c r="G86" s="143">
        <f t="shared" si="10"/>
        <v>0</v>
      </c>
      <c r="H86" s="142">
        <v>0.19</v>
      </c>
      <c r="I86" s="144">
        <f t="shared" si="11"/>
        <v>0.19</v>
      </c>
      <c r="J86" s="142"/>
      <c r="K86" s="144">
        <f t="shared" si="12"/>
        <v>0</v>
      </c>
      <c r="L86" s="142"/>
      <c r="M86" s="144">
        <f t="shared" si="13"/>
        <v>0</v>
      </c>
      <c r="N86" s="142"/>
      <c r="O86" s="144">
        <f t="shared" si="14"/>
        <v>0</v>
      </c>
      <c r="P86" s="145"/>
      <c r="Q86" s="146"/>
    </row>
    <row r="87" spans="1:17" s="147" customFormat="1" ht="21.9" customHeight="1">
      <c r="A87" s="140"/>
      <c r="B87" s="148" t="str">
        <f>내역서!B106</f>
        <v>E O C R (FDZ:지락보호)</v>
      </c>
      <c r="C87" s="149" t="str">
        <f>내역서!C106</f>
        <v>매입형전류계.정/반한시</v>
      </c>
      <c r="D87" s="140" t="str">
        <f>내역서!D106</f>
        <v>개</v>
      </c>
      <c r="E87" s="150">
        <f>내역서!E106</f>
        <v>2</v>
      </c>
      <c r="F87" s="142">
        <v>0.18</v>
      </c>
      <c r="G87" s="143">
        <f t="shared" si="10"/>
        <v>0.36</v>
      </c>
      <c r="H87" s="142"/>
      <c r="I87" s="144">
        <f t="shared" si="11"/>
        <v>0</v>
      </c>
      <c r="J87" s="142"/>
      <c r="K87" s="144">
        <f t="shared" si="12"/>
        <v>0</v>
      </c>
      <c r="L87" s="142"/>
      <c r="M87" s="144">
        <f t="shared" si="13"/>
        <v>0</v>
      </c>
      <c r="N87" s="142"/>
      <c r="O87" s="144">
        <f t="shared" si="14"/>
        <v>0</v>
      </c>
      <c r="P87" s="145"/>
      <c r="Q87" s="146"/>
    </row>
    <row r="88" spans="1:17" s="147" customFormat="1" ht="21.9" customHeight="1">
      <c r="A88" s="140"/>
      <c r="B88" s="148" t="str">
        <f>내역서!B107</f>
        <v>Z C T</v>
      </c>
      <c r="C88" s="149" t="str">
        <f>내역서!C107</f>
        <v>300A  (SGR용)</v>
      </c>
      <c r="D88" s="140" t="str">
        <f>내역서!D107</f>
        <v>개</v>
      </c>
      <c r="E88" s="150">
        <f>내역서!E107</f>
        <v>2</v>
      </c>
      <c r="F88" s="142"/>
      <c r="G88" s="143">
        <f t="shared" si="10"/>
        <v>0</v>
      </c>
      <c r="H88" s="142">
        <v>0.4</v>
      </c>
      <c r="I88" s="144">
        <f t="shared" si="11"/>
        <v>0.8</v>
      </c>
      <c r="J88" s="142"/>
      <c r="K88" s="144">
        <f t="shared" si="12"/>
        <v>0</v>
      </c>
      <c r="L88" s="142"/>
      <c r="M88" s="144">
        <f t="shared" si="13"/>
        <v>0</v>
      </c>
      <c r="N88" s="142"/>
      <c r="O88" s="144">
        <f t="shared" si="14"/>
        <v>0</v>
      </c>
      <c r="P88" s="145"/>
      <c r="Q88" s="146"/>
    </row>
    <row r="89" spans="1:17" s="147" customFormat="1" ht="21.9" customHeight="1">
      <c r="A89" s="140"/>
      <c r="B89" s="148" t="str">
        <f>내역서!B108</f>
        <v>M C (GMC-12)</v>
      </c>
      <c r="C89" s="149" t="str">
        <f>내역서!C108</f>
        <v>2.7kW/220V  4kW/440V</v>
      </c>
      <c r="D89" s="140" t="str">
        <f>내역서!D108</f>
        <v>대</v>
      </c>
      <c r="E89" s="150">
        <f>내역서!E108</f>
        <v>1</v>
      </c>
      <c r="F89" s="142"/>
      <c r="G89" s="143">
        <f t="shared" si="10"/>
        <v>0</v>
      </c>
      <c r="H89" s="142">
        <v>0.12</v>
      </c>
      <c r="I89" s="144">
        <f t="shared" si="11"/>
        <v>0.12</v>
      </c>
      <c r="J89" s="142"/>
      <c r="K89" s="144">
        <f t="shared" si="12"/>
        <v>0</v>
      </c>
      <c r="L89" s="142"/>
      <c r="M89" s="144">
        <f t="shared" si="13"/>
        <v>0</v>
      </c>
      <c r="N89" s="142"/>
      <c r="O89" s="144">
        <f t="shared" si="14"/>
        <v>0</v>
      </c>
      <c r="P89" s="145"/>
      <c r="Q89" s="146"/>
    </row>
    <row r="90" spans="1:17" s="147" customFormat="1" ht="21.9" customHeight="1">
      <c r="A90" s="140"/>
      <c r="B90" s="148" t="str">
        <f>내역서!B109</f>
        <v>M C (GMC-300)</v>
      </c>
      <c r="C90" s="149" t="str">
        <f>내역서!C109</f>
        <v>75kW/220V  150kW/440V</v>
      </c>
      <c r="D90" s="140" t="str">
        <f>내역서!D109</f>
        <v>대</v>
      </c>
      <c r="E90" s="150">
        <f>내역서!E109</f>
        <v>2</v>
      </c>
      <c r="F90" s="142"/>
      <c r="G90" s="143">
        <f t="shared" si="10"/>
        <v>0</v>
      </c>
      <c r="H90" s="142">
        <v>0.62</v>
      </c>
      <c r="I90" s="144">
        <f t="shared" si="11"/>
        <v>1.24</v>
      </c>
      <c r="J90" s="142"/>
      <c r="K90" s="144">
        <f t="shared" si="12"/>
        <v>0</v>
      </c>
      <c r="L90" s="142"/>
      <c r="M90" s="144">
        <f t="shared" si="13"/>
        <v>0</v>
      </c>
      <c r="N90" s="142"/>
      <c r="O90" s="144">
        <f t="shared" si="14"/>
        <v>0</v>
      </c>
      <c r="P90" s="145"/>
      <c r="Q90" s="146"/>
    </row>
    <row r="91" spans="1:17" s="147" customFormat="1" ht="21.9" customHeight="1">
      <c r="A91" s="140"/>
      <c r="B91" s="148" t="str">
        <f>내역서!B110</f>
        <v>A S</v>
      </c>
      <c r="C91" s="149" t="str">
        <f>내역서!C110</f>
        <v>3P 4W</v>
      </c>
      <c r="D91" s="140" t="str">
        <f>내역서!D110</f>
        <v>개</v>
      </c>
      <c r="E91" s="150">
        <f>내역서!E110</f>
        <v>1</v>
      </c>
      <c r="F91" s="142">
        <v>0.2</v>
      </c>
      <c r="G91" s="143">
        <f t="shared" si="10"/>
        <v>0.2</v>
      </c>
      <c r="H91" s="142"/>
      <c r="I91" s="144">
        <f t="shared" si="11"/>
        <v>0</v>
      </c>
      <c r="J91" s="142"/>
      <c r="K91" s="144">
        <f t="shared" si="12"/>
        <v>0</v>
      </c>
      <c r="L91" s="142"/>
      <c r="M91" s="144">
        <f t="shared" si="13"/>
        <v>0</v>
      </c>
      <c r="N91" s="142"/>
      <c r="O91" s="144">
        <f t="shared" si="14"/>
        <v>0</v>
      </c>
      <c r="P91" s="145"/>
      <c r="Q91" s="146"/>
    </row>
    <row r="92" spans="1:17" s="147" customFormat="1" ht="21.9" customHeight="1">
      <c r="A92" s="140"/>
      <c r="B92" s="148" t="str">
        <f>내역서!B111</f>
        <v>V S</v>
      </c>
      <c r="C92" s="149" t="str">
        <f>내역서!C111</f>
        <v>3P 4W</v>
      </c>
      <c r="D92" s="140" t="str">
        <f>내역서!D111</f>
        <v>개</v>
      </c>
      <c r="E92" s="150">
        <f>내역서!E111</f>
        <v>1</v>
      </c>
      <c r="F92" s="142">
        <v>0.2</v>
      </c>
      <c r="G92" s="143">
        <f t="shared" si="10"/>
        <v>0.2</v>
      </c>
      <c r="H92" s="142"/>
      <c r="I92" s="144">
        <f t="shared" si="11"/>
        <v>0</v>
      </c>
      <c r="J92" s="142"/>
      <c r="K92" s="144">
        <f t="shared" si="12"/>
        <v>0</v>
      </c>
      <c r="L92" s="142"/>
      <c r="M92" s="144">
        <f t="shared" si="13"/>
        <v>0</v>
      </c>
      <c r="N92" s="142"/>
      <c r="O92" s="144">
        <f t="shared" si="14"/>
        <v>0</v>
      </c>
      <c r="P92" s="145"/>
      <c r="Q92" s="146"/>
    </row>
    <row r="93" spans="1:17" s="147" customFormat="1" ht="21.9" customHeight="1">
      <c r="A93" s="140"/>
      <c r="B93" s="148" t="str">
        <f>내역서!B112</f>
        <v>P T  440/110V</v>
      </c>
      <c r="C93" s="149" t="str">
        <f>내역서!C112</f>
        <v>50VA 1.0 EPOXY MOLD</v>
      </c>
      <c r="D93" s="140" t="str">
        <f>내역서!D112</f>
        <v>개</v>
      </c>
      <c r="E93" s="150">
        <f>내역서!E112</f>
        <v>3</v>
      </c>
      <c r="F93" s="142">
        <v>0.34</v>
      </c>
      <c r="G93" s="143">
        <f t="shared" si="10"/>
        <v>1.02</v>
      </c>
      <c r="H93" s="142"/>
      <c r="I93" s="144">
        <f t="shared" si="11"/>
        <v>0</v>
      </c>
      <c r="J93" s="142"/>
      <c r="K93" s="144">
        <f t="shared" si="12"/>
        <v>0</v>
      </c>
      <c r="L93" s="142"/>
      <c r="M93" s="144">
        <f t="shared" si="13"/>
        <v>0</v>
      </c>
      <c r="N93" s="142"/>
      <c r="O93" s="144">
        <f t="shared" si="14"/>
        <v>0</v>
      </c>
      <c r="P93" s="145"/>
      <c r="Q93" s="146"/>
    </row>
    <row r="94" spans="1:17" s="147" customFormat="1" ht="21.9" customHeight="1">
      <c r="A94" s="140"/>
      <c r="B94" s="148" t="str">
        <f>내역서!B113</f>
        <v>C T  1150V  각형</v>
      </c>
      <c r="C94" s="149" t="str">
        <f>내역서!C113</f>
        <v>400/5A  40VA  1.0  40In</v>
      </c>
      <c r="D94" s="140" t="str">
        <f>내역서!D113</f>
        <v>개</v>
      </c>
      <c r="E94" s="150">
        <f>내역서!E113</f>
        <v>3</v>
      </c>
      <c r="F94" s="142">
        <v>0.34</v>
      </c>
      <c r="G94" s="143">
        <f t="shared" si="10"/>
        <v>1.02</v>
      </c>
      <c r="H94" s="142"/>
      <c r="I94" s="144">
        <f t="shared" si="11"/>
        <v>0</v>
      </c>
      <c r="J94" s="142"/>
      <c r="K94" s="144">
        <f t="shared" si="12"/>
        <v>0</v>
      </c>
      <c r="L94" s="142"/>
      <c r="M94" s="144">
        <f t="shared" si="13"/>
        <v>0</v>
      </c>
      <c r="N94" s="142"/>
      <c r="O94" s="144">
        <f t="shared" si="14"/>
        <v>0</v>
      </c>
      <c r="P94" s="145"/>
      <c r="Q94" s="146"/>
    </row>
    <row r="95" spans="1:17" s="147" customFormat="1" ht="21.9" customHeight="1">
      <c r="A95" s="140"/>
      <c r="B95" s="148" t="str">
        <f>내역서!B114</f>
        <v>REACTER STARTER 3.3/6.6kV</v>
      </c>
      <c r="C95" s="149" t="str">
        <f>내역서!C114</f>
        <v>200HP(150kW) D</v>
      </c>
      <c r="D95" s="140" t="str">
        <f>내역서!D114</f>
        <v>대</v>
      </c>
      <c r="E95" s="150">
        <f>내역서!E114</f>
        <v>1</v>
      </c>
      <c r="F95" s="142">
        <v>4.4000000000000004</v>
      </c>
      <c r="G95" s="143">
        <f t="shared" si="10"/>
        <v>4.4000000000000004</v>
      </c>
      <c r="H95" s="142"/>
      <c r="I95" s="144">
        <f t="shared" si="11"/>
        <v>0</v>
      </c>
      <c r="J95" s="142"/>
      <c r="K95" s="144">
        <f t="shared" si="12"/>
        <v>0</v>
      </c>
      <c r="L95" s="142"/>
      <c r="M95" s="144">
        <f t="shared" si="13"/>
        <v>0</v>
      </c>
      <c r="N95" s="142"/>
      <c r="O95" s="144">
        <f t="shared" si="14"/>
        <v>0</v>
      </c>
      <c r="P95" s="145"/>
      <c r="Q95" s="146"/>
    </row>
    <row r="96" spans="1:17" s="147" customFormat="1" ht="21.9" customHeight="1">
      <c r="A96" s="140"/>
      <c r="B96" s="148" t="str">
        <f>내역서!B115</f>
        <v>CONDENSER</v>
      </c>
      <c r="C96" s="149" t="str">
        <f>내역서!C115</f>
        <v>(380/440V) 3P 10UF</v>
      </c>
      <c r="D96" s="140" t="str">
        <f>내역서!D115</f>
        <v>개</v>
      </c>
      <c r="E96" s="150">
        <f>내역서!E115</f>
        <v>1</v>
      </c>
      <c r="F96" s="142">
        <v>0.09</v>
      </c>
      <c r="G96" s="143">
        <f t="shared" si="10"/>
        <v>0.09</v>
      </c>
      <c r="H96" s="142"/>
      <c r="I96" s="144">
        <f t="shared" si="11"/>
        <v>0</v>
      </c>
      <c r="J96" s="142"/>
      <c r="K96" s="144">
        <f t="shared" si="12"/>
        <v>0</v>
      </c>
      <c r="L96" s="142"/>
      <c r="M96" s="144">
        <f t="shared" si="13"/>
        <v>0</v>
      </c>
      <c r="N96" s="142"/>
      <c r="O96" s="144">
        <f t="shared" si="14"/>
        <v>0</v>
      </c>
      <c r="P96" s="145"/>
      <c r="Q96" s="146"/>
    </row>
    <row r="97" spans="1:17" s="147" customFormat="1" ht="21.9" customHeight="1">
      <c r="A97" s="140"/>
      <c r="B97" s="148" t="str">
        <f>내역서!B116</f>
        <v>CONDENSER</v>
      </c>
      <c r="C97" s="149" t="str">
        <f>내역서!C116</f>
        <v>(380/440V) 3P 100UF</v>
      </c>
      <c r="D97" s="140" t="str">
        <f>내역서!D116</f>
        <v>개</v>
      </c>
      <c r="E97" s="150">
        <f>내역서!E116</f>
        <v>1</v>
      </c>
      <c r="F97" s="142">
        <v>0.09</v>
      </c>
      <c r="G97" s="143">
        <f t="shared" si="10"/>
        <v>0.09</v>
      </c>
      <c r="H97" s="142"/>
      <c r="I97" s="144">
        <f t="shared" si="11"/>
        <v>0</v>
      </c>
      <c r="J97" s="142"/>
      <c r="K97" s="144">
        <f t="shared" si="12"/>
        <v>0</v>
      </c>
      <c r="L97" s="142"/>
      <c r="M97" s="144">
        <f t="shared" si="13"/>
        <v>0</v>
      </c>
      <c r="N97" s="142"/>
      <c r="O97" s="144">
        <f t="shared" si="14"/>
        <v>0</v>
      </c>
      <c r="P97" s="145"/>
      <c r="Q97" s="146"/>
    </row>
    <row r="98" spans="1:17" s="147" customFormat="1" ht="21.9" customHeight="1">
      <c r="A98" s="140"/>
      <c r="B98" s="148" t="str">
        <f>내역서!B117</f>
        <v>T T M</v>
      </c>
      <c r="C98" s="149" t="str">
        <f>내역서!C117</f>
        <v>CTT.PTT 3P 4W W/PLUG</v>
      </c>
      <c r="D98" s="140" t="str">
        <f>내역서!D117</f>
        <v>개</v>
      </c>
      <c r="E98" s="150">
        <f>내역서!E117</f>
        <v>2</v>
      </c>
      <c r="F98" s="142">
        <v>0.2</v>
      </c>
      <c r="G98" s="143">
        <f t="shared" si="10"/>
        <v>0.4</v>
      </c>
      <c r="H98" s="142"/>
      <c r="I98" s="144">
        <f t="shared" si="11"/>
        <v>0</v>
      </c>
      <c r="J98" s="142"/>
      <c r="K98" s="144">
        <f t="shared" si="12"/>
        <v>0</v>
      </c>
      <c r="L98" s="142"/>
      <c r="M98" s="144">
        <f t="shared" si="13"/>
        <v>0</v>
      </c>
      <c r="N98" s="142"/>
      <c r="O98" s="144">
        <f t="shared" si="14"/>
        <v>0</v>
      </c>
      <c r="P98" s="145"/>
      <c r="Q98" s="146"/>
    </row>
    <row r="99" spans="1:17" s="147" customFormat="1" ht="21.9" customHeight="1">
      <c r="A99" s="140"/>
      <c r="B99" s="148" t="str">
        <f>내역서!B118</f>
        <v>SELECTOR S/W</v>
      </c>
      <c r="C99" s="149" t="str">
        <f>내역서!C118</f>
        <v>300V 6A 2a 2b</v>
      </c>
      <c r="D99" s="140" t="str">
        <f>내역서!D118</f>
        <v>개</v>
      </c>
      <c r="E99" s="150">
        <f>내역서!E118</f>
        <v>2</v>
      </c>
      <c r="F99" s="142"/>
      <c r="G99" s="143">
        <f t="shared" si="10"/>
        <v>0</v>
      </c>
      <c r="H99" s="142">
        <v>0.1</v>
      </c>
      <c r="I99" s="144">
        <f t="shared" si="11"/>
        <v>0.2</v>
      </c>
      <c r="J99" s="142"/>
      <c r="K99" s="144">
        <f t="shared" si="12"/>
        <v>0</v>
      </c>
      <c r="L99" s="142"/>
      <c r="M99" s="144">
        <f t="shared" si="13"/>
        <v>0</v>
      </c>
      <c r="N99" s="142"/>
      <c r="O99" s="144">
        <f t="shared" si="14"/>
        <v>0</v>
      </c>
      <c r="P99" s="145"/>
      <c r="Q99" s="146"/>
    </row>
    <row r="100" spans="1:17" s="147" customFormat="1" ht="21.9" customHeight="1">
      <c r="A100" s="140"/>
      <c r="B100" s="148" t="str">
        <f>내역서!B119</f>
        <v>P B L S</v>
      </c>
      <c r="C100" s="149" t="str">
        <f>내역서!C119</f>
        <v>AC 110/220V 30mm</v>
      </c>
      <c r="D100" s="140" t="str">
        <f>내역서!D119</f>
        <v>개</v>
      </c>
      <c r="E100" s="150">
        <f>내역서!E119</f>
        <v>6</v>
      </c>
      <c r="F100" s="142"/>
      <c r="G100" s="143">
        <f t="shared" si="10"/>
        <v>0</v>
      </c>
      <c r="H100" s="142">
        <v>0.1</v>
      </c>
      <c r="I100" s="144">
        <f t="shared" si="11"/>
        <v>0.60000000000000009</v>
      </c>
      <c r="J100" s="142"/>
      <c r="K100" s="144">
        <f t="shared" si="12"/>
        <v>0</v>
      </c>
      <c r="L100" s="142"/>
      <c r="M100" s="144">
        <f t="shared" si="13"/>
        <v>0</v>
      </c>
      <c r="N100" s="142"/>
      <c r="O100" s="144">
        <f t="shared" si="14"/>
        <v>0</v>
      </c>
      <c r="P100" s="145"/>
      <c r="Q100" s="146"/>
    </row>
    <row r="101" spans="1:17" s="147" customFormat="1" ht="21.9" customHeight="1">
      <c r="A101" s="140"/>
      <c r="B101" s="148" t="str">
        <f>내역서!B120</f>
        <v>EPOXY INSULATOR</v>
      </c>
      <c r="C101" s="149" t="str">
        <f>내역서!C120</f>
        <v>600V 40x40mm</v>
      </c>
      <c r="D101" s="140" t="str">
        <f>내역서!D120</f>
        <v>개</v>
      </c>
      <c r="E101" s="150">
        <f>내역서!E120</f>
        <v>8</v>
      </c>
      <c r="F101" s="142">
        <v>0.02</v>
      </c>
      <c r="G101" s="143">
        <f t="shared" si="10"/>
        <v>0.16</v>
      </c>
      <c r="H101" s="142"/>
      <c r="I101" s="144">
        <f t="shared" si="11"/>
        <v>0</v>
      </c>
      <c r="J101" s="142"/>
      <c r="K101" s="144">
        <f t="shared" si="12"/>
        <v>0</v>
      </c>
      <c r="L101" s="142"/>
      <c r="M101" s="144">
        <f t="shared" si="13"/>
        <v>0</v>
      </c>
      <c r="N101" s="142"/>
      <c r="O101" s="144">
        <f t="shared" si="14"/>
        <v>0</v>
      </c>
      <c r="P101" s="145"/>
      <c r="Q101" s="146"/>
    </row>
    <row r="102" spans="1:17" s="147" customFormat="1" ht="21.9" customHeight="1">
      <c r="A102" s="140"/>
      <c r="B102" s="148" t="str">
        <f>내역서!B121</f>
        <v>BAKELITE PLATE</v>
      </c>
      <c r="C102" s="149" t="str">
        <f>내역서!C121</f>
        <v>5tx400x600</v>
      </c>
      <c r="D102" s="140" t="str">
        <f>내역서!D121</f>
        <v>㎡</v>
      </c>
      <c r="E102" s="150">
        <f>내역서!E121</f>
        <v>0.24</v>
      </c>
      <c r="F102" s="142"/>
      <c r="G102" s="143">
        <f t="shared" si="10"/>
        <v>0</v>
      </c>
      <c r="H102" s="142"/>
      <c r="I102" s="144">
        <f t="shared" si="11"/>
        <v>0</v>
      </c>
      <c r="J102" s="151"/>
      <c r="K102" s="152"/>
      <c r="L102" s="151"/>
      <c r="M102" s="152"/>
      <c r="N102" s="151"/>
      <c r="O102" s="152"/>
      <c r="P102" s="153"/>
      <c r="Q102" s="146"/>
    </row>
    <row r="103" spans="1:17" s="147" customFormat="1" ht="21.9" customHeight="1">
      <c r="A103" s="140"/>
      <c r="B103" s="148" t="str">
        <f>내역서!B122</f>
        <v>PVC DUCT</v>
      </c>
      <c r="C103" s="149" t="str">
        <f>내역서!C122</f>
        <v>30x40x2m W/COVER</v>
      </c>
      <c r="D103" s="140" t="str">
        <f>내역서!D122</f>
        <v>개</v>
      </c>
      <c r="E103" s="150">
        <f>내역서!E122</f>
        <v>4</v>
      </c>
      <c r="F103" s="142"/>
      <c r="G103" s="143">
        <f t="shared" si="10"/>
        <v>0</v>
      </c>
      <c r="H103" s="142">
        <v>0.22</v>
      </c>
      <c r="I103" s="144">
        <f t="shared" si="11"/>
        <v>0.88</v>
      </c>
      <c r="J103" s="142"/>
      <c r="K103" s="144">
        <f t="shared" si="12"/>
        <v>0</v>
      </c>
      <c r="L103" s="142"/>
      <c r="M103" s="144">
        <f t="shared" ref="M103:M113" si="15">E103*L103</f>
        <v>0</v>
      </c>
      <c r="N103" s="142"/>
      <c r="O103" s="144">
        <f>E103*N103</f>
        <v>0</v>
      </c>
      <c r="P103" s="145"/>
      <c r="Q103" s="146"/>
    </row>
    <row r="104" spans="1:17" s="147" customFormat="1" ht="21.9" customHeight="1">
      <c r="A104" s="140"/>
      <c r="B104" s="148" t="str">
        <f>내역서!B123</f>
        <v>PVC DUCT</v>
      </c>
      <c r="C104" s="149" t="str">
        <f>내역서!C123</f>
        <v>40x60x2m W/COVER</v>
      </c>
      <c r="D104" s="140" t="str">
        <f>내역서!D123</f>
        <v>개</v>
      </c>
      <c r="E104" s="150">
        <f>내역서!E123</f>
        <v>4</v>
      </c>
      <c r="F104" s="142"/>
      <c r="G104" s="143">
        <f t="shared" si="10"/>
        <v>0</v>
      </c>
      <c r="H104" s="142">
        <v>0.22</v>
      </c>
      <c r="I104" s="144">
        <f t="shared" si="11"/>
        <v>0.88</v>
      </c>
      <c r="J104" s="142"/>
      <c r="K104" s="144">
        <f t="shared" si="12"/>
        <v>0</v>
      </c>
      <c r="L104" s="142"/>
      <c r="M104" s="144">
        <f t="shared" si="15"/>
        <v>0</v>
      </c>
      <c r="N104" s="142"/>
      <c r="O104" s="144">
        <f>E104*N104</f>
        <v>0</v>
      </c>
      <c r="P104" s="145"/>
      <c r="Q104" s="146"/>
    </row>
    <row r="105" spans="1:17" s="147" customFormat="1" ht="21.9" customHeight="1">
      <c r="A105" s="140"/>
      <c r="B105" s="148" t="str">
        <f>내역서!B124</f>
        <v>단자대(TB)</v>
      </c>
      <c r="C105" s="149" t="str">
        <f>내역서!C124</f>
        <v>4P 30A</v>
      </c>
      <c r="D105" s="140" t="str">
        <f>내역서!D124</f>
        <v>개</v>
      </c>
      <c r="E105" s="150">
        <f>내역서!E124</f>
        <v>2</v>
      </c>
      <c r="F105" s="142"/>
      <c r="G105" s="143">
        <f t="shared" si="10"/>
        <v>0</v>
      </c>
      <c r="H105" s="142"/>
      <c r="I105" s="144">
        <f t="shared" si="11"/>
        <v>0</v>
      </c>
      <c r="J105" s="142"/>
      <c r="K105" s="144">
        <f t="shared" si="12"/>
        <v>0</v>
      </c>
      <c r="L105" s="142"/>
      <c r="M105" s="144">
        <f t="shared" si="15"/>
        <v>0</v>
      </c>
      <c r="N105" s="142"/>
      <c r="O105" s="144">
        <f>E105*N105</f>
        <v>0</v>
      </c>
      <c r="P105" s="145"/>
      <c r="Q105" s="146"/>
    </row>
    <row r="106" spans="1:17" s="147" customFormat="1" ht="21.9" customHeight="1">
      <c r="A106" s="140"/>
      <c r="B106" s="148" t="str">
        <f>내역서!B125</f>
        <v>A U X - R</v>
      </c>
      <c r="C106" s="149" t="str">
        <f>내역서!C125</f>
        <v>AC 2a2b</v>
      </c>
      <c r="D106" s="140" t="str">
        <f>내역서!D125</f>
        <v>개</v>
      </c>
      <c r="E106" s="150">
        <f>내역서!E125</f>
        <v>2</v>
      </c>
      <c r="F106" s="142">
        <v>0.18</v>
      </c>
      <c r="G106" s="143">
        <f t="shared" si="10"/>
        <v>0.36</v>
      </c>
      <c r="H106" s="142"/>
      <c r="I106" s="144">
        <f t="shared" si="11"/>
        <v>0</v>
      </c>
      <c r="J106" s="142"/>
      <c r="K106" s="144">
        <f t="shared" si="12"/>
        <v>0</v>
      </c>
      <c r="L106" s="142"/>
      <c r="M106" s="144">
        <f t="shared" si="15"/>
        <v>0</v>
      </c>
      <c r="N106" s="142"/>
      <c r="O106" s="144"/>
      <c r="P106" s="145"/>
      <c r="Q106" s="146"/>
    </row>
    <row r="107" spans="1:17" s="147" customFormat="1" ht="21.9" customHeight="1">
      <c r="A107" s="140"/>
      <c r="B107" s="148" t="str">
        <f>내역서!B126</f>
        <v>LOAD WIRE</v>
      </c>
      <c r="C107" s="149" t="str">
        <f>내역서!C126</f>
        <v>KIV 10㎟</v>
      </c>
      <c r="D107" s="140" t="str">
        <f>내역서!D126</f>
        <v>m</v>
      </c>
      <c r="E107" s="150">
        <f>내역서!E126</f>
        <v>12</v>
      </c>
      <c r="F107" s="142"/>
      <c r="G107" s="143">
        <f t="shared" si="10"/>
        <v>0</v>
      </c>
      <c r="H107" s="142">
        <v>0.02</v>
      </c>
      <c r="I107" s="144">
        <f t="shared" si="11"/>
        <v>0.24</v>
      </c>
      <c r="J107" s="142"/>
      <c r="K107" s="144">
        <f t="shared" si="12"/>
        <v>0</v>
      </c>
      <c r="L107" s="142"/>
      <c r="M107" s="144">
        <f t="shared" si="15"/>
        <v>0</v>
      </c>
      <c r="N107" s="142"/>
      <c r="O107" s="144"/>
      <c r="P107" s="145"/>
      <c r="Q107" s="146"/>
    </row>
    <row r="108" spans="1:17" s="147" customFormat="1" ht="21.9" customHeight="1">
      <c r="A108" s="140"/>
      <c r="B108" s="148" t="str">
        <f>내역서!B127</f>
        <v>LOAD WIRE</v>
      </c>
      <c r="C108" s="149" t="str">
        <f>내역서!C127</f>
        <v>KIV 150㎟</v>
      </c>
      <c r="D108" s="140" t="str">
        <f>내역서!D127</f>
        <v>m</v>
      </c>
      <c r="E108" s="150">
        <f>내역서!E127</f>
        <v>12</v>
      </c>
      <c r="F108" s="142"/>
      <c r="G108" s="143">
        <f t="shared" si="10"/>
        <v>0</v>
      </c>
      <c r="H108" s="142">
        <v>0.08</v>
      </c>
      <c r="I108" s="144">
        <f t="shared" si="11"/>
        <v>0.96</v>
      </c>
      <c r="J108" s="142"/>
      <c r="K108" s="144">
        <f t="shared" si="12"/>
        <v>0</v>
      </c>
      <c r="L108" s="142"/>
      <c r="M108" s="144">
        <f t="shared" si="15"/>
        <v>0</v>
      </c>
      <c r="N108" s="142"/>
      <c r="O108" s="144"/>
      <c r="P108" s="145"/>
      <c r="Q108" s="146"/>
    </row>
    <row r="109" spans="1:17" s="147" customFormat="1" ht="21.9" customHeight="1">
      <c r="A109" s="140"/>
      <c r="B109" s="148" t="str">
        <f>내역서!B128</f>
        <v>LOAD TB</v>
      </c>
      <c r="C109" s="149" t="str">
        <f>내역서!C128</f>
        <v>3P 30A</v>
      </c>
      <c r="D109" s="140" t="str">
        <f>내역서!D128</f>
        <v>개</v>
      </c>
      <c r="E109" s="150">
        <f>내역서!E128</f>
        <v>1</v>
      </c>
      <c r="F109" s="142"/>
      <c r="G109" s="143">
        <f t="shared" si="10"/>
        <v>0</v>
      </c>
      <c r="H109" s="142"/>
      <c r="I109" s="144">
        <f t="shared" si="11"/>
        <v>0</v>
      </c>
      <c r="J109" s="142"/>
      <c r="K109" s="144">
        <f t="shared" si="12"/>
        <v>0</v>
      </c>
      <c r="L109" s="142"/>
      <c r="M109" s="144">
        <f t="shared" si="15"/>
        <v>0</v>
      </c>
      <c r="N109" s="142"/>
      <c r="O109" s="144"/>
      <c r="P109" s="145"/>
      <c r="Q109" s="146"/>
    </row>
    <row r="110" spans="1:17" s="147" customFormat="1" ht="21.9" customHeight="1">
      <c r="A110" s="140"/>
      <c r="B110" s="148" t="str">
        <f>내역서!B129</f>
        <v>이면배선</v>
      </c>
      <c r="C110" s="149" t="str">
        <f>내역서!C129</f>
        <v>KIV 2.5㎟</v>
      </c>
      <c r="D110" s="140" t="str">
        <f>내역서!D129</f>
        <v>m</v>
      </c>
      <c r="E110" s="150">
        <f>내역서!E129</f>
        <v>50</v>
      </c>
      <c r="F110" s="142">
        <v>0.05</v>
      </c>
      <c r="G110" s="143">
        <f t="shared" si="10"/>
        <v>2.5</v>
      </c>
      <c r="H110" s="142"/>
      <c r="I110" s="144">
        <f t="shared" si="11"/>
        <v>0</v>
      </c>
      <c r="J110" s="142"/>
      <c r="K110" s="144">
        <f t="shared" si="12"/>
        <v>0</v>
      </c>
      <c r="L110" s="142"/>
      <c r="M110" s="144">
        <f t="shared" si="15"/>
        <v>0</v>
      </c>
      <c r="N110" s="142"/>
      <c r="O110" s="144"/>
      <c r="P110" s="145"/>
      <c r="Q110" s="146"/>
    </row>
    <row r="111" spans="1:17" s="147" customFormat="1" ht="21.9" customHeight="1">
      <c r="A111" s="140"/>
      <c r="B111" s="148" t="str">
        <f>내역서!B130</f>
        <v>이면배선</v>
      </c>
      <c r="C111" s="149" t="str">
        <f>내역서!C130</f>
        <v>KIV 4㎟</v>
      </c>
      <c r="D111" s="140" t="str">
        <f>내역서!D130</f>
        <v>m</v>
      </c>
      <c r="E111" s="150">
        <f>내역서!E130</f>
        <v>15</v>
      </c>
      <c r="F111" s="142">
        <v>0.05</v>
      </c>
      <c r="G111" s="143">
        <f t="shared" si="10"/>
        <v>0.75</v>
      </c>
      <c r="H111" s="142"/>
      <c r="I111" s="144">
        <f t="shared" si="11"/>
        <v>0</v>
      </c>
      <c r="J111" s="142"/>
      <c r="K111" s="144">
        <f t="shared" si="12"/>
        <v>0</v>
      </c>
      <c r="L111" s="142"/>
      <c r="M111" s="144">
        <f t="shared" si="15"/>
        <v>0</v>
      </c>
      <c r="N111" s="142"/>
      <c r="O111" s="144"/>
      <c r="P111" s="145"/>
      <c r="Q111" s="146"/>
    </row>
    <row r="112" spans="1:17" s="147" customFormat="1" ht="21.9" customHeight="1">
      <c r="A112" s="140"/>
      <c r="B112" s="148" t="str">
        <f>내역서!B131</f>
        <v>통전표시기</v>
      </c>
      <c r="C112" s="149" t="str">
        <f>내역서!C131</f>
        <v>200V~22.9KV</v>
      </c>
      <c r="D112" s="140" t="str">
        <f>내역서!D131</f>
        <v>개</v>
      </c>
      <c r="E112" s="150">
        <f>내역서!E131</f>
        <v>3</v>
      </c>
      <c r="F112" s="142"/>
      <c r="G112" s="143">
        <f t="shared" si="10"/>
        <v>0</v>
      </c>
      <c r="H112" s="142"/>
      <c r="I112" s="144">
        <f t="shared" si="11"/>
        <v>0</v>
      </c>
      <c r="J112" s="142"/>
      <c r="K112" s="144">
        <f t="shared" si="12"/>
        <v>0</v>
      </c>
      <c r="L112" s="142"/>
      <c r="M112" s="144">
        <f t="shared" si="15"/>
        <v>0</v>
      </c>
      <c r="N112" s="142"/>
      <c r="O112" s="144"/>
      <c r="P112" s="145"/>
      <c r="Q112" s="146"/>
    </row>
    <row r="113" spans="1:17" s="147" customFormat="1" ht="21.9" customHeight="1">
      <c r="A113" s="140"/>
      <c r="B113" s="148" t="str">
        <f>내역서!B132</f>
        <v>자동소화장치</v>
      </c>
      <c r="C113" s="149" t="str">
        <f>내역서!C132</f>
        <v>고체에어로졸 500g(방호체적 5.19㎥)</v>
      </c>
      <c r="D113" s="140" t="str">
        <f>내역서!D132</f>
        <v>개</v>
      </c>
      <c r="E113" s="150">
        <f>내역서!E132</f>
        <v>1</v>
      </c>
      <c r="F113" s="142"/>
      <c r="G113" s="143">
        <f t="shared" si="10"/>
        <v>0</v>
      </c>
      <c r="H113" s="142"/>
      <c r="I113" s="144">
        <f t="shared" si="11"/>
        <v>0</v>
      </c>
      <c r="J113" s="142"/>
      <c r="K113" s="144">
        <f t="shared" si="12"/>
        <v>0</v>
      </c>
      <c r="L113" s="142"/>
      <c r="M113" s="144">
        <f t="shared" si="15"/>
        <v>0</v>
      </c>
      <c r="N113" s="142"/>
      <c r="O113" s="144"/>
      <c r="P113" s="145"/>
      <c r="Q113" s="146"/>
    </row>
    <row r="114" spans="1:17" s="147" customFormat="1" ht="21.9" customHeight="1">
      <c r="A114" s="140"/>
      <c r="B114" s="154" t="s">
        <v>92</v>
      </c>
      <c r="C114" s="149"/>
      <c r="D114" s="140"/>
      <c r="E114" s="141"/>
      <c r="F114" s="155"/>
      <c r="G114" s="156">
        <f>SUM(G66:G113)</f>
        <v>14.192</v>
      </c>
      <c r="H114" s="157"/>
      <c r="I114" s="158">
        <f>SUM(I66:I113)</f>
        <v>8.4700000000000024</v>
      </c>
      <c r="J114" s="155"/>
      <c r="K114" s="158">
        <f>SUM(K66:K113)</f>
        <v>0</v>
      </c>
      <c r="L114" s="155"/>
      <c r="M114" s="158">
        <f>SUM(M66:M113)</f>
        <v>0.53600000000000003</v>
      </c>
      <c r="N114" s="155"/>
      <c r="O114" s="158">
        <f>SUM(O66:O113)</f>
        <v>0</v>
      </c>
      <c r="P114" s="145"/>
      <c r="Q114" s="146"/>
    </row>
    <row r="115" spans="1:17" s="147" customFormat="1" ht="21.9" customHeight="1">
      <c r="A115" s="140"/>
      <c r="B115" s="148"/>
      <c r="C115" s="149" t="s">
        <v>248</v>
      </c>
      <c r="D115" s="140" t="s">
        <v>12</v>
      </c>
      <c r="E115" s="141">
        <f>G114</f>
        <v>14.192</v>
      </c>
      <c r="F115" s="142"/>
      <c r="G115" s="143"/>
      <c r="H115" s="142"/>
      <c r="I115" s="144"/>
      <c r="J115" s="142"/>
      <c r="K115" s="144"/>
      <c r="L115" s="142"/>
      <c r="M115" s="144"/>
      <c r="N115" s="142"/>
      <c r="O115" s="144"/>
      <c r="P115" s="145"/>
      <c r="Q115" s="146"/>
    </row>
    <row r="116" spans="1:17" s="147" customFormat="1" ht="21.9" customHeight="1">
      <c r="A116" s="140"/>
      <c r="B116" s="159"/>
      <c r="C116" s="149" t="s">
        <v>249</v>
      </c>
      <c r="D116" s="140" t="s">
        <v>12</v>
      </c>
      <c r="E116" s="141">
        <f>I114</f>
        <v>8.4700000000000024</v>
      </c>
      <c r="F116" s="142"/>
      <c r="G116" s="143"/>
      <c r="H116" s="142"/>
      <c r="I116" s="144"/>
      <c r="J116" s="142"/>
      <c r="K116" s="144"/>
      <c r="L116" s="142"/>
      <c r="M116" s="144"/>
      <c r="N116" s="142"/>
      <c r="O116" s="144"/>
      <c r="P116" s="145"/>
      <c r="Q116" s="146"/>
    </row>
    <row r="117" spans="1:17" s="147" customFormat="1" ht="21.9" customHeight="1">
      <c r="A117" s="140"/>
      <c r="B117" s="148"/>
      <c r="C117" s="149" t="s">
        <v>250</v>
      </c>
      <c r="D117" s="140" t="s">
        <v>12</v>
      </c>
      <c r="E117" s="141">
        <f>M114</f>
        <v>0.53600000000000003</v>
      </c>
      <c r="F117" s="142"/>
      <c r="G117" s="143"/>
      <c r="H117" s="142"/>
      <c r="I117" s="144"/>
      <c r="J117" s="142"/>
      <c r="K117" s="144"/>
      <c r="L117" s="142"/>
      <c r="M117" s="144"/>
      <c r="N117" s="142"/>
      <c r="O117" s="144"/>
      <c r="P117" s="145"/>
      <c r="Q117" s="146"/>
    </row>
    <row r="118" spans="1:17" s="147" customFormat="1" ht="21.9" customHeight="1">
      <c r="A118" s="140"/>
      <c r="B118" s="159"/>
      <c r="C118" s="149"/>
      <c r="D118" s="140"/>
      <c r="E118" s="141">
        <f>O114</f>
        <v>0</v>
      </c>
      <c r="F118" s="142"/>
      <c r="G118" s="143"/>
      <c r="H118" s="142"/>
      <c r="I118" s="144"/>
      <c r="J118" s="142"/>
      <c r="K118" s="144"/>
      <c r="L118" s="142"/>
      <c r="M118" s="144"/>
      <c r="N118" s="142"/>
      <c r="O118" s="144"/>
      <c r="P118" s="145"/>
      <c r="Q118" s="146"/>
    </row>
    <row r="119" spans="1:17" s="147" customFormat="1" ht="21.9" customHeight="1">
      <c r="A119" s="140"/>
      <c r="B119" s="148"/>
      <c r="C119" s="149"/>
      <c r="D119" s="140"/>
      <c r="E119" s="141"/>
      <c r="F119" s="142"/>
      <c r="G119" s="143"/>
      <c r="H119" s="142"/>
      <c r="I119" s="144"/>
      <c r="J119" s="142"/>
      <c r="K119" s="144"/>
      <c r="L119" s="142"/>
      <c r="M119" s="144"/>
      <c r="N119" s="142"/>
      <c r="O119" s="144"/>
      <c r="P119" s="145"/>
      <c r="Q119" s="146"/>
    </row>
    <row r="120" spans="1:17" s="147" customFormat="1" ht="21.9" customHeight="1">
      <c r="A120" s="140"/>
      <c r="B120" s="148"/>
      <c r="C120" s="149"/>
      <c r="D120" s="140"/>
      <c r="E120" s="141"/>
      <c r="F120" s="142"/>
      <c r="G120" s="143"/>
      <c r="H120" s="142"/>
      <c r="I120" s="144"/>
      <c r="J120" s="142"/>
      <c r="K120" s="144"/>
      <c r="L120" s="142"/>
      <c r="M120" s="144"/>
      <c r="N120" s="142"/>
      <c r="O120" s="144"/>
      <c r="P120" s="145"/>
      <c r="Q120" s="146"/>
    </row>
    <row r="121" spans="1:17" s="147" customFormat="1" ht="21.9" customHeight="1">
      <c r="A121" s="140"/>
      <c r="B121" s="148"/>
      <c r="C121" s="149"/>
      <c r="D121" s="140"/>
      <c r="E121" s="141"/>
      <c r="F121" s="142"/>
      <c r="G121" s="143"/>
      <c r="H121" s="142"/>
      <c r="I121" s="144"/>
      <c r="J121" s="142"/>
      <c r="K121" s="144"/>
      <c r="L121" s="142"/>
      <c r="M121" s="144"/>
      <c r="N121" s="142"/>
      <c r="O121" s="144"/>
      <c r="P121" s="145"/>
      <c r="Q121" s="146"/>
    </row>
    <row r="122" spans="1:17" s="147" customFormat="1" ht="21.9" customHeight="1">
      <c r="A122" s="140"/>
      <c r="B122" s="148"/>
      <c r="C122" s="149"/>
      <c r="D122" s="140"/>
      <c r="E122" s="141"/>
      <c r="F122" s="142"/>
      <c r="G122" s="143"/>
      <c r="H122" s="142"/>
      <c r="I122" s="144"/>
      <c r="J122" s="142"/>
      <c r="K122" s="144"/>
      <c r="L122" s="142"/>
      <c r="M122" s="144"/>
      <c r="N122" s="142"/>
      <c r="O122" s="144"/>
      <c r="P122" s="145"/>
      <c r="Q122" s="146"/>
    </row>
    <row r="123" spans="1:17" s="147" customFormat="1" ht="21.9" customHeight="1">
      <c r="A123" s="140"/>
      <c r="B123" s="148"/>
      <c r="C123" s="149"/>
      <c r="D123" s="140"/>
      <c r="E123" s="141"/>
      <c r="F123" s="142"/>
      <c r="G123" s="143"/>
      <c r="H123" s="142"/>
      <c r="I123" s="144"/>
      <c r="J123" s="142"/>
      <c r="K123" s="144"/>
      <c r="L123" s="142"/>
      <c r="M123" s="144"/>
      <c r="N123" s="142"/>
      <c r="O123" s="144"/>
      <c r="P123" s="145"/>
      <c r="Q123" s="146"/>
    </row>
    <row r="124" spans="1:17" s="147" customFormat="1" ht="21.9" customHeight="1">
      <c r="A124" s="140"/>
      <c r="B124" s="148"/>
      <c r="C124" s="149"/>
      <c r="D124" s="140"/>
      <c r="E124" s="141"/>
      <c r="F124" s="142"/>
      <c r="G124" s="143"/>
      <c r="H124" s="142"/>
      <c r="I124" s="144"/>
      <c r="J124" s="142"/>
      <c r="K124" s="144"/>
      <c r="L124" s="142"/>
      <c r="M124" s="144"/>
      <c r="N124" s="142"/>
      <c r="O124" s="144"/>
      <c r="P124" s="145"/>
      <c r="Q124" s="146"/>
    </row>
    <row r="125" spans="1:17" s="147" customFormat="1" ht="21.9" customHeight="1">
      <c r="A125" s="140"/>
      <c r="B125" s="148"/>
      <c r="C125" s="149"/>
      <c r="D125" s="140"/>
      <c r="E125" s="141"/>
      <c r="F125" s="142"/>
      <c r="G125" s="143"/>
      <c r="H125" s="142"/>
      <c r="I125" s="144"/>
      <c r="J125" s="142"/>
      <c r="K125" s="144"/>
      <c r="L125" s="142"/>
      <c r="M125" s="144"/>
      <c r="N125" s="142"/>
      <c r="O125" s="144"/>
      <c r="P125" s="145"/>
      <c r="Q125" s="146"/>
    </row>
    <row r="126" spans="1:17" s="147" customFormat="1" ht="21.9" customHeight="1">
      <c r="A126" s="140"/>
      <c r="B126" s="148"/>
      <c r="C126" s="149"/>
      <c r="D126" s="140"/>
      <c r="E126" s="141"/>
      <c r="F126" s="142"/>
      <c r="G126" s="143"/>
      <c r="H126" s="142"/>
      <c r="I126" s="144"/>
      <c r="J126" s="142"/>
      <c r="K126" s="144"/>
      <c r="L126" s="142"/>
      <c r="M126" s="144"/>
      <c r="N126" s="142"/>
      <c r="O126" s="144"/>
      <c r="P126" s="145"/>
      <c r="Q126" s="146"/>
    </row>
    <row r="127" spans="1:17" s="147" customFormat="1" ht="21.9" customHeight="1">
      <c r="A127" s="140"/>
      <c r="B127" s="148"/>
      <c r="C127" s="149"/>
      <c r="D127" s="140"/>
      <c r="E127" s="141"/>
      <c r="F127" s="142"/>
      <c r="G127" s="143"/>
      <c r="H127" s="142"/>
      <c r="I127" s="144"/>
      <c r="J127" s="142"/>
      <c r="K127" s="144"/>
      <c r="L127" s="142"/>
      <c r="M127" s="144"/>
      <c r="N127" s="142"/>
      <c r="O127" s="144"/>
      <c r="P127" s="145"/>
      <c r="Q127" s="146"/>
    </row>
    <row r="128" spans="1:17" s="147" customFormat="1" ht="21.9" customHeight="1">
      <c r="A128" s="140"/>
      <c r="B128" s="148"/>
      <c r="C128" s="149"/>
      <c r="D128" s="140"/>
      <c r="E128" s="141"/>
      <c r="F128" s="142"/>
      <c r="G128" s="143"/>
      <c r="H128" s="142"/>
      <c r="I128" s="144"/>
      <c r="J128" s="142"/>
      <c r="K128" s="144"/>
      <c r="L128" s="142"/>
      <c r="M128" s="144"/>
      <c r="N128" s="142"/>
      <c r="O128" s="144"/>
      <c r="P128" s="145"/>
      <c r="Q128" s="146"/>
    </row>
    <row r="129" spans="1:17" s="147" customFormat="1" ht="21.9" customHeight="1">
      <c r="A129" s="140"/>
      <c r="B129" s="148"/>
      <c r="C129" s="149"/>
      <c r="D129" s="140"/>
      <c r="E129" s="141"/>
      <c r="F129" s="142"/>
      <c r="G129" s="143"/>
      <c r="H129" s="142"/>
      <c r="I129" s="144"/>
      <c r="J129" s="142"/>
      <c r="K129" s="144"/>
      <c r="L129" s="142"/>
      <c r="M129" s="144"/>
      <c r="N129" s="142"/>
      <c r="O129" s="144"/>
      <c r="P129" s="145"/>
      <c r="Q129" s="146"/>
    </row>
    <row r="130" spans="1:17" s="147" customFormat="1" ht="21.9" customHeight="1">
      <c r="A130" s="140"/>
      <c r="B130" s="148"/>
      <c r="C130" s="149"/>
      <c r="D130" s="140"/>
      <c r="E130" s="141"/>
      <c r="F130" s="142"/>
      <c r="G130" s="143"/>
      <c r="H130" s="142"/>
      <c r="I130" s="144"/>
      <c r="J130" s="142"/>
      <c r="K130" s="144"/>
      <c r="L130" s="142"/>
      <c r="M130" s="144"/>
      <c r="N130" s="142"/>
      <c r="O130" s="144"/>
      <c r="P130" s="145"/>
      <c r="Q130" s="146"/>
    </row>
    <row r="131" spans="1:17" s="147" customFormat="1" ht="21.9" customHeight="1">
      <c r="A131" s="140"/>
      <c r="B131" s="148"/>
      <c r="C131" s="149"/>
      <c r="D131" s="140"/>
      <c r="E131" s="141"/>
      <c r="F131" s="142"/>
      <c r="G131" s="143"/>
      <c r="H131" s="142"/>
      <c r="I131" s="144"/>
      <c r="J131" s="142"/>
      <c r="K131" s="144"/>
      <c r="L131" s="142"/>
      <c r="M131" s="144"/>
      <c r="N131" s="142"/>
      <c r="O131" s="144"/>
      <c r="P131" s="145"/>
      <c r="Q131" s="146"/>
    </row>
    <row r="132" spans="1:17" s="147" customFormat="1" ht="21.9" customHeight="1">
      <c r="A132" s="134">
        <v>3</v>
      </c>
      <c r="B132" s="316" t="str">
        <f>내역서!B148</f>
        <v>MS-2 동력반</v>
      </c>
      <c r="C132" s="316"/>
      <c r="D132" s="140"/>
      <c r="E132" s="141"/>
      <c r="F132" s="142"/>
      <c r="G132" s="143"/>
      <c r="H132" s="142"/>
      <c r="I132" s="144"/>
      <c r="J132" s="142"/>
      <c r="K132" s="144"/>
      <c r="L132" s="142"/>
      <c r="M132" s="144"/>
      <c r="N132" s="142"/>
      <c r="O132" s="144"/>
      <c r="P132" s="145"/>
      <c r="Q132" s="146"/>
    </row>
    <row r="133" spans="1:17" s="147" customFormat="1" ht="21.9" customHeight="1">
      <c r="A133" s="140"/>
      <c r="B133" s="148" t="str">
        <f>내역서!B149</f>
        <v>외함(ALL SUS)</v>
      </c>
      <c r="C133" s="149" t="str">
        <f>내역서!C149</f>
        <v>800Wx2350Hx2000D</v>
      </c>
      <c r="D133" s="140" t="str">
        <f>내역서!D149</f>
        <v>면</v>
      </c>
      <c r="E133" s="150">
        <f>내역서!E149</f>
        <v>1</v>
      </c>
      <c r="F133" s="142"/>
      <c r="G133" s="143">
        <f t="shared" ref="G133:G179" si="16">E133*F133</f>
        <v>0</v>
      </c>
      <c r="H133" s="142"/>
      <c r="I133" s="144">
        <f t="shared" ref="I133:I179" si="17">E133*H133</f>
        <v>0</v>
      </c>
      <c r="J133" s="142"/>
      <c r="K133" s="144">
        <f t="shared" ref="K133:K167" si="18">E133*J133</f>
        <v>0</v>
      </c>
      <c r="L133" s="142"/>
      <c r="M133" s="144">
        <f t="shared" ref="M133:M167" si="19">E133*L133</f>
        <v>0</v>
      </c>
      <c r="N133" s="142"/>
      <c r="O133" s="144">
        <f t="shared" ref="O133:O167" si="20">E133*N133</f>
        <v>0</v>
      </c>
      <c r="P133" s="145"/>
      <c r="Q133" s="146"/>
    </row>
    <row r="134" spans="1:17" s="147" customFormat="1" ht="21.9" customHeight="1">
      <c r="A134" s="140"/>
      <c r="B134" s="148" t="str">
        <f>내역서!B150</f>
        <v>DOOR HANDLE</v>
      </c>
      <c r="C134" s="149" t="str">
        <f>내역서!C150</f>
        <v>W/KEY (L)</v>
      </c>
      <c r="D134" s="140" t="str">
        <f>내역서!D150</f>
        <v>개</v>
      </c>
      <c r="E134" s="150">
        <f>내역서!E150</f>
        <v>2</v>
      </c>
      <c r="F134" s="142"/>
      <c r="G134" s="143">
        <f t="shared" si="16"/>
        <v>0</v>
      </c>
      <c r="H134" s="142"/>
      <c r="I134" s="144">
        <f t="shared" si="17"/>
        <v>0</v>
      </c>
      <c r="J134" s="142"/>
      <c r="K134" s="144">
        <f t="shared" si="18"/>
        <v>0</v>
      </c>
      <c r="L134" s="142"/>
      <c r="M134" s="144">
        <f t="shared" si="19"/>
        <v>0</v>
      </c>
      <c r="N134" s="142"/>
      <c r="O134" s="144">
        <f t="shared" si="20"/>
        <v>0</v>
      </c>
      <c r="P134" s="145"/>
      <c r="Q134" s="146"/>
    </row>
    <row r="135" spans="1:17" s="147" customFormat="1" ht="21.9" customHeight="1">
      <c r="A135" s="140"/>
      <c r="B135" s="148" t="str">
        <f>내역서!B151</f>
        <v>DOOR STOPPER</v>
      </c>
      <c r="C135" s="149">
        <f>내역서!C151</f>
        <v>0</v>
      </c>
      <c r="D135" s="140" t="str">
        <f>내역서!D151</f>
        <v>개</v>
      </c>
      <c r="E135" s="150">
        <f>내역서!E151</f>
        <v>2</v>
      </c>
      <c r="F135" s="142"/>
      <c r="G135" s="143">
        <f t="shared" si="16"/>
        <v>0</v>
      </c>
      <c r="H135" s="142"/>
      <c r="I135" s="144">
        <f t="shared" si="17"/>
        <v>0</v>
      </c>
      <c r="J135" s="142"/>
      <c r="K135" s="144">
        <f t="shared" si="18"/>
        <v>0</v>
      </c>
      <c r="L135" s="142"/>
      <c r="M135" s="144">
        <f t="shared" si="19"/>
        <v>0</v>
      </c>
      <c r="N135" s="142"/>
      <c r="O135" s="144">
        <f t="shared" si="20"/>
        <v>0</v>
      </c>
      <c r="P135" s="145"/>
      <c r="Q135" s="146"/>
    </row>
    <row r="136" spans="1:17" s="147" customFormat="1" ht="21.9" customHeight="1">
      <c r="A136" s="140"/>
      <c r="B136" s="148" t="str">
        <f>내역서!B152</f>
        <v>NAME PLATE</v>
      </c>
      <c r="C136" s="149" t="str">
        <f>내역서!C152</f>
        <v>아크릴(L)</v>
      </c>
      <c r="D136" s="140" t="str">
        <f>내역서!D152</f>
        <v>개</v>
      </c>
      <c r="E136" s="150">
        <f>내역서!E152</f>
        <v>2</v>
      </c>
      <c r="F136" s="142"/>
      <c r="G136" s="143">
        <f t="shared" si="16"/>
        <v>0</v>
      </c>
      <c r="H136" s="142"/>
      <c r="I136" s="144">
        <f t="shared" si="17"/>
        <v>0</v>
      </c>
      <c r="J136" s="142"/>
      <c r="K136" s="144">
        <f t="shared" si="18"/>
        <v>0</v>
      </c>
      <c r="L136" s="142"/>
      <c r="M136" s="144">
        <f t="shared" si="19"/>
        <v>0</v>
      </c>
      <c r="N136" s="142"/>
      <c r="O136" s="144">
        <f t="shared" si="20"/>
        <v>0</v>
      </c>
      <c r="P136" s="145"/>
      <c r="Q136" s="146"/>
    </row>
    <row r="137" spans="1:17" s="147" customFormat="1" ht="21.9" customHeight="1">
      <c r="A137" s="140"/>
      <c r="B137" s="148" t="str">
        <f>내역서!B153</f>
        <v>M C C B</v>
      </c>
      <c r="C137" s="149" t="str">
        <f>내역서!C153</f>
        <v>2P 220V 50AF 10kA</v>
      </c>
      <c r="D137" s="140" t="str">
        <f>내역서!D153</f>
        <v>개</v>
      </c>
      <c r="E137" s="150">
        <f>내역서!E153</f>
        <v>2</v>
      </c>
      <c r="F137" s="142"/>
      <c r="G137" s="143">
        <f t="shared" si="16"/>
        <v>0</v>
      </c>
      <c r="H137" s="142">
        <v>0.18</v>
      </c>
      <c r="I137" s="144">
        <f t="shared" si="17"/>
        <v>0.36</v>
      </c>
      <c r="J137" s="142"/>
      <c r="K137" s="144">
        <f t="shared" si="18"/>
        <v>0</v>
      </c>
      <c r="L137" s="142"/>
      <c r="M137" s="144">
        <f t="shared" si="19"/>
        <v>0</v>
      </c>
      <c r="N137" s="142"/>
      <c r="O137" s="144">
        <f t="shared" si="20"/>
        <v>0</v>
      </c>
      <c r="P137" s="145"/>
      <c r="Q137" s="146"/>
    </row>
    <row r="138" spans="1:17" s="147" customFormat="1" ht="21.9" customHeight="1">
      <c r="A138" s="140"/>
      <c r="B138" s="148" t="str">
        <f>내역서!B154</f>
        <v>DIAZED FUSE</v>
      </c>
      <c r="C138" s="149" t="str">
        <f>내역서!C154</f>
        <v>25A 이하 W/HOLDER</v>
      </c>
      <c r="D138" s="140" t="str">
        <f>내역서!D154</f>
        <v>개</v>
      </c>
      <c r="E138" s="150">
        <f>내역서!E154</f>
        <v>3</v>
      </c>
      <c r="F138" s="142"/>
      <c r="G138" s="143">
        <f t="shared" si="16"/>
        <v>0</v>
      </c>
      <c r="H138" s="142"/>
      <c r="I138" s="144">
        <f t="shared" si="17"/>
        <v>0</v>
      </c>
      <c r="J138" s="142"/>
      <c r="K138" s="144">
        <f t="shared" si="18"/>
        <v>0</v>
      </c>
      <c r="L138" s="142"/>
      <c r="M138" s="144">
        <f t="shared" si="19"/>
        <v>0</v>
      </c>
      <c r="N138" s="142"/>
      <c r="O138" s="144">
        <f t="shared" si="20"/>
        <v>0</v>
      </c>
      <c r="P138" s="145"/>
      <c r="Q138" s="146"/>
    </row>
    <row r="139" spans="1:17" s="147" customFormat="1" ht="21.9" customHeight="1">
      <c r="A139" s="140"/>
      <c r="B139" s="148" t="str">
        <f>내역서!B155</f>
        <v>F L</v>
      </c>
      <c r="C139" s="149" t="str">
        <f>내역서!C155</f>
        <v>AC 220V 20W 삼파장</v>
      </c>
      <c r="D139" s="140" t="str">
        <f>내역서!D155</f>
        <v>개</v>
      </c>
      <c r="E139" s="150">
        <f>내역서!E155</f>
        <v>2</v>
      </c>
      <c r="F139" s="142"/>
      <c r="G139" s="143">
        <f t="shared" si="16"/>
        <v>0</v>
      </c>
      <c r="H139" s="142">
        <v>0.14000000000000001</v>
      </c>
      <c r="I139" s="144">
        <f t="shared" si="17"/>
        <v>0.28000000000000003</v>
      </c>
      <c r="J139" s="142"/>
      <c r="K139" s="144">
        <f t="shared" si="18"/>
        <v>0</v>
      </c>
      <c r="L139" s="142"/>
      <c r="M139" s="144">
        <f t="shared" si="19"/>
        <v>0</v>
      </c>
      <c r="N139" s="142"/>
      <c r="O139" s="144">
        <f t="shared" si="20"/>
        <v>0</v>
      </c>
      <c r="P139" s="145"/>
      <c r="Q139" s="146"/>
    </row>
    <row r="140" spans="1:17" s="147" customFormat="1" ht="21.9" customHeight="1">
      <c r="A140" s="140"/>
      <c r="B140" s="148" t="str">
        <f>내역서!B156</f>
        <v>LIMIT S/W</v>
      </c>
      <c r="C140" s="149" t="str">
        <f>내역서!C156</f>
        <v>AC 220V 1a 1b</v>
      </c>
      <c r="D140" s="140" t="str">
        <f>내역서!D156</f>
        <v>개</v>
      </c>
      <c r="E140" s="150">
        <f>내역서!E156</f>
        <v>2</v>
      </c>
      <c r="F140" s="142"/>
      <c r="G140" s="143">
        <f t="shared" si="16"/>
        <v>0</v>
      </c>
      <c r="H140" s="142">
        <v>0.1</v>
      </c>
      <c r="I140" s="144">
        <f t="shared" si="17"/>
        <v>0.2</v>
      </c>
      <c r="J140" s="142"/>
      <c r="K140" s="144">
        <f t="shared" si="18"/>
        <v>0</v>
      </c>
      <c r="L140" s="142"/>
      <c r="M140" s="144">
        <f t="shared" si="19"/>
        <v>0</v>
      </c>
      <c r="N140" s="142"/>
      <c r="O140" s="144">
        <f t="shared" si="20"/>
        <v>0</v>
      </c>
      <c r="P140" s="145"/>
      <c r="Q140" s="146"/>
    </row>
    <row r="141" spans="1:17" s="147" customFormat="1" ht="21.9" customHeight="1">
      <c r="A141" s="140"/>
      <c r="B141" s="148" t="str">
        <f>내역서!B157</f>
        <v>SPACE HEATER</v>
      </c>
      <c r="C141" s="149" t="str">
        <f>내역서!C157</f>
        <v>AC 220V 100W</v>
      </c>
      <c r="D141" s="140" t="str">
        <f>내역서!D157</f>
        <v>개</v>
      </c>
      <c r="E141" s="150">
        <f>내역서!E157</f>
        <v>1</v>
      </c>
      <c r="F141" s="142"/>
      <c r="G141" s="143">
        <f t="shared" si="16"/>
        <v>0</v>
      </c>
      <c r="H141" s="142">
        <v>0.4</v>
      </c>
      <c r="I141" s="144">
        <f t="shared" si="17"/>
        <v>0.4</v>
      </c>
      <c r="J141" s="142"/>
      <c r="K141" s="144">
        <f t="shared" si="18"/>
        <v>0</v>
      </c>
      <c r="L141" s="142"/>
      <c r="M141" s="144">
        <f t="shared" si="19"/>
        <v>0</v>
      </c>
      <c r="N141" s="142"/>
      <c r="O141" s="144">
        <f t="shared" si="20"/>
        <v>0</v>
      </c>
      <c r="P141" s="145"/>
      <c r="Q141" s="146"/>
    </row>
    <row r="142" spans="1:17" s="147" customFormat="1" ht="21.9" customHeight="1">
      <c r="A142" s="140"/>
      <c r="B142" s="148" t="str">
        <f>내역서!B158</f>
        <v>THERMOSTAT</v>
      </c>
      <c r="C142" s="149" t="str">
        <f>내역서!C158</f>
        <v>250V 0-250℃</v>
      </c>
      <c r="D142" s="140" t="str">
        <f>내역서!D158</f>
        <v>개</v>
      </c>
      <c r="E142" s="150">
        <f>내역서!E158</f>
        <v>1</v>
      </c>
      <c r="F142" s="142"/>
      <c r="G142" s="143">
        <f t="shared" si="16"/>
        <v>0</v>
      </c>
      <c r="H142" s="142">
        <v>0.2</v>
      </c>
      <c r="I142" s="144">
        <f t="shared" si="17"/>
        <v>0.2</v>
      </c>
      <c r="J142" s="142"/>
      <c r="K142" s="144">
        <f t="shared" si="18"/>
        <v>0</v>
      </c>
      <c r="L142" s="142"/>
      <c r="M142" s="144">
        <f t="shared" si="19"/>
        <v>0</v>
      </c>
      <c r="N142" s="142"/>
      <c r="O142" s="144">
        <f t="shared" si="20"/>
        <v>0</v>
      </c>
      <c r="P142" s="145"/>
      <c r="Q142" s="146"/>
    </row>
    <row r="143" spans="1:17" s="147" customFormat="1" ht="21.9" customHeight="1">
      <c r="A143" s="140"/>
      <c r="B143" s="148" t="str">
        <f>내역서!B159</f>
        <v>BUS BAR</v>
      </c>
      <c r="C143" s="149" t="str">
        <f>내역서!C159</f>
        <v>6.0 mm x 40 mm</v>
      </c>
      <c r="D143" s="140" t="str">
        <f>내역서!D159</f>
        <v>m</v>
      </c>
      <c r="E143" s="150">
        <f>내역서!E159</f>
        <v>6</v>
      </c>
      <c r="F143" s="142">
        <v>0.1</v>
      </c>
      <c r="G143" s="143">
        <f t="shared" si="16"/>
        <v>0.60000000000000009</v>
      </c>
      <c r="H143" s="142"/>
      <c r="I143" s="144">
        <f t="shared" si="17"/>
        <v>0</v>
      </c>
      <c r="J143" s="142"/>
      <c r="K143" s="144">
        <f t="shared" si="18"/>
        <v>0</v>
      </c>
      <c r="L143" s="142">
        <v>0.08</v>
      </c>
      <c r="M143" s="144">
        <f t="shared" si="19"/>
        <v>0.48</v>
      </c>
      <c r="N143" s="142"/>
      <c r="O143" s="144">
        <f t="shared" si="20"/>
        <v>0</v>
      </c>
      <c r="P143" s="145"/>
      <c r="Q143" s="146"/>
    </row>
    <row r="144" spans="1:17" s="147" customFormat="1" ht="21.9" customHeight="1">
      <c r="A144" s="140"/>
      <c r="B144" s="148" t="str">
        <f>내역서!B160</f>
        <v>INSULATION TUBE</v>
      </c>
      <c r="C144" s="149" t="str">
        <f>내역서!C160</f>
        <v>800㎟ 이하</v>
      </c>
      <c r="D144" s="140" t="str">
        <f>내역서!D160</f>
        <v>m</v>
      </c>
      <c r="E144" s="150">
        <f>내역서!E160</f>
        <v>6</v>
      </c>
      <c r="F144" s="142">
        <v>0.02</v>
      </c>
      <c r="G144" s="143">
        <f t="shared" si="16"/>
        <v>0.12</v>
      </c>
      <c r="H144" s="142"/>
      <c r="I144" s="144">
        <f t="shared" si="17"/>
        <v>0</v>
      </c>
      <c r="J144" s="142"/>
      <c r="K144" s="144">
        <f t="shared" si="18"/>
        <v>0</v>
      </c>
      <c r="L144" s="142"/>
      <c r="M144" s="144">
        <f t="shared" si="19"/>
        <v>0</v>
      </c>
      <c r="N144" s="142"/>
      <c r="O144" s="144">
        <f t="shared" si="20"/>
        <v>0</v>
      </c>
      <c r="P144" s="145"/>
      <c r="Q144" s="146"/>
    </row>
    <row r="145" spans="1:17" s="147" customFormat="1" ht="21.9" customHeight="1">
      <c r="A145" s="140"/>
      <c r="B145" s="148" t="str">
        <f>내역서!B161</f>
        <v>BUS BAR COATING</v>
      </c>
      <c r="C145" s="149" t="str">
        <f>내역서!C161</f>
        <v>AG</v>
      </c>
      <c r="D145" s="140" t="str">
        <f>내역서!D161</f>
        <v>kg</v>
      </c>
      <c r="E145" s="150">
        <f>내역서!E161</f>
        <v>12.5</v>
      </c>
      <c r="F145" s="142"/>
      <c r="G145" s="143">
        <f t="shared" si="16"/>
        <v>0</v>
      </c>
      <c r="H145" s="142"/>
      <c r="I145" s="144">
        <f t="shared" si="17"/>
        <v>0</v>
      </c>
      <c r="J145" s="142"/>
      <c r="K145" s="144">
        <f t="shared" si="18"/>
        <v>0</v>
      </c>
      <c r="L145" s="142"/>
      <c r="M145" s="144">
        <f t="shared" si="19"/>
        <v>0</v>
      </c>
      <c r="N145" s="142"/>
      <c r="O145" s="144">
        <f t="shared" si="20"/>
        <v>0</v>
      </c>
      <c r="P145" s="145"/>
      <c r="Q145" s="146"/>
    </row>
    <row r="146" spans="1:17" s="147" customFormat="1" ht="21.9" customHeight="1">
      <c r="A146" s="140"/>
      <c r="B146" s="148" t="str">
        <f>내역서!B162</f>
        <v>EARTH BAR</v>
      </c>
      <c r="C146" s="149" t="str">
        <f>내역서!C162</f>
        <v>6.0 mm x 25 mm</v>
      </c>
      <c r="D146" s="140" t="str">
        <f>내역서!D162</f>
        <v>m</v>
      </c>
      <c r="E146" s="150">
        <f>내역서!E162</f>
        <v>0.8</v>
      </c>
      <c r="F146" s="142">
        <v>0.09</v>
      </c>
      <c r="G146" s="143">
        <f t="shared" si="16"/>
        <v>7.1999999999999995E-2</v>
      </c>
      <c r="H146" s="142"/>
      <c r="I146" s="144">
        <f t="shared" si="17"/>
        <v>0</v>
      </c>
      <c r="J146" s="142"/>
      <c r="K146" s="144">
        <f t="shared" si="18"/>
        <v>0</v>
      </c>
      <c r="L146" s="142">
        <v>7.0000000000000007E-2</v>
      </c>
      <c r="M146" s="144">
        <f t="shared" si="19"/>
        <v>5.6000000000000008E-2</v>
      </c>
      <c r="N146" s="142"/>
      <c r="O146" s="144">
        <f t="shared" si="20"/>
        <v>0</v>
      </c>
      <c r="P146" s="145"/>
      <c r="Q146" s="146"/>
    </row>
    <row r="147" spans="1:17" s="147" customFormat="1" ht="21.9" customHeight="1">
      <c r="A147" s="140"/>
      <c r="B147" s="148" t="str">
        <f>내역서!B163</f>
        <v>EARTH WIRE</v>
      </c>
      <c r="C147" s="149" t="str">
        <f>내역서!C163</f>
        <v>F-GV 70㎟</v>
      </c>
      <c r="D147" s="140" t="str">
        <f>내역서!D163</f>
        <v>m</v>
      </c>
      <c r="E147" s="150">
        <f>내역서!E163</f>
        <v>4</v>
      </c>
      <c r="F147" s="142"/>
      <c r="G147" s="143">
        <f t="shared" si="16"/>
        <v>0</v>
      </c>
      <c r="H147" s="142">
        <v>0.06</v>
      </c>
      <c r="I147" s="144">
        <f t="shared" si="17"/>
        <v>0.24</v>
      </c>
      <c r="J147" s="142"/>
      <c r="K147" s="144">
        <f t="shared" si="18"/>
        <v>0</v>
      </c>
      <c r="L147" s="142"/>
      <c r="M147" s="144">
        <f t="shared" si="19"/>
        <v>0</v>
      </c>
      <c r="N147" s="142"/>
      <c r="O147" s="144">
        <f t="shared" si="20"/>
        <v>0</v>
      </c>
      <c r="P147" s="145"/>
      <c r="Q147" s="146"/>
    </row>
    <row r="148" spans="1:17" s="147" customFormat="1" ht="21.9" customHeight="1">
      <c r="A148" s="140"/>
      <c r="B148" s="148" t="str">
        <f>내역서!B164</f>
        <v>A M</v>
      </c>
      <c r="C148" s="149" t="str">
        <f>내역서!C164</f>
        <v>AC 광각 110x110</v>
      </c>
      <c r="D148" s="140" t="str">
        <f>내역서!D164</f>
        <v>개</v>
      </c>
      <c r="E148" s="150">
        <f>내역서!E164</f>
        <v>1</v>
      </c>
      <c r="F148" s="142">
        <v>0.27</v>
      </c>
      <c r="G148" s="143">
        <f t="shared" si="16"/>
        <v>0.27</v>
      </c>
      <c r="H148" s="142"/>
      <c r="I148" s="144">
        <f t="shared" si="17"/>
        <v>0</v>
      </c>
      <c r="J148" s="142"/>
      <c r="K148" s="144">
        <f t="shared" si="18"/>
        <v>0</v>
      </c>
      <c r="L148" s="142"/>
      <c r="M148" s="144">
        <f t="shared" si="19"/>
        <v>0</v>
      </c>
      <c r="N148" s="142"/>
      <c r="O148" s="144">
        <f t="shared" si="20"/>
        <v>0</v>
      </c>
      <c r="P148" s="145"/>
      <c r="Q148" s="146"/>
    </row>
    <row r="149" spans="1:17" s="147" customFormat="1" ht="21.9" customHeight="1">
      <c r="A149" s="140"/>
      <c r="B149" s="148" t="str">
        <f>내역서!B165</f>
        <v>V M</v>
      </c>
      <c r="C149" s="149" t="str">
        <f>내역서!C165</f>
        <v>AC 광각 110x110</v>
      </c>
      <c r="D149" s="140" t="str">
        <f>내역서!D165</f>
        <v>개</v>
      </c>
      <c r="E149" s="150">
        <f>내역서!E165</f>
        <v>1</v>
      </c>
      <c r="F149" s="142">
        <v>0.27</v>
      </c>
      <c r="G149" s="143">
        <f t="shared" si="16"/>
        <v>0.27</v>
      </c>
      <c r="H149" s="142"/>
      <c r="I149" s="144">
        <f t="shared" si="17"/>
        <v>0</v>
      </c>
      <c r="J149" s="142"/>
      <c r="K149" s="144">
        <f t="shared" si="18"/>
        <v>0</v>
      </c>
      <c r="L149" s="142"/>
      <c r="M149" s="144">
        <f t="shared" si="19"/>
        <v>0</v>
      </c>
      <c r="N149" s="142"/>
      <c r="O149" s="144">
        <f t="shared" si="20"/>
        <v>0</v>
      </c>
      <c r="P149" s="145"/>
      <c r="Q149" s="146"/>
    </row>
    <row r="150" spans="1:17" s="147" customFormat="1" ht="21.9" customHeight="1">
      <c r="A150" s="140"/>
      <c r="B150" s="148" t="str">
        <f>내역서!B166</f>
        <v>집중표시제어장치(GIMAC-115P)</v>
      </c>
      <c r="C150" s="149" t="str">
        <f>내역서!C166</f>
        <v>표준형</v>
      </c>
      <c r="D150" s="140" t="str">
        <f>내역서!D166</f>
        <v>대</v>
      </c>
      <c r="E150" s="150">
        <f>내역서!E166</f>
        <v>1</v>
      </c>
      <c r="F150" s="142">
        <v>1.31</v>
      </c>
      <c r="G150" s="143">
        <f t="shared" si="16"/>
        <v>1.31</v>
      </c>
      <c r="H150" s="142"/>
      <c r="I150" s="144">
        <f t="shared" si="17"/>
        <v>0</v>
      </c>
      <c r="J150" s="142"/>
      <c r="K150" s="144">
        <f t="shared" si="18"/>
        <v>0</v>
      </c>
      <c r="L150" s="142"/>
      <c r="M150" s="144">
        <f t="shared" si="19"/>
        <v>0</v>
      </c>
      <c r="N150" s="142"/>
      <c r="O150" s="144">
        <f t="shared" si="20"/>
        <v>0</v>
      </c>
      <c r="P150" s="145"/>
      <c r="Q150" s="146"/>
    </row>
    <row r="151" spans="1:17" s="147" customFormat="1" ht="21.9" customHeight="1">
      <c r="A151" s="140"/>
      <c r="B151" s="148" t="str">
        <f>내역서!B167</f>
        <v>M C C B (표준형)</v>
      </c>
      <c r="C151" s="149" t="str">
        <f>내역서!C167</f>
        <v>3P 600V 400AF</v>
      </c>
      <c r="D151" s="140" t="str">
        <f>내역서!D167</f>
        <v>개</v>
      </c>
      <c r="E151" s="150">
        <f>내역서!E167</f>
        <v>1</v>
      </c>
      <c r="F151" s="142"/>
      <c r="G151" s="143">
        <f t="shared" si="16"/>
        <v>0</v>
      </c>
      <c r="H151" s="142">
        <v>0.68</v>
      </c>
      <c r="I151" s="144">
        <f t="shared" si="17"/>
        <v>0.68</v>
      </c>
      <c r="J151" s="142"/>
      <c r="K151" s="144">
        <f t="shared" si="18"/>
        <v>0</v>
      </c>
      <c r="L151" s="142"/>
      <c r="M151" s="144">
        <f t="shared" si="19"/>
        <v>0</v>
      </c>
      <c r="N151" s="142"/>
      <c r="O151" s="144">
        <f t="shared" si="20"/>
        <v>0</v>
      </c>
      <c r="P151" s="145"/>
      <c r="Q151" s="146"/>
    </row>
    <row r="152" spans="1:17" s="147" customFormat="1" ht="21.9" customHeight="1">
      <c r="A152" s="140"/>
      <c r="B152" s="148" t="str">
        <f>내역서!B168</f>
        <v>M C C B (표준형)</v>
      </c>
      <c r="C152" s="149" t="str">
        <f>내역서!C168</f>
        <v>3P 600V 30AF</v>
      </c>
      <c r="D152" s="140" t="str">
        <f>내역서!D168</f>
        <v>개</v>
      </c>
      <c r="E152" s="150">
        <f>내역서!E168</f>
        <v>1</v>
      </c>
      <c r="F152" s="142"/>
      <c r="G152" s="143">
        <f t="shared" si="16"/>
        <v>0</v>
      </c>
      <c r="H152" s="142">
        <v>0.19</v>
      </c>
      <c r="I152" s="144">
        <f t="shared" si="17"/>
        <v>0.19</v>
      </c>
      <c r="J152" s="142"/>
      <c r="K152" s="144">
        <f t="shared" si="18"/>
        <v>0</v>
      </c>
      <c r="L152" s="142"/>
      <c r="M152" s="144">
        <f t="shared" si="19"/>
        <v>0</v>
      </c>
      <c r="N152" s="142"/>
      <c r="O152" s="144">
        <f t="shared" si="20"/>
        <v>0</v>
      </c>
      <c r="P152" s="145"/>
      <c r="Q152" s="146"/>
    </row>
    <row r="153" spans="1:17" s="147" customFormat="1" ht="21.9" customHeight="1">
      <c r="A153" s="140"/>
      <c r="B153" s="148" t="str">
        <f>내역서!B169</f>
        <v>E O C R (FDZ:지락보호)</v>
      </c>
      <c r="C153" s="149" t="str">
        <f>내역서!C169</f>
        <v>매입형전류계.정/반한시</v>
      </c>
      <c r="D153" s="140" t="str">
        <f>내역서!D169</f>
        <v>개</v>
      </c>
      <c r="E153" s="150">
        <f>내역서!E169</f>
        <v>2</v>
      </c>
      <c r="F153" s="142">
        <v>0.18</v>
      </c>
      <c r="G153" s="143">
        <f t="shared" si="16"/>
        <v>0.36</v>
      </c>
      <c r="H153" s="142"/>
      <c r="I153" s="144">
        <f t="shared" si="17"/>
        <v>0</v>
      </c>
      <c r="J153" s="142"/>
      <c r="K153" s="144">
        <f t="shared" si="18"/>
        <v>0</v>
      </c>
      <c r="L153" s="142"/>
      <c r="M153" s="144">
        <f t="shared" si="19"/>
        <v>0</v>
      </c>
      <c r="N153" s="142"/>
      <c r="O153" s="144">
        <f t="shared" si="20"/>
        <v>0</v>
      </c>
      <c r="P153" s="145"/>
      <c r="Q153" s="146"/>
    </row>
    <row r="154" spans="1:17" s="147" customFormat="1" ht="21.9" customHeight="1">
      <c r="A154" s="140"/>
      <c r="B154" s="148" t="str">
        <f>내역서!B170</f>
        <v>Z C T</v>
      </c>
      <c r="C154" s="149" t="str">
        <f>내역서!C170</f>
        <v>300A  (SGR용)</v>
      </c>
      <c r="D154" s="140" t="str">
        <f>내역서!D170</f>
        <v>개</v>
      </c>
      <c r="E154" s="150">
        <f>내역서!E170</f>
        <v>2</v>
      </c>
      <c r="F154" s="142"/>
      <c r="G154" s="143">
        <f t="shared" si="16"/>
        <v>0</v>
      </c>
      <c r="H154" s="142">
        <v>0.4</v>
      </c>
      <c r="I154" s="144">
        <f t="shared" si="17"/>
        <v>0.8</v>
      </c>
      <c r="J154" s="142"/>
      <c r="K154" s="144">
        <f t="shared" si="18"/>
        <v>0</v>
      </c>
      <c r="L154" s="142"/>
      <c r="M154" s="144">
        <f t="shared" si="19"/>
        <v>0</v>
      </c>
      <c r="N154" s="142"/>
      <c r="O154" s="144">
        <f t="shared" si="20"/>
        <v>0</v>
      </c>
      <c r="P154" s="145"/>
      <c r="Q154" s="146"/>
    </row>
    <row r="155" spans="1:17" s="147" customFormat="1" ht="21.9" customHeight="1">
      <c r="A155" s="140"/>
      <c r="B155" s="148" t="str">
        <f>내역서!B171</f>
        <v>M C (GMC-12)</v>
      </c>
      <c r="C155" s="149" t="str">
        <f>내역서!C171</f>
        <v>2.7kW/220V  4kW/440V</v>
      </c>
      <c r="D155" s="140" t="str">
        <f>내역서!D171</f>
        <v>대</v>
      </c>
      <c r="E155" s="150">
        <f>내역서!E171</f>
        <v>1</v>
      </c>
      <c r="F155" s="142"/>
      <c r="G155" s="143">
        <f t="shared" si="16"/>
        <v>0</v>
      </c>
      <c r="H155" s="142">
        <v>0.12</v>
      </c>
      <c r="I155" s="144">
        <f t="shared" si="17"/>
        <v>0.12</v>
      </c>
      <c r="J155" s="142"/>
      <c r="K155" s="144">
        <f t="shared" si="18"/>
        <v>0</v>
      </c>
      <c r="L155" s="142"/>
      <c r="M155" s="144">
        <f t="shared" si="19"/>
        <v>0</v>
      </c>
      <c r="N155" s="142"/>
      <c r="O155" s="144">
        <f t="shared" si="20"/>
        <v>0</v>
      </c>
      <c r="P155" s="145"/>
      <c r="Q155" s="146"/>
    </row>
    <row r="156" spans="1:17" s="147" customFormat="1" ht="21.9" customHeight="1">
      <c r="A156" s="140"/>
      <c r="B156" s="148" t="str">
        <f>내역서!B172</f>
        <v>M C (GMC-300)</v>
      </c>
      <c r="C156" s="149" t="str">
        <f>내역서!C172</f>
        <v>75kW/220V  150kW/440V</v>
      </c>
      <c r="D156" s="140" t="str">
        <f>내역서!D172</f>
        <v>대</v>
      </c>
      <c r="E156" s="150">
        <f>내역서!E172</f>
        <v>2</v>
      </c>
      <c r="F156" s="142"/>
      <c r="G156" s="143">
        <f t="shared" si="16"/>
        <v>0</v>
      </c>
      <c r="H156" s="142">
        <v>0.62</v>
      </c>
      <c r="I156" s="144">
        <f t="shared" si="17"/>
        <v>1.24</v>
      </c>
      <c r="J156" s="142"/>
      <c r="K156" s="144">
        <f t="shared" si="18"/>
        <v>0</v>
      </c>
      <c r="L156" s="142"/>
      <c r="M156" s="144">
        <f t="shared" si="19"/>
        <v>0</v>
      </c>
      <c r="N156" s="142"/>
      <c r="O156" s="144">
        <f t="shared" si="20"/>
        <v>0</v>
      </c>
      <c r="P156" s="145"/>
      <c r="Q156" s="146"/>
    </row>
    <row r="157" spans="1:17" s="147" customFormat="1" ht="21.9" customHeight="1">
      <c r="A157" s="140"/>
      <c r="B157" s="148" t="str">
        <f>내역서!B173</f>
        <v>A S</v>
      </c>
      <c r="C157" s="149" t="str">
        <f>내역서!C173</f>
        <v>3P 4W</v>
      </c>
      <c r="D157" s="140" t="str">
        <f>내역서!D173</f>
        <v>개</v>
      </c>
      <c r="E157" s="150">
        <f>내역서!E173</f>
        <v>1</v>
      </c>
      <c r="F157" s="142">
        <v>0.2</v>
      </c>
      <c r="G157" s="143">
        <f t="shared" si="16"/>
        <v>0.2</v>
      </c>
      <c r="H157" s="142"/>
      <c r="I157" s="144">
        <f t="shared" si="17"/>
        <v>0</v>
      </c>
      <c r="J157" s="142"/>
      <c r="K157" s="144">
        <f t="shared" si="18"/>
        <v>0</v>
      </c>
      <c r="L157" s="142"/>
      <c r="M157" s="144">
        <f t="shared" si="19"/>
        <v>0</v>
      </c>
      <c r="N157" s="142"/>
      <c r="O157" s="144">
        <f t="shared" si="20"/>
        <v>0</v>
      </c>
      <c r="P157" s="145"/>
      <c r="Q157" s="146"/>
    </row>
    <row r="158" spans="1:17" s="147" customFormat="1" ht="21.9" customHeight="1">
      <c r="A158" s="140"/>
      <c r="B158" s="148" t="str">
        <f>내역서!B174</f>
        <v>V S</v>
      </c>
      <c r="C158" s="149" t="str">
        <f>내역서!C174</f>
        <v>3P 4W</v>
      </c>
      <c r="D158" s="140" t="str">
        <f>내역서!D174</f>
        <v>개</v>
      </c>
      <c r="E158" s="150">
        <f>내역서!E174</f>
        <v>1</v>
      </c>
      <c r="F158" s="142">
        <v>0.2</v>
      </c>
      <c r="G158" s="143">
        <f t="shared" si="16"/>
        <v>0.2</v>
      </c>
      <c r="H158" s="142"/>
      <c r="I158" s="144">
        <f t="shared" si="17"/>
        <v>0</v>
      </c>
      <c r="J158" s="142"/>
      <c r="K158" s="144">
        <f t="shared" si="18"/>
        <v>0</v>
      </c>
      <c r="L158" s="142"/>
      <c r="M158" s="144">
        <f t="shared" si="19"/>
        <v>0</v>
      </c>
      <c r="N158" s="142"/>
      <c r="O158" s="144">
        <f t="shared" si="20"/>
        <v>0</v>
      </c>
      <c r="P158" s="145"/>
      <c r="Q158" s="146"/>
    </row>
    <row r="159" spans="1:17" s="147" customFormat="1" ht="21.9" customHeight="1">
      <c r="A159" s="140"/>
      <c r="B159" s="148" t="str">
        <f>내역서!B175</f>
        <v>P T  440/110V</v>
      </c>
      <c r="C159" s="149" t="str">
        <f>내역서!C175</f>
        <v>50VA 1.0 EPOXY MOLD</v>
      </c>
      <c r="D159" s="140" t="str">
        <f>내역서!D175</f>
        <v>개</v>
      </c>
      <c r="E159" s="150">
        <f>내역서!E175</f>
        <v>3</v>
      </c>
      <c r="F159" s="142">
        <v>0.34</v>
      </c>
      <c r="G159" s="143">
        <f t="shared" si="16"/>
        <v>1.02</v>
      </c>
      <c r="H159" s="142"/>
      <c r="I159" s="144">
        <f t="shared" si="17"/>
        <v>0</v>
      </c>
      <c r="J159" s="142"/>
      <c r="K159" s="144">
        <f t="shared" si="18"/>
        <v>0</v>
      </c>
      <c r="L159" s="142"/>
      <c r="M159" s="144">
        <f t="shared" si="19"/>
        <v>0</v>
      </c>
      <c r="N159" s="142"/>
      <c r="O159" s="144">
        <f t="shared" si="20"/>
        <v>0</v>
      </c>
      <c r="P159" s="145"/>
      <c r="Q159" s="146"/>
    </row>
    <row r="160" spans="1:17" s="147" customFormat="1" ht="21.9" customHeight="1">
      <c r="A160" s="140"/>
      <c r="B160" s="148" t="str">
        <f>내역서!B176</f>
        <v>C T  1150V  각형</v>
      </c>
      <c r="C160" s="149" t="str">
        <f>내역서!C176</f>
        <v>400/5A  40VA  1.0  40In</v>
      </c>
      <c r="D160" s="140" t="str">
        <f>내역서!D176</f>
        <v>개</v>
      </c>
      <c r="E160" s="150">
        <f>내역서!E176</f>
        <v>3</v>
      </c>
      <c r="F160" s="142">
        <v>0.34</v>
      </c>
      <c r="G160" s="143">
        <f t="shared" si="16"/>
        <v>1.02</v>
      </c>
      <c r="H160" s="142"/>
      <c r="I160" s="144">
        <f t="shared" si="17"/>
        <v>0</v>
      </c>
      <c r="J160" s="142"/>
      <c r="K160" s="144">
        <f t="shared" si="18"/>
        <v>0</v>
      </c>
      <c r="L160" s="142"/>
      <c r="M160" s="144">
        <f t="shared" si="19"/>
        <v>0</v>
      </c>
      <c r="N160" s="142"/>
      <c r="O160" s="144">
        <f t="shared" si="20"/>
        <v>0</v>
      </c>
      <c r="P160" s="145"/>
      <c r="Q160" s="146"/>
    </row>
    <row r="161" spans="1:17" s="147" customFormat="1" ht="21.9" customHeight="1">
      <c r="A161" s="140"/>
      <c r="B161" s="148" t="str">
        <f>내역서!B177</f>
        <v>REACTER STARTER 3.3/6.6kV</v>
      </c>
      <c r="C161" s="149" t="str">
        <f>내역서!C177</f>
        <v>200HP(150kW) D</v>
      </c>
      <c r="D161" s="140" t="str">
        <f>내역서!D177</f>
        <v>대</v>
      </c>
      <c r="E161" s="150">
        <f>내역서!E177</f>
        <v>1</v>
      </c>
      <c r="F161" s="142">
        <v>4.4000000000000004</v>
      </c>
      <c r="G161" s="143">
        <f t="shared" si="16"/>
        <v>4.4000000000000004</v>
      </c>
      <c r="H161" s="142"/>
      <c r="I161" s="144">
        <f t="shared" si="17"/>
        <v>0</v>
      </c>
      <c r="J161" s="142"/>
      <c r="K161" s="144">
        <f t="shared" si="18"/>
        <v>0</v>
      </c>
      <c r="L161" s="142"/>
      <c r="M161" s="144">
        <f t="shared" si="19"/>
        <v>0</v>
      </c>
      <c r="N161" s="142"/>
      <c r="O161" s="144">
        <f t="shared" si="20"/>
        <v>0</v>
      </c>
      <c r="P161" s="145"/>
      <c r="Q161" s="146"/>
    </row>
    <row r="162" spans="1:17" s="147" customFormat="1" ht="21.9" customHeight="1">
      <c r="A162" s="140"/>
      <c r="B162" s="148" t="str">
        <f>내역서!B178</f>
        <v>CONDENSER</v>
      </c>
      <c r="C162" s="149" t="str">
        <f>내역서!C178</f>
        <v>(380/440V) 3P 10UF</v>
      </c>
      <c r="D162" s="140" t="str">
        <f>내역서!D178</f>
        <v>개</v>
      </c>
      <c r="E162" s="150">
        <f>내역서!E178</f>
        <v>1</v>
      </c>
      <c r="F162" s="142">
        <v>0.09</v>
      </c>
      <c r="G162" s="143">
        <f t="shared" si="16"/>
        <v>0.09</v>
      </c>
      <c r="H162" s="142"/>
      <c r="I162" s="144">
        <f t="shared" si="17"/>
        <v>0</v>
      </c>
      <c r="J162" s="142"/>
      <c r="K162" s="144">
        <f t="shared" si="18"/>
        <v>0</v>
      </c>
      <c r="L162" s="142"/>
      <c r="M162" s="144">
        <f t="shared" si="19"/>
        <v>0</v>
      </c>
      <c r="N162" s="142"/>
      <c r="O162" s="144">
        <f t="shared" si="20"/>
        <v>0</v>
      </c>
      <c r="P162" s="145"/>
      <c r="Q162" s="146"/>
    </row>
    <row r="163" spans="1:17" s="147" customFormat="1" ht="21.9" customHeight="1">
      <c r="A163" s="140"/>
      <c r="B163" s="148" t="str">
        <f>내역서!B179</f>
        <v>CONDENSER</v>
      </c>
      <c r="C163" s="149" t="str">
        <f>내역서!C179</f>
        <v>(380/440V) 3P 100UF</v>
      </c>
      <c r="D163" s="140" t="str">
        <f>내역서!D179</f>
        <v>개</v>
      </c>
      <c r="E163" s="150">
        <f>내역서!E179</f>
        <v>1</v>
      </c>
      <c r="F163" s="142">
        <v>0.09</v>
      </c>
      <c r="G163" s="143">
        <f t="shared" si="16"/>
        <v>0.09</v>
      </c>
      <c r="H163" s="142"/>
      <c r="I163" s="144">
        <f t="shared" si="17"/>
        <v>0</v>
      </c>
      <c r="J163" s="142"/>
      <c r="K163" s="144">
        <f t="shared" si="18"/>
        <v>0</v>
      </c>
      <c r="L163" s="142"/>
      <c r="M163" s="144">
        <f t="shared" si="19"/>
        <v>0</v>
      </c>
      <c r="N163" s="142"/>
      <c r="O163" s="144">
        <f t="shared" si="20"/>
        <v>0</v>
      </c>
      <c r="P163" s="145"/>
      <c r="Q163" s="146"/>
    </row>
    <row r="164" spans="1:17" s="147" customFormat="1" ht="21.9" customHeight="1">
      <c r="A164" s="140"/>
      <c r="B164" s="148" t="str">
        <f>내역서!B180</f>
        <v>T T M</v>
      </c>
      <c r="C164" s="149" t="str">
        <f>내역서!C180</f>
        <v>CTT.PTT 3P 4W W/PLUG</v>
      </c>
      <c r="D164" s="140" t="str">
        <f>내역서!D180</f>
        <v>개</v>
      </c>
      <c r="E164" s="150">
        <f>내역서!E180</f>
        <v>2</v>
      </c>
      <c r="F164" s="142">
        <v>0.2</v>
      </c>
      <c r="G164" s="143">
        <f t="shared" si="16"/>
        <v>0.4</v>
      </c>
      <c r="H164" s="142"/>
      <c r="I164" s="144">
        <f t="shared" si="17"/>
        <v>0</v>
      </c>
      <c r="J164" s="142"/>
      <c r="K164" s="144">
        <f t="shared" si="18"/>
        <v>0</v>
      </c>
      <c r="L164" s="142"/>
      <c r="M164" s="144">
        <f t="shared" si="19"/>
        <v>0</v>
      </c>
      <c r="N164" s="142"/>
      <c r="O164" s="144">
        <f t="shared" si="20"/>
        <v>0</v>
      </c>
      <c r="P164" s="145"/>
      <c r="Q164" s="146"/>
    </row>
    <row r="165" spans="1:17" s="147" customFormat="1" ht="21.9" customHeight="1">
      <c r="A165" s="140"/>
      <c r="B165" s="148" t="str">
        <f>내역서!B181</f>
        <v>SELECTOR S/W</v>
      </c>
      <c r="C165" s="149" t="str">
        <f>내역서!C181</f>
        <v>300V 6A 2a 2b</v>
      </c>
      <c r="D165" s="140" t="str">
        <f>내역서!D181</f>
        <v>개</v>
      </c>
      <c r="E165" s="150">
        <f>내역서!E181</f>
        <v>2</v>
      </c>
      <c r="F165" s="142"/>
      <c r="G165" s="143">
        <f t="shared" si="16"/>
        <v>0</v>
      </c>
      <c r="H165" s="142">
        <v>0.1</v>
      </c>
      <c r="I165" s="144">
        <f t="shared" si="17"/>
        <v>0.2</v>
      </c>
      <c r="J165" s="142"/>
      <c r="K165" s="144">
        <f t="shared" si="18"/>
        <v>0</v>
      </c>
      <c r="L165" s="142"/>
      <c r="M165" s="144">
        <f t="shared" si="19"/>
        <v>0</v>
      </c>
      <c r="N165" s="142"/>
      <c r="O165" s="144">
        <f t="shared" si="20"/>
        <v>0</v>
      </c>
      <c r="P165" s="145"/>
      <c r="Q165" s="146"/>
    </row>
    <row r="166" spans="1:17" s="147" customFormat="1" ht="21.9" customHeight="1">
      <c r="A166" s="140"/>
      <c r="B166" s="148" t="str">
        <f>내역서!B182</f>
        <v>P B L S</v>
      </c>
      <c r="C166" s="149" t="str">
        <f>내역서!C182</f>
        <v>AC 110/220V 30mm</v>
      </c>
      <c r="D166" s="140" t="str">
        <f>내역서!D182</f>
        <v>개</v>
      </c>
      <c r="E166" s="150">
        <f>내역서!E182</f>
        <v>6</v>
      </c>
      <c r="F166" s="142"/>
      <c r="G166" s="143">
        <f t="shared" si="16"/>
        <v>0</v>
      </c>
      <c r="H166" s="142">
        <v>0.1</v>
      </c>
      <c r="I166" s="144">
        <f t="shared" si="17"/>
        <v>0.60000000000000009</v>
      </c>
      <c r="J166" s="142"/>
      <c r="K166" s="144">
        <f t="shared" si="18"/>
        <v>0</v>
      </c>
      <c r="L166" s="142"/>
      <c r="M166" s="144">
        <f t="shared" si="19"/>
        <v>0</v>
      </c>
      <c r="N166" s="142"/>
      <c r="O166" s="144">
        <f t="shared" si="20"/>
        <v>0</v>
      </c>
      <c r="P166" s="145"/>
      <c r="Q166" s="146"/>
    </row>
    <row r="167" spans="1:17" s="147" customFormat="1" ht="21.9" customHeight="1">
      <c r="A167" s="140"/>
      <c r="B167" s="148" t="str">
        <f>내역서!B183</f>
        <v>EPOXY INSULATOR</v>
      </c>
      <c r="C167" s="149" t="str">
        <f>내역서!C183</f>
        <v>600V 40x40mm</v>
      </c>
      <c r="D167" s="140" t="str">
        <f>내역서!D183</f>
        <v>개</v>
      </c>
      <c r="E167" s="150">
        <f>내역서!E183</f>
        <v>8</v>
      </c>
      <c r="F167" s="142">
        <v>0.02</v>
      </c>
      <c r="G167" s="143">
        <f t="shared" si="16"/>
        <v>0.16</v>
      </c>
      <c r="H167" s="142"/>
      <c r="I167" s="144">
        <f t="shared" si="17"/>
        <v>0</v>
      </c>
      <c r="J167" s="142"/>
      <c r="K167" s="144">
        <f t="shared" si="18"/>
        <v>0</v>
      </c>
      <c r="L167" s="142"/>
      <c r="M167" s="144">
        <f t="shared" si="19"/>
        <v>0</v>
      </c>
      <c r="N167" s="142"/>
      <c r="O167" s="144">
        <f t="shared" si="20"/>
        <v>0</v>
      </c>
      <c r="P167" s="145"/>
      <c r="Q167" s="146"/>
    </row>
    <row r="168" spans="1:17" s="147" customFormat="1" ht="21.9" customHeight="1">
      <c r="A168" s="140"/>
      <c r="B168" s="148" t="str">
        <f>내역서!B184</f>
        <v>BAKELITE PLATE</v>
      </c>
      <c r="C168" s="149" t="str">
        <f>내역서!C184</f>
        <v>5tx400x600</v>
      </c>
      <c r="D168" s="140" t="str">
        <f>내역서!D184</f>
        <v>㎡</v>
      </c>
      <c r="E168" s="150">
        <f>내역서!E184</f>
        <v>0.24</v>
      </c>
      <c r="F168" s="142"/>
      <c r="G168" s="143">
        <f t="shared" si="16"/>
        <v>0</v>
      </c>
      <c r="H168" s="142"/>
      <c r="I168" s="144">
        <f t="shared" si="17"/>
        <v>0</v>
      </c>
      <c r="J168" s="151"/>
      <c r="K168" s="152"/>
      <c r="L168" s="151"/>
      <c r="M168" s="152"/>
      <c r="N168" s="151"/>
      <c r="O168" s="152"/>
      <c r="P168" s="145"/>
      <c r="Q168" s="146"/>
    </row>
    <row r="169" spans="1:17" s="147" customFormat="1" ht="21.9" customHeight="1">
      <c r="A169" s="140"/>
      <c r="B169" s="148" t="str">
        <f>내역서!B185</f>
        <v>PVC DUCT</v>
      </c>
      <c r="C169" s="149" t="str">
        <f>내역서!C185</f>
        <v>30x40x2m W/COVER</v>
      </c>
      <c r="D169" s="140" t="str">
        <f>내역서!D185</f>
        <v>개</v>
      </c>
      <c r="E169" s="150">
        <f>내역서!E185</f>
        <v>4</v>
      </c>
      <c r="F169" s="142"/>
      <c r="G169" s="143">
        <f t="shared" si="16"/>
        <v>0</v>
      </c>
      <c r="H169" s="142">
        <v>0.22</v>
      </c>
      <c r="I169" s="144">
        <f t="shared" si="17"/>
        <v>0.88</v>
      </c>
      <c r="J169" s="142"/>
      <c r="K169" s="144">
        <f t="shared" ref="K169:K179" si="21">E169*J169</f>
        <v>0</v>
      </c>
      <c r="L169" s="142"/>
      <c r="M169" s="144">
        <f t="shared" ref="M169:M179" si="22">E169*L169</f>
        <v>0</v>
      </c>
      <c r="N169" s="142"/>
      <c r="O169" s="144">
        <f>E169*N169</f>
        <v>0</v>
      </c>
      <c r="P169" s="145"/>
      <c r="Q169" s="146"/>
    </row>
    <row r="170" spans="1:17" s="147" customFormat="1" ht="21.9" customHeight="1">
      <c r="A170" s="140"/>
      <c r="B170" s="148" t="str">
        <f>내역서!B186</f>
        <v>PVC DUCT</v>
      </c>
      <c r="C170" s="149" t="str">
        <f>내역서!C186</f>
        <v>40x60x2m W/COVER</v>
      </c>
      <c r="D170" s="140" t="str">
        <f>내역서!D186</f>
        <v>개</v>
      </c>
      <c r="E170" s="150">
        <f>내역서!E186</f>
        <v>4</v>
      </c>
      <c r="F170" s="142"/>
      <c r="G170" s="143">
        <f t="shared" si="16"/>
        <v>0</v>
      </c>
      <c r="H170" s="142">
        <v>0.22</v>
      </c>
      <c r="I170" s="144">
        <f t="shared" si="17"/>
        <v>0.88</v>
      </c>
      <c r="J170" s="142"/>
      <c r="K170" s="144">
        <f t="shared" si="21"/>
        <v>0</v>
      </c>
      <c r="L170" s="142"/>
      <c r="M170" s="144">
        <f t="shared" si="22"/>
        <v>0</v>
      </c>
      <c r="N170" s="142"/>
      <c r="O170" s="144">
        <f>E170*N170</f>
        <v>0</v>
      </c>
      <c r="P170" s="145"/>
      <c r="Q170" s="146"/>
    </row>
    <row r="171" spans="1:17" s="147" customFormat="1" ht="21.9" customHeight="1">
      <c r="A171" s="140"/>
      <c r="B171" s="148" t="str">
        <f>내역서!B187</f>
        <v>단자대(TB)</v>
      </c>
      <c r="C171" s="149" t="str">
        <f>내역서!C187</f>
        <v>4P 30A</v>
      </c>
      <c r="D171" s="140" t="str">
        <f>내역서!D187</f>
        <v>개</v>
      </c>
      <c r="E171" s="150">
        <f>내역서!E187</f>
        <v>2</v>
      </c>
      <c r="F171" s="142"/>
      <c r="G171" s="143">
        <f t="shared" si="16"/>
        <v>0</v>
      </c>
      <c r="H171" s="142"/>
      <c r="I171" s="144">
        <f t="shared" si="17"/>
        <v>0</v>
      </c>
      <c r="J171" s="142"/>
      <c r="K171" s="144">
        <f t="shared" si="21"/>
        <v>0</v>
      </c>
      <c r="L171" s="142"/>
      <c r="M171" s="144">
        <f t="shared" si="22"/>
        <v>0</v>
      </c>
      <c r="N171" s="142"/>
      <c r="O171" s="144">
        <f>E171*N171</f>
        <v>0</v>
      </c>
      <c r="P171" s="145"/>
      <c r="Q171" s="146"/>
    </row>
    <row r="172" spans="1:17" s="147" customFormat="1" ht="21.9" customHeight="1">
      <c r="A172" s="140"/>
      <c r="B172" s="148" t="str">
        <f>내역서!B188</f>
        <v>A U X - R</v>
      </c>
      <c r="C172" s="149" t="str">
        <f>내역서!C188</f>
        <v>AC 2a2b</v>
      </c>
      <c r="D172" s="140" t="str">
        <f>내역서!D188</f>
        <v>개</v>
      </c>
      <c r="E172" s="150">
        <f>내역서!E188</f>
        <v>2</v>
      </c>
      <c r="F172" s="142">
        <v>0.18</v>
      </c>
      <c r="G172" s="143">
        <f t="shared" si="16"/>
        <v>0.36</v>
      </c>
      <c r="H172" s="142"/>
      <c r="I172" s="144">
        <f t="shared" si="17"/>
        <v>0</v>
      </c>
      <c r="J172" s="142"/>
      <c r="K172" s="144">
        <f t="shared" si="21"/>
        <v>0</v>
      </c>
      <c r="L172" s="142"/>
      <c r="M172" s="144">
        <f t="shared" si="22"/>
        <v>0</v>
      </c>
      <c r="N172" s="142"/>
      <c r="O172" s="144"/>
      <c r="P172" s="145"/>
      <c r="Q172" s="146"/>
    </row>
    <row r="173" spans="1:17" s="147" customFormat="1" ht="21.9" customHeight="1">
      <c r="A173" s="140"/>
      <c r="B173" s="148" t="str">
        <f>내역서!B189</f>
        <v>LOAD WIRE</v>
      </c>
      <c r="C173" s="149" t="str">
        <f>내역서!C189</f>
        <v>KIV 10㎟</v>
      </c>
      <c r="D173" s="140" t="str">
        <f>내역서!D189</f>
        <v>m</v>
      </c>
      <c r="E173" s="150">
        <f>내역서!E189</f>
        <v>12</v>
      </c>
      <c r="F173" s="142"/>
      <c r="G173" s="143">
        <f t="shared" si="16"/>
        <v>0</v>
      </c>
      <c r="H173" s="142">
        <v>0.02</v>
      </c>
      <c r="I173" s="144">
        <f t="shared" si="17"/>
        <v>0.24</v>
      </c>
      <c r="J173" s="142"/>
      <c r="K173" s="144">
        <f t="shared" si="21"/>
        <v>0</v>
      </c>
      <c r="L173" s="142"/>
      <c r="M173" s="144">
        <f t="shared" si="22"/>
        <v>0</v>
      </c>
      <c r="N173" s="142"/>
      <c r="O173" s="144"/>
      <c r="P173" s="145"/>
      <c r="Q173" s="146"/>
    </row>
    <row r="174" spans="1:17" s="147" customFormat="1" ht="21.9" customHeight="1">
      <c r="A174" s="140"/>
      <c r="B174" s="148" t="str">
        <f>내역서!B190</f>
        <v>LOAD WIRE</v>
      </c>
      <c r="C174" s="149" t="str">
        <f>내역서!C190</f>
        <v>KIV 150㎟</v>
      </c>
      <c r="D174" s="140" t="str">
        <f>내역서!D190</f>
        <v>m</v>
      </c>
      <c r="E174" s="150">
        <f>내역서!E190</f>
        <v>12</v>
      </c>
      <c r="F174" s="142"/>
      <c r="G174" s="143">
        <f t="shared" si="16"/>
        <v>0</v>
      </c>
      <c r="H174" s="142">
        <v>0.08</v>
      </c>
      <c r="I174" s="144">
        <f t="shared" si="17"/>
        <v>0.96</v>
      </c>
      <c r="J174" s="142"/>
      <c r="K174" s="144">
        <f t="shared" si="21"/>
        <v>0</v>
      </c>
      <c r="L174" s="142"/>
      <c r="M174" s="144">
        <f t="shared" si="22"/>
        <v>0</v>
      </c>
      <c r="N174" s="142"/>
      <c r="O174" s="144"/>
      <c r="P174" s="145"/>
      <c r="Q174" s="146"/>
    </row>
    <row r="175" spans="1:17" s="147" customFormat="1" ht="21.9" customHeight="1">
      <c r="A175" s="140"/>
      <c r="B175" s="148" t="str">
        <f>내역서!B191</f>
        <v>LOAD TB</v>
      </c>
      <c r="C175" s="149" t="str">
        <f>내역서!C191</f>
        <v>3P 30A</v>
      </c>
      <c r="D175" s="140" t="str">
        <f>내역서!D191</f>
        <v>개</v>
      </c>
      <c r="E175" s="150">
        <f>내역서!E191</f>
        <v>1</v>
      </c>
      <c r="F175" s="142"/>
      <c r="G175" s="143">
        <f t="shared" si="16"/>
        <v>0</v>
      </c>
      <c r="H175" s="142"/>
      <c r="I175" s="144">
        <f t="shared" si="17"/>
        <v>0</v>
      </c>
      <c r="J175" s="142"/>
      <c r="K175" s="144">
        <f t="shared" si="21"/>
        <v>0</v>
      </c>
      <c r="L175" s="142"/>
      <c r="M175" s="144">
        <f t="shared" si="22"/>
        <v>0</v>
      </c>
      <c r="N175" s="142"/>
      <c r="O175" s="144"/>
      <c r="P175" s="145"/>
      <c r="Q175" s="146"/>
    </row>
    <row r="176" spans="1:17" s="147" customFormat="1" ht="21.9" customHeight="1">
      <c r="A176" s="140"/>
      <c r="B176" s="148" t="str">
        <f>내역서!B192</f>
        <v>이면배선</v>
      </c>
      <c r="C176" s="149" t="str">
        <f>내역서!C192</f>
        <v>KIV 2.5㎟</v>
      </c>
      <c r="D176" s="140" t="str">
        <f>내역서!D192</f>
        <v>m</v>
      </c>
      <c r="E176" s="150">
        <f>내역서!E192</f>
        <v>50</v>
      </c>
      <c r="F176" s="142">
        <v>0.05</v>
      </c>
      <c r="G176" s="143">
        <f t="shared" si="16"/>
        <v>2.5</v>
      </c>
      <c r="H176" s="142"/>
      <c r="I176" s="144">
        <f t="shared" si="17"/>
        <v>0</v>
      </c>
      <c r="J176" s="142"/>
      <c r="K176" s="144">
        <f t="shared" si="21"/>
        <v>0</v>
      </c>
      <c r="L176" s="142"/>
      <c r="M176" s="144">
        <f t="shared" si="22"/>
        <v>0</v>
      </c>
      <c r="N176" s="142"/>
      <c r="O176" s="144"/>
      <c r="P176" s="145"/>
      <c r="Q176" s="146"/>
    </row>
    <row r="177" spans="1:17" s="147" customFormat="1" ht="21.9" customHeight="1">
      <c r="A177" s="140"/>
      <c r="B177" s="148" t="str">
        <f>내역서!B193</f>
        <v>이면배선</v>
      </c>
      <c r="C177" s="149" t="str">
        <f>내역서!C193</f>
        <v>KIV 4㎟</v>
      </c>
      <c r="D177" s="140" t="str">
        <f>내역서!D193</f>
        <v>m</v>
      </c>
      <c r="E177" s="150">
        <f>내역서!E193</f>
        <v>15</v>
      </c>
      <c r="F177" s="142">
        <v>0.05</v>
      </c>
      <c r="G177" s="143">
        <f t="shared" si="16"/>
        <v>0.75</v>
      </c>
      <c r="H177" s="142"/>
      <c r="I177" s="144">
        <f t="shared" si="17"/>
        <v>0</v>
      </c>
      <c r="J177" s="142"/>
      <c r="K177" s="144">
        <f t="shared" si="21"/>
        <v>0</v>
      </c>
      <c r="L177" s="142"/>
      <c r="M177" s="144">
        <f t="shared" si="22"/>
        <v>0</v>
      </c>
      <c r="N177" s="142"/>
      <c r="O177" s="144"/>
      <c r="P177" s="145"/>
      <c r="Q177" s="146"/>
    </row>
    <row r="178" spans="1:17" s="147" customFormat="1" ht="21.9" customHeight="1">
      <c r="A178" s="140"/>
      <c r="B178" s="148" t="str">
        <f>내역서!B194</f>
        <v>통전표시기</v>
      </c>
      <c r="C178" s="149" t="str">
        <f>내역서!C194</f>
        <v>200V~22.9KV</v>
      </c>
      <c r="D178" s="140" t="str">
        <f>내역서!D194</f>
        <v>개</v>
      </c>
      <c r="E178" s="150">
        <f>내역서!E194</f>
        <v>3</v>
      </c>
      <c r="F178" s="142"/>
      <c r="G178" s="143">
        <f t="shared" si="16"/>
        <v>0</v>
      </c>
      <c r="H178" s="142"/>
      <c r="I178" s="144">
        <f t="shared" si="17"/>
        <v>0</v>
      </c>
      <c r="J178" s="142"/>
      <c r="K178" s="144">
        <f t="shared" si="21"/>
        <v>0</v>
      </c>
      <c r="L178" s="142"/>
      <c r="M178" s="144">
        <f t="shared" si="22"/>
        <v>0</v>
      </c>
      <c r="N178" s="142"/>
      <c r="O178" s="144"/>
      <c r="P178" s="145"/>
      <c r="Q178" s="146"/>
    </row>
    <row r="179" spans="1:17" s="147" customFormat="1" ht="21.9" customHeight="1">
      <c r="A179" s="140"/>
      <c r="B179" s="148" t="str">
        <f>내역서!B195</f>
        <v>자동소화장치</v>
      </c>
      <c r="C179" s="149" t="str">
        <f>내역서!C195</f>
        <v>고체에어로졸 500g(방호체적 5.19㎥)</v>
      </c>
      <c r="D179" s="140" t="str">
        <f>내역서!D195</f>
        <v>개</v>
      </c>
      <c r="E179" s="150">
        <f>내역서!E195</f>
        <v>1</v>
      </c>
      <c r="F179" s="142"/>
      <c r="G179" s="143">
        <f t="shared" si="16"/>
        <v>0</v>
      </c>
      <c r="H179" s="142"/>
      <c r="I179" s="144">
        <f t="shared" si="17"/>
        <v>0</v>
      </c>
      <c r="J179" s="142"/>
      <c r="K179" s="144">
        <f t="shared" si="21"/>
        <v>0</v>
      </c>
      <c r="L179" s="142"/>
      <c r="M179" s="144">
        <f t="shared" si="22"/>
        <v>0</v>
      </c>
      <c r="N179" s="142"/>
      <c r="O179" s="144"/>
      <c r="P179" s="145"/>
      <c r="Q179" s="146"/>
    </row>
    <row r="180" spans="1:17" s="147" customFormat="1" ht="21.9" customHeight="1">
      <c r="A180" s="140"/>
      <c r="B180" s="154" t="s">
        <v>92</v>
      </c>
      <c r="C180" s="149"/>
      <c r="D180" s="140"/>
      <c r="E180" s="141"/>
      <c r="F180" s="155"/>
      <c r="G180" s="156">
        <f>SUM(G132:G179)</f>
        <v>14.192</v>
      </c>
      <c r="H180" s="157"/>
      <c r="I180" s="158">
        <f>SUM(I132:I179)</f>
        <v>8.4700000000000024</v>
      </c>
      <c r="J180" s="155"/>
      <c r="K180" s="158">
        <f>SUM(K132:K179)</f>
        <v>0</v>
      </c>
      <c r="L180" s="155"/>
      <c r="M180" s="158">
        <f>SUM(M132:M179)</f>
        <v>0.53600000000000003</v>
      </c>
      <c r="N180" s="155"/>
      <c r="O180" s="158">
        <f>SUM(O132:O179)</f>
        <v>0</v>
      </c>
      <c r="P180" s="145"/>
      <c r="Q180" s="146"/>
    </row>
    <row r="181" spans="1:17" s="147" customFormat="1" ht="21.9" customHeight="1">
      <c r="A181" s="140"/>
      <c r="B181" s="148"/>
      <c r="C181" s="149" t="s">
        <v>248</v>
      </c>
      <c r="D181" s="140" t="s">
        <v>12</v>
      </c>
      <c r="E181" s="141">
        <f>G180</f>
        <v>14.192</v>
      </c>
      <c r="F181" s="142"/>
      <c r="G181" s="143"/>
      <c r="H181" s="142"/>
      <c r="I181" s="144"/>
      <c r="J181" s="142"/>
      <c r="K181" s="144"/>
      <c r="L181" s="142"/>
      <c r="M181" s="144"/>
      <c r="N181" s="142"/>
      <c r="O181" s="144"/>
      <c r="P181" s="145"/>
      <c r="Q181" s="146"/>
    </row>
    <row r="182" spans="1:17" s="147" customFormat="1" ht="21.9" customHeight="1">
      <c r="A182" s="140"/>
      <c r="B182" s="159"/>
      <c r="C182" s="149" t="s">
        <v>249</v>
      </c>
      <c r="D182" s="140" t="s">
        <v>12</v>
      </c>
      <c r="E182" s="141">
        <f>I180</f>
        <v>8.4700000000000024</v>
      </c>
      <c r="F182" s="142"/>
      <c r="G182" s="143"/>
      <c r="H182" s="142"/>
      <c r="I182" s="144"/>
      <c r="J182" s="142"/>
      <c r="K182" s="144"/>
      <c r="L182" s="142"/>
      <c r="M182" s="144"/>
      <c r="N182" s="142"/>
      <c r="O182" s="144"/>
      <c r="P182" s="145"/>
      <c r="Q182" s="146"/>
    </row>
    <row r="183" spans="1:17" s="147" customFormat="1" ht="21.9" customHeight="1">
      <c r="A183" s="140"/>
      <c r="B183" s="148"/>
      <c r="C183" s="149" t="s">
        <v>250</v>
      </c>
      <c r="D183" s="140" t="s">
        <v>12</v>
      </c>
      <c r="E183" s="141">
        <f>M180</f>
        <v>0.53600000000000003</v>
      </c>
      <c r="F183" s="142"/>
      <c r="G183" s="143"/>
      <c r="H183" s="142"/>
      <c r="I183" s="144"/>
      <c r="J183" s="142"/>
      <c r="K183" s="144"/>
      <c r="L183" s="142"/>
      <c r="M183" s="144"/>
      <c r="N183" s="142"/>
      <c r="O183" s="144"/>
      <c r="P183" s="145"/>
      <c r="Q183" s="146"/>
    </row>
    <row r="184" spans="1:17" s="147" customFormat="1" ht="21.9" customHeight="1">
      <c r="A184" s="140"/>
      <c r="B184" s="159"/>
      <c r="C184" s="149"/>
      <c r="D184" s="140"/>
      <c r="E184" s="141">
        <f>O180</f>
        <v>0</v>
      </c>
      <c r="F184" s="142"/>
      <c r="G184" s="143"/>
      <c r="H184" s="142"/>
      <c r="I184" s="144"/>
      <c r="J184" s="142"/>
      <c r="K184" s="144"/>
      <c r="L184" s="142"/>
      <c r="M184" s="144"/>
      <c r="N184" s="142"/>
      <c r="O184" s="144"/>
      <c r="P184" s="145"/>
      <c r="Q184" s="146"/>
    </row>
    <row r="185" spans="1:17" s="147" customFormat="1" ht="21.9" customHeight="1">
      <c r="A185" s="140"/>
      <c r="B185" s="148"/>
      <c r="C185" s="149"/>
      <c r="D185" s="140"/>
      <c r="E185" s="141"/>
      <c r="F185" s="142"/>
      <c r="G185" s="143"/>
      <c r="H185" s="142"/>
      <c r="I185" s="144"/>
      <c r="J185" s="142"/>
      <c r="K185" s="144"/>
      <c r="L185" s="142"/>
      <c r="M185" s="144"/>
      <c r="N185" s="142"/>
      <c r="O185" s="144"/>
      <c r="P185" s="145"/>
      <c r="Q185" s="146"/>
    </row>
    <row r="186" spans="1:17" s="147" customFormat="1" ht="21.9" customHeight="1">
      <c r="A186" s="140"/>
      <c r="B186" s="148"/>
      <c r="C186" s="149"/>
      <c r="D186" s="140"/>
      <c r="E186" s="141"/>
      <c r="F186" s="142"/>
      <c r="G186" s="143"/>
      <c r="H186" s="142"/>
      <c r="I186" s="144"/>
      <c r="J186" s="142"/>
      <c r="K186" s="144"/>
      <c r="L186" s="142"/>
      <c r="M186" s="144"/>
      <c r="N186" s="142"/>
      <c r="O186" s="144"/>
      <c r="P186" s="145"/>
      <c r="Q186" s="146"/>
    </row>
    <row r="187" spans="1:17" s="147" customFormat="1" ht="21.9" customHeight="1">
      <c r="A187" s="140"/>
      <c r="B187" s="148"/>
      <c r="C187" s="149"/>
      <c r="D187" s="140"/>
      <c r="E187" s="141"/>
      <c r="F187" s="142"/>
      <c r="G187" s="143"/>
      <c r="H187" s="142"/>
      <c r="I187" s="144"/>
      <c r="J187" s="142"/>
      <c r="K187" s="144"/>
      <c r="L187" s="142"/>
      <c r="M187" s="144"/>
      <c r="N187" s="142"/>
      <c r="O187" s="144"/>
      <c r="P187" s="145"/>
      <c r="Q187" s="146"/>
    </row>
    <row r="188" spans="1:17" s="147" customFormat="1" ht="21.9" customHeight="1">
      <c r="A188" s="140"/>
      <c r="B188" s="148"/>
      <c r="C188" s="149"/>
      <c r="D188" s="140"/>
      <c r="E188" s="141"/>
      <c r="F188" s="142"/>
      <c r="G188" s="143"/>
      <c r="H188" s="142"/>
      <c r="I188" s="144"/>
      <c r="J188" s="142"/>
      <c r="K188" s="144"/>
      <c r="L188" s="142"/>
      <c r="M188" s="144"/>
      <c r="N188" s="142"/>
      <c r="O188" s="144"/>
      <c r="P188" s="145"/>
      <c r="Q188" s="146"/>
    </row>
    <row r="189" spans="1:17" s="147" customFormat="1" ht="21.9" customHeight="1">
      <c r="A189" s="140"/>
      <c r="B189" s="148"/>
      <c r="C189" s="149"/>
      <c r="D189" s="140"/>
      <c r="E189" s="141"/>
      <c r="F189" s="142"/>
      <c r="G189" s="143"/>
      <c r="H189" s="142"/>
      <c r="I189" s="144"/>
      <c r="J189" s="142"/>
      <c r="K189" s="144"/>
      <c r="L189" s="142"/>
      <c r="M189" s="144"/>
      <c r="N189" s="142"/>
      <c r="O189" s="144"/>
      <c r="P189" s="145"/>
      <c r="Q189" s="146"/>
    </row>
    <row r="190" spans="1:17" s="147" customFormat="1" ht="21.9" customHeight="1">
      <c r="A190" s="140"/>
      <c r="B190" s="148"/>
      <c r="C190" s="149"/>
      <c r="D190" s="140"/>
      <c r="E190" s="141"/>
      <c r="F190" s="142"/>
      <c r="G190" s="143"/>
      <c r="H190" s="142"/>
      <c r="I190" s="144"/>
      <c r="J190" s="142"/>
      <c r="K190" s="144"/>
      <c r="L190" s="142"/>
      <c r="M190" s="144"/>
      <c r="N190" s="142"/>
      <c r="O190" s="144"/>
      <c r="P190" s="145"/>
      <c r="Q190" s="146"/>
    </row>
    <row r="191" spans="1:17" s="147" customFormat="1" ht="21.9" customHeight="1">
      <c r="A191" s="140"/>
      <c r="B191" s="148"/>
      <c r="C191" s="149"/>
      <c r="D191" s="140"/>
      <c r="E191" s="141"/>
      <c r="F191" s="142"/>
      <c r="G191" s="143"/>
      <c r="H191" s="142"/>
      <c r="I191" s="144"/>
      <c r="J191" s="142"/>
      <c r="K191" s="144"/>
      <c r="L191" s="142"/>
      <c r="M191" s="144"/>
      <c r="N191" s="142"/>
      <c r="O191" s="144"/>
      <c r="P191" s="145"/>
      <c r="Q191" s="146"/>
    </row>
    <row r="192" spans="1:17" s="147" customFormat="1" ht="21.9" customHeight="1">
      <c r="A192" s="140"/>
      <c r="B192" s="148"/>
      <c r="C192" s="149"/>
      <c r="D192" s="140"/>
      <c r="E192" s="141"/>
      <c r="F192" s="142"/>
      <c r="G192" s="143"/>
      <c r="H192" s="142"/>
      <c r="I192" s="144"/>
      <c r="J192" s="142"/>
      <c r="K192" s="144"/>
      <c r="L192" s="142"/>
      <c r="M192" s="144"/>
      <c r="N192" s="142"/>
      <c r="O192" s="144"/>
      <c r="P192" s="145"/>
      <c r="Q192" s="146"/>
    </row>
    <row r="193" spans="1:17" s="147" customFormat="1" ht="21.9" customHeight="1">
      <c r="A193" s="140"/>
      <c r="B193" s="148"/>
      <c r="C193" s="149"/>
      <c r="D193" s="140"/>
      <c r="E193" s="141"/>
      <c r="F193" s="142"/>
      <c r="G193" s="143"/>
      <c r="H193" s="142"/>
      <c r="I193" s="144"/>
      <c r="J193" s="142"/>
      <c r="K193" s="144"/>
      <c r="L193" s="142"/>
      <c r="M193" s="144"/>
      <c r="N193" s="142"/>
      <c r="O193" s="144"/>
      <c r="P193" s="145"/>
      <c r="Q193" s="146"/>
    </row>
    <row r="194" spans="1:17" s="147" customFormat="1" ht="21.9" customHeight="1">
      <c r="A194" s="140"/>
      <c r="B194" s="148"/>
      <c r="C194" s="149"/>
      <c r="D194" s="140"/>
      <c r="E194" s="141"/>
      <c r="F194" s="142"/>
      <c r="G194" s="143"/>
      <c r="H194" s="142"/>
      <c r="I194" s="144"/>
      <c r="J194" s="142"/>
      <c r="K194" s="144"/>
      <c r="L194" s="142"/>
      <c r="M194" s="144"/>
      <c r="N194" s="142"/>
      <c r="O194" s="144"/>
      <c r="P194" s="145"/>
      <c r="Q194" s="146"/>
    </row>
    <row r="195" spans="1:17" s="147" customFormat="1" ht="21.9" customHeight="1">
      <c r="A195" s="140"/>
      <c r="B195" s="148"/>
      <c r="C195" s="149"/>
      <c r="D195" s="140"/>
      <c r="E195" s="141"/>
      <c r="F195" s="142"/>
      <c r="G195" s="143"/>
      <c r="H195" s="142"/>
      <c r="I195" s="144"/>
      <c r="J195" s="142"/>
      <c r="K195" s="144"/>
      <c r="L195" s="142"/>
      <c r="M195" s="144"/>
      <c r="N195" s="142"/>
      <c r="O195" s="144"/>
      <c r="P195" s="145"/>
      <c r="Q195" s="146"/>
    </row>
    <row r="196" spans="1:17" s="147" customFormat="1" ht="21.9" customHeight="1">
      <c r="A196" s="140"/>
      <c r="B196" s="148"/>
      <c r="C196" s="149"/>
      <c r="D196" s="140"/>
      <c r="E196" s="141"/>
      <c r="F196" s="142"/>
      <c r="G196" s="143"/>
      <c r="H196" s="142"/>
      <c r="I196" s="144"/>
      <c r="J196" s="142"/>
      <c r="K196" s="144"/>
      <c r="L196" s="142"/>
      <c r="M196" s="144"/>
      <c r="N196" s="142"/>
      <c r="O196" s="144"/>
      <c r="P196" s="145"/>
      <c r="Q196" s="146"/>
    </row>
    <row r="197" spans="1:17" s="147" customFormat="1" ht="21.9" customHeight="1">
      <c r="A197" s="140"/>
      <c r="B197" s="148"/>
      <c r="C197" s="149"/>
      <c r="D197" s="140"/>
      <c r="E197" s="141"/>
      <c r="F197" s="142"/>
      <c r="G197" s="143"/>
      <c r="H197" s="142"/>
      <c r="I197" s="144"/>
      <c r="J197" s="142"/>
      <c r="K197" s="144"/>
      <c r="L197" s="142"/>
      <c r="M197" s="144"/>
      <c r="N197" s="142"/>
      <c r="O197" s="144"/>
      <c r="P197" s="145"/>
      <c r="Q197" s="146"/>
    </row>
  </sheetData>
  <mergeCells count="9">
    <mergeCell ref="B3:C3"/>
    <mergeCell ref="B66:C66"/>
    <mergeCell ref="B132:C132"/>
    <mergeCell ref="A1:P1"/>
    <mergeCell ref="F2:G2"/>
    <mergeCell ref="H2:I2"/>
    <mergeCell ref="J2:K2"/>
    <mergeCell ref="L2:M2"/>
    <mergeCell ref="N2:O2"/>
  </mergeCells>
  <phoneticPr fontId="13" type="noConversion"/>
  <pageMargins left="0.74803149606299213" right="0.35433070866141736" top="0.39370078740157483" bottom="0.39370078740157483" header="0" footer="0.27559055118110237"/>
  <pageSetup paperSize="9" orientation="landscape" r:id="rId1"/>
  <headerFooter alignWithMargins="0">
    <oddFooter>&amp;R&amp;"굴림체,굵게"&amp;10공량산출서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F2FFE-C412-48A6-9BDA-794710BDF5F2}">
  <dimension ref="A1:L25"/>
  <sheetViews>
    <sheetView showZeros="0" view="pageBreakPreview" zoomScaleNormal="100" zoomScaleSheetLayoutView="100" workbookViewId="0">
      <pane ySplit="3" topLeftCell="A4" activePane="bottomLeft" state="frozen"/>
      <selection pane="bottomLeft" activeCell="G7" sqref="G7"/>
    </sheetView>
  </sheetViews>
  <sheetFormatPr defaultColWidth="8.8984375" defaultRowHeight="13.2"/>
  <cols>
    <col min="1" max="1" width="3.69921875" style="10" customWidth="1"/>
    <col min="2" max="3" width="16.69921875" style="16" customWidth="1"/>
    <col min="4" max="4" width="4.69921875" style="10" customWidth="1"/>
    <col min="5" max="5" width="5.69921875" style="39" customWidth="1"/>
    <col min="6" max="9" width="10.69921875" style="204" customWidth="1"/>
    <col min="10" max="10" width="9.69921875" style="204" customWidth="1"/>
    <col min="11" max="11" width="10.69921875" style="204" customWidth="1"/>
    <col min="12" max="12" width="5.69921875" style="10" customWidth="1"/>
    <col min="13" max="16384" width="8.8984375" style="9"/>
  </cols>
  <sheetData>
    <row r="1" spans="1:12" ht="22.2" customHeight="1">
      <c r="A1" s="310" t="s">
        <v>61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</row>
    <row r="2" spans="1:12" s="205" customFormat="1" ht="22.2" customHeight="1">
      <c r="A2" s="311" t="s">
        <v>0</v>
      </c>
      <c r="B2" s="312" t="s">
        <v>5</v>
      </c>
      <c r="C2" s="312" t="s">
        <v>6</v>
      </c>
      <c r="D2" s="311" t="s">
        <v>1</v>
      </c>
      <c r="E2" s="313" t="s">
        <v>2</v>
      </c>
      <c r="F2" s="315" t="s">
        <v>63</v>
      </c>
      <c r="G2" s="315"/>
      <c r="H2" s="315" t="s">
        <v>64</v>
      </c>
      <c r="I2" s="315"/>
      <c r="J2" s="315" t="s">
        <v>65</v>
      </c>
      <c r="K2" s="315"/>
      <c r="L2" s="311" t="s">
        <v>66</v>
      </c>
    </row>
    <row r="3" spans="1:12" s="205" customFormat="1" ht="22.2" customHeight="1">
      <c r="A3" s="311"/>
      <c r="B3" s="312"/>
      <c r="C3" s="312"/>
      <c r="D3" s="311"/>
      <c r="E3" s="314"/>
      <c r="F3" s="236" t="s">
        <v>67</v>
      </c>
      <c r="G3" s="236" t="s">
        <v>68</v>
      </c>
      <c r="H3" s="236" t="s">
        <v>67</v>
      </c>
      <c r="I3" s="236" t="s">
        <v>68</v>
      </c>
      <c r="J3" s="236" t="s">
        <v>67</v>
      </c>
      <c r="K3" s="236" t="s">
        <v>68</v>
      </c>
      <c r="L3" s="311"/>
    </row>
    <row r="4" spans="1:12" s="205" customFormat="1" ht="21.9" customHeight="1">
      <c r="A4" s="235">
        <v>1</v>
      </c>
      <c r="B4" s="304" t="str">
        <f>일위대가목록!B6</f>
        <v>LV-M 저압종합반</v>
      </c>
      <c r="C4" s="305"/>
      <c r="D4" s="206"/>
      <c r="E4" s="207"/>
      <c r="F4" s="211"/>
      <c r="G4" s="211"/>
      <c r="H4" s="211"/>
      <c r="I4" s="211"/>
      <c r="J4" s="211"/>
      <c r="K4" s="211"/>
      <c r="L4" s="206"/>
    </row>
    <row r="5" spans="1:12" s="205" customFormat="1" ht="21.9" customHeight="1">
      <c r="A5" s="206"/>
      <c r="B5" s="20" t="s">
        <v>193</v>
      </c>
      <c r="C5" s="19" t="s">
        <v>199</v>
      </c>
      <c r="D5" s="206" t="s">
        <v>45</v>
      </c>
      <c r="E5" s="209">
        <v>1</v>
      </c>
      <c r="F5" s="211">
        <f>일위대가!F8</f>
        <v>56643</v>
      </c>
      <c r="G5" s="211">
        <f>F5*E5</f>
        <v>56643</v>
      </c>
      <c r="H5" s="211">
        <f>일위대가!H8</f>
        <v>1888103</v>
      </c>
      <c r="I5" s="211">
        <f>E5*H5</f>
        <v>1888103</v>
      </c>
      <c r="J5" s="211">
        <f>일위대가!J8</f>
        <v>0</v>
      </c>
      <c r="K5" s="211"/>
      <c r="L5" s="206"/>
    </row>
    <row r="6" spans="1:12" s="205" customFormat="1" ht="21.9" customHeight="1">
      <c r="A6" s="206"/>
      <c r="B6" s="20" t="s">
        <v>194</v>
      </c>
      <c r="C6" s="19" t="s">
        <v>199</v>
      </c>
      <c r="D6" s="206" t="s">
        <v>45</v>
      </c>
      <c r="E6" s="209">
        <v>1</v>
      </c>
      <c r="F6" s="211">
        <f>일위대가!F8</f>
        <v>56643</v>
      </c>
      <c r="G6" s="211">
        <f t="shared" ref="G6:G7" si="0">F6*E6</f>
        <v>56643</v>
      </c>
      <c r="H6" s="211">
        <f>일위대가!H8</f>
        <v>1888103</v>
      </c>
      <c r="I6" s="211">
        <f t="shared" ref="I6:I7" si="1">E6*H6</f>
        <v>1888103</v>
      </c>
      <c r="J6" s="211">
        <f>일위대가!J8</f>
        <v>0</v>
      </c>
      <c r="K6" s="211"/>
      <c r="L6" s="206"/>
    </row>
    <row r="7" spans="1:12" s="205" customFormat="1" ht="21.9" customHeight="1">
      <c r="A7" s="206"/>
      <c r="B7" s="20" t="s">
        <v>195</v>
      </c>
      <c r="C7" s="19" t="s">
        <v>199</v>
      </c>
      <c r="D7" s="206" t="s">
        <v>45</v>
      </c>
      <c r="E7" s="209">
        <v>1</v>
      </c>
      <c r="F7" s="211">
        <f>일위대가!F8</f>
        <v>56643</v>
      </c>
      <c r="G7" s="211">
        <f t="shared" si="0"/>
        <v>56643</v>
      </c>
      <c r="H7" s="211">
        <f>일위대가!H8</f>
        <v>1888103</v>
      </c>
      <c r="I7" s="211">
        <f t="shared" si="1"/>
        <v>1888103</v>
      </c>
      <c r="J7" s="211">
        <f>일위대가!J8</f>
        <v>0</v>
      </c>
      <c r="K7" s="211"/>
      <c r="L7" s="206"/>
    </row>
    <row r="8" spans="1:12" s="211" customFormat="1" ht="21.9" customHeight="1">
      <c r="A8" s="206"/>
      <c r="B8" s="208"/>
      <c r="C8" s="208"/>
      <c r="D8" s="206"/>
      <c r="E8" s="207"/>
      <c r="L8" s="206"/>
    </row>
    <row r="9" spans="1:12" s="211" customFormat="1" ht="21.9" customHeight="1">
      <c r="A9" s="206"/>
      <c r="B9" s="208"/>
      <c r="C9" s="208"/>
      <c r="D9" s="206"/>
      <c r="E9" s="207"/>
      <c r="L9" s="206"/>
    </row>
    <row r="10" spans="1:12" s="211" customFormat="1" ht="21.9" customHeight="1">
      <c r="A10" s="206"/>
      <c r="B10" s="208"/>
      <c r="C10" s="208"/>
      <c r="D10" s="206"/>
      <c r="E10" s="207"/>
      <c r="L10" s="206"/>
    </row>
    <row r="11" spans="1:12" s="211" customFormat="1" ht="21.9" customHeight="1">
      <c r="A11" s="206"/>
      <c r="B11" s="208"/>
      <c r="C11" s="208"/>
      <c r="D11" s="206"/>
      <c r="E11" s="207"/>
      <c r="L11" s="206"/>
    </row>
    <row r="12" spans="1:12" s="211" customFormat="1" ht="21.9" customHeight="1">
      <c r="A12" s="206"/>
      <c r="B12" s="208"/>
      <c r="C12" s="208"/>
      <c r="D12" s="206"/>
      <c r="E12" s="207"/>
      <c r="L12" s="206"/>
    </row>
    <row r="13" spans="1:12" s="211" customFormat="1" ht="21.9" customHeight="1">
      <c r="A13" s="206"/>
      <c r="B13" s="208"/>
      <c r="C13" s="208"/>
      <c r="D13" s="206"/>
      <c r="E13" s="207"/>
      <c r="L13" s="206"/>
    </row>
    <row r="14" spans="1:12" s="211" customFormat="1" ht="21.9" customHeight="1">
      <c r="A14" s="206"/>
      <c r="B14" s="208"/>
      <c r="C14" s="208"/>
      <c r="D14" s="206"/>
      <c r="E14" s="207"/>
      <c r="L14" s="206"/>
    </row>
    <row r="15" spans="1:12" s="211" customFormat="1" ht="21.9" customHeight="1">
      <c r="A15" s="206"/>
      <c r="B15" s="208"/>
      <c r="C15" s="208"/>
      <c r="D15" s="206"/>
      <c r="E15" s="207"/>
      <c r="L15" s="206"/>
    </row>
    <row r="16" spans="1:12" s="211" customFormat="1" ht="21.9" customHeight="1">
      <c r="A16" s="206"/>
      <c r="B16" s="208"/>
      <c r="C16" s="208"/>
      <c r="D16" s="206"/>
      <c r="E16" s="207"/>
      <c r="L16" s="206"/>
    </row>
    <row r="17" spans="1:12" s="211" customFormat="1" ht="21.9" customHeight="1">
      <c r="A17" s="206"/>
      <c r="B17" s="208"/>
      <c r="C17" s="208"/>
      <c r="D17" s="206"/>
      <c r="E17" s="207"/>
      <c r="L17" s="206"/>
    </row>
    <row r="18" spans="1:12" s="211" customFormat="1" ht="21.9" customHeight="1">
      <c r="A18" s="206"/>
      <c r="B18" s="208"/>
      <c r="C18" s="208"/>
      <c r="D18" s="206"/>
      <c r="E18" s="207"/>
      <c r="L18" s="206"/>
    </row>
    <row r="19" spans="1:12" s="211" customFormat="1" ht="21.9" customHeight="1">
      <c r="A19" s="206"/>
      <c r="B19" s="208"/>
      <c r="C19" s="208"/>
      <c r="D19" s="206"/>
      <c r="E19" s="207"/>
      <c r="L19" s="206"/>
    </row>
    <row r="20" spans="1:12" s="211" customFormat="1" ht="21.9" customHeight="1">
      <c r="A20" s="206"/>
      <c r="B20" s="208"/>
      <c r="C20" s="208"/>
      <c r="D20" s="206"/>
      <c r="E20" s="207"/>
      <c r="L20" s="206"/>
    </row>
    <row r="21" spans="1:12" s="211" customFormat="1" ht="21.9" customHeight="1">
      <c r="A21" s="206"/>
      <c r="B21" s="208"/>
      <c r="C21" s="208"/>
      <c r="D21" s="206"/>
      <c r="E21" s="207"/>
      <c r="L21" s="206"/>
    </row>
    <row r="22" spans="1:12" s="211" customFormat="1" ht="21.9" customHeight="1">
      <c r="A22" s="206"/>
      <c r="B22" s="208"/>
      <c r="C22" s="208"/>
      <c r="D22" s="206"/>
      <c r="E22" s="207"/>
      <c r="L22" s="206"/>
    </row>
    <row r="23" spans="1:12" s="211" customFormat="1" ht="21.9" customHeight="1">
      <c r="A23" s="206"/>
      <c r="B23" s="208"/>
      <c r="C23" s="208"/>
      <c r="D23" s="206"/>
      <c r="E23" s="207"/>
      <c r="L23" s="206"/>
    </row>
    <row r="24" spans="1:12" s="211" customFormat="1" ht="21.9" customHeight="1">
      <c r="A24" s="206"/>
      <c r="B24" s="208"/>
      <c r="C24" s="208"/>
      <c r="D24" s="206"/>
      <c r="E24" s="207"/>
      <c r="L24" s="206"/>
    </row>
    <row r="25" spans="1:12" s="205" customFormat="1" ht="21.9" customHeight="1">
      <c r="A25" s="206"/>
      <c r="B25" s="20" t="s">
        <v>418</v>
      </c>
      <c r="C25" s="19"/>
      <c r="D25" s="206"/>
      <c r="E25" s="209"/>
      <c r="F25" s="211"/>
      <c r="G25" s="211">
        <f>SUM(G5:G24)</f>
        <v>169929</v>
      </c>
      <c r="H25" s="211"/>
      <c r="I25" s="211">
        <f>SUM(I5:I24)</f>
        <v>5664309</v>
      </c>
      <c r="J25" s="211"/>
      <c r="K25" s="211">
        <f>SUM(K5:K24)</f>
        <v>0</v>
      </c>
      <c r="L25" s="206"/>
    </row>
  </sheetData>
  <mergeCells count="11">
    <mergeCell ref="B4:C4"/>
    <mergeCell ref="A1:L1"/>
    <mergeCell ref="A2:A3"/>
    <mergeCell ref="B2:B3"/>
    <mergeCell ref="C2:C3"/>
    <mergeCell ref="D2:D3"/>
    <mergeCell ref="E2:E3"/>
    <mergeCell ref="F2:G2"/>
    <mergeCell ref="H2:I2"/>
    <mergeCell ref="J2:K2"/>
    <mergeCell ref="L2:L3"/>
  </mergeCells>
  <phoneticPr fontId="13" type="noConversion"/>
  <pageMargins left="0.74803149606299213" right="0.35433070866141736" top="0.39370078740157483" bottom="0.39370078740157483" header="0" footer="0.27559055118110237"/>
  <pageSetup paperSize="9" scale="86" orientation="landscape" r:id="rId1"/>
  <headerFooter alignWithMargins="0">
    <oddFooter>&amp;R&amp;"굴림체,굵게"&amp;10내역서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62B313-9B2F-4A46-9279-4C228A3F3FAC}">
  <dimension ref="A1:M8"/>
  <sheetViews>
    <sheetView workbookViewId="0">
      <selection activeCell="G6" sqref="G6"/>
    </sheetView>
  </sheetViews>
  <sheetFormatPr defaultRowHeight="14.4"/>
  <cols>
    <col min="1" max="1" width="23.8984375" customWidth="1"/>
    <col min="2" max="2" width="25.3984375" customWidth="1"/>
    <col min="3" max="3" width="6.5" customWidth="1"/>
    <col min="4" max="13" width="13.59765625" customWidth="1"/>
  </cols>
  <sheetData>
    <row r="1" spans="1:13" ht="30" customHeight="1">
      <c r="A1" s="283" t="s">
        <v>427</v>
      </c>
      <c r="B1" s="283" t="s">
        <v>428</v>
      </c>
      <c r="C1" s="283" t="s">
        <v>254</v>
      </c>
      <c r="D1" s="283" t="s">
        <v>429</v>
      </c>
      <c r="E1" s="283" t="s">
        <v>430</v>
      </c>
      <c r="F1" s="283"/>
      <c r="G1" s="283" t="s">
        <v>431</v>
      </c>
      <c r="H1" s="283"/>
      <c r="I1" s="283" t="s">
        <v>432</v>
      </c>
      <c r="J1" s="283"/>
      <c r="K1" s="283" t="s">
        <v>433</v>
      </c>
      <c r="L1" s="283"/>
      <c r="M1" s="283" t="s">
        <v>434</v>
      </c>
    </row>
    <row r="2" spans="1:13" ht="30" customHeight="1">
      <c r="A2" s="283"/>
      <c r="B2" s="283"/>
      <c r="C2" s="283"/>
      <c r="D2" s="283"/>
      <c r="E2" s="243" t="s">
        <v>435</v>
      </c>
      <c r="F2" s="243" t="s">
        <v>436</v>
      </c>
      <c r="G2" s="243" t="s">
        <v>435</v>
      </c>
      <c r="H2" s="243" t="s">
        <v>436</v>
      </c>
      <c r="I2" s="243" t="s">
        <v>435</v>
      </c>
      <c r="J2" s="243" t="s">
        <v>436</v>
      </c>
      <c r="K2" s="243" t="s">
        <v>435</v>
      </c>
      <c r="L2" s="243" t="s">
        <v>436</v>
      </c>
      <c r="M2" s="283"/>
    </row>
    <row r="3" spans="1:13" ht="30" customHeight="1">
      <c r="A3" s="321" t="s">
        <v>441</v>
      </c>
      <c r="B3" s="321"/>
      <c r="C3" s="321"/>
      <c r="D3" s="321"/>
      <c r="E3" s="322"/>
      <c r="F3" s="323"/>
      <c r="G3" s="322"/>
      <c r="H3" s="323"/>
      <c r="I3" s="322"/>
      <c r="J3" s="323"/>
      <c r="K3" s="322"/>
      <c r="L3" s="323"/>
      <c r="M3" s="321"/>
    </row>
    <row r="4" spans="1:13" ht="30" customHeight="1">
      <c r="A4" s="239" t="s">
        <v>419</v>
      </c>
      <c r="B4" s="239" t="s">
        <v>420</v>
      </c>
      <c r="C4" s="239" t="s">
        <v>12</v>
      </c>
      <c r="D4" s="240">
        <v>2.4500000000000002</v>
      </c>
      <c r="E4" s="241">
        <v>0</v>
      </c>
      <c r="F4" s="242">
        <v>0</v>
      </c>
      <c r="G4" s="241">
        <f>단가대비표!N75</f>
        <v>485075</v>
      </c>
      <c r="H4" s="242">
        <v>1188433.7</v>
      </c>
      <c r="I4" s="241">
        <v>0</v>
      </c>
      <c r="J4" s="242">
        <v>0</v>
      </c>
      <c r="K4" s="241">
        <v>485075</v>
      </c>
      <c r="L4" s="242">
        <f>D4*K4</f>
        <v>1188433.75</v>
      </c>
      <c r="M4" s="239" t="s">
        <v>352</v>
      </c>
    </row>
    <row r="5" spans="1:13" ht="30" customHeight="1">
      <c r="A5" s="239" t="s">
        <v>421</v>
      </c>
      <c r="B5" s="239" t="s">
        <v>422</v>
      </c>
      <c r="C5" s="239" t="s">
        <v>12</v>
      </c>
      <c r="D5" s="240">
        <v>1.2</v>
      </c>
      <c r="E5" s="241">
        <v>0</v>
      </c>
      <c r="F5" s="242">
        <v>0</v>
      </c>
      <c r="G5" s="241">
        <f>단가대비표!N77</f>
        <v>281939</v>
      </c>
      <c r="H5" s="242">
        <v>338326.8</v>
      </c>
      <c r="I5" s="241">
        <v>0</v>
      </c>
      <c r="J5" s="242">
        <v>0</v>
      </c>
      <c r="K5" s="241">
        <v>281939</v>
      </c>
      <c r="L5" s="242">
        <f>D5*K5</f>
        <v>338326.8</v>
      </c>
      <c r="M5" s="239" t="s">
        <v>352</v>
      </c>
    </row>
    <row r="6" spans="1:13" ht="30" customHeight="1">
      <c r="A6" s="239" t="s">
        <v>423</v>
      </c>
      <c r="B6" s="239" t="s">
        <v>422</v>
      </c>
      <c r="C6" s="239" t="s">
        <v>12</v>
      </c>
      <c r="D6" s="240">
        <v>2.1</v>
      </c>
      <c r="E6" s="241">
        <v>0</v>
      </c>
      <c r="F6" s="242">
        <v>0</v>
      </c>
      <c r="G6" s="241">
        <f>단가대비표!N76</f>
        <v>172068</v>
      </c>
      <c r="H6" s="242">
        <v>361342.8</v>
      </c>
      <c r="I6" s="241">
        <v>0</v>
      </c>
      <c r="J6" s="242">
        <v>0</v>
      </c>
      <c r="K6" s="241">
        <v>172068</v>
      </c>
      <c r="L6" s="242">
        <f>D6*K6</f>
        <v>361342.8</v>
      </c>
      <c r="M6" s="239" t="s">
        <v>352</v>
      </c>
    </row>
    <row r="7" spans="1:13" ht="30" customHeight="1">
      <c r="A7" s="239" t="s">
        <v>424</v>
      </c>
      <c r="B7" s="239" t="s">
        <v>425</v>
      </c>
      <c r="C7" s="239" t="s">
        <v>235</v>
      </c>
      <c r="D7" s="240">
        <v>1</v>
      </c>
      <c r="E7" s="241">
        <f>TRUNC(SUM(H4:H6)*0.03,0)</f>
        <v>56643</v>
      </c>
      <c r="F7" s="242">
        <f>D7*E7</f>
        <v>56643</v>
      </c>
      <c r="G7" s="241">
        <v>0</v>
      </c>
      <c r="H7" s="242">
        <v>0</v>
      </c>
      <c r="I7" s="241">
        <v>0</v>
      </c>
      <c r="J7" s="242">
        <v>0</v>
      </c>
      <c r="K7" s="241">
        <f>E7+G7+I7</f>
        <v>56643</v>
      </c>
      <c r="L7" s="242">
        <f>D7*K7</f>
        <v>56643</v>
      </c>
      <c r="M7" s="239" t="s">
        <v>352</v>
      </c>
    </row>
    <row r="8" spans="1:13" ht="30" customHeight="1">
      <c r="A8" s="239" t="s">
        <v>426</v>
      </c>
      <c r="B8" s="239" t="s">
        <v>352</v>
      </c>
      <c r="C8" s="239" t="s">
        <v>352</v>
      </c>
      <c r="D8" s="240"/>
      <c r="E8" s="241"/>
      <c r="F8" s="242">
        <v>56643</v>
      </c>
      <c r="G8" s="241"/>
      <c r="H8" s="242">
        <f>TRUNC(SUM(H4:H7),0)</f>
        <v>1888103</v>
      </c>
      <c r="I8" s="241"/>
      <c r="J8" s="242">
        <v>0</v>
      </c>
      <c r="K8" s="241"/>
      <c r="L8" s="242">
        <f>TRUNC(SUM(F8,H8,J8),0)</f>
        <v>1944746</v>
      </c>
      <c r="M8" s="239" t="s">
        <v>352</v>
      </c>
    </row>
  </sheetData>
  <mergeCells count="10">
    <mergeCell ref="A3:M3"/>
    <mergeCell ref="A1:A2"/>
    <mergeCell ref="B1:B2"/>
    <mergeCell ref="C1:C2"/>
    <mergeCell ref="D1:D2"/>
    <mergeCell ref="E1:F1"/>
    <mergeCell ref="G1:H1"/>
    <mergeCell ref="I1:J1"/>
    <mergeCell ref="K1:L1"/>
    <mergeCell ref="M1:M2"/>
  </mergeCells>
  <phoneticPr fontId="13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N87"/>
  <sheetViews>
    <sheetView view="pageBreakPreview" zoomScaleNormal="100" zoomScaleSheetLayoutView="100" workbookViewId="0">
      <pane ySplit="3" topLeftCell="A61" activePane="bottomLeft" state="frozen"/>
      <selection pane="bottomLeft" activeCell="L75" sqref="L75"/>
    </sheetView>
  </sheetViews>
  <sheetFormatPr defaultColWidth="8.8984375" defaultRowHeight="10.8"/>
  <cols>
    <col min="1" max="2" width="18.796875" style="165" customWidth="1"/>
    <col min="3" max="3" width="4.796875" style="166" customWidth="1"/>
    <col min="4" max="4" width="6.796875" style="165" customWidth="1"/>
    <col min="5" max="5" width="5.796875" style="165" customWidth="1"/>
    <col min="6" max="6" width="6.796875" style="165" customWidth="1"/>
    <col min="7" max="7" width="5.796875" style="165" customWidth="1"/>
    <col min="8" max="8" width="6.796875" style="165" customWidth="1"/>
    <col min="9" max="9" width="5.796875" style="174" customWidth="1"/>
    <col min="10" max="10" width="6.796875" style="165" customWidth="1"/>
    <col min="11" max="11" width="5.796875" style="175" customWidth="1"/>
    <col min="12" max="12" width="6.796875" style="165" customWidth="1"/>
    <col min="13" max="13" width="5.796875" style="165" customWidth="1"/>
    <col min="14" max="14" width="10.796875" style="165" customWidth="1"/>
    <col min="15" max="16384" width="8.8984375" style="165"/>
  </cols>
  <sheetData>
    <row r="1" spans="1:14" ht="21.9" customHeight="1">
      <c r="A1" s="324" t="s">
        <v>251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</row>
    <row r="2" spans="1:14" s="166" customFormat="1" ht="21.9" customHeight="1">
      <c r="A2" s="325" t="s">
        <v>252</v>
      </c>
      <c r="B2" s="325" t="s">
        <v>253</v>
      </c>
      <c r="C2" s="325" t="s">
        <v>254</v>
      </c>
      <c r="D2" s="325" t="s">
        <v>255</v>
      </c>
      <c r="E2" s="325"/>
      <c r="F2" s="325" t="s">
        <v>256</v>
      </c>
      <c r="G2" s="325"/>
      <c r="H2" s="325" t="s">
        <v>257</v>
      </c>
      <c r="I2" s="325"/>
      <c r="J2" s="325" t="s">
        <v>258</v>
      </c>
      <c r="K2" s="325"/>
      <c r="L2" s="326" t="s">
        <v>417</v>
      </c>
      <c r="M2" s="326"/>
      <c r="N2" s="325" t="s">
        <v>259</v>
      </c>
    </row>
    <row r="3" spans="1:14" s="166" customFormat="1" ht="21.9" customHeight="1">
      <c r="A3" s="325"/>
      <c r="B3" s="325"/>
      <c r="C3" s="325"/>
      <c r="D3" s="81" t="s">
        <v>260</v>
      </c>
      <c r="E3" s="129" t="s">
        <v>261</v>
      </c>
      <c r="F3" s="81" t="s">
        <v>260</v>
      </c>
      <c r="G3" s="129" t="s">
        <v>261</v>
      </c>
      <c r="H3" s="129" t="s">
        <v>260</v>
      </c>
      <c r="I3" s="129" t="s">
        <v>262</v>
      </c>
      <c r="J3" s="81" t="s">
        <v>260</v>
      </c>
      <c r="K3" s="129" t="s">
        <v>263</v>
      </c>
      <c r="L3" s="81" t="s">
        <v>260</v>
      </c>
      <c r="M3" s="81" t="s">
        <v>264</v>
      </c>
      <c r="N3" s="325"/>
    </row>
    <row r="4" spans="1:14" s="178" customFormat="1" ht="21.9" customHeight="1">
      <c r="A4" s="216" t="s">
        <v>265</v>
      </c>
      <c r="B4" s="216" t="s">
        <v>127</v>
      </c>
      <c r="C4" s="214" t="s">
        <v>51</v>
      </c>
      <c r="D4" s="213"/>
      <c r="E4" s="213"/>
      <c r="F4" s="213"/>
      <c r="G4" s="216"/>
      <c r="H4" s="216"/>
      <c r="I4" s="215"/>
      <c r="J4" s="216"/>
      <c r="K4" s="215"/>
      <c r="L4" s="213">
        <v>2051</v>
      </c>
      <c r="M4" s="217" t="s">
        <v>267</v>
      </c>
      <c r="N4" s="213">
        <f>MINA(D4,F4,H4,J4,L4)</f>
        <v>2051</v>
      </c>
    </row>
    <row r="5" spans="1:14" s="178" customFormat="1" ht="21.9" customHeight="1">
      <c r="A5" s="216" t="s">
        <v>265</v>
      </c>
      <c r="B5" s="216" t="s">
        <v>108</v>
      </c>
      <c r="C5" s="214" t="s">
        <v>51</v>
      </c>
      <c r="D5" s="213"/>
      <c r="E5" s="213"/>
      <c r="F5" s="213"/>
      <c r="G5" s="216"/>
      <c r="H5" s="216"/>
      <c r="I5" s="215"/>
      <c r="J5" s="213"/>
      <c r="K5" s="215"/>
      <c r="L5" s="213">
        <v>3203</v>
      </c>
      <c r="M5" s="217" t="s">
        <v>321</v>
      </c>
      <c r="N5" s="213">
        <f t="shared" ref="N5:N61" si="0">MINA(D5,F5,H5,J5,L5)</f>
        <v>3203</v>
      </c>
    </row>
    <row r="6" spans="1:14" s="178" customFormat="1" ht="21.9" customHeight="1">
      <c r="A6" s="216" t="s">
        <v>265</v>
      </c>
      <c r="B6" s="216" t="s">
        <v>192</v>
      </c>
      <c r="C6" s="214" t="s">
        <v>51</v>
      </c>
      <c r="D6" s="213">
        <v>24870</v>
      </c>
      <c r="E6" s="213">
        <v>1099</v>
      </c>
      <c r="F6" s="213">
        <v>29869</v>
      </c>
      <c r="G6" s="216">
        <v>1199</v>
      </c>
      <c r="H6" s="216"/>
      <c r="I6" s="215"/>
      <c r="J6" s="216"/>
      <c r="K6" s="215"/>
      <c r="L6" s="213"/>
      <c r="M6" s="217"/>
      <c r="N6" s="213">
        <f t="shared" si="0"/>
        <v>24870</v>
      </c>
    </row>
    <row r="7" spans="1:14" s="178" customFormat="1" ht="21.9" customHeight="1">
      <c r="A7" s="216" t="s">
        <v>268</v>
      </c>
      <c r="B7" s="216" t="s">
        <v>161</v>
      </c>
      <c r="C7" s="214" t="s">
        <v>51</v>
      </c>
      <c r="D7" s="213"/>
      <c r="E7" s="213"/>
      <c r="F7" s="213"/>
      <c r="G7" s="216"/>
      <c r="H7" s="216"/>
      <c r="I7" s="215"/>
      <c r="J7" s="213"/>
      <c r="K7" s="215"/>
      <c r="L7" s="213">
        <v>13127</v>
      </c>
      <c r="M7" s="217" t="s">
        <v>269</v>
      </c>
      <c r="N7" s="213">
        <f t="shared" si="0"/>
        <v>13127</v>
      </c>
    </row>
    <row r="8" spans="1:14" s="178" customFormat="1" ht="21.9" customHeight="1">
      <c r="A8" s="216" t="s">
        <v>56</v>
      </c>
      <c r="B8" s="216" t="s">
        <v>57</v>
      </c>
      <c r="C8" s="214" t="s">
        <v>51</v>
      </c>
      <c r="D8" s="213"/>
      <c r="E8" s="213"/>
      <c r="F8" s="213"/>
      <c r="G8" s="216"/>
      <c r="H8" s="216"/>
      <c r="I8" s="215"/>
      <c r="J8" s="216"/>
      <c r="K8" s="215"/>
      <c r="L8" s="213">
        <v>524</v>
      </c>
      <c r="M8" s="217" t="s">
        <v>270</v>
      </c>
      <c r="N8" s="213">
        <f t="shared" si="0"/>
        <v>524</v>
      </c>
    </row>
    <row r="9" spans="1:14" s="178" customFormat="1" ht="21.9" customHeight="1">
      <c r="A9" s="216" t="s">
        <v>56</v>
      </c>
      <c r="B9" s="216" t="s">
        <v>111</v>
      </c>
      <c r="C9" s="214" t="s">
        <v>51</v>
      </c>
      <c r="D9" s="213"/>
      <c r="E9" s="213"/>
      <c r="F9" s="213"/>
      <c r="G9" s="216"/>
      <c r="H9" s="216"/>
      <c r="I9" s="215"/>
      <c r="J9" s="216"/>
      <c r="K9" s="215"/>
      <c r="L9" s="213">
        <v>810</v>
      </c>
      <c r="M9" s="217" t="s">
        <v>266</v>
      </c>
      <c r="N9" s="213">
        <f t="shared" si="0"/>
        <v>810</v>
      </c>
    </row>
    <row r="10" spans="1:14" s="178" customFormat="1" ht="21.9" customHeight="1">
      <c r="A10" s="216" t="s">
        <v>130</v>
      </c>
      <c r="B10" s="216" t="s">
        <v>131</v>
      </c>
      <c r="C10" s="214" t="s">
        <v>46</v>
      </c>
      <c r="D10" s="213"/>
      <c r="E10" s="213"/>
      <c r="F10" s="213"/>
      <c r="G10" s="216"/>
      <c r="H10" s="213"/>
      <c r="I10" s="215"/>
      <c r="J10" s="216"/>
      <c r="K10" s="215"/>
      <c r="L10" s="213">
        <v>48000</v>
      </c>
      <c r="M10" s="217" t="s">
        <v>271</v>
      </c>
      <c r="N10" s="213">
        <f t="shared" si="0"/>
        <v>48000</v>
      </c>
    </row>
    <row r="11" spans="1:14" s="178" customFormat="1" ht="21.9" customHeight="1">
      <c r="A11" s="216" t="s">
        <v>132</v>
      </c>
      <c r="B11" s="216" t="s">
        <v>131</v>
      </c>
      <c r="C11" s="214" t="s">
        <v>46</v>
      </c>
      <c r="D11" s="213"/>
      <c r="E11" s="213"/>
      <c r="F11" s="213"/>
      <c r="G11" s="216"/>
      <c r="H11" s="213"/>
      <c r="I11" s="215"/>
      <c r="J11" s="216"/>
      <c r="K11" s="215"/>
      <c r="L11" s="213">
        <v>48000</v>
      </c>
      <c r="M11" s="217" t="s">
        <v>272</v>
      </c>
      <c r="N11" s="213">
        <f t="shared" si="0"/>
        <v>48000</v>
      </c>
    </row>
    <row r="12" spans="1:14" s="178" customFormat="1" ht="21.9" customHeight="1">
      <c r="A12" s="216" t="s">
        <v>162</v>
      </c>
      <c r="B12" s="216" t="s">
        <v>163</v>
      </c>
      <c r="C12" s="214" t="s">
        <v>53</v>
      </c>
      <c r="D12" s="213"/>
      <c r="E12" s="213"/>
      <c r="F12" s="213"/>
      <c r="G12" s="216"/>
      <c r="H12" s="213">
        <v>2450250</v>
      </c>
      <c r="I12" s="215" t="s">
        <v>273</v>
      </c>
      <c r="J12" s="213">
        <v>985100</v>
      </c>
      <c r="K12" s="215" t="s">
        <v>314</v>
      </c>
      <c r="L12" s="213"/>
      <c r="M12" s="217"/>
      <c r="N12" s="213">
        <f t="shared" si="0"/>
        <v>985100</v>
      </c>
    </row>
    <row r="13" spans="1:14" s="178" customFormat="1" ht="21.9" customHeight="1">
      <c r="A13" s="216" t="s">
        <v>138</v>
      </c>
      <c r="B13" s="216" t="s">
        <v>139</v>
      </c>
      <c r="C13" s="214" t="s">
        <v>46</v>
      </c>
      <c r="D13" s="216"/>
      <c r="E13" s="215"/>
      <c r="F13" s="216"/>
      <c r="G13" s="216"/>
      <c r="H13" s="213">
        <v>236250</v>
      </c>
      <c r="I13" s="215" t="s">
        <v>274</v>
      </c>
      <c r="J13" s="216"/>
      <c r="K13" s="215"/>
      <c r="L13" s="213">
        <v>199000</v>
      </c>
      <c r="M13" s="214" t="s">
        <v>275</v>
      </c>
      <c r="N13" s="213">
        <f t="shared" si="0"/>
        <v>199000</v>
      </c>
    </row>
    <row r="14" spans="1:14" s="178" customFormat="1" ht="21.9" customHeight="1">
      <c r="A14" s="216" t="s">
        <v>121</v>
      </c>
      <c r="B14" s="216" t="s">
        <v>122</v>
      </c>
      <c r="C14" s="214" t="s">
        <v>46</v>
      </c>
      <c r="D14" s="216"/>
      <c r="E14" s="216"/>
      <c r="F14" s="216"/>
      <c r="G14" s="216"/>
      <c r="H14" s="213">
        <v>19560</v>
      </c>
      <c r="I14" s="215" t="s">
        <v>273</v>
      </c>
      <c r="J14" s="213"/>
      <c r="K14" s="215"/>
      <c r="L14" s="213">
        <v>13700</v>
      </c>
      <c r="M14" s="217" t="s">
        <v>276</v>
      </c>
      <c r="N14" s="213">
        <f t="shared" si="0"/>
        <v>13700</v>
      </c>
    </row>
    <row r="15" spans="1:14" s="178" customFormat="1" ht="21.9" customHeight="1">
      <c r="A15" s="216" t="s">
        <v>121</v>
      </c>
      <c r="B15" s="216" t="s">
        <v>184</v>
      </c>
      <c r="C15" s="214" t="s">
        <v>46</v>
      </c>
      <c r="D15" s="216"/>
      <c r="E15" s="216"/>
      <c r="F15" s="216"/>
      <c r="G15" s="216"/>
      <c r="H15" s="213">
        <v>23550</v>
      </c>
      <c r="I15" s="215" t="s">
        <v>273</v>
      </c>
      <c r="J15" s="213"/>
      <c r="K15" s="215"/>
      <c r="L15" s="213">
        <v>19560</v>
      </c>
      <c r="M15" s="217" t="s">
        <v>277</v>
      </c>
      <c r="N15" s="213">
        <f t="shared" si="0"/>
        <v>19560</v>
      </c>
    </row>
    <row r="16" spans="1:14" s="178" customFormat="1" ht="21.9" customHeight="1">
      <c r="A16" s="216" t="s">
        <v>125</v>
      </c>
      <c r="B16" s="216" t="s">
        <v>126</v>
      </c>
      <c r="C16" s="214" t="s">
        <v>53</v>
      </c>
      <c r="D16" s="216"/>
      <c r="E16" s="215"/>
      <c r="F16" s="213">
        <v>12900</v>
      </c>
      <c r="G16" s="216">
        <v>1274</v>
      </c>
      <c r="H16" s="213">
        <v>26330</v>
      </c>
      <c r="I16" s="215" t="s">
        <v>273</v>
      </c>
      <c r="J16" s="216"/>
      <c r="K16" s="215"/>
      <c r="L16" s="213">
        <v>12900</v>
      </c>
      <c r="M16" s="217" t="s">
        <v>322</v>
      </c>
      <c r="N16" s="213">
        <f t="shared" si="0"/>
        <v>12900</v>
      </c>
    </row>
    <row r="17" spans="1:14" s="178" customFormat="1" ht="21.9" customHeight="1">
      <c r="A17" s="216" t="s">
        <v>188</v>
      </c>
      <c r="B17" s="216" t="s">
        <v>189</v>
      </c>
      <c r="C17" s="214" t="s">
        <v>53</v>
      </c>
      <c r="D17" s="213"/>
      <c r="E17" s="213"/>
      <c r="F17" s="213"/>
      <c r="G17" s="216"/>
      <c r="H17" s="213">
        <v>863940</v>
      </c>
      <c r="I17" s="215" t="s">
        <v>273</v>
      </c>
      <c r="J17" s="216"/>
      <c r="K17" s="215"/>
      <c r="L17" s="213"/>
      <c r="M17" s="217"/>
      <c r="N17" s="213">
        <f t="shared" si="0"/>
        <v>863940</v>
      </c>
    </row>
    <row r="18" spans="1:14" s="178" customFormat="1" ht="21.9" customHeight="1">
      <c r="A18" s="216" t="s">
        <v>316</v>
      </c>
      <c r="B18" s="216" t="s">
        <v>152</v>
      </c>
      <c r="C18" s="214" t="s">
        <v>46</v>
      </c>
      <c r="D18" s="213"/>
      <c r="E18" s="213"/>
      <c r="F18" s="213"/>
      <c r="G18" s="216"/>
      <c r="H18" s="213"/>
      <c r="I18" s="215"/>
      <c r="J18" s="216"/>
      <c r="K18" s="215"/>
      <c r="L18" s="213">
        <v>12000</v>
      </c>
      <c r="M18" s="214" t="s">
        <v>303</v>
      </c>
      <c r="N18" s="213">
        <f t="shared" si="0"/>
        <v>12000</v>
      </c>
    </row>
    <row r="19" spans="1:14" s="178" customFormat="1" ht="21.9" customHeight="1">
      <c r="A19" s="216" t="s">
        <v>59</v>
      </c>
      <c r="B19" s="216" t="s">
        <v>165</v>
      </c>
      <c r="C19" s="214" t="s">
        <v>46</v>
      </c>
      <c r="D19" s="213"/>
      <c r="E19" s="213"/>
      <c r="F19" s="213"/>
      <c r="G19" s="216"/>
      <c r="H19" s="213">
        <v>42350</v>
      </c>
      <c r="I19" s="215" t="s">
        <v>273</v>
      </c>
      <c r="J19" s="216"/>
      <c r="K19" s="215"/>
      <c r="L19" s="213">
        <v>24200</v>
      </c>
      <c r="M19" s="217" t="s">
        <v>325</v>
      </c>
      <c r="N19" s="213">
        <f t="shared" si="0"/>
        <v>24200</v>
      </c>
    </row>
    <row r="20" spans="1:14" s="178" customFormat="1" ht="21.9" customHeight="1">
      <c r="A20" s="216" t="s">
        <v>59</v>
      </c>
      <c r="B20" s="216" t="s">
        <v>109</v>
      </c>
      <c r="C20" s="214" t="s">
        <v>46</v>
      </c>
      <c r="D20" s="216"/>
      <c r="E20" s="215"/>
      <c r="F20" s="213">
        <v>53600</v>
      </c>
      <c r="G20" s="216">
        <v>1267</v>
      </c>
      <c r="H20" s="213">
        <v>46202</v>
      </c>
      <c r="I20" s="215" t="s">
        <v>279</v>
      </c>
      <c r="J20" s="213"/>
      <c r="K20" s="215"/>
      <c r="L20" s="213">
        <v>44000</v>
      </c>
      <c r="M20" s="217" t="s">
        <v>278</v>
      </c>
      <c r="N20" s="213">
        <f t="shared" si="0"/>
        <v>44000</v>
      </c>
    </row>
    <row r="21" spans="1:14" s="178" customFormat="1" ht="21.9" customHeight="1">
      <c r="A21" s="216" t="s">
        <v>59</v>
      </c>
      <c r="B21" s="216" t="s">
        <v>142</v>
      </c>
      <c r="C21" s="214" t="s">
        <v>46</v>
      </c>
      <c r="D21" s="213"/>
      <c r="E21" s="215"/>
      <c r="F21" s="213"/>
      <c r="G21" s="216"/>
      <c r="H21" s="213">
        <v>316650</v>
      </c>
      <c r="I21" s="215" t="s">
        <v>273</v>
      </c>
      <c r="J21" s="216"/>
      <c r="K21" s="215"/>
      <c r="L21" s="213">
        <v>222600</v>
      </c>
      <c r="M21" s="217" t="s">
        <v>280</v>
      </c>
      <c r="N21" s="213">
        <f t="shared" si="0"/>
        <v>222600</v>
      </c>
    </row>
    <row r="22" spans="1:14" s="178" customFormat="1" ht="21.9" customHeight="1">
      <c r="A22" s="216" t="s">
        <v>59</v>
      </c>
      <c r="B22" s="216" t="s">
        <v>91</v>
      </c>
      <c r="C22" s="214" t="s">
        <v>46</v>
      </c>
      <c r="D22" s="213"/>
      <c r="E22" s="215"/>
      <c r="F22" s="213">
        <v>66900</v>
      </c>
      <c r="G22" s="213">
        <v>1267</v>
      </c>
      <c r="H22" s="213">
        <v>61710</v>
      </c>
      <c r="I22" s="215" t="s">
        <v>273</v>
      </c>
      <c r="J22" s="216"/>
      <c r="K22" s="215"/>
      <c r="L22" s="213">
        <v>55000</v>
      </c>
      <c r="M22" s="217" t="s">
        <v>323</v>
      </c>
      <c r="N22" s="213">
        <f t="shared" si="0"/>
        <v>55000</v>
      </c>
    </row>
    <row r="23" spans="1:14" s="178" customFormat="1" ht="21.9" customHeight="1">
      <c r="A23" s="216" t="s">
        <v>59</v>
      </c>
      <c r="B23" s="216" t="s">
        <v>164</v>
      </c>
      <c r="C23" s="214" t="s">
        <v>46</v>
      </c>
      <c r="D23" s="213"/>
      <c r="E23" s="213"/>
      <c r="F23" s="213"/>
      <c r="G23" s="216"/>
      <c r="H23" s="213">
        <v>364930</v>
      </c>
      <c r="I23" s="215" t="s">
        <v>273</v>
      </c>
      <c r="J23" s="213">
        <v>249530</v>
      </c>
      <c r="K23" s="215" t="s">
        <v>315</v>
      </c>
      <c r="L23" s="213">
        <v>243800</v>
      </c>
      <c r="M23" s="217" t="s">
        <v>324</v>
      </c>
      <c r="N23" s="213">
        <f t="shared" si="0"/>
        <v>243800</v>
      </c>
    </row>
    <row r="24" spans="1:14" s="178" customFormat="1" ht="21.9" customHeight="1">
      <c r="A24" s="216" t="s">
        <v>166</v>
      </c>
      <c r="B24" s="216" t="s">
        <v>167</v>
      </c>
      <c r="C24" s="214" t="s">
        <v>46</v>
      </c>
      <c r="D24" s="213"/>
      <c r="E24" s="213"/>
      <c r="F24" s="213">
        <v>83500</v>
      </c>
      <c r="G24" s="216">
        <v>1267</v>
      </c>
      <c r="H24" s="213">
        <v>41018</v>
      </c>
      <c r="I24" s="215" t="s">
        <v>279</v>
      </c>
      <c r="J24" s="216"/>
      <c r="K24" s="215"/>
      <c r="L24" s="213">
        <v>14200</v>
      </c>
      <c r="M24" s="217" t="s">
        <v>326</v>
      </c>
      <c r="N24" s="213">
        <f t="shared" si="0"/>
        <v>14200</v>
      </c>
    </row>
    <row r="25" spans="1:14" s="178" customFormat="1" ht="21.9" customHeight="1">
      <c r="A25" s="216" t="s">
        <v>133</v>
      </c>
      <c r="B25" s="216" t="s">
        <v>137</v>
      </c>
      <c r="C25" s="214" t="s">
        <v>46</v>
      </c>
      <c r="D25" s="213"/>
      <c r="E25" s="213"/>
      <c r="F25" s="213"/>
      <c r="G25" s="216"/>
      <c r="H25" s="213"/>
      <c r="I25" s="215"/>
      <c r="J25" s="216"/>
      <c r="K25" s="215"/>
      <c r="L25" s="213">
        <v>12090</v>
      </c>
      <c r="M25" s="217" t="s">
        <v>281</v>
      </c>
      <c r="N25" s="213">
        <f t="shared" si="0"/>
        <v>12090</v>
      </c>
    </row>
    <row r="26" spans="1:14" s="178" customFormat="1" ht="21.9" customHeight="1">
      <c r="A26" s="216" t="s">
        <v>134</v>
      </c>
      <c r="B26" s="216" t="s">
        <v>137</v>
      </c>
      <c r="C26" s="214" t="s">
        <v>46</v>
      </c>
      <c r="D26" s="213"/>
      <c r="E26" s="213"/>
      <c r="F26" s="213"/>
      <c r="G26" s="216"/>
      <c r="H26" s="213"/>
      <c r="I26" s="215"/>
      <c r="J26" s="216"/>
      <c r="K26" s="215"/>
      <c r="L26" s="213">
        <v>12090</v>
      </c>
      <c r="M26" s="217" t="s">
        <v>282</v>
      </c>
      <c r="N26" s="213">
        <f t="shared" si="0"/>
        <v>12090</v>
      </c>
    </row>
    <row r="27" spans="1:14" s="178" customFormat="1" ht="21.9" customHeight="1">
      <c r="A27" s="216" t="s">
        <v>178</v>
      </c>
      <c r="B27" s="216" t="s">
        <v>179</v>
      </c>
      <c r="C27" s="214" t="s">
        <v>46</v>
      </c>
      <c r="D27" s="213"/>
      <c r="E27" s="213"/>
      <c r="F27" s="213"/>
      <c r="G27" s="216"/>
      <c r="H27" s="213"/>
      <c r="I27" s="215"/>
      <c r="J27" s="216"/>
      <c r="K27" s="215"/>
      <c r="L27" s="213">
        <v>6500</v>
      </c>
      <c r="M27" s="217" t="s">
        <v>283</v>
      </c>
      <c r="N27" s="213">
        <f t="shared" si="0"/>
        <v>6500</v>
      </c>
    </row>
    <row r="28" spans="1:14" s="178" customFormat="1" ht="21.9" customHeight="1">
      <c r="A28" s="216" t="s">
        <v>328</v>
      </c>
      <c r="B28" s="216" t="s">
        <v>177</v>
      </c>
      <c r="C28" s="214" t="s">
        <v>46</v>
      </c>
      <c r="D28" s="213"/>
      <c r="E28" s="213"/>
      <c r="F28" s="213"/>
      <c r="G28" s="216"/>
      <c r="H28" s="213">
        <v>2360</v>
      </c>
      <c r="I28" s="215" t="s">
        <v>284</v>
      </c>
      <c r="J28" s="216"/>
      <c r="K28" s="215"/>
      <c r="L28" s="213">
        <v>2100</v>
      </c>
      <c r="M28" s="217" t="s">
        <v>285</v>
      </c>
      <c r="N28" s="213">
        <f t="shared" si="0"/>
        <v>2100</v>
      </c>
    </row>
    <row r="29" spans="1:14" s="178" customFormat="1" ht="21.9" customHeight="1">
      <c r="A29" s="216" t="s">
        <v>116</v>
      </c>
      <c r="B29" s="216" t="s">
        <v>117</v>
      </c>
      <c r="C29" s="214" t="s">
        <v>46</v>
      </c>
      <c r="D29" s="213">
        <v>14500</v>
      </c>
      <c r="E29" s="213">
        <v>1226</v>
      </c>
      <c r="F29" s="213"/>
      <c r="G29" s="216"/>
      <c r="H29" s="213">
        <v>20570</v>
      </c>
      <c r="I29" s="215" t="s">
        <v>273</v>
      </c>
      <c r="J29" s="216"/>
      <c r="K29" s="215"/>
      <c r="L29" s="213">
        <v>4500</v>
      </c>
      <c r="M29" s="217" t="s">
        <v>286</v>
      </c>
      <c r="N29" s="213">
        <f t="shared" si="0"/>
        <v>4500</v>
      </c>
    </row>
    <row r="30" spans="1:14" s="178" customFormat="1" ht="21.9" customHeight="1">
      <c r="A30" s="216" t="s">
        <v>327</v>
      </c>
      <c r="B30" s="216" t="s">
        <v>176</v>
      </c>
      <c r="C30" s="214" t="s">
        <v>46</v>
      </c>
      <c r="D30" s="213"/>
      <c r="E30" s="213"/>
      <c r="F30" s="213"/>
      <c r="G30" s="216"/>
      <c r="H30" s="213">
        <v>42590</v>
      </c>
      <c r="I30" s="215" t="s">
        <v>273</v>
      </c>
      <c r="J30" s="216"/>
      <c r="K30" s="215"/>
      <c r="L30" s="213"/>
      <c r="M30" s="217"/>
      <c r="N30" s="213">
        <f t="shared" si="0"/>
        <v>42590</v>
      </c>
    </row>
    <row r="31" spans="1:14" s="178" customFormat="1" ht="21.9" customHeight="1">
      <c r="A31" s="216" t="s">
        <v>143</v>
      </c>
      <c r="B31" s="216" t="s">
        <v>144</v>
      </c>
      <c r="C31" s="214" t="s">
        <v>46</v>
      </c>
      <c r="D31" s="213"/>
      <c r="E31" s="215"/>
      <c r="F31" s="213"/>
      <c r="G31" s="216"/>
      <c r="H31" s="213">
        <v>97500</v>
      </c>
      <c r="I31" s="215" t="s">
        <v>287</v>
      </c>
      <c r="J31" s="213"/>
      <c r="K31" s="215"/>
      <c r="L31" s="213">
        <v>90000</v>
      </c>
      <c r="M31" s="217" t="s">
        <v>288</v>
      </c>
      <c r="N31" s="213">
        <f t="shared" si="0"/>
        <v>90000</v>
      </c>
    </row>
    <row r="32" spans="1:14" s="178" customFormat="1" ht="21.9" customHeight="1">
      <c r="A32" s="216" t="s">
        <v>168</v>
      </c>
      <c r="B32" s="216" t="s">
        <v>169</v>
      </c>
      <c r="C32" s="214" t="s">
        <v>46</v>
      </c>
      <c r="D32" s="213"/>
      <c r="E32" s="213"/>
      <c r="F32" s="213"/>
      <c r="G32" s="216"/>
      <c r="H32" s="213">
        <v>15680</v>
      </c>
      <c r="I32" s="215" t="s">
        <v>289</v>
      </c>
      <c r="J32" s="216"/>
      <c r="K32" s="215"/>
      <c r="L32" s="213"/>
      <c r="M32" s="217"/>
      <c r="N32" s="213">
        <f t="shared" si="0"/>
        <v>15680</v>
      </c>
    </row>
    <row r="33" spans="1:14" s="178" customFormat="1" ht="21.9" customHeight="1">
      <c r="A33" s="216" t="s">
        <v>186</v>
      </c>
      <c r="B33" s="216" t="s">
        <v>187</v>
      </c>
      <c r="C33" s="214" t="s">
        <v>46</v>
      </c>
      <c r="D33" s="213"/>
      <c r="E33" s="213"/>
      <c r="F33" s="213"/>
      <c r="G33" s="216"/>
      <c r="H33" s="213">
        <v>74400</v>
      </c>
      <c r="I33" s="215" t="s">
        <v>289</v>
      </c>
      <c r="J33" s="213">
        <v>74400</v>
      </c>
      <c r="K33" s="215" t="s">
        <v>329</v>
      </c>
      <c r="L33" s="213"/>
      <c r="M33" s="217"/>
      <c r="N33" s="213">
        <f t="shared" si="0"/>
        <v>74400</v>
      </c>
    </row>
    <row r="34" spans="1:14" s="178" customFormat="1" ht="21.9" customHeight="1">
      <c r="A34" s="216" t="s">
        <v>190</v>
      </c>
      <c r="B34" s="216" t="s">
        <v>191</v>
      </c>
      <c r="C34" s="214" t="s">
        <v>53</v>
      </c>
      <c r="D34" s="213"/>
      <c r="E34" s="213"/>
      <c r="F34" s="213"/>
      <c r="G34" s="216"/>
      <c r="H34" s="213"/>
      <c r="I34" s="215"/>
      <c r="J34" s="216"/>
      <c r="K34" s="215"/>
      <c r="L34" s="213">
        <v>1584000</v>
      </c>
      <c r="M34" s="217" t="s">
        <v>330</v>
      </c>
      <c r="N34" s="213">
        <f t="shared" si="0"/>
        <v>1584000</v>
      </c>
    </row>
    <row r="35" spans="1:14" s="178" customFormat="1" ht="21.9" customHeight="1">
      <c r="A35" s="216" t="s">
        <v>110</v>
      </c>
      <c r="B35" s="216" t="s">
        <v>140</v>
      </c>
      <c r="C35" s="214" t="s">
        <v>46</v>
      </c>
      <c r="D35" s="213">
        <v>12000</v>
      </c>
      <c r="E35" s="213">
        <v>1141</v>
      </c>
      <c r="F35" s="213">
        <v>12540</v>
      </c>
      <c r="G35" s="216">
        <v>1257</v>
      </c>
      <c r="H35" s="213"/>
      <c r="I35" s="215"/>
      <c r="J35" s="213"/>
      <c r="K35" s="215"/>
      <c r="L35" s="213">
        <v>8600</v>
      </c>
      <c r="M35" s="217" t="s">
        <v>331</v>
      </c>
      <c r="N35" s="213">
        <f t="shared" si="0"/>
        <v>8600</v>
      </c>
    </row>
    <row r="36" spans="1:14" s="178" customFormat="1" ht="21.9" customHeight="1">
      <c r="A36" s="216" t="s">
        <v>110</v>
      </c>
      <c r="B36" s="216" t="s">
        <v>135</v>
      </c>
      <c r="C36" s="214" t="s">
        <v>46</v>
      </c>
      <c r="D36" s="213">
        <v>16100</v>
      </c>
      <c r="E36" s="213">
        <v>1141</v>
      </c>
      <c r="F36" s="213">
        <v>17600</v>
      </c>
      <c r="G36" s="216">
        <v>1257</v>
      </c>
      <c r="H36" s="213"/>
      <c r="I36" s="215"/>
      <c r="J36" s="213"/>
      <c r="K36" s="215"/>
      <c r="L36" s="213">
        <v>12000</v>
      </c>
      <c r="M36" s="217" t="s">
        <v>332</v>
      </c>
      <c r="N36" s="213">
        <f t="shared" si="0"/>
        <v>12000</v>
      </c>
    </row>
    <row r="37" spans="1:14" s="178" customFormat="1" ht="21.9" customHeight="1">
      <c r="A37" s="216" t="s">
        <v>110</v>
      </c>
      <c r="B37" s="216" t="s">
        <v>136</v>
      </c>
      <c r="C37" s="214" t="s">
        <v>46</v>
      </c>
      <c r="D37" s="213">
        <v>87400</v>
      </c>
      <c r="E37" s="213">
        <v>1141</v>
      </c>
      <c r="F37" s="213">
        <v>84260</v>
      </c>
      <c r="G37" s="216">
        <v>1257</v>
      </c>
      <c r="H37" s="213"/>
      <c r="I37" s="215"/>
      <c r="J37" s="213"/>
      <c r="K37" s="215"/>
      <c r="L37" s="213">
        <v>57500</v>
      </c>
      <c r="M37" s="217" t="s">
        <v>333</v>
      </c>
      <c r="N37" s="213">
        <f t="shared" si="0"/>
        <v>57500</v>
      </c>
    </row>
    <row r="38" spans="1:14" s="178" customFormat="1" ht="21.9" customHeight="1">
      <c r="A38" s="216" t="s">
        <v>110</v>
      </c>
      <c r="B38" s="216" t="s">
        <v>170</v>
      </c>
      <c r="C38" s="214" t="s">
        <v>46</v>
      </c>
      <c r="D38" s="213">
        <v>370300</v>
      </c>
      <c r="E38" s="213">
        <v>1141</v>
      </c>
      <c r="F38" s="213">
        <v>259600</v>
      </c>
      <c r="G38" s="216">
        <v>1257</v>
      </c>
      <c r="H38" s="213"/>
      <c r="I38" s="215"/>
      <c r="J38" s="213"/>
      <c r="K38" s="215"/>
      <c r="L38" s="213">
        <v>177100</v>
      </c>
      <c r="M38" s="217" t="s">
        <v>334</v>
      </c>
      <c r="N38" s="213">
        <f t="shared" si="0"/>
        <v>177100</v>
      </c>
    </row>
    <row r="39" spans="1:14" s="178" customFormat="1" ht="21.9" customHeight="1">
      <c r="A39" s="216" t="s">
        <v>171</v>
      </c>
      <c r="B39" s="216" t="s">
        <v>172</v>
      </c>
      <c r="C39" s="214" t="s">
        <v>53</v>
      </c>
      <c r="D39" s="213"/>
      <c r="E39" s="213"/>
      <c r="F39" s="213"/>
      <c r="G39" s="216"/>
      <c r="H39" s="213">
        <v>347490</v>
      </c>
      <c r="I39" s="215" t="s">
        <v>273</v>
      </c>
      <c r="J39" s="216"/>
      <c r="K39" s="215"/>
      <c r="L39" s="213">
        <v>26500</v>
      </c>
      <c r="M39" s="214" t="s">
        <v>290</v>
      </c>
      <c r="N39" s="213">
        <f t="shared" si="0"/>
        <v>26500</v>
      </c>
    </row>
    <row r="40" spans="1:14" s="178" customFormat="1" ht="21.9" customHeight="1">
      <c r="A40" s="216" t="s">
        <v>58</v>
      </c>
      <c r="B40" s="216" t="s">
        <v>106</v>
      </c>
      <c r="C40" s="214" t="s">
        <v>51</v>
      </c>
      <c r="D40" s="213"/>
      <c r="E40" s="213"/>
      <c r="F40" s="213"/>
      <c r="G40" s="216"/>
      <c r="H40" s="213">
        <v>27754</v>
      </c>
      <c r="I40" s="215" t="s">
        <v>289</v>
      </c>
      <c r="J40" s="213">
        <v>22488</v>
      </c>
      <c r="K40" s="215" t="s">
        <v>317</v>
      </c>
      <c r="L40" s="213"/>
      <c r="M40" s="217"/>
      <c r="N40" s="213">
        <f t="shared" si="0"/>
        <v>22488</v>
      </c>
    </row>
    <row r="41" spans="1:14" s="178" customFormat="1" ht="21.9" customHeight="1">
      <c r="A41" s="216" t="s">
        <v>58</v>
      </c>
      <c r="B41" s="216" t="s">
        <v>157</v>
      </c>
      <c r="C41" s="214" t="s">
        <v>51</v>
      </c>
      <c r="D41" s="213"/>
      <c r="E41" s="213"/>
      <c r="F41" s="213"/>
      <c r="G41" s="216"/>
      <c r="H41" s="213">
        <v>44407</v>
      </c>
      <c r="I41" s="215" t="s">
        <v>289</v>
      </c>
      <c r="J41" s="213">
        <v>40436</v>
      </c>
      <c r="K41" s="215" t="s">
        <v>317</v>
      </c>
      <c r="L41" s="213"/>
      <c r="M41" s="217"/>
      <c r="N41" s="213">
        <f t="shared" si="0"/>
        <v>40436</v>
      </c>
    </row>
    <row r="42" spans="1:14" s="178" customFormat="1" ht="21.9" customHeight="1">
      <c r="A42" s="216" t="s">
        <v>158</v>
      </c>
      <c r="B42" s="216" t="s">
        <v>159</v>
      </c>
      <c r="C42" s="214" t="s">
        <v>52</v>
      </c>
      <c r="D42" s="213"/>
      <c r="E42" s="213"/>
      <c r="F42" s="213"/>
      <c r="G42" s="216"/>
      <c r="H42" s="213">
        <v>2390</v>
      </c>
      <c r="I42" s="215" t="s">
        <v>273</v>
      </c>
      <c r="J42" s="216"/>
      <c r="K42" s="215"/>
      <c r="L42" s="213">
        <v>2100</v>
      </c>
      <c r="M42" s="214" t="s">
        <v>339</v>
      </c>
      <c r="N42" s="213">
        <f>MINA(D42,F42,H42,J42,L42)</f>
        <v>2100</v>
      </c>
    </row>
    <row r="43" spans="1:14" s="178" customFormat="1" ht="21.9" customHeight="1">
      <c r="A43" s="216" t="s">
        <v>54</v>
      </c>
      <c r="B43" s="216" t="s">
        <v>180</v>
      </c>
      <c r="C43" s="214" t="s">
        <v>46</v>
      </c>
      <c r="D43" s="213"/>
      <c r="E43" s="216"/>
      <c r="F43" s="216"/>
      <c r="G43" s="216"/>
      <c r="H43" s="213">
        <v>1590</v>
      </c>
      <c r="I43" s="215" t="s">
        <v>273</v>
      </c>
      <c r="J43" s="213"/>
      <c r="K43" s="215"/>
      <c r="L43" s="213">
        <v>1530</v>
      </c>
      <c r="M43" s="177" t="s">
        <v>291</v>
      </c>
      <c r="N43" s="213">
        <f t="shared" si="0"/>
        <v>1530</v>
      </c>
    </row>
    <row r="44" spans="1:14" s="178" customFormat="1" ht="21.9" customHeight="1">
      <c r="A44" s="216" t="s">
        <v>105</v>
      </c>
      <c r="B44" s="216" t="s">
        <v>123</v>
      </c>
      <c r="C44" s="214" t="s">
        <v>51</v>
      </c>
      <c r="D44" s="213"/>
      <c r="E44" s="213"/>
      <c r="F44" s="213"/>
      <c r="G44" s="216"/>
      <c r="H44" s="213">
        <v>1790</v>
      </c>
      <c r="I44" s="215" t="s">
        <v>273</v>
      </c>
      <c r="J44" s="216"/>
      <c r="K44" s="215"/>
      <c r="L44" s="213"/>
      <c r="M44" s="217"/>
      <c r="N44" s="213">
        <f t="shared" si="0"/>
        <v>1790</v>
      </c>
    </row>
    <row r="45" spans="1:14" s="178" customFormat="1" ht="21.9" customHeight="1">
      <c r="A45" s="216" t="s">
        <v>55</v>
      </c>
      <c r="B45" s="216" t="s">
        <v>185</v>
      </c>
      <c r="C45" s="214" t="s">
        <v>46</v>
      </c>
      <c r="D45" s="213"/>
      <c r="E45" s="213"/>
      <c r="F45" s="213"/>
      <c r="G45" s="216"/>
      <c r="H45" s="213"/>
      <c r="I45" s="215"/>
      <c r="J45" s="216"/>
      <c r="K45" s="215"/>
      <c r="L45" s="213">
        <v>1380</v>
      </c>
      <c r="M45" s="217" t="s">
        <v>335</v>
      </c>
      <c r="N45" s="213">
        <f t="shared" si="0"/>
        <v>1380</v>
      </c>
    </row>
    <row r="46" spans="1:14" s="178" customFormat="1" ht="21.9" customHeight="1">
      <c r="A46" s="216" t="s">
        <v>55</v>
      </c>
      <c r="B46" s="216" t="s">
        <v>120</v>
      </c>
      <c r="C46" s="214" t="s">
        <v>46</v>
      </c>
      <c r="D46" s="216"/>
      <c r="E46" s="216"/>
      <c r="F46" s="216"/>
      <c r="G46" s="216"/>
      <c r="H46" s="213"/>
      <c r="I46" s="215"/>
      <c r="J46" s="213"/>
      <c r="K46" s="215"/>
      <c r="L46" s="213">
        <v>1890</v>
      </c>
      <c r="M46" s="217" t="s">
        <v>292</v>
      </c>
      <c r="N46" s="213">
        <f t="shared" si="0"/>
        <v>1890</v>
      </c>
    </row>
    <row r="47" spans="1:14" s="178" customFormat="1" ht="21.9" customHeight="1">
      <c r="A47" s="216" t="s">
        <v>173</v>
      </c>
      <c r="B47" s="216" t="s">
        <v>174</v>
      </c>
      <c r="C47" s="214" t="s">
        <v>46</v>
      </c>
      <c r="D47" s="213">
        <v>14400</v>
      </c>
      <c r="E47" s="213">
        <v>1226</v>
      </c>
      <c r="F47" s="213"/>
      <c r="G47" s="216"/>
      <c r="H47" s="213">
        <v>17160</v>
      </c>
      <c r="I47" s="215" t="s">
        <v>273</v>
      </c>
      <c r="J47" s="216"/>
      <c r="K47" s="215"/>
      <c r="L47" s="213">
        <v>14400</v>
      </c>
      <c r="M47" s="217" t="s">
        <v>293</v>
      </c>
      <c r="N47" s="213">
        <f t="shared" si="0"/>
        <v>14400</v>
      </c>
    </row>
    <row r="48" spans="1:14" s="178" customFormat="1" ht="21.9" customHeight="1">
      <c r="A48" s="216" t="s">
        <v>48</v>
      </c>
      <c r="B48" s="216" t="s">
        <v>113</v>
      </c>
      <c r="C48" s="214" t="s">
        <v>46</v>
      </c>
      <c r="D48" s="213"/>
      <c r="E48" s="213"/>
      <c r="F48" s="213"/>
      <c r="G48" s="216"/>
      <c r="H48" s="213">
        <v>5690</v>
      </c>
      <c r="I48" s="215" t="s">
        <v>273</v>
      </c>
      <c r="J48" s="213"/>
      <c r="K48" s="215"/>
      <c r="L48" s="213">
        <v>5690</v>
      </c>
      <c r="M48" s="217" t="s">
        <v>294</v>
      </c>
      <c r="N48" s="213">
        <f t="shared" si="0"/>
        <v>5690</v>
      </c>
    </row>
    <row r="49" spans="1:14" s="178" customFormat="1" ht="21.9" customHeight="1">
      <c r="A49" s="216" t="s">
        <v>90</v>
      </c>
      <c r="B49" s="216" t="s">
        <v>112</v>
      </c>
      <c r="C49" s="214" t="s">
        <v>46</v>
      </c>
      <c r="D49" s="216"/>
      <c r="E49" s="216"/>
      <c r="F49" s="213"/>
      <c r="G49" s="216"/>
      <c r="H49" s="213">
        <v>5690</v>
      </c>
      <c r="I49" s="215" t="s">
        <v>273</v>
      </c>
      <c r="J49" s="216"/>
      <c r="K49" s="215"/>
      <c r="L49" s="213">
        <v>5690</v>
      </c>
      <c r="M49" s="179" t="s">
        <v>295</v>
      </c>
      <c r="N49" s="213">
        <f t="shared" si="0"/>
        <v>5690</v>
      </c>
    </row>
    <row r="50" spans="1:14" s="178" customFormat="1" ht="21.9" customHeight="1">
      <c r="A50" s="216" t="s">
        <v>114</v>
      </c>
      <c r="B50" s="216" t="s">
        <v>115</v>
      </c>
      <c r="C50" s="214" t="s">
        <v>46</v>
      </c>
      <c r="D50" s="216"/>
      <c r="E50" s="215"/>
      <c r="F50" s="216"/>
      <c r="G50" s="216"/>
      <c r="H50" s="213">
        <v>19960</v>
      </c>
      <c r="I50" s="215" t="s">
        <v>273</v>
      </c>
      <c r="J50" s="216"/>
      <c r="K50" s="215"/>
      <c r="L50" s="213">
        <v>4100</v>
      </c>
      <c r="M50" s="217" t="s">
        <v>336</v>
      </c>
      <c r="N50" s="213">
        <f t="shared" si="0"/>
        <v>4100</v>
      </c>
    </row>
    <row r="51" spans="1:14" s="178" customFormat="1" ht="21.9" customHeight="1">
      <c r="A51" s="216" t="s">
        <v>153</v>
      </c>
      <c r="B51" s="216" t="s">
        <v>154</v>
      </c>
      <c r="C51" s="214" t="s">
        <v>46</v>
      </c>
      <c r="D51" s="216"/>
      <c r="E51" s="215"/>
      <c r="F51" s="213"/>
      <c r="G51" s="216"/>
      <c r="H51" s="213">
        <v>13970</v>
      </c>
      <c r="I51" s="215" t="s">
        <v>273</v>
      </c>
      <c r="J51" s="213"/>
      <c r="K51" s="215"/>
      <c r="L51" s="213">
        <v>13970</v>
      </c>
      <c r="M51" s="217" t="s">
        <v>296</v>
      </c>
      <c r="N51" s="213">
        <f t="shared" si="0"/>
        <v>13970</v>
      </c>
    </row>
    <row r="52" spans="1:14" s="178" customFormat="1" ht="21.9" customHeight="1">
      <c r="A52" s="216" t="s">
        <v>155</v>
      </c>
      <c r="B52" s="216" t="s">
        <v>156</v>
      </c>
      <c r="C52" s="214" t="s">
        <v>46</v>
      </c>
      <c r="D52" s="216"/>
      <c r="E52" s="216"/>
      <c r="F52" s="213"/>
      <c r="G52" s="216"/>
      <c r="H52" s="213">
        <v>15970</v>
      </c>
      <c r="I52" s="215" t="s">
        <v>273</v>
      </c>
      <c r="J52" s="213"/>
      <c r="K52" s="215"/>
      <c r="L52" s="213">
        <v>15970</v>
      </c>
      <c r="M52" s="217" t="s">
        <v>297</v>
      </c>
      <c r="N52" s="213">
        <f t="shared" si="0"/>
        <v>15970</v>
      </c>
    </row>
    <row r="53" spans="1:14" s="178" customFormat="1" ht="21.9" customHeight="1">
      <c r="A53" s="216" t="s">
        <v>49</v>
      </c>
      <c r="B53" s="216" t="s">
        <v>50</v>
      </c>
      <c r="C53" s="214" t="s">
        <v>46</v>
      </c>
      <c r="D53" s="216"/>
      <c r="E53" s="215"/>
      <c r="F53" s="213"/>
      <c r="G53" s="216"/>
      <c r="H53" s="213">
        <v>5320</v>
      </c>
      <c r="I53" s="215" t="s">
        <v>273</v>
      </c>
      <c r="J53" s="213"/>
      <c r="K53" s="215"/>
      <c r="L53" s="213">
        <v>3000</v>
      </c>
      <c r="M53" s="217" t="s">
        <v>337</v>
      </c>
      <c r="N53" s="213">
        <f t="shared" si="0"/>
        <v>3000</v>
      </c>
    </row>
    <row r="54" spans="1:14" s="178" customFormat="1" ht="21.9" customHeight="1">
      <c r="A54" s="216" t="s">
        <v>150</v>
      </c>
      <c r="B54" s="216"/>
      <c r="C54" s="214" t="s">
        <v>46</v>
      </c>
      <c r="D54" s="216"/>
      <c r="E54" s="215"/>
      <c r="F54" s="213"/>
      <c r="G54" s="216"/>
      <c r="H54" s="213">
        <v>11490</v>
      </c>
      <c r="I54" s="215" t="s">
        <v>273</v>
      </c>
      <c r="J54" s="216"/>
      <c r="K54" s="215"/>
      <c r="L54" s="213">
        <v>10000</v>
      </c>
      <c r="M54" s="217" t="s">
        <v>338</v>
      </c>
      <c r="N54" s="213">
        <f t="shared" si="0"/>
        <v>10000</v>
      </c>
    </row>
    <row r="55" spans="1:14" s="178" customFormat="1" ht="21.9" customHeight="1">
      <c r="A55" s="216" t="s">
        <v>119</v>
      </c>
      <c r="B55" s="216" t="s">
        <v>107</v>
      </c>
      <c r="C55" s="214" t="s">
        <v>46</v>
      </c>
      <c r="D55" s="216"/>
      <c r="E55" s="215"/>
      <c r="F55" s="213"/>
      <c r="G55" s="216"/>
      <c r="H55" s="213">
        <v>3680</v>
      </c>
      <c r="I55" s="215" t="s">
        <v>273</v>
      </c>
      <c r="J55" s="213"/>
      <c r="K55" s="215"/>
      <c r="L55" s="213">
        <v>3600</v>
      </c>
      <c r="M55" s="217" t="s">
        <v>298</v>
      </c>
      <c r="N55" s="213">
        <f t="shared" si="0"/>
        <v>3600</v>
      </c>
    </row>
    <row r="56" spans="1:14" s="178" customFormat="1" ht="21.9" customHeight="1">
      <c r="A56" s="216" t="s">
        <v>119</v>
      </c>
      <c r="B56" s="216" t="s">
        <v>183</v>
      </c>
      <c r="C56" s="214" t="s">
        <v>46</v>
      </c>
      <c r="D56" s="213"/>
      <c r="E56" s="216"/>
      <c r="F56" s="213"/>
      <c r="G56" s="216"/>
      <c r="H56" s="213">
        <v>4790</v>
      </c>
      <c r="I56" s="215" t="s">
        <v>273</v>
      </c>
      <c r="J56" s="216"/>
      <c r="K56" s="215"/>
      <c r="L56" s="213">
        <v>4680</v>
      </c>
      <c r="M56" s="217" t="s">
        <v>299</v>
      </c>
      <c r="N56" s="213">
        <f t="shared" si="0"/>
        <v>4680</v>
      </c>
    </row>
    <row r="57" spans="1:14" s="178" customFormat="1" ht="21.9" customHeight="1">
      <c r="A57" s="216" t="s">
        <v>181</v>
      </c>
      <c r="B57" s="216" t="s">
        <v>182</v>
      </c>
      <c r="C57" s="214" t="s">
        <v>47</v>
      </c>
      <c r="D57" s="213"/>
      <c r="E57" s="213"/>
      <c r="F57" s="213"/>
      <c r="G57" s="216"/>
      <c r="H57" s="216"/>
      <c r="I57" s="215"/>
      <c r="J57" s="216"/>
      <c r="K57" s="215"/>
      <c r="L57" s="213">
        <v>14400</v>
      </c>
      <c r="M57" s="217" t="s">
        <v>340</v>
      </c>
      <c r="N57" s="213">
        <f t="shared" ref="N57" si="1">MINA(D57,F57,H57,J57,L57)</f>
        <v>14400</v>
      </c>
    </row>
    <row r="58" spans="1:14" s="178" customFormat="1" ht="21.9" customHeight="1">
      <c r="A58" s="216" t="s">
        <v>318</v>
      </c>
      <c r="B58" s="216" t="s">
        <v>319</v>
      </c>
      <c r="C58" s="214" t="s">
        <v>45</v>
      </c>
      <c r="D58" s="213"/>
      <c r="E58" s="213"/>
      <c r="F58" s="213"/>
      <c r="G58" s="216"/>
      <c r="H58" s="216"/>
      <c r="I58" s="215"/>
      <c r="J58" s="216"/>
      <c r="K58" s="215"/>
      <c r="L58" s="213">
        <v>8303027.1999999983</v>
      </c>
      <c r="M58" s="217"/>
      <c r="N58" s="213">
        <f t="shared" si="0"/>
        <v>8303027.1999999983</v>
      </c>
    </row>
    <row r="59" spans="1:14" s="178" customFormat="1" ht="21.9" customHeight="1">
      <c r="A59" s="216" t="s">
        <v>320</v>
      </c>
      <c r="B59" s="216" t="s">
        <v>149</v>
      </c>
      <c r="C59" s="214" t="s">
        <v>341</v>
      </c>
      <c r="D59" s="213"/>
      <c r="E59" s="213"/>
      <c r="F59" s="213"/>
      <c r="G59" s="216"/>
      <c r="H59" s="216"/>
      <c r="I59" s="215"/>
      <c r="J59" s="216"/>
      <c r="K59" s="215"/>
      <c r="L59" s="213">
        <v>1329702.3999999999</v>
      </c>
      <c r="M59" s="217"/>
      <c r="N59" s="213">
        <f t="shared" si="0"/>
        <v>1329702.3999999999</v>
      </c>
    </row>
    <row r="60" spans="1:14" s="178" customFormat="1" ht="21.9" customHeight="1">
      <c r="A60" s="216" t="s">
        <v>227</v>
      </c>
      <c r="B60" s="216" t="s">
        <v>228</v>
      </c>
      <c r="C60" s="214" t="s">
        <v>46</v>
      </c>
      <c r="D60" s="213"/>
      <c r="E60" s="213"/>
      <c r="F60" s="213"/>
      <c r="G60" s="216"/>
      <c r="H60" s="216"/>
      <c r="I60" s="215"/>
      <c r="J60" s="216"/>
      <c r="K60" s="215"/>
      <c r="L60" s="213">
        <v>39500</v>
      </c>
      <c r="M60" s="217" t="s">
        <v>300</v>
      </c>
      <c r="N60" s="213">
        <f t="shared" si="0"/>
        <v>39500</v>
      </c>
    </row>
    <row r="61" spans="1:14" s="178" customFormat="1" ht="21.9" customHeight="1">
      <c r="A61" s="216" t="s">
        <v>229</v>
      </c>
      <c r="B61" s="216" t="s">
        <v>230</v>
      </c>
      <c r="C61" s="214" t="s">
        <v>301</v>
      </c>
      <c r="D61" s="213"/>
      <c r="E61" s="213"/>
      <c r="F61" s="213"/>
      <c r="G61" s="216"/>
      <c r="H61" s="216"/>
      <c r="I61" s="215"/>
      <c r="J61" s="216"/>
      <c r="K61" s="215"/>
      <c r="L61" s="213">
        <v>495000</v>
      </c>
      <c r="M61" s="217" t="s">
        <v>302</v>
      </c>
      <c r="N61" s="213">
        <f t="shared" si="0"/>
        <v>495000</v>
      </c>
    </row>
    <row r="62" spans="1:14" s="178" customFormat="1" ht="21.9" customHeight="1">
      <c r="A62" s="216" t="s">
        <v>151</v>
      </c>
      <c r="B62" s="216" t="s">
        <v>152</v>
      </c>
      <c r="C62" s="214" t="s">
        <v>46</v>
      </c>
      <c r="D62" s="213"/>
      <c r="E62" s="213"/>
      <c r="F62" s="213"/>
      <c r="G62" s="216"/>
      <c r="H62" s="216"/>
      <c r="I62" s="215"/>
      <c r="J62" s="213"/>
      <c r="K62" s="215" t="s">
        <v>342</v>
      </c>
      <c r="L62" s="213">
        <v>12000</v>
      </c>
      <c r="M62" s="214" t="s">
        <v>303</v>
      </c>
      <c r="N62" s="213">
        <f t="shared" ref="N62:N68" si="2">MINA(D62,F62,H62,J62,L62)</f>
        <v>12000</v>
      </c>
    </row>
    <row r="63" spans="1:14" s="178" customFormat="1" ht="21.9" customHeight="1">
      <c r="A63" s="216" t="s">
        <v>119</v>
      </c>
      <c r="B63" s="216" t="s">
        <v>107</v>
      </c>
      <c r="C63" s="214" t="s">
        <v>46</v>
      </c>
      <c r="D63" s="213"/>
      <c r="E63" s="213"/>
      <c r="F63" s="213"/>
      <c r="G63" s="216"/>
      <c r="H63" s="216"/>
      <c r="I63" s="215"/>
      <c r="J63" s="213"/>
      <c r="K63" s="215" t="s">
        <v>342</v>
      </c>
      <c r="L63" s="213">
        <v>3600</v>
      </c>
      <c r="M63" s="217" t="s">
        <v>298</v>
      </c>
      <c r="N63" s="213">
        <f t="shared" si="2"/>
        <v>3600</v>
      </c>
    </row>
    <row r="64" spans="1:14" s="178" customFormat="1" ht="21.9" customHeight="1">
      <c r="A64" s="216" t="s">
        <v>55</v>
      </c>
      <c r="B64" s="216" t="s">
        <v>120</v>
      </c>
      <c r="C64" s="214" t="s">
        <v>46</v>
      </c>
      <c r="D64" s="213"/>
      <c r="E64" s="213"/>
      <c r="F64" s="213"/>
      <c r="G64" s="216"/>
      <c r="H64" s="216"/>
      <c r="I64" s="215"/>
      <c r="J64" s="213"/>
      <c r="K64" s="215" t="s">
        <v>342</v>
      </c>
      <c r="L64" s="213">
        <v>1890</v>
      </c>
      <c r="M64" s="217" t="s">
        <v>292</v>
      </c>
      <c r="N64" s="213">
        <f t="shared" si="2"/>
        <v>1890</v>
      </c>
    </row>
    <row r="65" spans="1:14" s="178" customFormat="1" ht="21.9" customHeight="1">
      <c r="A65" s="216" t="s">
        <v>56</v>
      </c>
      <c r="B65" s="216" t="s">
        <v>57</v>
      </c>
      <c r="C65" s="214" t="s">
        <v>51</v>
      </c>
      <c r="D65" s="213"/>
      <c r="E65" s="213"/>
      <c r="F65" s="213"/>
      <c r="G65" s="216"/>
      <c r="H65" s="216"/>
      <c r="I65" s="215"/>
      <c r="J65" s="213"/>
      <c r="K65" s="215" t="s">
        <v>342</v>
      </c>
      <c r="L65" s="212">
        <v>524</v>
      </c>
      <c r="M65" s="217" t="s">
        <v>270</v>
      </c>
      <c r="N65" s="213">
        <f t="shared" si="2"/>
        <v>524</v>
      </c>
    </row>
    <row r="66" spans="1:14" s="178" customFormat="1" ht="21.9" customHeight="1">
      <c r="A66" s="216" t="s">
        <v>56</v>
      </c>
      <c r="B66" s="216" t="s">
        <v>111</v>
      </c>
      <c r="C66" s="214" t="s">
        <v>51</v>
      </c>
      <c r="D66" s="213"/>
      <c r="E66" s="213"/>
      <c r="F66" s="213"/>
      <c r="G66" s="216"/>
      <c r="H66" s="216"/>
      <c r="I66" s="215"/>
      <c r="J66" s="213"/>
      <c r="K66" s="215" t="s">
        <v>342</v>
      </c>
      <c r="L66" s="212">
        <v>810</v>
      </c>
      <c r="M66" s="217" t="s">
        <v>266</v>
      </c>
      <c r="N66" s="213">
        <f t="shared" si="2"/>
        <v>810</v>
      </c>
    </row>
    <row r="67" spans="1:14" s="201" customFormat="1" ht="21.9" customHeight="1">
      <c r="A67" s="198" t="s">
        <v>304</v>
      </c>
      <c r="B67" s="198" t="s">
        <v>232</v>
      </c>
      <c r="C67" s="199" t="s">
        <v>235</v>
      </c>
      <c r="D67" s="203"/>
      <c r="E67" s="203"/>
      <c r="F67" s="203"/>
      <c r="G67" s="198"/>
      <c r="H67" s="198"/>
      <c r="I67" s="200"/>
      <c r="J67" s="213">
        <v>800000</v>
      </c>
      <c r="K67" s="215" t="s">
        <v>342</v>
      </c>
      <c r="L67" s="212"/>
      <c r="M67" s="217"/>
      <c r="N67" s="202">
        <f t="shared" si="2"/>
        <v>800000</v>
      </c>
    </row>
    <row r="68" spans="1:14" s="201" customFormat="1" ht="21.9" customHeight="1">
      <c r="A68" s="198" t="s">
        <v>231</v>
      </c>
      <c r="B68" s="198" t="s">
        <v>233</v>
      </c>
      <c r="C68" s="199" t="s">
        <v>46</v>
      </c>
      <c r="D68" s="203"/>
      <c r="E68" s="203"/>
      <c r="F68" s="203"/>
      <c r="G68" s="198"/>
      <c r="H68" s="198"/>
      <c r="I68" s="200"/>
      <c r="J68" s="213">
        <v>220000</v>
      </c>
      <c r="K68" s="215" t="s">
        <v>342</v>
      </c>
      <c r="L68" s="212"/>
      <c r="M68" s="217"/>
      <c r="N68" s="202">
        <f t="shared" si="2"/>
        <v>220000</v>
      </c>
    </row>
    <row r="69" spans="1:14" s="186" customFormat="1" ht="21.9" customHeight="1">
      <c r="A69" s="198" t="s">
        <v>305</v>
      </c>
      <c r="B69" s="198" t="s">
        <v>234</v>
      </c>
      <c r="C69" s="199" t="s">
        <v>46</v>
      </c>
      <c r="D69" s="189"/>
      <c r="E69" s="189"/>
      <c r="F69" s="189"/>
      <c r="G69" s="180"/>
      <c r="H69" s="180"/>
      <c r="I69" s="185"/>
      <c r="J69" s="213">
        <v>255200</v>
      </c>
      <c r="K69" s="215" t="s">
        <v>342</v>
      </c>
      <c r="L69" s="213"/>
      <c r="M69" s="214"/>
      <c r="N69" s="188">
        <f t="shared" ref="N69:N77" si="3">MINA(D69,F69,H69,J69,L69)</f>
        <v>255200</v>
      </c>
    </row>
    <row r="70" spans="1:14" s="172" customFormat="1" ht="21.9" customHeight="1">
      <c r="A70" s="147" t="s">
        <v>306</v>
      </c>
      <c r="B70" s="149" t="s">
        <v>242</v>
      </c>
      <c r="C70" s="140" t="s">
        <v>12</v>
      </c>
      <c r="D70" s="147"/>
      <c r="E70" s="169"/>
      <c r="F70" s="147"/>
      <c r="G70" s="147"/>
      <c r="H70" s="170"/>
      <c r="I70" s="169"/>
      <c r="J70" s="170"/>
      <c r="K70" s="169"/>
      <c r="L70" s="193">
        <v>116674</v>
      </c>
      <c r="M70" s="140" t="s">
        <v>307</v>
      </c>
      <c r="N70" s="213">
        <f t="shared" si="3"/>
        <v>116674</v>
      </c>
    </row>
    <row r="71" spans="1:14" s="172" customFormat="1" ht="21.9" customHeight="1">
      <c r="A71" s="147" t="s">
        <v>306</v>
      </c>
      <c r="B71" s="149" t="s">
        <v>308</v>
      </c>
      <c r="C71" s="140" t="s">
        <v>12</v>
      </c>
      <c r="D71" s="147"/>
      <c r="E71" s="169"/>
      <c r="F71" s="147"/>
      <c r="G71" s="147"/>
      <c r="H71" s="170"/>
      <c r="I71" s="169"/>
      <c r="J71" s="170"/>
      <c r="K71" s="169"/>
      <c r="L71" s="193">
        <v>89755</v>
      </c>
      <c r="M71" s="140" t="s">
        <v>307</v>
      </c>
      <c r="N71" s="213">
        <f t="shared" si="3"/>
        <v>89755</v>
      </c>
    </row>
    <row r="72" spans="1:14" s="172" customFormat="1" ht="21.9" customHeight="1">
      <c r="A72" s="147" t="s">
        <v>306</v>
      </c>
      <c r="B72" s="149" t="s">
        <v>309</v>
      </c>
      <c r="C72" s="140" t="s">
        <v>12</v>
      </c>
      <c r="D72" s="147"/>
      <c r="E72" s="169"/>
      <c r="F72" s="147"/>
      <c r="G72" s="147"/>
      <c r="H72" s="170"/>
      <c r="I72" s="169"/>
      <c r="J72" s="170"/>
      <c r="K72" s="169"/>
      <c r="L72" s="193">
        <v>110036</v>
      </c>
      <c r="M72" s="140" t="s">
        <v>307</v>
      </c>
      <c r="N72" s="213">
        <f t="shared" si="3"/>
        <v>110036</v>
      </c>
    </row>
    <row r="73" spans="1:14" s="172" customFormat="1" ht="21.9" customHeight="1">
      <c r="A73" s="147" t="s">
        <v>306</v>
      </c>
      <c r="B73" s="149" t="s">
        <v>245</v>
      </c>
      <c r="C73" s="140" t="s">
        <v>12</v>
      </c>
      <c r="D73" s="147"/>
      <c r="E73" s="169"/>
      <c r="F73" s="147"/>
      <c r="G73" s="147"/>
      <c r="H73" s="170"/>
      <c r="I73" s="169"/>
      <c r="J73" s="170"/>
      <c r="K73" s="169"/>
      <c r="L73" s="193">
        <v>95767</v>
      </c>
      <c r="M73" s="140" t="s">
        <v>307</v>
      </c>
      <c r="N73" s="213">
        <f t="shared" si="3"/>
        <v>95767</v>
      </c>
    </row>
    <row r="74" spans="1:14" s="172" customFormat="1" ht="21.9" customHeight="1">
      <c r="A74" s="147" t="s">
        <v>306</v>
      </c>
      <c r="B74" s="149" t="s">
        <v>310</v>
      </c>
      <c r="C74" s="140" t="s">
        <v>12</v>
      </c>
      <c r="D74" s="147"/>
      <c r="E74" s="169"/>
      <c r="F74" s="147"/>
      <c r="G74" s="147"/>
      <c r="H74" s="170"/>
      <c r="I74" s="169"/>
      <c r="J74" s="170"/>
      <c r="K74" s="169"/>
      <c r="L74" s="193">
        <v>134081</v>
      </c>
      <c r="M74" s="140" t="s">
        <v>307</v>
      </c>
      <c r="N74" s="213">
        <f t="shared" si="3"/>
        <v>134081</v>
      </c>
    </row>
    <row r="75" spans="1:14" s="172" customFormat="1" ht="21.9" customHeight="1">
      <c r="A75" s="147" t="s">
        <v>311</v>
      </c>
      <c r="B75" s="147" t="s">
        <v>312</v>
      </c>
      <c r="C75" s="140" t="s">
        <v>12</v>
      </c>
      <c r="D75" s="147"/>
      <c r="E75" s="169"/>
      <c r="F75" s="147"/>
      <c r="G75" s="147"/>
      <c r="H75" s="170"/>
      <c r="I75" s="169"/>
      <c r="J75" s="170"/>
      <c r="K75" s="169"/>
      <c r="L75" s="192">
        <v>485075</v>
      </c>
      <c r="M75" s="140" t="s">
        <v>307</v>
      </c>
      <c r="N75" s="213">
        <f t="shared" si="3"/>
        <v>485075</v>
      </c>
    </row>
    <row r="76" spans="1:14" s="172" customFormat="1" ht="21.9" customHeight="1">
      <c r="A76" s="147" t="s">
        <v>311</v>
      </c>
      <c r="B76" s="147" t="s">
        <v>313</v>
      </c>
      <c r="C76" s="140" t="s">
        <v>12</v>
      </c>
      <c r="D76" s="147"/>
      <c r="E76" s="169"/>
      <c r="F76" s="147"/>
      <c r="G76" s="147"/>
      <c r="H76" s="170"/>
      <c r="I76" s="169"/>
      <c r="J76" s="170"/>
      <c r="K76" s="169"/>
      <c r="L76" s="192">
        <v>172068</v>
      </c>
      <c r="M76" s="140" t="s">
        <v>307</v>
      </c>
      <c r="N76" s="213">
        <f t="shared" si="3"/>
        <v>172068</v>
      </c>
    </row>
    <row r="77" spans="1:14" s="172" customFormat="1" ht="21.9" customHeight="1">
      <c r="A77" s="216" t="s">
        <v>311</v>
      </c>
      <c r="B77" s="147" t="s">
        <v>437</v>
      </c>
      <c r="C77" s="140" t="s">
        <v>438</v>
      </c>
      <c r="D77" s="147"/>
      <c r="E77" s="169"/>
      <c r="F77" s="147"/>
      <c r="G77" s="147"/>
      <c r="H77" s="170"/>
      <c r="I77" s="169"/>
      <c r="J77" s="170"/>
      <c r="K77" s="169"/>
      <c r="L77" s="173">
        <v>281939</v>
      </c>
      <c r="M77" s="214" t="s">
        <v>307</v>
      </c>
      <c r="N77" s="173">
        <f t="shared" si="3"/>
        <v>281939</v>
      </c>
    </row>
    <row r="78" spans="1:14" s="172" customFormat="1" ht="21.9" customHeight="1">
      <c r="A78" s="147"/>
      <c r="B78" s="147"/>
      <c r="C78" s="140"/>
      <c r="D78" s="147"/>
      <c r="E78" s="169"/>
      <c r="F78" s="147"/>
      <c r="G78" s="147"/>
      <c r="H78" s="170"/>
      <c r="I78" s="169"/>
      <c r="J78" s="170"/>
      <c r="K78" s="169"/>
      <c r="L78" s="170"/>
      <c r="M78" s="140"/>
      <c r="N78" s="170"/>
    </row>
    <row r="79" spans="1:14" s="172" customFormat="1" ht="21.9" customHeight="1">
      <c r="A79" s="147"/>
      <c r="B79" s="147"/>
      <c r="C79" s="140"/>
      <c r="D79" s="147"/>
      <c r="E79" s="169"/>
      <c r="F79" s="147"/>
      <c r="G79" s="147"/>
      <c r="H79" s="170"/>
      <c r="I79" s="169"/>
      <c r="J79" s="170"/>
      <c r="K79" s="169"/>
      <c r="L79" s="170"/>
      <c r="M79" s="140"/>
      <c r="N79" s="170"/>
    </row>
    <row r="80" spans="1:14" s="172" customFormat="1" ht="21.9" customHeight="1">
      <c r="A80" s="147"/>
      <c r="B80" s="147"/>
      <c r="C80" s="140"/>
      <c r="D80" s="147"/>
      <c r="E80" s="169"/>
      <c r="F80" s="147"/>
      <c r="G80" s="147"/>
      <c r="H80" s="170"/>
      <c r="I80" s="169"/>
      <c r="J80" s="170"/>
      <c r="K80" s="169"/>
      <c r="L80" s="170"/>
      <c r="M80" s="140"/>
      <c r="N80" s="170"/>
    </row>
    <row r="81" spans="1:14" s="171" customFormat="1" ht="21.9" customHeight="1">
      <c r="A81" s="64"/>
      <c r="B81" s="64"/>
      <c r="C81" s="65"/>
      <c r="D81" s="64"/>
      <c r="E81" s="168"/>
      <c r="F81" s="64"/>
      <c r="G81" s="64"/>
      <c r="H81" s="170"/>
      <c r="I81" s="168"/>
      <c r="J81" s="167"/>
      <c r="K81" s="168"/>
      <c r="L81" s="170"/>
      <c r="M81" s="140"/>
      <c r="N81" s="170"/>
    </row>
    <row r="82" spans="1:14" s="171" customFormat="1" ht="21.9" customHeight="1">
      <c r="A82" s="64"/>
      <c r="B82" s="64"/>
      <c r="C82" s="65"/>
      <c r="D82" s="64"/>
      <c r="E82" s="168"/>
      <c r="F82" s="64"/>
      <c r="G82" s="64"/>
      <c r="H82" s="170"/>
      <c r="I82" s="168"/>
      <c r="J82" s="167"/>
      <c r="K82" s="168"/>
      <c r="L82" s="170"/>
      <c r="M82" s="140"/>
      <c r="N82" s="170"/>
    </row>
    <row r="83" spans="1:14" s="171" customFormat="1" ht="21.9" customHeight="1">
      <c r="A83" s="64"/>
      <c r="B83" s="64"/>
      <c r="C83" s="65"/>
      <c r="D83" s="64"/>
      <c r="E83" s="168"/>
      <c r="F83" s="64"/>
      <c r="G83" s="64"/>
      <c r="H83" s="170"/>
      <c r="I83" s="168"/>
      <c r="J83" s="167"/>
      <c r="K83" s="168"/>
      <c r="L83" s="170"/>
      <c r="M83" s="140"/>
      <c r="N83" s="170"/>
    </row>
    <row r="84" spans="1:14" s="171" customFormat="1" ht="21.9" customHeight="1">
      <c r="A84" s="64"/>
      <c r="B84" s="64"/>
      <c r="C84" s="65"/>
      <c r="D84" s="64"/>
      <c r="E84" s="168"/>
      <c r="F84" s="64"/>
      <c r="G84" s="64"/>
      <c r="H84" s="170"/>
      <c r="I84" s="168"/>
      <c r="J84" s="167"/>
      <c r="K84" s="168"/>
      <c r="L84" s="170"/>
      <c r="M84" s="140"/>
      <c r="N84" s="170"/>
    </row>
    <row r="85" spans="1:14" s="171" customFormat="1" ht="21.9" customHeight="1">
      <c r="A85" s="64"/>
      <c r="B85" s="64"/>
      <c r="C85" s="65"/>
      <c r="D85" s="64"/>
      <c r="E85" s="168"/>
      <c r="F85" s="64"/>
      <c r="G85" s="64"/>
      <c r="H85" s="170"/>
      <c r="I85" s="168"/>
      <c r="J85" s="167"/>
      <c r="K85" s="168"/>
      <c r="L85" s="170"/>
      <c r="M85" s="140"/>
      <c r="N85" s="170"/>
    </row>
    <row r="86" spans="1:14" s="171" customFormat="1" ht="21.9" customHeight="1">
      <c r="A86" s="64"/>
      <c r="B86" s="64"/>
      <c r="C86" s="65"/>
      <c r="D86" s="64"/>
      <c r="E86" s="168"/>
      <c r="F86" s="64"/>
      <c r="G86" s="64"/>
      <c r="H86" s="170"/>
      <c r="I86" s="168"/>
      <c r="J86" s="167"/>
      <c r="K86" s="168"/>
      <c r="L86" s="170"/>
      <c r="M86" s="140"/>
      <c r="N86" s="170"/>
    </row>
    <row r="87" spans="1:14" s="171" customFormat="1" ht="21.9" customHeight="1">
      <c r="A87" s="64"/>
      <c r="B87" s="64"/>
      <c r="C87" s="65"/>
      <c r="D87" s="64"/>
      <c r="E87" s="168"/>
      <c r="F87" s="64"/>
      <c r="G87" s="64"/>
      <c r="H87" s="170"/>
      <c r="I87" s="168"/>
      <c r="J87" s="167"/>
      <c r="K87" s="168"/>
      <c r="L87" s="170"/>
      <c r="M87" s="140"/>
      <c r="N87" s="170"/>
    </row>
  </sheetData>
  <mergeCells count="10">
    <mergeCell ref="A1:N1"/>
    <mergeCell ref="A2:A3"/>
    <mergeCell ref="B2:B3"/>
    <mergeCell ref="C2:C3"/>
    <mergeCell ref="D2:E2"/>
    <mergeCell ref="F2:G2"/>
    <mergeCell ref="H2:I2"/>
    <mergeCell ref="J2:K2"/>
    <mergeCell ref="L2:M2"/>
    <mergeCell ref="N2:N3"/>
  </mergeCells>
  <phoneticPr fontId="13" type="noConversion"/>
  <pageMargins left="0.74803149606299213" right="0.35433070866141736" top="0.39370078740157483" bottom="0.39370078740157483" header="0" footer="0.2755905511811023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 지정된 범위</vt:lpstr>
      </vt:variant>
      <vt:variant>
        <vt:i4>16</vt:i4>
      </vt:variant>
    </vt:vector>
  </HeadingPairs>
  <TitlesOfParts>
    <vt:vector size="27" baseType="lpstr">
      <vt:lpstr>표지</vt:lpstr>
      <vt:lpstr>총괄내역서</vt:lpstr>
      <vt:lpstr>총괄 내역서</vt:lpstr>
      <vt:lpstr>공종별집계표</vt:lpstr>
      <vt:lpstr>제조원가계산서</vt:lpstr>
      <vt:lpstr>일위대가목록</vt:lpstr>
      <vt:lpstr>내역서</vt:lpstr>
      <vt:lpstr>공량산출서</vt:lpstr>
      <vt:lpstr>설치내역서</vt:lpstr>
      <vt:lpstr>일위대가</vt:lpstr>
      <vt:lpstr>단가대비표</vt:lpstr>
      <vt:lpstr>공량산출서!Print_Area</vt:lpstr>
      <vt:lpstr>공종별집계표!Print_Area</vt:lpstr>
      <vt:lpstr>내역서!Print_Area</vt:lpstr>
      <vt:lpstr>단가대비표!Print_Area</vt:lpstr>
      <vt:lpstr>설치내역서!Print_Area</vt:lpstr>
      <vt:lpstr>일위대가목록!Print_Area</vt:lpstr>
      <vt:lpstr>제조원가계산서!Print_Area</vt:lpstr>
      <vt:lpstr>총괄내역서!Print_Area</vt:lpstr>
      <vt:lpstr>표지!Print_Area</vt:lpstr>
      <vt:lpstr>공량산출서!Print_Titles</vt:lpstr>
      <vt:lpstr>공종별집계표!Print_Titles</vt:lpstr>
      <vt:lpstr>내역서!Print_Titles</vt:lpstr>
      <vt:lpstr>단가대비표!Print_Titles</vt:lpstr>
      <vt:lpstr>설치내역서!Print_Titles</vt:lpstr>
      <vt:lpstr>일위대가목록!Print_Titles</vt:lpstr>
      <vt:lpstr>'총괄 내역서'!Print_Titles</vt:lpstr>
    </vt:vector>
  </TitlesOfParts>
  <Company>동영전기(주)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서호수</dc:creator>
  <cp:lastModifiedBy>EKR</cp:lastModifiedBy>
  <cp:lastPrinted>2026-01-30T01:00:14Z</cp:lastPrinted>
  <dcterms:created xsi:type="dcterms:W3CDTF">2003-10-14T23:16:14Z</dcterms:created>
  <dcterms:modified xsi:type="dcterms:W3CDTF">2026-07-03T05:11:58Z</dcterms:modified>
</cp:coreProperties>
</file>