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arget="docProps/custom.xml" Type="http://schemas.openxmlformats.org/officeDocument/2006/relationships/custom-properties"/></Relationships>
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3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#단위사업\##공사\2026년 공사\농축기 교체\기계공사\발주\"/>
    </mc:Choice>
  </mc:AlternateContent>
  <x:bookViews>
    <x:workbookView xWindow="0" yWindow="0" windowWidth="28545" windowHeight="11790" tabRatio="779" activeTab="6"/>
  </x:bookViews>
  <x:sheets>
    <x:sheet name="00.1 표지" sheetId="1" r:id="rId4"/>
    <x:sheet name="01. 사업설명서" sheetId="2" r:id="rId5"/>
    <x:sheet name="02. 예정공정표" sheetId="3" r:id="rId6"/>
    <x:sheet name="03.1 일반시방서" sheetId="4" r:id="rId7"/>
    <x:sheet name="03.2 특별시방서" sheetId="5" r:id="rId8"/>
    <x:sheet name="04.1 설계서용지(갑)" sheetId="6" r:id="rId9"/>
    <x:sheet name="04.2 원가계산서" sheetId="7" r:id="rId10"/>
    <x:sheet name="05.1 설계내역서 총괄" sheetId="8" r:id="rId11"/>
    <x:sheet name="05.2 설계내역서" sheetId="9" r:id="rId12"/>
    <x:sheet name="06. 관급기자재" sheetId="10" r:id="rId13"/>
    <x:sheet name="07. 수량산출서" sheetId="11" r:id="rId14"/>
    <x:sheet name="08. 가격조사표" sheetId="12" r:id="rId15"/>
    <x:sheet name="09. 일위대가표" sheetId="13" r:id="rId16"/>
    <x:sheet name="10. 시중노임표" sheetId="14" r:id="rId17"/>
    <x:sheet name="11.견적서" sheetId="15" r:id="rId18"/>
  </x:sheets>
  <x:definedNames>
    <x:definedName name="_xlnm._FilterDatabase" localSheetId="8" hidden="1">'05.2 설계내역서'!$A$6:$L$26</x:definedName>
    <x:definedName name="_xlnm._FilterDatabase" localSheetId="9" hidden="1">'06. 관급기자재'!$A$13:$G$17</x:definedName>
    <x:definedName name="_xlnm._FilterDatabase" localSheetId="10" hidden="1">'07. 수량산출서'!$A$12:$H$21</x:definedName>
    <x:definedName name="_xlnm._FilterDatabase" localSheetId="11" hidden="1">'08. 가격조사표'!#REF!</x:definedName>
    <x:definedName name="_xlnm.Print_Area" localSheetId="0">'00.1 표지'!$A$1:$L$24</x:definedName>
    <x:definedName name="_xlnm.Print_Area" localSheetId="1">'01. 사업설명서'!$A$1:$L$24</x:definedName>
    <x:definedName name="_xlnm.Print_Area" localSheetId="2">'02. 예정공정표'!$A$1:$O$26</x:definedName>
    <x:definedName name="_xlnm.Print_Area" localSheetId="3">'03.1 일반시방서'!$A$1:$M$98</x:definedName>
    <x:definedName name="_xlnm.Print_Area" localSheetId="4">'03.2 특별시방서'!$A$1:$M$48</x:definedName>
    <x:definedName name="_xlnm.Print_Area" localSheetId="5">'04.1 설계서용지(갑)'!$A$1:$M$24</x:definedName>
    <x:definedName name="_xlnm.Print_Area" localSheetId="6">'04.2 원가계산서'!$A$1:$E$33</x:definedName>
    <x:definedName name="_xlnm.Print_Area" localSheetId="7">'05.1 설계내역서 총괄'!$A$1:$L$22</x:definedName>
    <x:definedName name="_xlnm.Print_Area" localSheetId="8">'05.2 설계내역서'!$A$1:$L$30</x:definedName>
    <x:definedName name="_xlnm.Print_Area" localSheetId="9">'06. 관급기자재'!$A$1:$G$18</x:definedName>
    <x:definedName name="_xlnm.Print_Area" localSheetId="10">'07. 수량산출서'!$A$1:$H$32</x:definedName>
    <x:definedName name="_xlnm.Print_Area" localSheetId="11">'08. 가격조사표'!$A$1:$M$24</x:definedName>
    <x:definedName name="_xlnm.Print_Area" localSheetId="12">'09. 일위대가표'!$A$1:$L$67</x:definedName>
    <x:definedName name="_xlnm.Print_Area" localSheetId="13">'10. 시중노임표'!$A$1:$D$26</x:definedName>
    <x:definedName name="_xlnm.Print_Titles" localSheetId="5">'04.1 설계서용지(갑)'!$1:$2</x:definedName>
    <x:definedName name="_xlnm.Print_Titles" localSheetId="6">'04.2 원가계산서'!$1:$2</x:definedName>
    <x:definedName name="_xlnm.Print_Titles" localSheetId="7">'05.1 설계내역서 총괄'!$1:$2</x:definedName>
    <x:definedName name="_xlnm.Print_Titles" localSheetId="8">'05.2 설계내역서'!$1:$2</x:definedName>
    <x:definedName name="_xlnm.Print_Titles" localSheetId="9">'06. 관급기자재'!$1:$2</x:definedName>
    <x:definedName name="_xlnm.Print_Titles" localSheetId="10">'07. 수량산출서'!$1:$2</x:definedName>
    <x:definedName name="_xlnm.Print_Titles" localSheetId="11">'08. 가격조사표'!$1:$2</x:definedName>
    <x:definedName name="_xlnm.Print_Titles" localSheetId="12">'09. 일위대가표'!$1:$2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<x:sst xmlns:r="http://schemas.openxmlformats.org/officeDocument/2006/relationships" xmlns:c="http://schemas.openxmlformats.org/drawingml/2006/chart" xmlns:x="http://schemas.openxmlformats.org/spreadsheetml/2006/main" count="742" uniqueCount="403">
  <x:si>
    <x:t>(금 영원)</x:t>
  </x:si>
  <x:si>
    <x:t>4) 펌프축은 STS 410을 사용 한다.</x:t>
  </x:si>
  <x:si>
    <x:t>3) 흡입카바는 GC 250을 사용한다.</x:t>
  </x:si>
  <x:si>
    <x:t>다) 기자재의 배치도 및 조립과 설계도면</x:t>
  </x:si>
  <x:si>
    <x:t>나) 제작사명, 공급수량, 기기의 형식</x:t>
  </x:si>
  <x:si>
    <x:t>일반펌프 설치 : 11kW 이하  (대당)</x:t>
  </x:si>
  <x:si>
    <x:t>2) 임펠라는 SSC 13을 사용한다.</x:t>
  </x:si>
  <x:si>
    <x:t>산업안전보건관리비
(A,B중 작은금액)</x:t>
  </x:si>
  <x:si>
    <x:t>바. 방화 구획 등을 관통하는 관은 그 틈새를 암면 보온재 및 기타 불연재로 메운다.</x:t>
  </x:si>
  <x:si>
    <x:t>나. 현장에 반입된 자재 및 장비는 발주처의 승인없이 장외로 반출하여서는 아니된다.</x:t>
  </x:si>
  <x:si>
    <x:t>가. 용접봉은 스테인리스 용접봉(KST 308, 또는 티그T-308)을 사용한다.</x:t>
  </x:si>
  <x:si>
    <x:t xml:space="preserve">가. 설치공사 - 신규 슬러지공급펌프 및 농축액 이송 컨베이어, 유량계 각 1대 </x:t>
  </x:si>
  <x:si>
    <x:t>자, 현장용접을 시행하는 부분에서 심한 녹이 발생할 염려가 있는 부분은 적절한 방청 처리를 한다.</x:t>
  </x:si>
  <x:si>
    <x:t>차. 재질이 다른 금속배관이나 기기와 배관의 연결 부위에는 부식방지용 절연 이음쇠를 설치한다.</x:t>
  </x:si>
  <x:si>
    <x:t>4) 시방서에 명기되지 않은 사항에 대하여 모순이 있을 경우에는 상호 협의하여 작업 할 수 있다.</x:t>
  </x:si>
  <x:si>
    <x:t>나. 본 사업에 종사하는 근로자에 대한 제반 법령의 운용 및 적용은 계약자가 모든 책임을 진다.</x:t>
  </x:si>
  <x:si>
    <x:t>아. 신축이음쇠를 설치한 배관에는 그 신축부분을 기점으로 하여 유효한 곳에 고정 철물을 설치한다.</x:t>
  </x:si>
  <x:si>
    <x:t xml:space="preserve">   득한 후 제작, 설치하여야 한다. 모든 기자재의 승인도서는 다음의 내용이 포함되어야 한다.</x:t>
  </x:si>
  <x:si>
    <x:t>3) 발주처은 계약자가 제출한 승인도서 검토 후 검토결과(승인, 조건부 승인)를 계약자에게 알려준다.</x:t>
  </x:si>
  <x:si>
    <x:t>바. 계약자가 작업 내용상 불가피하여 야간작업을 하고자 하는 때에는 미리 발주처의 승인을 받아야 한다.</x:t>
  </x:si>
  <x:si>
    <x:t>마. 배관 작업 중 또는 일시 중단하는 경우에는 관내에 이물질이 들어가지 않도록 테이프로 보호하여야 한다.</x:t>
  </x:si>
  <x:si>
    <x:t>본 작업은 원심농축기 부대공사로서 원심농축기 설치 및 운영이 원활할 수 있도록 감독관 및 원심탈수기 업체와 협의하여</x:t>
  </x:si>
  <x:si>
    <x:t>본 설비는 난지물재생센터 위생처리장 2농축기동 운영에 있어 중요한 장비로써 공급하는 업체가 직접 제작·설치 하여야 한다.</x:t>
  </x:si>
  <x:si>
    <x:t xml:space="preserve">모든 사업의 완료시에는 기기별 성능검사서를 작성 후 시운전과 조정계획을 수립하여 발주처에게 보고하여야 하며, 그 결과를 </x:t>
  </x:si>
  <x:si>
    <x:t>나. 계약자는 당해 사업의 목적물을 발주처에 인도하기 전에 아래와 같이 발생한 사고에 대한 민·형사상 모든 책임을 진다.</x:t>
  </x:si>
  <x:si>
    <x:t>목적으로 타 국가의 표준규격을 준용할 수 있으나 이때는 본 시방서의 표준규격 품질과 동등하거나 그 이상의 것이어야 한다.</x:t>
  </x:si>
  <x:si>
    <x:t>나. 모재의 용접면은 용접하기 전에 녹, 스케일, 물기, 기름기, 슬러그, 도료 등 용접에 지장이 있는 것들은 제거한다.</x:t>
  </x:si>
  <x:si>
    <x:t>가. 계약자는 본건의 수행에 있어 당해 건과 관련된 법률 및 우리 관내에서 정하고 있는 제규정 등을 준수하여야 한다.</x:t>
  </x:si>
  <x:si>
    <x:t>사. 용접작업 중에는 누전, 전격, 아크 등에 의한 사고 또는 용융 금속, 아크등에 의한 화재 등을 방지하도록 조치한다.</x:t>
  </x:si>
  <x:si>
    <x:t>가. 설계서의 내용이 불분명하거나 누락, 오류, 상호모순되는 점이 있을 경우</x:t>
  </x:si>
  <x:si>
    <x:t xml:space="preserve">                80μM이상충분한 방청 및 내식처리를 한다. </x:t>
  </x:si>
  <x:si>
    <x:t>라. 관은 연결전에 그 내부를 점검하고 이물질이 없는 것을 확인 후 접합한다.</x:t>
  </x:si>
  <x:si>
    <x:t>다. 본 사업은 예정공정표에 맞추어 수행하고 본 사업 수행 중 계획공정 대비 추진실적이 미흡하다고 발주처에서 판단시 계약자는</x:t>
  </x:si>
  <x:si>
    <x:t xml:space="preserve">본 시방서에 준하여 공급·설치되는 모든 자재 및 설비는 KS규격에 부합되어야 하며 제품의 일반적인 형상·형식 및 품질을 나타낼 </x:t>
  </x:si>
  <x:si>
    <x:t>다. 계약자는 발주처가 자재검사를 하는데 지장이 없도록 편의를 제공하여야 하며, 각종 시험 및 검사에 소요되는 모든 비용은</x:t>
  </x:si>
  <x:si>
    <x:t>나. 모든 배관은 관경을 축소시키지 않는 공구를 사용하고 관측에 대해 직각으로 절단하고 그 절단 부위는 뒤말림 및 부스러기 등이</x:t>
  </x:si>
  <x:si>
    <x:t xml:space="preserve">계약자는 가설물이나 구조물의 파손 또는 타 작업의 수행에 영향을 미치는 사고나 인명의 손상 또는 제3자에 피해를 미치는 사고가 </x:t>
  </x:si>
  <x:si>
    <x:t>가. 배관 시공에 앞서 타 설비 배관 및 기기와의 관련사항을 상세히 검토하고 기울기를 고려하여 그 위치를 정확히 결정한다.</x:t>
  </x:si>
  <x:si>
    <x:t>1) 계약자는 착수 후 15일 이내에 설계도서 및 시방서의 요구조건을 만족하는 도면 및 설치도를 작성·제출하여 발주처의 승인을</x:t>
  </x:si>
  <x:si>
    <x:t>가. 계약자는 제반 안전규정 및 법규를 엄수하여 안전사고가 발생하지 않도록 하여야 하며, 관리 소홀로 인하여 발생되는 모든 안전</x:t>
  </x:si>
  <x:si>
    <x:t>나. 계약자는 숙련을 요하는 작업에는 상당한 경험과 기술력을 겸비한 기술자를 배치하여 수행토록 하여야하며, 원활한 작업 진척을</x:t>
  </x:si>
  <x:si>
    <x:t>다. 계약자는 현장 작업자에게 안전에 관한 사항을 교육하여야 하며 안전장구를 지급 착용토록 하여 안전사고 예방에 최선을 다한다.</x:t>
  </x:si>
  <x:si>
    <x:t>가. 도   장 : 모터 펌프 내외면에는 기초 도장으로 프라이머를 1회칠하고 마감 도장으로 에폭시 페인트를 2회 칠하여 도막두께</x:t>
  </x:si>
  <x:si>
    <x:t>자. 기기 주위의 배관은 기기의 조작, 점검, 보수용 여유를 확보함과 동시에 필요한 장소에 배관 분기용 플랜지 등을 설치한다.</x:t>
  </x:si>
  <x:si>
    <x:t>2) 주의와 의무를 태만히 하여 발생한 안전사고(인명손상 등) 발생 시</x:t>
  </x:si>
  <x:si>
    <x:t>가. 설계도서에 상호 모순이 있을 경우에는 아래 순서에 따라 적용한다.</x:t>
  </x:si>
  <x:si>
    <x:t>아. 용접으로 유독가스가 발생할 우려가 있는 곳은 충분히 환기한다.</x:t>
  </x:si>
  <x:si>
    <x:t xml:space="preserve">    사고 및 재해에 대하여 민·형사상의 모든 책임을 져야 한다.</x:t>
  </x:si>
  <x:si>
    <x:t>다. 모든 배관은 관경 축소 시 부싱 사용을 금하고 레듀샤를 사용한다.</x:t>
  </x:si>
  <x:si>
    <x:t>바. 용접자세는 부재의 위치 조정이 가능한 경우 하향 용접으로 한다.</x:t>
  </x:si>
  <x:si>
    <x:t>가. 설치 완료 후 시운전시 설치된 모든 기기는 정상 작동하여야 한다.</x:t>
  </x:si>
  <x:si>
    <x:t>라. 그 밖의 발주기관이 설계서를 변경할 필요가 있다고 인정할 경우</x:t>
  </x:si>
  <x:si>
    <x:t>마. 현장대리인은 작업공정에 대해 수시로 발주처에 보고하여야 한다.</x:t>
  </x:si>
  <x:si>
    <x:t>나. 작업현장에서는 개인 안전장구를 착용하고 작업에 임해야 한다.</x:t>
  </x:si>
  <x:si>
    <x:t>마. 용접순서는 용접에 의한 변형 및 잔류 응력이 작아지도록 정한다.</x:t>
  </x:si>
  <x:si>
    <x:t>다. 그 외 감독관과 협의하여 원심농축기의 원활한 운영에 필요한 작업</x:t>
  </x:si>
  <x:si>
    <x:t>1) 본 사업 목적물의 파손, 오염, 분실, 변형 등으로 인한 피해 시</x:t>
  </x:si>
  <x:si>
    <x:t>본 시방서는 "난지 분뇨처리장 제2농축기동 농축기 교체공사"의 일반사항에 관하여 적용한다.</x:t>
  </x:si>
  <x:si>
    <x:t>가. 계약자는 자재를 현장에 반입하고자 하는 경우에는 사전에 발주처에게 통보하여야 한다.</x:t>
  </x:si>
  <x:si>
    <x:t>다. 새로운 기술, 공법 사용으로 사업비의 절감 및 사업기간의 단축 등의 효과가 현저할 경우</x:t>
  </x:si>
  <x:si>
    <x:t>Fitting 취부 : Flange Type, 10.5kg/㎠, Ø150mm  (개당)</x:t>
  </x:si>
  <x:si>
    <x:t>가) 설계 제원을 파악할 수 있는 내용(Data Sheet, Specification 등)</x:t>
  </x:si>
  <x:si>
    <x:t>하. 사용되는 모든 자재는 감독관의 지시가 없는한 압력 10kg/㎠의 자재를 사용한다.</x:t>
  </x:si>
  <x:si>
    <x:t>나. 슬러지 조건에 맞추어 케익 함수율 및 회수율이 만족하도록 제작·설치 하여야 한다.</x:t>
  </x:si>
  <x:si>
    <x:t xml:space="preserve">6) LIFTTING CHAIN은 STS 304을 사용하고 길이는 5M로 한다.    </x:t>
  </x:si>
  <x:si>
    <x:t>라. 계약자는 본 사업에 대한 제반 검사결과 처분지시가 있을 때에는 이에 따라야 한다.</x:t>
  </x:si>
  <x:si>
    <x:t xml:space="preserve">나. 포   장 : 모터 펌프는 운반 및 보관에 안전하도록 단위별 포장하며 포장방법은 BUNDLE TYPE으로 견고하게 포장되도록 한다.
</x:t>
  </x:si>
  <x:si>
    <x:t xml:space="preserve">9) 가이드 파이프 STS 304을 사용한다.      </x:t>
  </x:si>
  <x:si>
    <x:t>라. 용접부는 결함이 없고 표면이 매끈하여야 한다.</x:t>
  </x:si>
  <x:si>
    <x:t>1) 물품납품서(개략적인 전·중·후 사진 포함) 2부</x:t>
  </x:si>
  <x:si>
    <x:t>스테인리스 강관 : 용접배관, Ø100mm  (m당)</x:t>
  </x:si>
  <x:si>
    <x:t>나. 배관공사 - 슬러지 배관 (바이패스배관 포함)</x:t>
  </x:si>
  <x:si>
    <x:t xml:space="preserve">나. 지질, 용수 등 현장의 상태가 설계서와 다를 경우 </x:t>
  </x:si>
  <x:si>
    <x:t>스테인리스 강관 : 용접배관, Ø150mm  (m당)</x:t>
  </x:si>
  <x:si>
    <x:t>- 정격전류</x:t>
  </x:si>
  <x:si>
    <x:t>준공 및 검사</x:t>
  </x:si>
  <x:si>
    <x:t>보통인부</x:t>
  </x:si>
  <x:si>
    <x:t>나. 승인도서</x:t>
  </x:si>
  <x:si>
    <x:t>직접노무비</x:t>
  </x:si>
  <x:si>
    <x:t>플랜트배관공</x:t>
  </x:si>
  <x:si>
    <x:t>표시사항</x:t>
  </x:si>
  <x:si>
    <x:t>- 제조자명</x:t>
  </x:si>
  <x:si>
    <x:t>일반관리비</x:t>
  </x:si>
  <x:si>
    <x:t>할증(%)</x:t>
  </x:si>
  <x:si>
    <x:t>다. 완료시</x:t>
  </x:si>
  <x:si>
    <x:t>- 제조년월</x:t>
  </x:si>
  <x:si>
    <x:t>저압케이블전공</x:t>
  </x:si>
  <x:si>
    <x:t>- 모델명</x:t>
  </x:si>
  <x:si>
    <x:t>내선전공</x:t>
  </x:si>
  <x:si>
    <x:t>특별인부</x:t>
  </x:si>
  <x:si>
    <x:t>기계설비공</x:t>
  </x:si>
  <x:si>
    <x:t>( % )</x:t>
  </x:si>
  <x:si>
    <x:t>직접재료비</x:t>
  </x:si>
  <x:si>
    <x:t>스테인레스 티</x:t>
  </x:si>
  <x:si>
    <x:t>합  계</x:t>
  </x:si>
  <x:si>
    <x:t>퇴직공제부금비</x:t>
  </x:si>
  <x:si>
    <x:t>배전전공</x:t>
  </x:si>
  <x:si>
    <x:t>적용단가</x:t>
  </x:si>
  <x:si>
    <x:t>1) 시방서</x:t>
  </x:si>
  <x:si>
    <x:t>공사범위</x:t>
  </x:si>
  <x:si>
    <x:t>- 정격출력</x:t>
  </x:si>
  <x:si>
    <x:t>간접노무비</x:t>
  </x:si>
  <x:si>
    <x:t>설계
년월일</x:t>
  </x:si>
  <x:si>
    <x:t>간접재료비</x:t>
  </x:si>
  <x:si>
    <x:t>안전관리</x:t>
  </x:si>
  <x:si>
    <x:t>순공사원가</x:t>
  </x:si>
  <x:si>
    <x:t>- 제조번호</x:t>
  </x:si>
  <x:si>
    <x:t>도장 및 포장</x:t>
  </x:si>
  <x:si>
    <x:t>2) 설계도서</x:t>
  </x:si>
  <x:si>
    <x:t>기계경비</x:t>
  </x:si>
  <x:si>
    <x:t>100A</x:t>
  </x:si>
  <x:si>
    <x:t>기타경비</x:t>
  </x:si>
  <x:si>
    <x:t>연금보험료</x:t>
  </x:si>
  <x:si>
    <x:t>고용보험료</x:t>
  </x:si>
  <x:si>
    <x:t>Page</x:t>
  </x:si>
  <x:si>
    <x:t>콘크리트공</x:t>
  </x:si>
  <x:si>
    <x:t>건강보험료</x:t>
  </x:si>
  <x:si>
    <x:t>용접작업</x:t>
  </x:si>
  <x:si>
    <x:t>m당 단가</x:t>
  </x:si>
  <x:si>
    <x:t>특기사항</x:t>
  </x:si>
  <x:si>
    <x:t>산재보험료</x:t>
  </x:si>
  <x:si>
    <x:t>부가가치세</x:t>
  </x:si>
  <x:si>
    <x:t>통신케이블공</x:t>
  </x:si>
  <x:si>
    <x:t>해당없음</x:t>
  </x:si>
  <x:si>
    <x:t>단  위</x:t>
  </x:si>
  <x:si>
    <x:t>단수조정</x:t>
  </x:si>
  <x:si>
    <x:t>작업반장</x:t>
  </x:si>
  <x:si>
    <x:t>일반기계운전사</x:t>
  </x:si>
  <x:si>
    <x:t>책임한계</x:t>
  </x:si>
  <x:si>
    <x:t>어구해석</x:t>
  </x:si>
  <x:si>
    <x:t>제출서류</x:t>
  </x:si>
  <x:si>
    <x:t>적정 p959</x:t>
  </x:si>
  <x:si>
    <x:t>산출근거</x:t>
  </x:si>
  <x:si>
    <x:t>1. 철거공사</x:t>
  </x:si>
  <x:si>
    <x:t>적용범위</x:t>
  </x:si>
  <x:si>
    <x:t>사고의 보고</x:t>
  </x:si>
  <x:si>
    <x:t>기계산업기사</x:t>
  </x:si>
  <x:si>
    <x:t>관급기자재</x:t>
  </x:si>
  <x:si>
    <x:t>총사업비</x:t>
  </x:si>
  <x:si>
    <x:t>용접접합</x:t>
  </x:si>
  <x:si>
    <x:t>적정 p776</x:t>
  </x:si>
  <x:si>
    <x:t>밸브설치</x:t>
  </x:si>
  <x:si>
    <x:t>시운전과 조정</x:t>
  </x:si>
  <x:si>
    <x:t>적정 p793</x:t>
  </x:si>
  <x:si>
    <x:t>배관작업</x:t>
  </x:si>
  <x:si>
    <x:t>150A</x:t>
  </x:si>
  <x:si>
    <x:t>인건비의 4%</x:t>
  </x:si>
  <x:si>
    <x:t>수  량</x:t>
  </x:si>
  <x:si>
    <x:t>인건비의 2%</x:t>
  </x:si>
  <x:si>
    <x:t>배관설치</x:t>
  </x:si>
  <x:si>
    <x:t>적정 p796</x:t>
  </x:si>
  <x:si>
    <x:t>비  고</x:t>
  </x:si>
  <x:si>
    <x:t>슬러지공급펌프</x:t>
  </x:si>
  <x:si>
    <x:t>STS 304</x:t>
  </x:si>
  <x:si>
    <x:t>적정 p860</x:t>
  </x:si>
  <x:si>
    <x:t>플랜지 접합</x:t>
  </x:si>
  <x:si>
    <x:t>재사용 미고려</x:t>
  </x:si>
  <x:si>
    <x:t>검사 및 교정</x:t>
  </x:si>
  <x:si>
    <x:t>석면분담금</x:t>
  </x:si>
  <x:si>
    <x:t>3. 배관공사</x:t>
  </x:si>
  <x:si>
    <x:t>공급가액</x:t>
  </x:si>
  <x:si>
    <x:t>관급자재비</x:t>
  </x:si>
  <x:si>
    <x:t>공 급 가 액</x:t>
  </x:si>
  <x:si>
    <x:t>4. 고재처리</x:t>
  </x:si>
  <x:si>
    <x:t>적정 p954</x:t>
  </x:si>
  <x:si>
    <x:t>단가13</x:t>
  </x:si>
  <x:si>
    <x:t>드럼농축기</x:t>
  </x:si>
  <x:si>
    <x:t>단가11</x:t>
  </x:si>
  <x:si>
    <x:t>플랜트전공</x:t>
  </x:si>
  <x:si>
    <x:t>단가14</x:t>
  </x:si>
  <x:si>
    <x:t>임금채권부담금</x:t>
  </x:si>
  <x:si>
    <x:t>총 사 업 비</x:t>
  </x:si>
  <x:si>
    <x:t>슬러지 유량계</x:t>
  </x:si>
  <x:si>
    <x:t>2. 설치공사</x:t>
  </x:si>
  <x:si>
    <x:t>도급공사</x:t>
  </x:si>
  <x:si>
    <x:t xml:space="preserve">150A </x:t>
  </x:si>
  <x:si>
    <x:t>경  비</x:t>
  </x:si>
  <x:si>
    <x:t>적정 p798</x:t>
  </x:si>
  <x:si>
    <x:t>노 무 비</x:t>
  </x:si>
  <x:si>
    <x:t>단가10</x:t>
  </x:si>
  <x:si>
    <x:t>구  분</x:t>
  </x:si>
  <x:si>
    <x:t>재 료 비</x:t>
  </x:si>
  <x:si>
    <x:t>단가12</x:t>
  </x:si>
  <x:si>
    <x:t>고재처리</x:t>
  </x:si>
  <x:si>
    <x:t>금   액</x:t>
  </x:si>
  <x:si>
    <x:t>인건비의 3%</x:t>
  </x:si>
  <x:si>
    <x:t>스테인리스설</x:t>
  </x:si>
  <x:si>
    <x:t>도급공사비</x:t>
  </x:si>
  <x:si>
    <x:t>환경보전비</x:t>
  </x:si>
  <x:si>
    <x:t>도급공사합계</x:t>
  </x:si>
  <x:si>
    <x:t>단가15</x:t>
  </x:si>
  <x:si>
    <x:t>2) 준공도서 3부</x:t>
  </x:si>
  <x:si>
    <x:t>가. 착수계 접수시</x:t>
  </x:si>
  <x:si>
    <x:t>3) 준공 CD 1매</x:t>
  </x:si>
  <x:si>
    <x:t>공정 및 현장관리</x:t>
  </x:si>
  <x:si>
    <x:t>자재 제작 및 구입</x:t>
  </x:si>
  <x:si>
    <x:t>진행하여야 한다.</x:t>
  </x:si>
  <x:si>
    <x:t>3) 수량산출서</x:t>
  </x:si>
  <x:si>
    <x:t>스테인레스 레듀셔</x:t>
  </x:si>
  <x:si>
    <x:t>2) 예정공정표</x:t>
  </x:si>
  <x:si>
    <x:t>설계변경조건  :</x:t>
  </x:si>
  <x:si>
    <x:t>자재반입 및 검사</x:t>
  </x:si>
  <x:si>
    <x:t>기계실배관 할증</x:t>
  </x:si>
  <x:si>
    <x:t>- 극수 및 회전수</x:t>
  </x:si>
  <x:si>
    <x:t>VOGELSANG</x:t>
  </x:si>
  <x:si>
    <x:t>스테인레스 강관</x:t>
  </x:si>
  <x:si>
    <x:t>노인장기요양보험료</x:t>
  </x:si>
  <x:si>
    <x:t>순공사원가   합계</x:t>
  </x:si>
  <x:si>
    <x:t>150A * 100A</x:t>
  </x:si>
  <x:si>
    <x:t>스테인레스 엘보</x:t>
  </x:si>
  <x:si>
    <x:t>1억 이상 적용</x:t>
  </x:si>
  <x:si>
    <x:t>기계 초급기술자</x:t>
  </x:si>
  <x:si>
    <x:t>2026년 04월</x:t>
  </x:si>
  <x:si>
    <x:t>30일 이상 적용</x:t>
  </x:si>
  <x:si>
    <x:t>150A, 3.5T</x:t>
  </x:si>
  <x:si>
    <x:t>* 2026년 상반기</x:t>
  </x:si>
  <x:si>
    <x:t>주철 게이트밸브</x:t>
  </x:si>
  <x:si>
    <x:t>적용기준 및 규격</x:t>
  </x:si>
  <x:si>
    <x:t>부자재 - 관지지물</x:t>
  </x:si>
  <x:si>
    <x:t>도서 검토 및 승인</x:t>
  </x:si>
  <x:si>
    <x:t>작업설, 부산물</x:t>
  </x:si>
  <x:si>
    <x:t>2천만원 이상 적용</x:t>
  </x:si>
  <x:si>
    <x:t>- 전원 및 주파수</x:t>
  </x:si>
  <x:si>
    <x:t>스테인레스 플랜지</x:t>
  </x:si>
  <x:si>
    <x:t>예비품 및 부속품</x:t>
  </x:si>
  <x:si>
    <x:t>산업안전보건관리비</x:t>
  </x:si>
  <x:si>
    <x:t>분리형, 150A</x:t>
  </x:si>
  <x:si>
    <x:t>11kW, 로브펌프</x:t>
  </x:si>
  <x:si>
    <x:t>슬러지 유량계 구매</x:t>
  </x:si>
  <x:si>
    <x:t>하자담보책임기간</x:t>
  </x:si>
  <x:si>
    <x:t>슬러지 유량계 설치</x:t>
  </x:si>
  <x:si>
    <x:t>농축이송 컨베이어</x:t>
  </x:si>
  <x:si>
    <x:t>슬러지펌프 설치</x:t>
  </x:si>
  <x:si>
    <x:t>서울시 난지물재생센터</x:t>
  </x:si>
  <x:si>
    <x:t>도급공사비+관급자재비</x:t>
  </x:si>
  <x:si>
    <x:t>기존 농축이송컨베이어</x:t>
  </x:si>
  <x:si>
    <x:t>강관금액의 30%</x:t>
  </x:si>
  <x:si>
    <x:t>법령 등의 준수</x:t>
  </x:si>
  <x:si>
    <x:t>품         명</x:t>
  </x:si>
  <x:si>
    <x:t>일반기기 설치의60%</x:t>
  </x:si>
  <x:si>
    <x:t>100A, 3.0T</x:t>
  </x:si>
  <x:si>
    <x:t>관 급 자 재 비</x:t>
  </x:si>
  <x:si>
    <x:t>농축이송컨베이어설치</x:t>
  </x:si>
  <x:si>
    <x:t>사. 결로 방지 및 보온을 하지 않는 배관에서 천장, 바닥 및 벽 등을 관통하는 곳으로서 보이는 곳에는 관 스플릿 와셔를 설치한다.</x:t>
  </x:si>
  <x:si>
    <x:t xml:space="preserve">2) 계약자는 발주처의 승인을 득하기 위하여 1)항의 승인용 도서를 작성하여 각 도서의 표지에 "승인용" 이라고 날인하여 3부를 </x:t>
  </x:si>
  <x:si>
    <x:t>라. 계약자는 작업 시 주변 시설물이 훼손되지 않도록 필요한 조치를 강구하여야 하며 작업 현장 주변 정리정돈을 철저히 하여야 한다.</x:t>
  </x:si>
  <x:si>
    <x:t xml:space="preserve">카. 관의 신축, 진동, 하중에 견딜 수 있도록 입상관 및 횡주관에는 파이프 앙카, 파이프 행가, 파이프 클램프 등으로 지지한다. </x:t>
  </x:si>
  <x:si>
    <x:t>가. 계약자는 현장대리인 등 당해 작업을 위하여 임명·지정·고용한 자 및 납품계약을 체결한 자의 행위와 결과에 대한 책임을 진다.</x:t>
  </x:si>
  <x:si>
    <x:t>가. 시방서와 설계도면에 부합되도록 시공하여야 하며, 계약자는 사업 전반에 대하여 발주처와 협의하여 시공한다.</x:t>
  </x:si>
  <x:si>
    <x:t>일어나거나 그로 인한 사고 발생의 징조를 발견하였을 때에는 응급조치를 취하고 발주처에게 즉시 보고하여야 한다.</x:t>
  </x:si>
  <x:si>
    <x:t>다. 용접기와 그 부속기구는 그 주어진 용접 조건에 맞는 구조 및 기능을 갖고 안전하게 용접 할 수 있어야 한다.</x:t>
  </x:si>
  <x:si>
    <x:t>다. 설치 후 현장관리자가 운용할 수 있도록 각 설비의 운전지침 및 유지관리지침서등을 작성·제출 하여야 한다.</x:t>
  </x:si>
  <x:si>
    <x:t>파. 밸브·관이음·격벽 등의 근접한 위치에 유체흐름 방향표기(화살표)와 유체 식별을 위한 유체 배관명을 기입한다.</x:t>
  </x:si>
  <x:si>
    <x:t xml:space="preserve">                                공        기
        공        정</x:t>
  </x:si>
  <x:si>
    <x:t>스테인리스 강관 : 용접접합, Ø150mm  (용접개소당)</x:t>
  </x:si>
  <x:si>
    <x:t>모터 펌프의 몸체에는 다음 사항을 표시한 명판을 부착합니다.</x:t>
  </x:si>
  <x:si>
    <x:t>건축산업환경설비 조달청 2026. 03. 13 입찰공고부터</x:t>
  </x:si>
  <x:si>
    <x:t>다. 고재처리 - 기존 드럼 농축기 및 농축액 이송컨베이어</x:t>
  </x:si>
  <x:si>
    <x:t>10) 동력 케이블 길이는 현장여건에 맞추어 10M로 한다.</x:t>
  </x:si>
  <x:si>
    <x:t>스테인리스 강관 : 용접접합, Ø100mm  (용접개소당)</x:t>
  </x:si>
  <x:si>
    <x:t>슬러지 농축시설을 개선하여 슬러지 처리에 만전을 기하고자 함</x:t>
  </x:si>
  <x:si>
    <x:t>7) 탈착밴드 및 슬라이딩 브라켓은 GC 250을 사용한다.</x:t>
  </x:si>
  <x:si>
    <x:t>라. 관급기자자재 - 신규 슬러지공급펌프 및 농축액 이송컨베이어</x:t>
  </x:si>
  <x:si>
    <x:t>단가8</x:t>
  </x:si>
  <x:si>
    <x:t>단가2</x:t>
  </x:si>
  <x:si>
    <x:t>13.</x:t>
  </x:si>
  <x:si>
    <x:t>미장공</x:t>
  </x:si>
  <x:si>
    <x:t>단가6</x:t>
  </x:si>
  <x:si>
    <x:t>단가7</x:t>
  </x:si>
  <x:si>
    <x:t>TON</x:t>
  </x:si>
  <x:si>
    <x:t>KG</x:t>
  </x:si>
  <x:si>
    <x:t>식</x:t>
  </x:si>
  <x:si>
    <x:t>단가1</x:t>
  </x:si>
  <x:si>
    <x:t>중량A</x:t>
  </x:si>
  <x:si>
    <x:t>11.</x:t>
  </x:si>
  <x:si>
    <x:t>총액</x:t>
  </x:si>
  <x:si>
    <x:t>단가3</x:t>
  </x:si>
  <x:si>
    <x:t>단가4</x:t>
  </x:si>
  <x:si>
    <x:t>심사자</x:t>
  </x:si>
  <x:si>
    <x:t>착암공</x:t>
  </x:si>
  <x:si>
    <x:t>공급가</x:t>
  </x:si>
  <x:si>
    <x:t>EA</x:t>
  </x:si>
  <x:si>
    <x:t>완료</x:t>
  </x:si>
  <x:si>
    <x:t>도장공</x:t>
  </x:si>
  <x:si>
    <x:t>9.</x:t>
  </x:si>
  <x:si>
    <x:t>설치</x:t>
  </x:si>
  <x:si>
    <x:t>호표</x:t>
  </x:si>
  <x:si>
    <x:t>kg</x:t>
  </x:si>
  <x:si>
    <x:t>대</x:t>
  </x:si>
  <x:si>
    <x:t>A</x:t>
  </x:si>
  <x:si>
    <x:t>B</x:t>
  </x:si>
  <x:si>
    <x:t>공정율</x:t>
  </x:si>
  <x:si>
    <x:t>총계</x:t>
  </x:si>
  <x:si>
    <x:t>1.</x:t>
  </x:si>
  <x:si>
    <x:t>단가9</x:t>
  </x:si>
  <x:si>
    <x:t>개소</x:t>
  </x:si>
  <x:si>
    <x:t>설계자</x:t>
  </x:si>
  <x:si>
    <x:t>비고</x:t>
  </x:si>
  <x:si>
    <x:t xml:space="preserve"> </x:t>
  </x:si>
  <x:si>
    <x:t>7.</x:t>
  </x:si>
  <x:si>
    <x:t>구분</x:t>
  </x:si>
  <x:si>
    <x:t>직종</x:t>
  </x:si>
  <x:si>
    <x:t>인</x:t>
  </x:si>
  <x:si>
    <x:t>번호</x:t>
  </x:si>
  <x:si>
    <x:t>용접공</x:t>
  </x:si>
  <x:si>
    <x:t>경비</x:t>
  </x:si>
  <x:si>
    <x:t>4.</x:t>
  </x:si>
  <x:si>
    <x:t>2.</x:t>
  </x:si>
  <x:si>
    <x:t>아르곤</x:t>
  </x:si>
  <x:si>
    <x:t>14.</x:t>
  </x:si>
  <x:si>
    <x:t>용접봉</x:t>
  </x:si>
  <x:si>
    <x:t>계장공</x:t>
  </x:si>
  <x:si>
    <x:t>%</x:t>
  </x:si>
  <x:si>
    <x:t>견적1</x:t>
  </x:si>
  <x:si>
    <x:t>-</x:t>
  </x:si>
  <x:si>
    <x:t>규격</x:t>
  </x:si>
  <x:si>
    <x:t>소계</x:t>
  </x:si>
  <x:si>
    <x:t>품명</x:t>
  </x:si>
  <x:si>
    <x:t>금액</x:t>
  </x:si>
  <x:si>
    <x:t>노무비</x:t>
  </x:si>
  <x:si>
    <x:t>단가</x:t>
  </x:si>
  <x:si>
    <x:t>L</x:t>
  </x:si>
  <x:si>
    <x:t>견적2</x:t>
  </x:si>
  <x:si>
    <x:t>5.</x:t>
  </x:si>
  <x:si>
    <x:t>단가5</x:t>
  </x:si>
  <x:si>
    <x:t>3.</x:t>
  </x:si>
  <x:si>
    <x:t>8.</x:t>
  </x:si>
  <x:si>
    <x:t>업체</x:t>
  </x:si>
  <x:si>
    <x:t>철공</x:t>
  </x:si>
  <x:si>
    <x:t>수량</x:t>
  </x:si>
  <x:si>
    <x:t>단위</x:t>
  </x:si>
  <x:si>
    <x:t>보온공</x:t>
  </x:si>
  <x:si>
    <x:t>과장</x:t>
  </x:si>
  <x:si>
    <x:t>이윤</x:t>
  </x:si>
  <x:si>
    <x:t>합계</x:t>
  </x:si>
  <x:si>
    <x:t>6.</x:t>
  </x:si>
  <x:si>
    <x:t>배관공</x:t>
  </x:si>
  <x:si>
    <x:t>시운전</x:t>
  </x:si>
  <x:si>
    <x:t>m</x:t>
  </x:si>
  <x:si>
    <x:t>비목</x:t>
  </x:si>
  <x:si>
    <x:t>부가세</x:t>
  </x:si>
  <x:si>
    <x:t>재료비</x:t>
  </x:si>
  <x:si>
    <x:t>10.</x:t>
  </x:si>
  <x:si>
    <x:t>비계공</x:t>
  </x:si>
  <x:si>
    <x:t>12.</x:t>
  </x:si>
  <x:si>
    <x:t>윈텍</x:t>
  </x:si>
  <x:si>
    <x:t>(재+직노+도급자관급)*3.11%</x:t>
  </x:si>
  <x:si>
    <x:t>위           치  :</x:t>
  </x:si>
  <x:si>
    <x:t>((재+직노)*3.11%)*1.2</x:t>
  </x:si>
  <x:si>
    <x:t>(재+직노) × 3.11% ×1.2</x:t>
  </x:si>
  <x:si>
    <x:t xml:space="preserve">    계약자가 부담하여야 한다.</x:t>
  </x:si>
  <x:si>
    <x:t>무축,D300*9M*2.2kW</x:t>
  </x:si>
  <x:si>
    <x:t>3) 기타 발주처에서 지정한 사항</x:t>
  </x:si>
  <x:si>
    <x:t>90㎥/hr 11kW, 로브펌프</x:t>
  </x:si>
  <x:si>
    <x:t>바) 예비품 및 특수공구 목록</x:t>
  </x:si>
  <x:si>
    <x:t>4) 기타 발주처에서 지시한 사항</x:t>
  </x:si>
  <x:si>
    <x:t>무축,D300*12M*3.7kW</x:t>
  </x:si>
  <x:si>
    <x:t>난지물재생센터 위생처리장 2농축기동</x:t>
  </x:si>
  <x:si>
    <x:t>3,140*2,070*2.2kW</x:t>
  </x:si>
  <x:si>
    <x:t>목           적  :</x:t>
  </x:si>
  <x:si>
    <x:t>예  정  공  정  표</x:t>
  </x:si>
  <x:si>
    <x:t>사) 설치 및 운전지침서</x:t>
  </x:si>
  <x:si>
    <x:t>사    업    명  :</x:t>
  </x:si>
  <x:si>
    <x:t>Ⅰ. 설치공사 및 배관공사</x:t>
  </x:si>
  <x:si>
    <x:t>건설기계대여대금지급보증액</x:t>
  </x:si>
  <x:si>
    <x:t>보고서로 제출해야 한다.</x:t>
  </x:si>
  <x:si>
    <x:t>사  업  설  명  서</x:t>
  </x:si>
  <x:si>
    <x:t>3.1 슬러지 신규 배관</x:t>
  </x:si>
  <x:si>
    <x:t>소            계</x:t>
  </x:si>
  <x:si>
    <x:t>라) 기자재의 재질, 규격</x:t>
  </x:si>
  <x:si>
    <x:t>도면 M-001~004</x:t>
  </x:si>
  <x:si>
    <x:t>도면 M-001~002</x:t>
  </x:si>
  <x:si>
    <x:t>물가정보(2026. 04.)</x:t>
  </x:si>
  <x:si>
    <x:t>시  중  노  임  표</x:t>
  </x:si>
  <x:si>
    <x:t>관급기자재비(부가세포함)</x:t>
  </x:si>
  <x:si>
    <x:t>원  가  계  산  서</x:t>
  </x:si>
  <x:si>
    <x:t>기술관리제외 본품10%</x:t>
  </x:si>
  <x:si>
    <x:t xml:space="preserve">   제출하여야 한다.</x:t>
  </x:si>
  <x:si>
    <x:t>일  반  시  방  서</x:t>
  </x:si>
  <x:si>
    <x:t>착수일로부터 28일 간</x:t>
  </x:si>
  <x:si>
    <x:t>1) 현장대리인 선임계</x:t>
  </x:si>
  <x:si>
    <x:t>설  계  내  역  서</x:t>
  </x:si>
  <x:si>
    <x:t>특  별  시  방  서</x:t>
  </x:si>
  <x:si>
    <x:t>사  업  기  간  :</x:t>
  </x:si>
  <x:si>
    <x:t>일반기기 철거  (톤당)</x:t>
  </x:si>
  <x:si>
    <x:t>물가자료(2026. 04.)</x:t>
  </x:si>
  <x:si>
    <x:t>사  업  개  요 :</x:t>
  </x:si>
  <x:si>
    <x:t>일반기기 설치  (톤당)</x:t>
  </x:si>
  <x:si>
    <x:r>
      <x:t xml:space="preserve">시  </x:t>
    </x:r>
    <x:r>
      <x:rPr>
        <x:rFont val="굴림"/>
        <x:sz val="11"/>
        <x:color rgb="ff000000"/>
      </x:rPr>
      <x:t xml:space="preserve">    설
관리담당</x:t>
    </x:r>
  </x:si>
  <x:si>
    <x:r>
      <x:t>2026년 04</x:t>
    </x:r>
    <x:r>
      <x:rPr>
        <x:rFont val="굴림"/>
        <x:sz val="11"/>
        <x:color rgb="ff000000"/>
      </x:rPr>
      <x:t>월     일</x:t>
    </x:r>
  </x:si>
  <x:si>
    <x:t>가. 설치공사 - 슬러지공급펌프1대, 유량계 1대</x:t>
  </x:si>
  <x:si>
    <x:t xml:space="preserve">     없도록 평탄하고 매끄럽게 다듬질 한다.</x:t>
  </x:si>
  <x:si>
    <x:t xml:space="preserve">하자담보책임기간은 준공일로부터 2년으로 한다. </x:t>
  </x:si>
  <x:si>
    <x:t xml:space="preserve">    위해 충분한 인원을 배치하여야 한다.</x:t>
  </x:si>
  <x:si>
    <x:t>난지 분뇨처리장 제2농축기동 농축기 교체공사</x:t>
  </x:si>
  <x:si>
    <x:t>마) 조작반의 외형도, 내부상세도, 전기도면</x:t>
  </x:si>
  <x:si>
    <x:t>5) BOLT/NUT는 STS 304을 사용한다.</x:t>
  </x:si>
  <x:si>
    <x:t>주요자재 및 소요현황  :  설계내역서 참조</x:t>
  </x:si>
  <x:si>
    <x:t>나. 배관공사 - 지상1층 슬러지 공급 배관</x:t>
  </x:si>
  <x:si>
    <x:t xml:space="preserve">    공정 만회 대책을 수립·제출하여야 한다.</x:t>
  </x:si>
  <x:si>
    <x:t>유량계 설치 : Ø150~200mm  (개당)</x:t>
  </x:si>
  <x:si>
    <x:t xml:space="preserve">8) 가이드 써포트 GC 250을 사용한다.  </x:t>
  </x:si>
  <x:si>
    <x:t>일반밸브 및 콕류 설치 : Ø150mm  (개당)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</x:si>
</x:sst>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0">
    <x:numFmt numFmtId="164" formatCode="_ * #,##0_ ;_ * \-#,##0_ ;_ * &quot;-&quot;_ ;_ @_ "/>
    <x:numFmt numFmtId="165" formatCode="#,##0_);[Red]\(#,##0\)"/>
    <x:numFmt numFmtId="166" formatCode="#,##0_ "/>
    <x:numFmt numFmtId="167" formatCode="#,##0.00_ "/>
    <x:numFmt numFmtId="168" formatCode="_-* #,##0.00_-;\-* #,##0.00_-;_-* &quot;-&quot;_-;_-@_-"/>
    <x:numFmt numFmtId="169" formatCode="#,##0.00_);[Red]\(#,##0.00\)"/>
    <x:numFmt numFmtId="170" formatCode="_-* #,##0.0_-;\-* #,##0.0_-;_-* &quot;-&quot;_-;_-@_-"/>
    <x:numFmt numFmtId="171" formatCode="#,##0.000_ "/>
    <x:numFmt numFmtId="172" formatCode="&quot;제&quot;\ ##&quot; 호표&quot;"/>
    <x:numFmt numFmtId="173" formatCode="&quot;기계실배관은 &quot;##&quot;% 가산&quot;"/>
    <x:numFmt numFmtId="174" formatCode="#,##0.0_);[Red]\(#,##0.0\)"/>
    <x:numFmt numFmtId="175" formatCode="&quot;p&quot;##"/>
    <x:numFmt numFmtId="176" formatCode="&quot;p&quot;#,###"/>
    <x:numFmt numFmtId="177" formatCode="#,##0.0_ "/>
    <x:numFmt numFmtId="178" formatCode="&quot;직접노무비 × &quot;#,##0.0&quot;%&quot;"/>
    <x:numFmt numFmtId="179" formatCode="&quot;(재료비 + 노무비 + 경비) × &quot;#,##0.0&quot;%&quot;"/>
    <x:numFmt numFmtId="180" formatCode="&quot;(재료비 + 노무비) × &quot;#,##0.0&quot;%&quot;"/>
    <x:numFmt numFmtId="181" formatCode="&quot;(공사원가) × &quot;#,##0.0&quot;%&quot;"/>
    <x:numFmt numFmtId="182" formatCode="&quot;금 &quot;#,###&quot;원&quot;"/>
    <x:numFmt numFmtId="183" formatCode="&quot;(노무비) × &quot;#,##0.00&quot;%&quot;"/>
    <x:numFmt numFmtId="184" formatCode="&quot;(건강보험료) × &quot;#,##0.00&quot;%&quot;"/>
    <x:numFmt numFmtId="185" formatCode="&quot;시공량 &quot;#,###&quot; m/일&quot;"/>
    <x:numFmt numFmtId="186" formatCode="&quot;(직접노무비) × &quot;#,##0.000&quot;%&quot;"/>
    <x:numFmt numFmtId="187" formatCode="&quot;(노무비 + 경비 + 일반관리비) × &quot;#,##0.00&quot;%&quot;"/>
    <x:numFmt numFmtId="188" formatCode="0_);[Red]\(0\)"/>
    <x:numFmt numFmtId="189" formatCode="&quot;(직접노무비) × &quot;#,##0.00&quot;%&quot;"/>
    <x:numFmt numFmtId="190" formatCode="0.00_);[Red]\(0.00\)"/>
    <x:numFmt numFmtId="191" formatCode="&quot;(노무비) × &quot;#,##0.000&quot;%&quot;"/>
    <x:numFmt numFmtId="192" formatCode="#,##0_ ;[Red]\-#,##0\ "/>
    <x:numFmt numFmtId="193" formatCode="&quot;(직접공사비) × &quot;#,##0.000&quot;%&quot;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12"/>
      <x:color rgb="ff000000"/>
    </x:font>
    <x:font>
      <x:name val="바탕체"/>
      <x:sz val="10"/>
      <x:color rgb="ff000000"/>
    </x:font>
    <x:font>
      <x:name val="돋움"/>
      <x:sz val="9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  <x:u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cd5b5"/>
        <x:bgColor indexed="64"/>
      </x:patternFill>
    </x:fill>
  </x:fills>
  <x:borders count="3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rgb="ff000000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>
        <x:color rgb="ff000000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ashed">
        <x:color auto="1"/>
      </x:bottom>
    </x:border>
    <x:border>
      <x:left style="thin">
        <x:color auto="1"/>
      </x:left>
      <x:right style="thin">
        <x:color auto="1"/>
      </x:right>
      <x:top style="dashed">
        <x:color auto="1"/>
      </x:top>
      <x:bottom style="dashed">
        <x:color auto="1"/>
      </x:bottom>
    </x:border>
    <x:border>
      <x:left style="thin">
        <x:color auto="1"/>
      </x:left>
      <x:right style="thin">
        <x:color auto="1"/>
      </x:right>
      <x:top style="dashed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  <x:diagonal style="thin">
        <x:color auto="1"/>
      </x:diagonal>
    </x:border>
  </x:borders>
  <x:cellStyleXfs count="11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bottom"/>
    </x:xf>
    <x:xf numFmtId="164" fontId="7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7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8" fillId="0" borderId="0" applyBorder="1">
      <x:alignment horizontal="general" vertical="bottom"/>
    </x:xf>
    <x:xf numFmtId="0" fontId="9" fillId="0" borderId="0">
      <x:alignment horizontal="general" vertical="bottom"/>
    </x:xf>
    <x:xf numFmtId="0" fontId="7" fillId="0" borderId="0">
      <x:alignment horizontal="general" vertical="bottom"/>
    </x:xf>
  </x:cellStyleXfs>
  <x:cellXfs count="429">
    <x:xf numFmtId="0" fontId="0" fillId="0" borderId="0" xfId="0">
      <x:alignment horizontal="general" vertical="center"/>
    </x:xf>
    <x:xf numFmtId="0" fontId="10" fillId="0" borderId="1" xfId="0" applyNumberFormat="1" applyFont="1" applyBorder="1">
      <x:alignment horizontal="general" vertical="center"/>
    </x:xf>
    <x:xf numFmtId="0" fontId="10" fillId="0" borderId="2" xfId="0" applyNumberFormat="1" applyFont="1" applyBorder="1">
      <x:alignment horizontal="general" vertical="center"/>
    </x:xf>
    <x:xf numFmtId="0" fontId="10" fillId="0" borderId="3" xfId="0" applyNumberFormat="1" applyFont="1" applyBorder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10" fillId="0" borderId="4" xfId="0" applyNumberFormat="1" applyFont="1" applyBorder="1">
      <x:alignment horizontal="general" vertical="center"/>
    </x:xf>
    <x:xf numFmtId="0" fontId="10" fillId="0" borderId="0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x:xf numFmtId="0" fontId="10" fillId="0" borderId="6" xfId="0" applyNumberFormat="1" applyFont="1" applyBorder="1">
      <x:alignment horizontal="general" vertical="center"/>
    </x:xf>
    <x:xf numFmtId="0" fontId="10" fillId="0" borderId="7" xfId="0" applyNumberFormat="1" applyFont="1" applyBorder="1">
      <x:alignment horizontal="general" vertical="center"/>
    </x:xf>
    <x:xf numFmtId="0" fontId="10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Border="1" applyAlignment="1">
          <x:alignment horizontal="right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x:xf numFmtId="0" fontId="10" fillId="0" borderId="0" xfId="10" quotePrefix="1" applyNumberFormat="1" applyFont="1" applyAlignment="1">
      <x:alignment horizontal="general" vertical="center"/>
    </x:xf>
    <x:xf numFmtId="0" fontId="10" fillId="0" borderId="0" xfId="10" applyNumberFormat="1" applyFont="1" applyAlignment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applyNumberFormat="1" applyFont="1" applyBorder="1" applyAlignment="1">
          <x:alignment horizontal="right" vertical="center"/>
        </x:xf>
      </mc:Fallback>
    </mc:AlternateContent>
    <x:xf numFmtId="0" fontId="12" fillId="0" borderId="0" xfId="0" applyNumberFormat="1" applyFont="1" applyBorder="1">
      <x:alignment horizontal="general" vertical="center"/>
    </x:xf>
    <x:xf numFmtId="0" fontId="12" fillId="0" borderId="0" xfId="0" applyNumberFormat="1" applyFont="1" applyBorder="1" applyAlignment="1">
      <x:alignment horizontal="general" vertical="center"/>
    </x:xf>
    <x:xf numFmtId="0" fontId="12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left" vertical="center" indent="1"/>
        </x:xf>
      </mc:Fallback>
    </mc:AlternateContent>
    <x:xf numFmtId="0" fontId="12" fillId="0" borderId="0" xfId="7" applyNumberFormat="1" applyFont="1" applyBorder="1" applyAlignment="1">
      <x:alignment horizontal="general" vertical="center"/>
    </x:xf>
    <x:xf numFmtId="0" fontId="10" fillId="0" borderId="0" xfId="7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7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7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7" quotePrefix="1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7" quotePrefix="1" applyNumberFormat="1" applyFont="1" applyBorder="1" applyAlignment="1">
          <x:alignment horizontal="left" vertical="center" indent="2"/>
        </x:xf>
      </mc:Fallback>
    </mc:AlternateContent>
    <x:xf numFmtId="0" fontId="12" fillId="0" borderId="0" xfId="7" applyNumberFormat="1" applyFont="1" applyBorder="1" applyAlignment="1">
      <x:alignment horizontal="left" vertical="center"/>
    </x:xf>
    <x:xf numFmtId="0" fontId="10" fillId="0" borderId="0" xfId="7" applyNumberFormat="1" applyFont="1" applyBorder="1" applyAlignment="1">
      <x:alignment horizontal="general" vertical="center"/>
    </x:xf>
    <x:xf numFmtId="0" fontId="12" fillId="0" borderId="0" xfId="7" applyNumberFormat="1" applyFont="1" applyBorder="1" applyAlignment="1">
      <x:alignment horizontal="general" vertical="center"/>
    </x:xf>
    <x:xf numFmtId="0" fontId="12" fillId="0" borderId="0" xfId="7" applyNumberFormat="1" applyFont="1" applyBorder="1" applyAlignment="1">
      <x:alignment horizontal="left" vertical="center"/>
    </x:xf>
    <x:xf numFmtId="9" fontId="10" fillId="0" borderId="0" xfId="2" applyNumberFormat="1" applyFont="1" applyBorder="1" applyAlignment="1">
      <x:alignment horizontal="general" vertical="center"/>
    </x:xf>
    <x:xf numFmtId="0" fontId="10" fillId="0" borderId="0" xfId="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1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0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0" fillId="0" borderId="0" xfId="0" quotePrefix="1" applyNumberFormat="1" applyFont="1" applyBorder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/>
        </x:xf>
      </mc:Fallback>
    </mc:AlternateContent>
    <x:xf numFmtId="0" fontId="13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3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18" xfId="0" applyNumberFormat="1" applyFont="1" applyFill="1" applyBorder="1" applyAlignment="1">
          <x:alignment horizontal="right" vertical="center"/>
        </x:xf>
      </mc:Fallback>
    </mc:AlternateContent>
    <x:xf numFmtId="0" fontId="13" fillId="0" borderId="1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7" fontId="13" fillId="0" borderId="1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1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13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right" vertical="center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0" fillId="0" borderId="0" xfId="1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left" vertical="center" indent="1"/>
        </x:xf>
      </mc:Fallback>
    </mc:AlternateContent>
    <x:xf numFmtId="0" fontId="10" fillId="0" borderId="0" xfId="0" applyNumberFormat="1" applyFont="1" applyFill="1" applyBorder="1">
      <x:alignment horizontal="general" vertical="center"/>
    </x:xf>
    <x:xf numFmtId="0" fontId="10" fillId="0" borderId="0" xfId="10" quotePrefix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>
          <x:alignment horizontal="left" vertical="center" indent="1"/>
        </x:xf>
      </mc:Fallback>
    </mc:AlternateContent>
    <x:xf numFmtId="0" fontId="10" fillId="0" borderId="0" xfId="7" applyNumberFormat="1" applyFont="1" applyBorder="1" applyAlignment="1">
      <x:alignment horizontal="left" vertical="center"/>
    </x:xf>
    <x:xf numFmtId="0" fontId="10" fillId="0" borderId="0" xfId="7" applyNumberFormat="1" applyFont="1" applyBorder="1" applyAlignment="1" applyProtection="1">
      <x:alignment horizontal="left" vertical="center"/>
      <x:protection locked="0"/>
    </x:xf>
    <x:xf numFmtId="0" fontId="10" fillId="0" borderId="0" xfId="7" applyNumberFormat="1" applyFont="1" applyBorder="1" applyAlignment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18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18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x:xf numFmtId="0" fontId="17" fillId="0" borderId="4" xfId="0" applyNumberFormat="1" applyFont="1" applyBorder="1" applyAlignment="1">
      <x:alignment horizontal="general" vertical="center"/>
    </x:xf>
    <x:xf numFmtId="0" fontId="1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NumberFormat="1" applyFont="1" applyBorder="1" applyAlignment="1">
          <x:alignment horizontal="distributed" vertical="center"/>
        </x:xf>
      </mc:Fallback>
    </mc:AlternateContent>
    <x:xf numFmtId="41" fontId="1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8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>
      <x:alignment horizontal="general" vertical="center"/>
    </x:xf>
    <x:xf numFmtId="0" fontId="12" fillId="0" borderId="0" xfId="7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2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applyNumberFormat="1" applyFont="1" applyAlignment="1">
          <x:alignment horizontal="right" vertical="center"/>
        </x:xf>
      </mc:Fallback>
    </mc:AlternateContent>
    <x:xf numFmtId="0" fontId="12" fillId="0" borderId="0" xfId="7" applyNumberFormat="1" applyFont="1" applyAlignment="1">
      <x:alignment horizontal="left" vertical="center"/>
    </x:xf>
    <x:xf numFmtId="0" fontId="10" fillId="0" borderId="0" xfId="7" applyNumberFormat="1" applyFont="1" applyAlignment="1">
      <x:alignment horizontal="general" vertical="center"/>
    </x:xf>
    <x:xf numFmtId="0" fontId="10" fillId="0" borderId="0" xfId="7" applyNumberFormat="1" applyFont="1" applyAlignment="1">
      <x:alignment horizontal="left" vertical="center"/>
    </x:xf>
    <x:xf numFmtId="0" fontId="12" fillId="0" borderId="0" xfId="5" applyNumberFormat="1" applyFont="1" applyAlignment="1">
      <x:alignment horizontal="left" vertical="center"/>
    </x:xf>
    <x:xf numFmtId="0" fontId="10" fillId="0" borderId="0" xfId="0" applyNumberFormat="1" applyFont="1" applyAlignment="1">
      <x:alignment horizontal="left" vertical="center"/>
    </x:xf>
    <x:xf numFmtId="0" fontId="10" fillId="0" borderId="0" xfId="10" applyNumberFormat="1" applyFont="1" applyAlignment="1">
      <x:alignment horizontal="general" vertical="center"/>
    </x:xf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0" borderId="18" xfId="0" applyNumberFormat="1" applyFont="1" applyFill="1" applyBorder="1" applyAlignment="1">
          <x:alignment horizontal="right" vertical="center"/>
        </x:xf>
      </mc:Fallback>
    </mc:AlternateContent>
    <x:xf numFmtId="0" fontId="10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1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1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1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1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1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1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0" applyNumberFormat="1" applyFont="1" applyFill="1" applyBorder="1" applyAlignment="1">
          <x:alignment horizontal="center" vertical="center"/>
        </x:xf>
      </mc:Fallback>
    </mc:AlternateContent>
    <x:xf numFmtId="49" fontId="12" fillId="0" borderId="0" xfId="0" applyNumberFormat="1" applyFont="1" applyAlignment="1">
      <x:alignment horizontal="left" vertical="center"/>
    </x:xf>
    <x:xf numFmtId="0" fontId="10" fillId="0" borderId="0" xfId="6" applyNumberFormat="1" applyFont="1" applyAlignment="1">
      <x:alignment horizontal="general" vertical="center"/>
    </x:xf>
    <x:xf numFmtId="0" fontId="12" fillId="0" borderId="0" xfId="6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7" applyNumberFormat="1" applyFont="1" applyAlignment="1">
          <x:alignment horizontal="left" vertical="center" indent="1"/>
        </x:xf>
      </mc:Fallback>
    </mc:AlternateContent>
    <x:xf numFmtId="0" fontId="10" fillId="0" borderId="0" xfId="10" quotePrefix="1" applyNumberFormat="1" applyFont="1" applyAlignment="1">
      <x:alignment horizontal="general" vertical="center"/>
    </x:xf>
    <x:xf numFmtId="0" fontId="13" fillId="0" borderId="2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3" fillId="0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8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8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13" fillId="0" borderId="9" xfId="8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9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Border="1" applyAlignment="1">
          <x:alignment horizontal="center" vertical="center"/>
        </x:xf>
      </mc:Fallback>
    </mc:AlternateContent>
    <x:xf numFmtId="0" fontId="14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1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4" fillId="0" borderId="9" xfId="10" quotePrefix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4" fillId="0" borderId="9" xfId="10" quotePrefix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4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4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x:xf numFmtId="0" fontId="14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1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13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13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4" fillId="5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4" fillId="5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5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5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9" xfId="9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9" xfId="9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9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9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5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5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9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9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1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1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left" vertical="center" indent="1"/>
        </x:xf>
      </mc:Fallback>
    </mc:AlternateContent>
    <x:xf numFmtId="0" fontId="13" fillId="0" borderId="9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2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3" fillId="2" borderId="9" xfId="0" applyNumberFormat="1" applyFont="1" applyFill="1" applyBorder="1" applyAlignment="1">
          <x:alignment horizontal="left" vertical="center" indent="1" shrinkToFit="1"/>
        </x:xf>
      </mc:Fallback>
    </mc:AlternateContent>
    <x:xf numFmtId="0" fontId="13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distributed" vertical="center" shrinkToFit="1"/>
        </x:xf>
      </mc:Fallback>
    </mc:AlternateContent>
    <x:xf numFmtId="0" fontId="13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4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1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4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4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8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8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4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19" xfId="0" applyNumberFormat="1" applyFont="1" applyFill="1" applyBorder="1" applyAlignment="1">
          <x:alignment horizontal="right" vertical="center"/>
        </x:xf>
      </mc:Fallback>
    </mc:AlternateContent>
    <x:xf numFmtId="0" fontId="14" fillId="0" borderId="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9" xfId="0" applyNumberFormat="1" applyFont="1" applyFill="1" applyBorder="1" applyAlignment="1">
          <x:alignment horizontal="right" vertical="center"/>
        </x:xf>
      </mc:Fallback>
    </mc:AlternateContent>
    <x:xf numFmtId="0" fontId="14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2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4" fillId="2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9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7" fontId="13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7" fontId="13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3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3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9" xfId="10" quotePrefix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9" xfId="10" quotePrefix="1" applyNumberFormat="1" applyFont="1" applyFill="1" applyBorder="1" applyAlignment="1">
          <x:alignment horizontal="right" vertical="center" shrinkToFit="1"/>
        </x:xf>
      </mc:Fallback>
    </mc:AlternateContent>
    <x:xf numFmtId="0" fontId="13" fillId="0" borderId="9" xfId="0" applyNumberFormat="1" applyFont="1" applyFill="1" applyBorder="1" applyAlignment="1">
      <x:alignment horizontal="general" vertical="center" shrinkToFit="1"/>
    </x:xf>
    <x:xf numFmtId="0" fontId="14" fillId="0" borderId="9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13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4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0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0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90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x:xf numFmtId="0" fontId="13" fillId="0" borderId="9" xfId="0" applyNumberFormat="1" applyFont="1" applyFill="1" applyBorder="1" applyAlignment="1">
      <x:alignment horizontal="left" vertical="center" shrinkToFit="1"/>
    </x:xf>
    <x:xf numFmtId="0" fontId="13" fillId="0" borderId="9" xfId="8" applyNumberFormat="1" applyFont="1" applyFill="1" applyBorder="1" applyAlignment="1">
      <x:alignment horizontal="left" vertical="center" shrinkToFit="1"/>
    </x:xf>
    <x:xf numFmtId="0" fontId="22" fillId="0" borderId="9" xfId="0" applyNumberFormat="1" applyFont="1" applyFill="1" applyBorder="1" applyAlignment="1">
      <x:alignment horizontal="left" vertical="center"/>
    </x:xf>
    <x:xf numFmtId="0" fontId="13" fillId="0" borderId="9" xfId="0" applyNumberFormat="1" applyFont="1" applyBorder="1" applyAlignment="1">
      <x:alignment horizontal="left" vertical="center" shrinkToFit="1"/>
    </x:xf>
    <x:xf numFmtId="0" fontId="13" fillId="0" borderId="19" xfId="0" applyNumberFormat="1" applyFont="1" applyFill="1" applyBorder="1" applyAlignment="1">
      <x:alignment horizontal="left" vertical="center"/>
    </x:xf>
    <x:xf numFmtId="0" fontId="13" fillId="0" borderId="1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2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24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24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24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24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24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2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2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25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25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25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25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2" borderId="26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4" fillId="2" borderId="26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26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26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3" fillId="0" borderId="24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3" fillId="0" borderId="24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8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0" borderId="2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0" borderId="2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25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25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3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3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6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6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9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9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4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4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2" borderId="25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3" fillId="2" borderId="25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0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4" fillId="0" borderId="2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4" fillId="0" borderId="2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5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4" fillId="5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14" fillId="5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1" fontId="14" fillId="5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13" fillId="4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1" fontId="13" fillId="4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1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91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8" fontId="1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8" fontId="13" fillId="0" borderId="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9" xfId="8" applyNumberFormat="1" applyFont="1" applyFill="1" applyBorder="1" applyAlignment="1">
      <x:alignment horizontal="general" vertical="center" shrinkToFit="1"/>
    </x:xf>
    <x:xf numFmtId="0" fontId="14" fillId="0" borderId="9" xfId="8" applyNumberFormat="1" applyFont="1" applyFill="1" applyBorder="1" applyAlignment="1">
      <x:alignment horizontal="left" vertical="center" shrinkToFit="1"/>
    </x:xf>
    <x:xf numFmtId="166" fontId="13" fillId="0" borderId="9" xfId="0" applyNumberFormat="1" applyFont="1" applyFill="1" applyBorder="1" applyAlignment="1">
      <x:alignment horizontal="left" vertical="center" shrinkToFit="1"/>
    </x:xf>
    <x:xf numFmtId="0" fontId="13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6" fontId="2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24" fillId="0" borderId="9" xfId="0" applyNumberFormat="1" applyFont="1" applyFill="1" applyBorder="1" applyAlignment="1">
          <x:alignment horizontal="right" vertical="center"/>
        </x:xf>
      </mc:Fallback>
    </mc:AlternateContent>
    <x:xf numFmtId="0" fontId="13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92" fontId="1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92" fontId="1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2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92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2" fontId="14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92" fontId="14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2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92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2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5" fillId="2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13" fillId="6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1" fontId="13" fillId="6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4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7" fontId="14" fillId="4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4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6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6" fontId="14" fillId="6" borderId="9" xfId="0" applyNumberFormat="1" applyFont="1" applyFill="1" applyBorder="1" applyAlignment="1">
          <x:alignment horizontal="right" vertical="center" indent="2"/>
        </x:xf>
      </mc:Fallback>
    </mc:AlternateContent>
    <x:xf numFmtId="166" fontId="25" fillId="0" borderId="27" xfId="0" applyNumberFormat="1" applyFont="1" applyBorder="1" applyAlignment="1">
      <x:alignment horizontal="general" vertical="center"/>
    </x:xf>
    <x:xf numFmtId="166" fontId="12" fillId="0" borderId="28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2" fontId="2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2" fontId="25" fillId="0" borderId="2" xfId="0" applyNumberFormat="1" applyFont="1" applyBorder="1" applyAlignment="1">
          <x:alignment horizontal="center" vertical="center"/>
        </x:xf>
      </mc:Fallback>
    </mc:AlternateContent>
    <x:xf numFmtId="166" fontId="25" fillId="0" borderId="2" xfId="0" applyNumberFormat="1" applyFont="1" applyBorder="1" applyAlignment="1">
      <x:alignment horizontal="general" vertical="center"/>
    </x:xf>
    <x:xf numFmtId="166" fontId="12" fillId="0" borderId="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2" fontId="2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2" fontId="25" fillId="0" borderId="0" xfId="0" applyNumberFormat="1" applyFont="1" applyBorder="1" applyAlignment="1">
          <x:alignment horizontal="center" vertical="center"/>
        </x:xf>
      </mc:Fallback>
    </mc:AlternateContent>
    <x:xf numFmtId="166" fontId="25" fillId="0" borderId="0" xfId="0" applyNumberFormat="1" applyFont="1" applyBorder="1" applyAlignment="1">
      <x:alignment horizontal="general" vertical="center"/>
    </x:xf>
    <x:xf numFmtId="166" fontId="12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3" fontId="13" fillId="0" borderId="25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93" fontId="13" fillId="0" borderId="25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9" xfId="0" applyNumberFormat="1" applyFont="1" applyFill="1" applyBorder="1" applyAlignment="1">
          <x:alignment horizontal="right" vertical="center" shrinkToFit="1"/>
        </x:xf>
      </mc:Fallback>
    </mc:AlternateContent>
    <x:xf numFmtId="171" fontId="13" fillId="0" borderId="9" xfId="10" applyNumberFormat="1" applyFont="1" applyFill="1" applyBorder="1" applyAlignment="1">
      <x:alignment horizontal="general" vertical="center" shrinkToFit="1"/>
    </x:xf>
    <x:xf numFmtId="166" fontId="13" fillId="0" borderId="9" xfId="10" applyNumberFormat="1" applyFont="1" applyFill="1" applyBorder="1" applyAlignment="1">
      <x:alignment horizontal="general" vertical="center" shrinkToFit="1"/>
    </x:xf>
    <x:xf numFmtId="166" fontId="12" fillId="0" borderId="2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7" xfId="0" applyNumberFormat="1" applyFont="1" applyBorder="1" applyAlignment="1">
          <x:alignment horizontal="center" vertical="center"/>
        </x:xf>
      </mc:Fallback>
    </mc:AlternateContent>
    <x:xf numFmtId="182" fontId="25" fillId="0" borderId="29" xfId="0" applyNumberFormat="1" applyFont="1" applyBorder="1" applyAlignment="1">
      <x:alignment horizontal="left" vertical="center"/>
    </x:xf>
    <x:xf numFmtId="182" fontId="25" fillId="0" borderId="27" xfId="0" applyNumberFormat="1" applyFont="1" applyBorder="1" applyAlignment="1">
      <x:alignment horizontal="left" vertical="center"/>
    </x:xf>
    <x:xf numFmtId="182" fontId="25" fillId="0" borderId="28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25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5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5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5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5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5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8" xfId="0" applyNumberFormat="1" applyFont="1" applyBorder="1" applyAlignment="1">
          <x:alignment horizontal="distributed" vertical="center"/>
        </x:xf>
      </mc:Fallback>
    </mc:AlternateContent>
    <x:xf numFmtId="0" fontId="10" fillId="0" borderId="30" xfId="0" applyNumberFormat="1" applyFont="1" applyBorder="1" applyAlignment="1">
      <x:alignment horizontal="general" vertical="center" wrapText="1"/>
    </x:xf>
    <x:xf numFmtId="0" fontId="10" fillId="0" borderId="31" xfId="0" applyNumberFormat="1" applyFont="1" applyBorder="1" applyAlignment="1">
      <x:alignment horizontal="general" vertical="center" wrapText="1"/>
    </x:xf>
    <x:xf numFmtId="0" fontId="10" fillId="0" borderId="32" xfId="0" applyNumberFormat="1" applyFont="1" applyBorder="1" applyAlignment="1">
      <x:alignment horizontal="general" vertical="center" wrapText="1"/>
    </x:xf>
    <x:xf numFmtId="0" fontId="10" fillId="0" borderId="33" xfId="0" applyNumberFormat="1" applyFont="1" applyBorder="1" applyAlignment="1">
      <x:alignment horizontal="general" vertical="center" wrapText="1"/>
    </x:xf>
    <x:xf numFmtId="0" fontId="10" fillId="0" borderId="34" xfId="0" applyNumberFormat="1" applyFont="1" applyBorder="1" applyAlignment="1">
      <x:alignment horizontal="general" vertical="center" wrapText="1"/>
    </x:xf>
    <x:xf numFmtId="0" fontId="10" fillId="0" borderId="35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14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14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9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9" xfId="0" applyNumberFormat="1" applyFont="1" applyFill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4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4" fillId="4" borderId="9" xfId="0" applyNumberFormat="1" applyFont="1" applyFill="1" applyBorder="1" applyAlignment="1">
          <x:alignment horizontal="center" vertical="center"/>
        </x:xf>
      </mc:Fallback>
    </mc:AlternateContent>
  </x:cellXfs>
  <x:cellStyles count="11">
    <x:cellStyle name="표준" xfId="0" builtinId="0"/>
    <x:cellStyle name="콤마[0]" xfId="1" builtinId="6"/>
    <x:cellStyle name="백분율 2 3" xfId="2"/>
    <x:cellStyle name="쉼표 [0] 5" xfId="3"/>
    <x:cellStyle name="쉼표 [0] 6 2" xfId="4"/>
    <x:cellStyle name="표준 15" xfId="5"/>
    <x:cellStyle name="표준 2 2" xfId="6"/>
    <x:cellStyle name="표준 2 2 2" xfId="7"/>
    <x:cellStyle name="표준_5.기계내역(기계식원심농축시설구입설치-1217)" xfId="8"/>
    <x:cellStyle name="표준_수량1,2(자재단가)" xfId="9"/>
    <x:cellStyle name="표준_여과포" xf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 /><Relationship Id="rId2" Type="http://schemas.openxmlformats.org/officeDocument/2006/relationships/image" Target="../media/image2.png"  /><Relationship Id="rId3" Type="http://schemas.openxmlformats.org/officeDocument/2006/relationships/image" Target="../media/image3.png"  /><Relationship Id="rId4" Type="http://schemas.openxmlformats.org/officeDocument/2006/relationships/image" Target="../media/image4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3</xdr:col>
      <xdr:colOff>219075</xdr:colOff>
      <xdr:row>19</xdr:row>
      <xdr:rowOff>114300</xdr:rowOff>
    </xdr:from>
    <xdr:to>
      <xdr:col>3</xdr:col>
      <xdr:colOff>676275</xdr:colOff>
      <xdr:row>21</xdr:row>
      <xdr:rowOff>76200</xdr:rowOff>
    </xdr:to>
    <xdr:pic macro="" fPublished="0">
      <xdr:nvPicPr>
        <xdr:cNvPr id="1025" name="_x226421712"/>
        <xdr:cNvPicPr>
          <a:picLocks noChangeAspect="1"/>
        </xdr:cNvPicPr>
      </xdr:nvPicPr>
      <xdr:blipFill rotWithShape="1">
        <a:blip r:embed="rId1">
          <a:alphaModFix/>
        </a:blip>
        <a:srcRect/>
        <a:stretch>
          <a:fillRect/>
        </a:stretch>
      </xdr:blipFill>
      <xdr:spPr>
        <a:xfrm>
          <a:off x="2424545" y="5048250"/>
          <a:ext cx="458931" cy="484909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114300</xdr:colOff>
      <xdr:row>0</xdr:row>
      <xdr:rowOff>114300</xdr:rowOff>
    </xdr:from>
    <xdr:to>
      <xdr:col>7</xdr:col>
      <xdr:colOff>581025</xdr:colOff>
      <xdr:row>36</xdr:row>
      <xdr:rowOff>19050</xdr:rowOff>
    </xdr:to>
    <xdr:pic macro="" fPublished="0">
      <xdr:nvPicPr>
        <xdr:cNvPr id="2049" name="그림 1"/>
        <xdr:cNvPicPr>
          <a:picLocks noChangeAspect="1"/>
        </xdr:cNvPicPr>
      </xdr:nvPicPr>
      <xdr:blipFill rotWithShape="1">
        <a:blip r:embed="rId1">
          <a:alphaModFix/>
        </a:blip>
        <a:srcRect l="21710" t="16960" r="63290" b="7830"/>
        <a:stretch>
          <a:fillRect/>
        </a:stretch>
      </xdr:blipFill>
      <xdr:spPr>
        <a:xfrm>
          <a:off x="111124" y="111124"/>
          <a:ext cx="5254624" cy="7334249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8</xdr:col>
      <xdr:colOff>142875</xdr:colOff>
      <xdr:row>0</xdr:row>
      <xdr:rowOff>152400</xdr:rowOff>
    </xdr:from>
    <xdr:to>
      <xdr:col>15</xdr:col>
      <xdr:colOff>533400</xdr:colOff>
      <xdr:row>36</xdr:row>
      <xdr:rowOff>161925</xdr:rowOff>
    </xdr:to>
    <xdr:pic macro="" fPublished="0">
      <xdr:nvPicPr>
        <xdr:cNvPr id="2050" name="그림 3"/>
        <xdr:cNvPicPr>
          <a:picLocks noChangeAspect="1"/>
        </xdr:cNvPicPr>
      </xdr:nvPicPr>
      <xdr:blipFill rotWithShape="1">
        <a:blip r:embed="rId2">
          <a:alphaModFix/>
        </a:blip>
        <a:srcRect l="21730" t="19010" r="63840" b="9910"/>
        <a:stretch>
          <a:fillRect/>
        </a:stretch>
      </xdr:blipFill>
      <xdr:spPr>
        <a:xfrm>
          <a:off x="5603874" y="158749"/>
          <a:ext cx="5175249" cy="7445374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16</xdr:col>
      <xdr:colOff>219075</xdr:colOff>
      <xdr:row>0</xdr:row>
      <xdr:rowOff>104775</xdr:rowOff>
    </xdr:from>
    <xdr:to>
      <xdr:col>23</xdr:col>
      <xdr:colOff>628650</xdr:colOff>
      <xdr:row>36</xdr:row>
      <xdr:rowOff>19050</xdr:rowOff>
    </xdr:to>
    <xdr:pic macro="" fPublished="0">
      <xdr:nvPicPr>
        <xdr:cNvPr id="2051" name="그림 5"/>
        <xdr:cNvPicPr>
          <a:picLocks noChangeAspect="1"/>
        </xdr:cNvPicPr>
      </xdr:nvPicPr>
      <xdr:blipFill rotWithShape="1">
        <a:blip r:embed="rId3">
          <a:alphaModFix/>
        </a:blip>
        <a:srcRect l="21640" t="17210" r="63580" b="5430"/>
        <a:stretch>
          <a:fillRect/>
        </a:stretch>
      </xdr:blipFill>
      <xdr:spPr>
        <a:xfrm>
          <a:off x="11144250" y="111124"/>
          <a:ext cx="5191125" cy="7334249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24</xdr:col>
      <xdr:colOff>123824</xdr:colOff>
      <xdr:row>0</xdr:row>
      <xdr:rowOff>152400</xdr:rowOff>
    </xdr:from>
    <xdr:to>
      <xdr:col>31</xdr:col>
      <xdr:colOff>609600</xdr:colOff>
      <xdr:row>36</xdr:row>
      <xdr:rowOff>28575</xdr:rowOff>
    </xdr:to>
    <xdr:pic macro="" fPublished="0">
      <xdr:nvPicPr>
        <xdr:cNvPr id="2052" name="그림 7"/>
        <xdr:cNvPicPr>
          <a:picLocks noChangeAspect="1"/>
        </xdr:cNvPicPr>
      </xdr:nvPicPr>
      <xdr:blipFill rotWithShape="1">
        <a:blip r:embed="rId4">
          <a:alphaModFix/>
        </a:blip>
        <a:srcRect l="21410" t="18830" r="63330" b="7780"/>
        <a:stretch>
          <a:fillRect/>
        </a:stretch>
      </xdr:blipFill>
      <xdr:spPr>
        <a:xfrm>
          <a:off x="16509999" y="158749"/>
          <a:ext cx="5270499" cy="7302499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4"/>
  <x:sheetViews>
    <x:sheetView view="pageBreakPreview" topLeftCell="A1" zoomScale="110" zoomScaleNormal="100" zoomScaleSheetLayoutView="110" workbookViewId="0">
      <x:selection activeCell="B8" activeCellId="0" sqref="B8:B8"/>
    </x:sheetView>
  </x:sheetViews>
  <x:sheetFormatPr defaultColWidth="9.625" defaultRowHeight="20.100000000000001" customHeight="1"/>
  <x:cols>
    <x:col min="1" max="256" width="9.625" style="4"/>
  </x:cols>
  <x:sheetData>
    <x:row r="1" spans="1:12" customHeight="1">
      <x:c r="A1" s="1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3"/>
    </x:row>
    <x:row r="2" spans="1:12" customHeight="1">
      <x:c r="A2" s="5"/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7"/>
    </x:row>
    <x:row r="3" spans="1:12" customHeight="1">
      <x:c r="A3" s="5"/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7"/>
    </x:row>
    <x:row r="4" spans="1:12" customHeight="1">
      <x:c r="A4" s="5"/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7"/>
    </x:row>
    <x:row r="5" spans="1:12" customHeight="1">
      <x:c r="A5" s="370" t="s">
        <x:v>394</x:v>
      </x:c>
      <x:c r="B5" s="371"/>
      <x:c r="C5" s="371"/>
      <x:c r="D5" s="371"/>
      <x:c r="E5" s="371"/>
      <x:c r="F5" s="371"/>
      <x:c r="G5" s="371"/>
      <x:c r="H5" s="371"/>
      <x:c r="I5" s="371"/>
      <x:c r="J5" s="371"/>
      <x:c r="K5" s="371"/>
      <x:c r="L5" s="372"/>
    </x:row>
    <x:row r="6" spans="1:15" customHeight="1">
      <x:c r="A6" s="370"/>
      <x:c r="B6" s="371"/>
      <x:c r="C6" s="371"/>
      <x:c r="D6" s="371"/>
      <x:c r="E6" s="371"/>
      <x:c r="F6" s="371"/>
      <x:c r="G6" s="371"/>
      <x:c r="H6" s="371"/>
      <x:c r="I6" s="371"/>
      <x:c r="J6" s="371"/>
      <x:c r="K6" s="371"/>
      <x:c r="L6" s="372"/>
      <x:c r="O6" s="102"/>
    </x:row>
    <x:row r="7" spans="1:12" customHeight="1">
      <x:c r="A7" s="370"/>
      <x:c r="B7" s="371"/>
      <x:c r="C7" s="371"/>
      <x:c r="D7" s="371"/>
      <x:c r="E7" s="371"/>
      <x:c r="F7" s="371"/>
      <x:c r="G7" s="371"/>
      <x:c r="H7" s="371"/>
      <x:c r="I7" s="371"/>
      <x:c r="J7" s="371"/>
      <x:c r="K7" s="371"/>
      <x:c r="L7" s="372"/>
    </x:row>
    <x:row r="8" spans="1:12" customHeight="1">
      <x:c r="A8" s="5"/>
      <x:c r="B8" s="6"/>
      <x:c r="C8" s="6"/>
      <x:c r="D8" s="6"/>
      <x:c r="E8" s="6"/>
      <x:c r="F8" s="6"/>
      <x:c r="G8" s="6"/>
      <x:c r="H8" s="6"/>
      <x:c r="I8" s="6"/>
      <x:c r="J8" s="6"/>
      <x:c r="K8" s="6"/>
      <x:c r="L8" s="7"/>
    </x:row>
    <x:row r="9" spans="1:12" customHeight="1">
      <x:c r="A9" s="5"/>
      <x:c r="B9" s="6"/>
      <x:c r="C9" s="6"/>
      <x:c r="D9" s="6"/>
      <x:c r="E9" s="6"/>
      <x:c r="F9" s="6"/>
      <x:c r="G9" s="6"/>
      <x:c r="H9" s="6"/>
      <x:c r="I9" s="6"/>
      <x:c r="J9" s="6"/>
      <x:c r="K9" s="6"/>
      <x:c r="L9" s="7"/>
    </x:row>
    <x:row r="10" spans="1:12" customHeight="1">
      <x:c r="A10" s="5"/>
      <x:c r="B10" s="6"/>
      <x:c r="C10" s="6"/>
      <x:c r="D10" s="6"/>
      <x:c r="E10" s="6"/>
      <x:c r="F10" s="6"/>
      <x:c r="G10" s="6"/>
      <x:c r="H10" s="6"/>
      <x:c r="I10" s="6"/>
      <x:c r="J10" s="6"/>
      <x:c r="K10" s="6"/>
      <x:c r="L10" s="7"/>
    </x:row>
    <x:row r="11" spans="1:12" customHeight="1">
      <x:c r="A11" s="5"/>
      <x:c r="B11" s="6"/>
      <x:c r="C11" s="6"/>
      <x:c r="D11" s="6"/>
      <x:c r="E11" s="6"/>
      <x:c r="F11" s="6"/>
      <x:c r="G11" s="6"/>
      <x:c r="H11" s="6"/>
      <x:c r="I11" s="6"/>
      <x:c r="J11" s="6"/>
      <x:c r="K11" s="6"/>
      <x:c r="L11" s="7"/>
    </x:row>
    <x:row r="12" spans="1:12" customHeight="1">
      <x:c r="A12" s="5"/>
      <x:c r="B12" s="6"/>
      <x:c r="C12" s="6"/>
      <x:c r="D12" s="6"/>
      <x:c r="E12" s="6"/>
      <x:c r="F12" s="6"/>
      <x:c r="G12" s="6"/>
      <x:c r="H12" s="6"/>
      <x:c r="I12" s="6"/>
      <x:c r="J12" s="6"/>
      <x:c r="K12" s="6"/>
      <x:c r="L12" s="7"/>
    </x:row>
    <x:row r="13" spans="1:12" customHeight="1">
      <x:c r="A13" s="5"/>
      <x:c r="B13" s="6"/>
      <x:c r="C13" s="6"/>
      <x:c r="D13" s="6"/>
      <x:c r="E13" s="6"/>
      <x:c r="F13" s="6"/>
      <x:c r="G13" s="6"/>
      <x:c r="H13" s="6"/>
      <x:c r="I13" s="6"/>
      <x:c r="J13" s="6"/>
      <x:c r="K13" s="6"/>
      <x:c r="L13" s="7"/>
    </x:row>
    <x:row r="14" spans="1:12" customHeight="1">
      <x:c r="A14" s="5"/>
      <x:c r="B14" s="6"/>
      <x:c r="C14" s="6"/>
      <x:c r="D14" s="6"/>
      <x:c r="E14" s="6"/>
      <x:c r="F14" s="6"/>
      <x:c r="G14" s="6"/>
      <x:c r="H14" s="6"/>
      <x:c r="I14" s="6"/>
      <x:c r="J14" s="6"/>
      <x:c r="K14" s="6"/>
      <x:c r="L14" s="7"/>
    </x:row>
    <x:row r="15" spans="1:12" customHeight="1">
      <x:c r="A15" s="5"/>
      <x:c r="B15" s="6"/>
      <x:c r="C15" s="6"/>
      <x:c r="D15" s="6"/>
      <x:c r="E15" s="6"/>
      <x:c r="F15" s="6"/>
      <x:c r="G15" s="6"/>
      <x:c r="H15" s="6"/>
      <x:c r="I15" s="6"/>
      <x:c r="J15" s="6"/>
      <x:c r="K15" s="6"/>
      <x:c r="L15" s="7"/>
    </x:row>
    <x:row r="16" spans="1:12" customHeight="1">
      <x:c r="A16" s="390" t="s">
        <x:v>212</x:v>
      </x:c>
      <x:c r="B16" s="391"/>
      <x:c r="C16" s="391"/>
      <x:c r="D16" s="391"/>
      <x:c r="E16" s="391"/>
      <x:c r="F16" s="391"/>
      <x:c r="G16" s="391"/>
      <x:c r="H16" s="391"/>
      <x:c r="I16" s="391"/>
      <x:c r="J16" s="391"/>
      <x:c r="K16" s="391"/>
      <x:c r="L16" s="392"/>
    </x:row>
    <x:row r="17" spans="1:12" customHeight="1">
      <x:c r="A17" s="390"/>
      <x:c r="B17" s="391"/>
      <x:c r="C17" s="391"/>
      <x:c r="D17" s="391"/>
      <x:c r="E17" s="391"/>
      <x:c r="F17" s="391"/>
      <x:c r="G17" s="391"/>
      <x:c r="H17" s="391"/>
      <x:c r="I17" s="391"/>
      <x:c r="J17" s="391"/>
      <x:c r="K17" s="391"/>
      <x:c r="L17" s="392"/>
    </x:row>
    <x:row r="18" spans="1:12" customHeight="1">
      <x:c r="A18" s="8"/>
      <x:c r="B18" s="9"/>
      <x:c r="C18" s="9"/>
      <x:c r="D18" s="9"/>
      <x:c r="E18" s="9"/>
      <x:c r="F18" s="9"/>
      <x:c r="G18" s="9"/>
      <x:c r="H18" s="9"/>
      <x:c r="I18" s="9"/>
      <x:c r="J18" s="9"/>
      <x:c r="K18" s="9"/>
      <x:c r="L18" s="10" t="s">
        <x:v>298</x:v>
      </x:c>
    </x:row>
    <x:row r="19" spans="1:12" customHeight="1">
      <x:c r="A19" s="5"/>
      <x:c r="B19" s="6"/>
      <x:c r="C19" s="6"/>
      <x:c r="D19" s="6"/>
      <x:c r="E19" s="6"/>
      <x:c r="F19" s="6"/>
      <x:c r="G19" s="6"/>
      <x:c r="H19" s="6"/>
      <x:c r="I19" s="6"/>
      <x:c r="J19" s="6"/>
      <x:c r="K19" s="6"/>
      <x:c r="L19" s="7"/>
    </x:row>
    <x:row r="20" spans="1:12" customHeight="1">
      <x:c r="A20" s="393" t="s">
        <x:v>233</x:v>
      </x:c>
      <x:c r="B20" s="394"/>
      <x:c r="C20" s="394"/>
      <x:c r="D20" s="394"/>
      <x:c r="E20" s="394"/>
      <x:c r="F20" s="394"/>
      <x:c r="G20" s="394"/>
      <x:c r="H20" s="394"/>
      <x:c r="I20" s="394"/>
      <x:c r="J20" s="394"/>
      <x:c r="K20" s="394"/>
      <x:c r="L20" s="395"/>
    </x:row>
    <x:row r="21" spans="1:12" customHeight="1">
      <x:c r="A21" s="393"/>
      <x:c r="B21" s="394"/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5"/>
    </x:row>
    <x:row r="22" spans="1:12" customHeight="1">
      <x:c r="A22" s="393"/>
      <x:c r="B22" s="394"/>
      <x:c r="C22" s="394"/>
      <x:c r="D22" s="394"/>
      <x:c r="E22" s="394"/>
      <x:c r="F22" s="394"/>
      <x:c r="G22" s="394"/>
      <x:c r="H22" s="394"/>
      <x:c r="I22" s="394"/>
      <x:c r="J22" s="394"/>
      <x:c r="K22" s="394"/>
      <x:c r="L22" s="395"/>
    </x:row>
    <x:row r="23" spans="1:12" customHeight="1">
      <x:c r="A23" s="115"/>
      <x:c r="B23" s="116"/>
      <x:c r="C23" s="116"/>
      <x:c r="D23" s="116"/>
      <x:c r="E23" s="116"/>
      <x:c r="F23" s="116"/>
      <x:c r="G23" s="116"/>
      <x:c r="H23" s="116"/>
      <x:c r="I23" s="116"/>
      <x:c r="J23" s="116"/>
      <x:c r="K23" s="116"/>
      <x:c r="L23" s="117"/>
    </x:row>
    <x:row r="24" spans="1:12" customHeight="1">
      <x:c r="A24" s="11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3"/>
    </x:row>
  </x:sheetData>
  <x:mergeCells count="3">
    <x:mergeCell ref="A5:L7"/>
    <x:mergeCell ref="A16:L17"/>
    <x:mergeCell ref="A20:L22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99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O24"/>
  <x:sheetViews>
    <x:sheetView view="pageBreakPreview" topLeftCell="A1" zoomScale="110" zoomScaleNormal="100" zoomScaleSheetLayoutView="110" workbookViewId="0">
      <x:selection activeCell="C4" activeCellId="0" sqref="C4:C4"/>
    </x:sheetView>
  </x:sheetViews>
  <x:sheetFormatPr defaultColWidth="9.625" defaultRowHeight="20.100000000000001" customHeight="1"/>
  <x:cols>
    <x:col min="1" max="1" width="5.625" style="15" customWidth="1"/>
    <x:col min="2" max="2" width="13.625" style="6" customWidth="1"/>
    <x:col min="3" max="256" width="9.625" style="6"/>
  </x:cols>
  <x:sheetData>
    <x:row r="1" spans="1:12" customHeight="1">
      <x:c r="A1" s="396" t="s">
        <x:v>366</x:v>
      </x:c>
      <x:c r="B1" s="396"/>
      <x:c r="C1" s="396"/>
      <x:c r="D1" s="396"/>
      <x:c r="E1" s="396"/>
      <x:c r="F1" s="396"/>
      <x:c r="G1" s="396"/>
      <x:c r="H1" s="396"/>
      <x:c r="I1" s="396"/>
      <x:c r="J1" s="396"/>
      <x:c r="K1" s="396"/>
      <x:c r="L1" s="396"/>
    </x:row>
    <x:row r="2" spans="1:12" customHeight="1">
      <x:c r="A2" s="396"/>
      <x:c r="B2" s="396"/>
      <x:c r="C2" s="396"/>
      <x:c r="D2" s="396"/>
      <x:c r="E2" s="396"/>
      <x:c r="F2" s="396"/>
      <x:c r="G2" s="396"/>
      <x:c r="H2" s="396"/>
      <x:c r="I2" s="396"/>
      <x:c r="J2" s="396"/>
      <x:c r="K2" s="396"/>
      <x:c r="L2" s="396"/>
    </x:row>
    <x:row r="4" spans="1:3" customHeight="1">
      <x:c r="A4" s="15" t="s">
        <x:v>293</x:v>
      </x:c>
      <x:c r="B4" s="6" t="s">
        <x:v>362</x:v>
      </x:c>
      <x:c r="C4" s="16" t="str">
        <x:f>'00.1 표지'!A5</x:f>
        <x:v>난지 분뇨처리장 제2농축기동 농축기 교체공사</x:v>
      </x:c>
    </x:row>
    <x:row r="6" spans="1:3" customHeight="1">
      <x:c r="A6" s="15" t="s">
        <x:v>307</x:v>
      </x:c>
      <x:c r="B6" s="6" t="s">
        <x:v>347</x:v>
      </x:c>
      <x:c r="C6" s="92" t="s">
        <x:v>357</x:v>
      </x:c>
    </x:row>
    <x:row r="7" spans="2:12" customHeight="1">
      <x:c r="B7" s="17"/>
      <x:c r="C7" s="17"/>
      <x:c r="D7" s="17"/>
      <x:c r="E7" s="17"/>
      <x:c r="F7" s="17"/>
      <x:c r="G7" s="17"/>
      <x:c r="H7" s="17"/>
      <x:c r="I7" s="17"/>
      <x:c r="J7" s="17"/>
      <x:c r="K7" s="17"/>
      <x:c r="L7" s="17"/>
    </x:row>
    <x:row r="8" spans="1:12" customHeight="1">
      <x:c r="A8" s="15" t="s">
        <x:v>325</x:v>
      </x:c>
      <x:c r="B8" s="17" t="s">
        <x:v>359</x:v>
      </x:c>
      <x:c r="C8" s="93" t="s">
        <x:v>260</x:v>
      </x:c>
      <x:c r="D8" s="17"/>
      <x:c r="E8" s="17"/>
      <x:c r="F8" s="17"/>
      <x:c r="G8" s="17"/>
      <x:c r="H8" s="17"/>
      <x:c r="I8" s="17"/>
      <x:c r="J8" s="17"/>
      <x:c r="K8" s="17"/>
      <x:c r="L8" s="17"/>
    </x:row>
    <x:row r="9" spans="2:12" customHeight="1">
      <x:c r="B9" s="17"/>
      <x:c r="C9" s="18"/>
      <x:c r="D9" s="17"/>
      <x:c r="E9" s="17"/>
      <x:c r="F9" s="17"/>
      <x:c r="G9" s="17"/>
      <x:c r="H9" s="17"/>
      <x:c r="I9" s="17"/>
      <x:c r="J9" s="17"/>
      <x:c r="K9" s="17"/>
      <x:c r="L9" s="17"/>
    </x:row>
    <x:row r="10" spans="1:14" customHeight="1">
      <x:c r="A10" s="15" t="s">
        <x:v>306</x:v>
      </x:c>
      <x:c r="B10" s="6" t="s">
        <x:v>386</x:v>
      </x:c>
      <x:c r="C10" s="129" t="s">
        <x:v>11</x:v>
      </x:c>
      <x:c r="D10" s="121"/>
      <x:c r="E10" s="121"/>
      <x:c r="N10" s="18"/>
    </x:row>
    <x:row r="11" spans="3:10" customHeight="1">
      <x:c r="C11" s="154" t="s">
        <x:v>398</x:v>
      </x:c>
      <x:c r="D11" s="21"/>
      <x:c r="E11" s="21"/>
      <x:c r="F11" s="21"/>
      <x:c r="G11" s="21"/>
      <x:c r="H11" s="21"/>
      <x:c r="I11" s="21"/>
      <x:c r="J11" s="21"/>
    </x:row>
    <x:row r="12" spans="3:10" customHeight="1">
      <x:c r="C12" s="129" t="s">
        <x:v>257</x:v>
      </x:c>
      <x:c r="D12" s="21"/>
      <x:c r="E12" s="21"/>
      <x:c r="F12" s="21"/>
      <x:c r="G12" s="21"/>
      <x:c r="H12" s="21"/>
      <x:c r="I12" s="21"/>
      <x:c r="J12" s="21"/>
    </x:row>
    <x:row r="13" spans="3:10" customHeight="1">
      <x:c r="C13" s="129" t="s">
        <x:v>262</x:v>
      </x:c>
      <x:c r="D13" s="21"/>
      <x:c r="E13" s="21"/>
      <x:c r="F13" s="21"/>
      <x:c r="G13" s="21"/>
      <x:c r="H13" s="21"/>
      <x:c r="I13" s="21"/>
      <x:c r="J13" s="21"/>
    </x:row>
    <x:row r="14" spans="3:10" customHeight="1">
      <x:c r="C14" s="129"/>
      <x:c r="D14" s="21"/>
      <x:c r="E14" s="21"/>
      <x:c r="F14" s="21"/>
      <x:c r="G14" s="21"/>
      <x:c r="H14" s="21"/>
      <x:c r="I14" s="21"/>
      <x:c r="J14" s="21"/>
    </x:row>
    <x:row r="15" spans="1:5" customHeight="1">
      <x:c r="A15" s="15" t="s">
        <x:v>323</x:v>
      </x:c>
      <x:c r="B15" s="6" t="s">
        <x:v>397</x:v>
      </x:c>
      <x:c r="C15" s="121"/>
      <x:c r="D15" s="121"/>
      <x:c r="E15" s="121"/>
    </x:row>
    <x:row r="17" spans="1:3" customHeight="1">
      <x:c r="A17" s="15" t="s">
        <x:v>335</x:v>
      </x:c>
      <x:c r="B17" s="6" t="s">
        <x:v>383</x:v>
      </x:c>
      <x:c r="C17" s="92" t="s">
        <x:v>379</x:v>
      </x:c>
    </x:row>
    <x:row r="19" spans="1:12" customHeight="1">
      <x:c r="A19" s="15" t="s">
        <x:v>299</x:v>
      </x:c>
      <x:c r="B19" s="17" t="s">
        <x:v>200</x:v>
      </x:c>
      <x:c r="C19" s="19" t="s">
        <x:v>29</x:v>
      </x:c>
      <x:c r="D19" s="20"/>
      <x:c r="E19" s="20"/>
      <x:c r="F19" s="20"/>
      <x:c r="G19" s="20"/>
      <x:c r="H19" s="20"/>
      <x:c r="I19" s="20"/>
      <x:c r="J19" s="20"/>
      <x:c r="K19" s="17"/>
      <x:c r="L19" s="17"/>
    </x:row>
    <x:row r="20" spans="2:12" customHeight="1">
      <x:c r="B20" s="17"/>
      <x:c r="C20" s="19" t="s">
        <x:v>72</x:v>
      </x:c>
      <x:c r="D20" s="20"/>
      <x:c r="E20" s="20"/>
      <x:c r="F20" s="20"/>
      <x:c r="G20" s="20"/>
      <x:c r="H20" s="20"/>
      <x:c r="I20" s="20"/>
      <x:c r="J20" s="20"/>
      <x:c r="K20" s="17"/>
      <x:c r="L20" s="17"/>
    </x:row>
    <x:row r="21" spans="3:10" customHeight="1">
      <x:c r="C21" s="19" t="s">
        <x:v>59</x:v>
      </x:c>
      <x:c r="D21" s="21"/>
      <x:c r="E21" s="21"/>
      <x:c r="F21" s="21"/>
      <x:c r="G21" s="21"/>
      <x:c r="H21" s="21"/>
      <x:c r="I21" s="21"/>
      <x:c r="J21" s="21"/>
    </x:row>
    <x:row r="22" spans="3:10" customHeight="1">
      <x:c r="C22" s="19" t="s">
        <x:v>51</x:v>
      </x:c>
      <x:c r="D22" s="21"/>
      <x:c r="E22" s="21"/>
      <x:c r="F22" s="21"/>
      <x:c r="G22" s="21"/>
      <x:c r="H22" s="21"/>
      <x:c r="I22" s="21"/>
      <x:c r="J22" s="21"/>
    </x:row>
    <x:row r="23" spans="3:15" customHeight="1">
      <x:c r="C23" s="129"/>
      <x:c r="D23" s="121"/>
      <x:c r="E23" s="121"/>
      <x:c r="N23" s="18"/>
      <x:c r="O23" s="92"/>
    </x:row>
    <x:row r="24" spans="3:14" ht="18.75" customHeight="1">
      <x:c r="C24" s="129"/>
      <x:c r="D24" s="121"/>
      <x:c r="E24" s="121"/>
      <x:c r="N24" s="18"/>
    </x:row>
  </x:sheetData>
  <x:mergeCells count="1">
    <x:mergeCell ref="A1:L2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Q25"/>
  <x:sheetViews>
    <x:sheetView view="pageBreakPreview" topLeftCell="A1" zoomScale="110" zoomScaleNormal="100" zoomScaleSheetLayoutView="110" workbookViewId="0">
      <x:selection activeCell="H18" activeCellId="0" sqref="H18:H18"/>
    </x:sheetView>
  </x:sheetViews>
  <x:sheetFormatPr defaultColWidth="9.625" defaultRowHeight="20.100000000000001" customHeight="1"/>
  <x:cols>
    <x:col min="1" max="1" width="5.125" style="15" customWidth="1"/>
    <x:col min="2" max="2" width="13.625" style="6" customWidth="1"/>
    <x:col min="3" max="3" width="4.625" style="6" customWidth="1"/>
    <x:col min="4" max="4" width="9.625" style="6" customWidth="1"/>
    <x:col min="5" max="13" width="7.375" style="102" customWidth="1"/>
    <x:col min="14" max="256" width="9.625" style="6"/>
  </x:cols>
  <x:sheetData>
    <x:row r="1" spans="1:15" customHeight="1">
      <x:c r="A1" s="396" t="s">
        <x:v>360</x:v>
      </x:c>
      <x:c r="B1" s="396"/>
      <x:c r="C1" s="396"/>
      <x:c r="D1" s="396"/>
      <x:c r="E1" s="396"/>
      <x:c r="F1" s="396"/>
      <x:c r="G1" s="396"/>
      <x:c r="H1" s="396"/>
      <x:c r="I1" s="396"/>
      <x:c r="J1" s="396"/>
      <x:c r="K1" s="396"/>
      <x:c r="L1" s="396"/>
      <x:c r="M1" s="396"/>
      <x:c r="N1" s="396"/>
      <x:c r="O1" s="396"/>
    </x:row>
    <x:row r="2" spans="1:15" customHeight="1">
      <x:c r="A2" s="396"/>
      <x:c r="B2" s="396"/>
      <x:c r="C2" s="396"/>
      <x:c r="D2" s="396"/>
      <x:c r="E2" s="396"/>
      <x:c r="F2" s="396"/>
      <x:c r="G2" s="396"/>
      <x:c r="H2" s="396"/>
      <x:c r="I2" s="396"/>
      <x:c r="J2" s="396"/>
      <x:c r="K2" s="396"/>
      <x:c r="L2" s="396"/>
      <x:c r="M2" s="396"/>
      <x:c r="N2" s="396"/>
      <x:c r="O2" s="396"/>
    </x:row>
    <x:row r="4" spans="2:3" customHeight="1">
      <x:c r="B4" s="6" t="str">
        <x:f>'01. 사업설명서'!B4</x:f>
        <x:v>사    업    명  :</x:v>
      </x:c>
      <x:c r="C4" s="6" t="str">
        <x:f>'01. 사업설명서'!C4</x:f>
        <x:v>난지 분뇨처리장 제2농축기동 농축기 교체공사</x:v>
      </x:c>
    </x:row>
    <x:row r="6" spans="1:15" ht="20.449999999999999" customHeight="1">
      <x:c r="A6" s="403" t="s">
        <x:v>253</x:v>
      </x:c>
      <x:c r="B6" s="404"/>
      <x:c r="C6" s="404"/>
      <x:c r="D6" s="405"/>
      <x:c r="E6" s="409" t="str">
        <x:f>'01. 사업설명서'!C17</x:f>
        <x:v>착수일로부터 28일 간</x:v>
      </x:c>
      <x:c r="F6" s="410"/>
      <x:c r="G6" s="410"/>
      <x:c r="H6" s="410"/>
      <x:c r="I6" s="410"/>
      <x:c r="J6" s="410"/>
      <x:c r="K6" s="410"/>
      <x:c r="L6" s="410"/>
      <x:c r="M6" s="411"/>
      <x:c r="N6" s="118" t="s">
        <x:v>291</x:v>
      </x:c>
      <x:c r="O6" s="412" t="s">
        <x:v>297</x:v>
      </x:c>
    </x:row>
    <x:row r="7" spans="1:17" ht="20.449999999999999" customHeight="1">
      <x:c r="A7" s="406"/>
      <x:c r="B7" s="407"/>
      <x:c r="C7" s="407"/>
      <x:c r="D7" s="408"/>
      <x:c r="E7" s="142">
        <x:v>3</x:v>
      </x:c>
      <x:c r="F7" s="142">
        <x:v>6</x:v>
      </x:c>
      <x:c r="G7" s="142">
        <x:v>9</x:v>
      </x:c>
      <x:c r="H7" s="142">
        <x:v>12</x:v>
      </x:c>
      <x:c r="I7" s="142">
        <x:v>15</x:v>
      </x:c>
      <x:c r="J7" s="142">
        <x:v>18</x:v>
      </x:c>
      <x:c r="K7" s="142">
        <x:v>21</x:v>
      </x:c>
      <x:c r="L7" s="142">
        <x:v>24</x:v>
      </x:c>
      <x:c r="M7" s="142">
        <x:v>28</x:v>
      </x:c>
      <x:c r="N7" s="22" t="s">
        <x:v>91</x:v>
      </x:c>
      <x:c r="O7" s="413"/>
      <x:c r="Q7" s="92"/>
    </x:row>
    <x:row r="8" spans="1:15" ht="17.449999999999999" customHeight="1">
      <x:c r="A8" s="400" t="s">
        <x:v>219</x:v>
      </x:c>
      <x:c r="B8" s="401"/>
      <x:c r="C8" s="401"/>
      <x:c r="D8" s="402"/>
      <x:c r="E8" s="143"/>
      <x:c r="F8" s="143"/>
      <x:c r="G8" s="143"/>
      <x:c r="H8" s="143"/>
      <x:c r="I8" s="143"/>
      <x:c r="J8" s="143"/>
      <x:c r="K8" s="143"/>
      <x:c r="L8" s="143"/>
      <x:c r="M8" s="143"/>
      <x:c r="N8" s="397">
        <x:v>10</x:v>
      </x:c>
      <x:c r="O8" s="397"/>
    </x:row>
    <x:row r="9" spans="1:15" ht="17.449999999999999" customHeight="1">
      <x:c r="A9" s="400"/>
      <x:c r="B9" s="401"/>
      <x:c r="C9" s="401"/>
      <x:c r="D9" s="402"/>
      <x:c r="E9" s="144"/>
      <x:c r="F9" s="144"/>
      <x:c r="G9" s="145"/>
      <x:c r="H9" s="146"/>
      <x:c r="I9" s="146"/>
      <x:c r="J9" s="146"/>
      <x:c r="K9" s="146"/>
      <x:c r="L9" s="146"/>
      <x:c r="M9" s="146"/>
      <x:c r="N9" s="398"/>
      <x:c r="O9" s="398"/>
    </x:row>
    <x:row r="10" spans="1:15" ht="17.449999999999999" customHeight="1">
      <x:c r="A10" s="400"/>
      <x:c r="B10" s="401"/>
      <x:c r="C10" s="401"/>
      <x:c r="D10" s="402"/>
      <x:c r="E10" s="147"/>
      <x:c r="F10" s="147"/>
      <x:c r="G10" s="147"/>
      <x:c r="H10" s="148"/>
      <x:c r="I10" s="148"/>
      <x:c r="J10" s="148"/>
      <x:c r="K10" s="148"/>
      <x:c r="L10" s="148"/>
      <x:c r="M10" s="148"/>
      <x:c r="N10" s="399"/>
      <x:c r="O10" s="399"/>
    </x:row>
    <x:row r="11" spans="1:15" ht="17.449999999999999" customHeight="1">
      <x:c r="A11" s="400" t="s">
        <x:v>195</x:v>
      </x:c>
      <x:c r="B11" s="401"/>
      <x:c r="C11" s="401"/>
      <x:c r="D11" s="402"/>
      <x:c r="E11" s="143"/>
      <x:c r="F11" s="143"/>
      <x:c r="G11" s="143"/>
      <x:c r="H11" s="143"/>
      <x:c r="I11" s="143"/>
      <x:c r="J11" s="143"/>
      <x:c r="K11" s="143"/>
      <x:c r="L11" s="143"/>
      <x:c r="M11" s="143"/>
      <x:c r="N11" s="397">
        <x:v>60</x:v>
      </x:c>
      <x:c r="O11" s="397"/>
    </x:row>
    <x:row r="12" spans="1:15" ht="17.449999999999999" customHeight="1">
      <x:c r="A12" s="400"/>
      <x:c r="B12" s="401"/>
      <x:c r="C12" s="401"/>
      <x:c r="D12" s="402"/>
      <x:c r="E12" s="145"/>
      <x:c r="F12" s="149"/>
      <x:c r="G12" s="144"/>
      <x:c r="H12" s="144"/>
      <x:c r="I12" s="144"/>
      <x:c r="J12" s="144"/>
      <x:c r="K12" s="144"/>
      <x:c r="L12" s="146"/>
      <x:c r="M12" s="146"/>
      <x:c r="N12" s="398"/>
      <x:c r="O12" s="398"/>
    </x:row>
    <x:row r="13" spans="1:15" ht="17.449999999999999" customHeight="1">
      <x:c r="A13" s="400"/>
      <x:c r="B13" s="401"/>
      <x:c r="C13" s="401"/>
      <x:c r="D13" s="402"/>
      <x:c r="E13" s="147"/>
      <x:c r="F13" s="147"/>
      <x:c r="G13" s="147"/>
      <x:c r="H13" s="148"/>
      <x:c r="I13" s="148"/>
      <x:c r="J13" s="148"/>
      <x:c r="K13" s="148"/>
      <x:c r="L13" s="148"/>
      <x:c r="M13" s="148"/>
      <x:c r="N13" s="399"/>
      <x:c r="O13" s="399"/>
    </x:row>
    <x:row r="14" spans="1:15" ht="17.449999999999999" customHeight="1">
      <x:c r="A14" s="400" t="s">
        <x:v>285</x:v>
      </x:c>
      <x:c r="B14" s="401"/>
      <x:c r="C14" s="401"/>
      <x:c r="D14" s="402"/>
      <x:c r="E14" s="143"/>
      <x:c r="F14" s="143"/>
      <x:c r="G14" s="143"/>
      <x:c r="H14" s="143"/>
      <x:c r="I14" s="143"/>
      <x:c r="J14" s="143"/>
      <x:c r="K14" s="143"/>
      <x:c r="L14" s="143"/>
      <x:c r="M14" s="143"/>
      <x:c r="N14" s="397">
        <x:v>20</x:v>
      </x:c>
      <x:c r="O14" s="397"/>
    </x:row>
    <x:row r="15" spans="1:15" ht="17.449999999999999" customHeight="1">
      <x:c r="A15" s="400"/>
      <x:c r="B15" s="401"/>
      <x:c r="C15" s="401"/>
      <x:c r="D15" s="402"/>
      <x:c r="E15" s="145"/>
      <x:c r="F15" s="145"/>
      <x:c r="G15" s="146"/>
      <x:c r="H15" s="146"/>
      <x:c r="I15" s="149"/>
      <x:c r="J15" s="149"/>
      <x:c r="K15" s="149"/>
      <x:c r="L15" s="149"/>
      <x:c r="M15" s="146"/>
      <x:c r="N15" s="398"/>
      <x:c r="O15" s="398"/>
    </x:row>
    <x:row r="16" spans="1:15" ht="17.449999999999999" customHeight="1">
      <x:c r="A16" s="400"/>
      <x:c r="B16" s="401"/>
      <x:c r="C16" s="401"/>
      <x:c r="D16" s="402"/>
      <x:c r="E16" s="147"/>
      <x:c r="F16" s="147"/>
      <x:c r="G16" s="147"/>
      <x:c r="H16" s="148"/>
      <x:c r="I16" s="148"/>
      <x:c r="J16" s="148"/>
      <x:c r="K16" s="148"/>
      <x:c r="L16" s="148"/>
      <x:c r="M16" s="148"/>
      <x:c r="N16" s="399"/>
      <x:c r="O16" s="399"/>
    </x:row>
    <x:row r="17" spans="1:15" ht="17.449999999999999" customHeight="1">
      <x:c r="A17" s="400" t="s">
        <x:v>337</x:v>
      </x:c>
      <x:c r="B17" s="401"/>
      <x:c r="C17" s="401"/>
      <x:c r="D17" s="402"/>
      <x:c r="E17" s="143"/>
      <x:c r="F17" s="143"/>
      <x:c r="G17" s="143"/>
      <x:c r="H17" s="143"/>
      <x:c r="I17" s="143"/>
      <x:c r="J17" s="143"/>
      <x:c r="K17" s="143"/>
      <x:c r="L17" s="143"/>
      <x:c r="M17" s="143"/>
      <x:c r="N17" s="397">
        <x:v>5</x:v>
      </x:c>
      <x:c r="O17" s="397"/>
    </x:row>
    <x:row r="18" spans="1:15" ht="17.449999999999999" customHeight="1">
      <x:c r="A18" s="400"/>
      <x:c r="B18" s="401"/>
      <x:c r="C18" s="401"/>
      <x:c r="D18" s="402"/>
      <x:c r="E18" s="145"/>
      <x:c r="F18" s="145"/>
      <x:c r="G18" s="145"/>
      <x:c r="H18" s="146"/>
      <x:c r="I18" s="146"/>
      <x:c r="J18" s="146"/>
      <x:c r="K18" s="146"/>
      <x:c r="L18" s="149"/>
      <x:c r="M18" s="149"/>
      <x:c r="N18" s="398"/>
      <x:c r="O18" s="398"/>
    </x:row>
    <x:row r="19" spans="1:15" ht="17.449999999999999" customHeight="1">
      <x:c r="A19" s="400"/>
      <x:c r="B19" s="401"/>
      <x:c r="C19" s="401"/>
      <x:c r="D19" s="402"/>
      <x:c r="E19" s="147"/>
      <x:c r="F19" s="147"/>
      <x:c r="G19" s="147"/>
      <x:c r="H19" s="148"/>
      <x:c r="I19" s="148"/>
      <x:c r="J19" s="148"/>
      <x:c r="K19" s="148"/>
      <x:c r="L19" s="148"/>
      <x:c r="M19" s="148"/>
      <x:c r="N19" s="399"/>
      <x:c r="O19" s="399"/>
    </x:row>
    <x:row r="20" spans="1:15" ht="17.449999999999999" customHeight="1">
      <x:c r="A20" s="400" t="s">
        <x:v>75</x:v>
      </x:c>
      <x:c r="B20" s="401"/>
      <x:c r="C20" s="401"/>
      <x:c r="D20" s="402"/>
      <x:c r="E20" s="143"/>
      <x:c r="F20" s="143"/>
      <x:c r="G20" s="143"/>
      <x:c r="H20" s="143"/>
      <x:c r="I20" s="143"/>
      <x:c r="J20" s="143"/>
      <x:c r="K20" s="143"/>
      <x:c r="L20" s="143"/>
      <x:c r="M20" s="143"/>
      <x:c r="N20" s="397">
        <x:v>5</x:v>
      </x:c>
      <x:c r="O20" s="397"/>
    </x:row>
    <x:row r="21" spans="1:15" ht="17.449999999999999" customHeight="1">
      <x:c r="A21" s="400"/>
      <x:c r="B21" s="401"/>
      <x:c r="C21" s="401"/>
      <x:c r="D21" s="402"/>
      <x:c r="E21" s="145"/>
      <x:c r="F21" s="145"/>
      <x:c r="G21" s="145"/>
      <x:c r="H21" s="146"/>
      <x:c r="I21" s="146"/>
      <x:c r="J21" s="146"/>
      <x:c r="K21" s="146"/>
      <x:c r="L21" s="146"/>
      <x:c r="M21" s="149"/>
      <x:c r="N21" s="398"/>
      <x:c r="O21" s="398"/>
    </x:row>
    <x:row r="22" spans="1:15" ht="17.449999999999999" customHeight="1">
      <x:c r="A22" s="400"/>
      <x:c r="B22" s="401"/>
      <x:c r="C22" s="401"/>
      <x:c r="D22" s="402"/>
      <x:c r="E22" s="147"/>
      <x:c r="F22" s="147"/>
      <x:c r="G22" s="147"/>
      <x:c r="H22" s="148"/>
      <x:c r="I22" s="148"/>
      <x:c r="J22" s="148"/>
      <x:c r="K22" s="148"/>
      <x:c r="L22" s="148"/>
      <x:c r="M22" s="148"/>
      <x:c r="N22" s="399"/>
      <x:c r="O22" s="399"/>
    </x:row>
    <x:row r="23" spans="1:15" ht="17.449999999999999" customHeight="1">
      <x:c r="A23" s="400" t="s">
        <x:v>292</x:v>
      </x:c>
      <x:c r="B23" s="401"/>
      <x:c r="C23" s="401"/>
      <x:c r="D23" s="402"/>
      <x:c r="E23" s="143"/>
      <x:c r="F23" s="143"/>
      <x:c r="G23" s="143"/>
      <x:c r="H23" s="143"/>
      <x:c r="I23" s="143"/>
      <x:c r="J23" s="143"/>
      <x:c r="K23" s="143"/>
      <x:c r="L23" s="143"/>
      <x:c r="M23" s="143"/>
      <x:c r="N23" s="397">
        <x:v>100</x:v>
      </x:c>
      <x:c r="O23" s="397"/>
    </x:row>
    <x:row r="24" spans="1:15" ht="17.449999999999999" customHeight="1">
      <x:c r="A24" s="400"/>
      <x:c r="B24" s="401"/>
      <x:c r="C24" s="401"/>
      <x:c r="D24" s="402"/>
      <x:c r="E24" s="144"/>
      <x:c r="F24" s="144"/>
      <x:c r="G24" s="144"/>
      <x:c r="H24" s="144"/>
      <x:c r="I24" s="144"/>
      <x:c r="J24" s="149"/>
      <x:c r="K24" s="149"/>
      <x:c r="L24" s="149"/>
      <x:c r="M24" s="149"/>
      <x:c r="N24" s="398"/>
      <x:c r="O24" s="398"/>
    </x:row>
    <x:row r="25" spans="1:15" ht="17.449999999999999" customHeight="1">
      <x:c r="A25" s="400"/>
      <x:c r="B25" s="401"/>
      <x:c r="C25" s="401"/>
      <x:c r="D25" s="402"/>
      <x:c r="E25" s="147"/>
      <x:c r="F25" s="147"/>
      <x:c r="G25" s="147"/>
      <x:c r="H25" s="148"/>
      <x:c r="I25" s="148"/>
      <x:c r="J25" s="148"/>
      <x:c r="K25" s="148"/>
      <x:c r="L25" s="148"/>
      <x:c r="M25" s="148"/>
      <x:c r="N25" s="399"/>
      <x:c r="O25" s="399"/>
    </x:row>
  </x:sheetData>
  <x:mergeCells count="22">
    <x:mergeCell ref="O17:O19"/>
    <x:mergeCell ref="N8:N10"/>
    <x:mergeCell ref="N11:N13"/>
    <x:mergeCell ref="O20:O22"/>
    <x:mergeCell ref="N14:N16"/>
    <x:mergeCell ref="O14:O16"/>
    <x:mergeCell ref="A23:D25"/>
    <x:mergeCell ref="O8:O10"/>
    <x:mergeCell ref="O11:O13"/>
    <x:mergeCell ref="N20:N22"/>
    <x:mergeCell ref="N23:N25"/>
    <x:mergeCell ref="A8:D10"/>
    <x:mergeCell ref="A6:D7"/>
    <x:mergeCell ref="A11:D13"/>
    <x:mergeCell ref="O23:O25"/>
    <x:mergeCell ref="A14:D16"/>
    <x:mergeCell ref="A1:O2"/>
    <x:mergeCell ref="E6:M6"/>
    <x:mergeCell ref="A17:D19"/>
    <x:mergeCell ref="A20:D22"/>
    <x:mergeCell ref="O6:O7"/>
    <x:mergeCell ref="N17:N19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O92"/>
  <x:sheetViews>
    <x:sheetView view="pageBreakPreview" topLeftCell="A1" zoomScale="110" zoomScaleNormal="100" zoomScaleSheetLayoutView="110" workbookViewId="0">
      <x:selection activeCell="L23" activeCellId="0" sqref="L23:L23"/>
    </x:sheetView>
  </x:sheetViews>
  <x:sheetFormatPr defaultColWidth="9.625" defaultRowHeight="20.100000000000001" customHeight="1"/>
  <x:cols>
    <x:col min="1" max="1" width="5.625" style="23" customWidth="1"/>
    <x:col min="2" max="2" width="13.625" style="6" customWidth="1"/>
    <x:col min="3" max="12" width="9.625" style="6"/>
    <x:col min="13" max="13" width="4.625" style="6" customWidth="1"/>
    <x:col min="14" max="256" width="9.625" style="6"/>
  </x:cols>
  <x:sheetData>
    <x:row r="1" spans="1:13" customHeight="1">
      <x:c r="A1" s="396" t="s">
        <x:v>378</x:v>
      </x:c>
      <x:c r="B1" s="396"/>
      <x:c r="C1" s="396"/>
      <x:c r="D1" s="396"/>
      <x:c r="E1" s="396"/>
      <x:c r="F1" s="396"/>
      <x:c r="G1" s="396"/>
      <x:c r="H1" s="396"/>
      <x:c r="I1" s="396"/>
      <x:c r="J1" s="396"/>
      <x:c r="K1" s="396"/>
      <x:c r="L1" s="396"/>
      <x:c r="M1" s="396"/>
    </x:row>
    <x:row r="2" spans="1:13" customHeight="1">
      <x:c r="A2" s="396"/>
      <x:c r="B2" s="396"/>
      <x:c r="C2" s="396"/>
      <x:c r="D2" s="396"/>
      <x:c r="E2" s="396"/>
      <x:c r="F2" s="396"/>
      <x:c r="G2" s="396"/>
      <x:c r="H2" s="396"/>
      <x:c r="I2" s="396"/>
      <x:c r="J2" s="396"/>
      <x:c r="K2" s="396"/>
      <x:c r="L2" s="396"/>
      <x:c r="M2" s="396"/>
    </x:row>
    <x:row r="3" ht="18" customHeight="1"/>
    <x:row r="4" spans="1:2" ht="18" customHeight="1">
      <x:c r="A4" s="23" t="s">
        <x:v>293</x:v>
      </x:c>
      <x:c r="B4" s="24" t="s">
        <x:v>134</x:v>
      </x:c>
    </x:row>
    <x:row r="5" spans="2:2" ht="18" customHeight="1">
      <x:c r="B5" s="6" t="str">
        <x:f>"본 시방서는 """&amp;'01. 사업설명서'!C4&amp;"""의 일반사항에 관하여 적용한다."</x:f>
        <x:v>본 시방서는 "난지 분뇨처리장 제2농축기동 농축기 교체공사"의 일반사항에 관하여 적용한다.</x:v>
      </x:c>
    </x:row>
    <x:row r="6" ht="18" customHeight="1"/>
    <x:row r="7" spans="1:15" ht="18" customHeight="1">
      <x:c r="A7" s="23" t="s">
        <x:v>307</x:v>
      </x:c>
      <x:c r="B7" s="25" t="s">
        <x:v>217</x:v>
      </x:c>
      <x:c r="C7" s="93"/>
      <x:c r="D7" s="93"/>
      <x:c r="E7" s="93"/>
      <x:c r="F7" s="93"/>
      <x:c r="G7" s="93"/>
      <x:c r="H7" s="93"/>
      <x:c r="I7" s="93"/>
      <x:c r="J7" s="93"/>
      <x:c r="K7" s="93"/>
      <x:c r="L7" s="93"/>
      <x:c r="M7" s="92"/>
      <x:c r="O7" s="92"/>
    </x:row>
    <x:row r="8" spans="2:13" ht="18" customHeight="1">
      <x:c r="B8" s="93" t="s">
        <x:v>33</x:v>
      </x:c>
      <x:c r="C8" s="93"/>
      <x:c r="D8" s="93"/>
      <x:c r="E8" s="93"/>
      <x:c r="F8" s="93"/>
      <x:c r="G8" s="93"/>
      <x:c r="H8" s="93"/>
      <x:c r="I8" s="93"/>
      <x:c r="J8" s="93"/>
      <x:c r="K8" s="93"/>
      <x:c r="L8" s="93"/>
      <x:c r="M8" s="92"/>
    </x:row>
    <x:row r="9" spans="2:13" ht="18" customHeight="1">
      <x:c r="B9" s="93" t="s">
        <x:v>25</x:v>
      </x:c>
      <x:c r="C9" s="93"/>
      <x:c r="D9" s="93"/>
      <x:c r="E9" s="93"/>
      <x:c r="F9" s="93"/>
      <x:c r="G9" s="93"/>
      <x:c r="H9" s="93"/>
      <x:c r="I9" s="93"/>
      <x:c r="J9" s="93"/>
      <x:c r="K9" s="93"/>
      <x:c r="L9" s="93"/>
      <x:c r="M9" s="92"/>
    </x:row>
    <x:row r="10" spans="2:13" ht="18" customHeight="1">
      <x:c r="B10" s="92"/>
      <x:c r="C10" s="97"/>
      <x:c r="D10" s="92"/>
      <x:c r="E10" s="92"/>
      <x:c r="F10" s="92"/>
      <x:c r="G10" s="92"/>
      <x:c r="H10" s="92"/>
      <x:c r="I10" s="92"/>
      <x:c r="J10" s="92"/>
      <x:c r="K10" s="92"/>
      <x:c r="L10" s="92"/>
      <x:c r="M10" s="92"/>
    </x:row>
    <x:row r="11" spans="1:13" ht="18" customHeight="1">
      <x:c r="A11" s="23" t="s">
        <x:v>325</x:v>
      </x:c>
      <x:c r="B11" s="26" t="s">
        <x:v>237</x:v>
      </x:c>
      <x:c r="C11" s="97"/>
      <x:c r="D11" s="92"/>
      <x:c r="E11" s="92"/>
      <x:c r="F11" s="92"/>
      <x:c r="G11" s="92"/>
      <x:c r="H11" s="92"/>
      <x:c r="I11" s="92"/>
      <x:c r="J11" s="92"/>
      <x:c r="K11" s="92"/>
      <x:c r="L11" s="92"/>
      <x:c r="M11" s="92"/>
    </x:row>
    <x:row r="12" spans="2:13" ht="18" customHeight="1">
      <x:c r="B12" s="96" t="s">
        <x:v>27</x:v>
      </x:c>
      <x:c r="C12" s="97"/>
      <x:c r="D12" s="92"/>
      <x:c r="E12" s="92"/>
      <x:c r="F12" s="92"/>
      <x:c r="G12" s="92"/>
      <x:c r="H12" s="92"/>
      <x:c r="I12" s="92"/>
      <x:c r="J12" s="92"/>
      <x:c r="K12" s="92"/>
      <x:c r="L12" s="92"/>
      <x:c r="M12" s="92"/>
    </x:row>
    <x:row r="13" spans="2:13" ht="18" customHeight="1">
      <x:c r="B13" s="96" t="s">
        <x:v>15</x:v>
      </x:c>
      <x:c r="C13" s="92"/>
      <x:c r="D13" s="92"/>
      <x:c r="E13" s="92"/>
      <x:c r="F13" s="92"/>
      <x:c r="G13" s="92"/>
      <x:c r="H13" s="92"/>
      <x:c r="I13" s="92"/>
      <x:c r="J13" s="92"/>
      <x:c r="K13" s="92"/>
      <x:c r="L13" s="92"/>
      <x:c r="M13" s="92"/>
    </x:row>
    <x:row r="14" spans="2:13" ht="18" customHeight="1">
      <x:c r="B14" s="92"/>
      <x:c r="C14" s="92"/>
      <x:c r="D14" s="92"/>
      <x:c r="E14" s="92"/>
      <x:c r="F14" s="92"/>
      <x:c r="G14" s="92"/>
      <x:c r="H14" s="92"/>
      <x:c r="I14" s="92"/>
      <x:c r="J14" s="92"/>
      <x:c r="K14" s="92"/>
      <x:c r="L14" s="92"/>
      <x:c r="M14" s="92"/>
    </x:row>
    <x:row r="15" spans="1:13" ht="18" customHeight="1">
      <x:c r="A15" s="23" t="s">
        <x:v>306</x:v>
      </x:c>
      <x:c r="B15" s="26" t="s">
        <x:v>128</x:v>
      </x:c>
      <x:c r="C15" s="92"/>
      <x:c r="D15" s="92"/>
      <x:c r="E15" s="92"/>
      <x:c r="F15" s="92"/>
      <x:c r="G15" s="92"/>
      <x:c r="H15" s="92"/>
      <x:c r="I15" s="92"/>
      <x:c r="J15" s="92"/>
      <x:c r="K15" s="92"/>
      <x:c r="L15" s="92"/>
      <x:c r="M15" s="92"/>
    </x:row>
    <x:row r="16" spans="2:13" ht="18" customHeight="1">
      <x:c r="B16" s="96" t="s">
        <x:v>247</x:v>
      </x:c>
      <x:c r="C16" s="92"/>
      <x:c r="D16" s="92"/>
      <x:c r="E16" s="92"/>
      <x:c r="F16" s="92"/>
      <x:c r="G16" s="92"/>
      <x:c r="H16" s="92"/>
      <x:c r="I16" s="92"/>
      <x:c r="J16" s="92"/>
      <x:c r="K16" s="92"/>
      <x:c r="L16" s="92"/>
      <x:c r="M16" s="92"/>
    </x:row>
    <x:row r="17" spans="2:13" ht="18" customHeight="1">
      <x:c r="B17" s="93" t="s">
        <x:v>24</x:v>
      </x:c>
      <x:c r="C17" s="94"/>
      <x:c r="D17" s="93"/>
      <x:c r="E17" s="93"/>
      <x:c r="F17" s="93"/>
      <x:c r="G17" s="93"/>
      <x:c r="H17" s="93"/>
      <x:c r="I17" s="93"/>
      <x:c r="J17" s="93"/>
      <x:c r="K17" s="93"/>
      <x:c r="L17" s="93"/>
      <x:c r="M17" s="92"/>
    </x:row>
    <x:row r="18" spans="2:13" ht="18" customHeight="1">
      <x:c r="B18" s="95" t="s">
        <x:v>56</x:v>
      </x:c>
      <x:c r="C18" s="94"/>
      <x:c r="D18" s="93"/>
      <x:c r="E18" s="93"/>
      <x:c r="F18" s="93"/>
      <x:c r="G18" s="93"/>
      <x:c r="H18" s="93"/>
      <x:c r="I18" s="93"/>
      <x:c r="J18" s="93"/>
      <x:c r="K18" s="93"/>
      <x:c r="L18" s="93"/>
      <x:c r="M18" s="92"/>
    </x:row>
    <x:row r="19" spans="2:13" ht="18" customHeight="1">
      <x:c r="B19" s="98" t="s">
        <x:v>44</x:v>
      </x:c>
      <x:c r="C19" s="94"/>
      <x:c r="D19" s="92"/>
      <x:c r="E19" s="92"/>
      <x:c r="F19" s="92"/>
      <x:c r="G19" s="92"/>
      <x:c r="H19" s="92"/>
      <x:c r="I19" s="92"/>
      <x:c r="J19" s="92"/>
      <x:c r="K19" s="92"/>
      <x:c r="L19" s="92"/>
      <x:c r="M19" s="92"/>
    </x:row>
    <x:row r="20" spans="2:13" ht="18" customHeight="1">
      <x:c r="B20" s="93"/>
      <x:c r="C20" s="93"/>
      <x:c r="D20" s="93"/>
      <x:c r="E20" s="93"/>
      <x:c r="F20" s="93"/>
      <x:c r="G20" s="93"/>
      <x:c r="H20" s="93"/>
      <x:c r="I20" s="93"/>
      <x:c r="J20" s="93"/>
      <x:c r="K20" s="93"/>
      <x:c r="L20" s="93"/>
      <x:c r="M20" s="92"/>
    </x:row>
    <x:row r="21" spans="1:13" ht="18" customHeight="1">
      <x:c r="A21" s="23" t="s">
        <x:v>323</x:v>
      </x:c>
      <x:c r="B21" s="28" t="s">
        <x:v>129</x:v>
      </x:c>
      <x:c r="C21" s="92"/>
      <x:c r="D21" s="92"/>
      <x:c r="E21" s="92"/>
      <x:c r="F21" s="92"/>
      <x:c r="G21" s="92"/>
      <x:c r="H21" s="92"/>
      <x:c r="I21" s="92"/>
      <x:c r="J21" s="92"/>
      <x:c r="K21" s="92"/>
      <x:c r="L21" s="92"/>
      <x:c r="M21" s="92"/>
    </x:row>
    <x:row r="22" spans="2:13" ht="18" customHeight="1">
      <x:c r="B22" s="29" t="s">
        <x:v>45</x:v>
      </x:c>
      <x:c r="C22" s="92"/>
      <x:c r="D22" s="92"/>
      <x:c r="E22" s="92"/>
      <x:c r="F22" s="92"/>
      <x:c r="G22" s="92"/>
      <x:c r="H22" s="92"/>
      <x:c r="I22" s="92"/>
      <x:c r="J22" s="92"/>
      <x:c r="K22" s="92"/>
      <x:c r="L22" s="92"/>
      <x:c r="M22" s="92"/>
    </x:row>
    <x:row r="23" spans="2:13" ht="18" customHeight="1">
      <x:c r="B23" s="30" t="s">
        <x:v>98</x:v>
      </x:c>
      <x:c r="C23" s="92"/>
      <x:c r="D23" s="92"/>
      <x:c r="E23" s="92"/>
      <x:c r="F23" s="92"/>
      <x:c r="G23" s="92"/>
      <x:c r="H23" s="92"/>
      <x:c r="I23" s="92"/>
      <x:c r="J23" s="92"/>
      <x:c r="K23" s="92"/>
      <x:c r="L23" s="92"/>
      <x:c r="M23" s="92"/>
    </x:row>
    <x:row r="24" spans="2:13" ht="18" customHeight="1">
      <x:c r="B24" s="30" t="s">
        <x:v>108</x:v>
      </x:c>
      <x:c r="C24" s="92"/>
      <x:c r="D24" s="92"/>
      <x:c r="E24" s="92"/>
      <x:c r="F24" s="92"/>
      <x:c r="G24" s="92"/>
      <x:c r="H24" s="92"/>
      <x:c r="I24" s="92"/>
      <x:c r="J24" s="92"/>
      <x:c r="K24" s="92"/>
      <x:c r="L24" s="92"/>
      <x:c r="M24" s="92"/>
    </x:row>
    <x:row r="25" spans="2:13" ht="18" customHeight="1">
      <x:c r="B25" s="30" t="s">
        <x:v>197</x:v>
      </x:c>
      <x:c r="C25" s="92"/>
      <x:c r="D25" s="92"/>
      <x:c r="E25" s="92"/>
      <x:c r="F25" s="92"/>
      <x:c r="G25" s="92"/>
      <x:c r="H25" s="92"/>
      <x:c r="I25" s="92"/>
      <x:c r="J25" s="92"/>
      <x:c r="K25" s="92"/>
      <x:c r="L25" s="92"/>
      <x:c r="M25" s="92"/>
    </x:row>
    <x:row r="26" spans="2:13" ht="18" customHeight="1">
      <x:c r="B26" s="30" t="s">
        <x:v>14</x:v>
      </x:c>
      <x:c r="C26" s="92"/>
      <x:c r="D26" s="92"/>
      <x:c r="E26" s="92"/>
      <x:c r="F26" s="92"/>
      <x:c r="G26" s="92"/>
      <x:c r="H26" s="92"/>
      <x:c r="I26" s="92"/>
      <x:c r="J26" s="92"/>
      <x:c r="K26" s="92"/>
      <x:c r="L26" s="92"/>
      <x:c r="M26" s="92"/>
    </x:row>
    <x:row r="27" spans="1:13" customHeight="1">
      <x:c r="A27" s="23" t="s">
        <x:v>335</x:v>
      </x:c>
      <x:c r="B27" s="28" t="s">
        <x:v>130</x:v>
      </x:c>
      <x:c r="C27" s="92"/>
      <x:c r="D27" s="92"/>
      <x:c r="E27" s="92"/>
      <x:c r="F27" s="92"/>
      <x:c r="G27" s="92"/>
      <x:c r="H27" s="92"/>
      <x:c r="I27" s="92"/>
      <x:c r="J27" s="92"/>
      <x:c r="K27" s="92"/>
      <x:c r="L27" s="92"/>
      <x:c r="M27" s="92"/>
    </x:row>
    <x:row r="28" spans="2:13" customHeight="1">
      <x:c r="B28" s="29" t="s">
        <x:v>192</x:v>
      </x:c>
      <x:c r="C28" s="92"/>
      <x:c r="D28" s="92"/>
      <x:c r="E28" s="92"/>
      <x:c r="F28" s="92"/>
      <x:c r="G28" s="92"/>
      <x:c r="H28" s="92"/>
      <x:c r="I28" s="92"/>
      <x:c r="J28" s="92"/>
      <x:c r="K28" s="92"/>
      <x:c r="L28" s="92"/>
      <x:c r="M28" s="92"/>
    </x:row>
    <x:row r="29" spans="2:13" customHeight="1">
      <x:c r="B29" s="30" t="s">
        <x:v>380</x:v>
      </x:c>
      <x:c r="C29" s="92"/>
      <x:c r="D29" s="92"/>
      <x:c r="E29" s="92"/>
      <x:c r="F29" s="92"/>
      <x:c r="G29" s="92"/>
      <x:c r="H29" s="92"/>
      <x:c r="I29" s="92"/>
      <x:c r="J29" s="92"/>
      <x:c r="K29" s="92"/>
      <x:c r="L29" s="92"/>
      <x:c r="M29" s="92"/>
    </x:row>
    <x:row r="30" spans="2:13" customHeight="1">
      <x:c r="B30" s="30" t="s">
        <x:v>199</x:v>
      </x:c>
      <x:c r="C30" s="92"/>
      <x:c r="D30" s="92"/>
      <x:c r="E30" s="92"/>
      <x:c r="F30" s="92"/>
      <x:c r="G30" s="92"/>
      <x:c r="H30" s="92"/>
      <x:c r="I30" s="92"/>
      <x:c r="J30" s="92"/>
      <x:c r="K30" s="92"/>
      <x:c r="L30" s="92"/>
      <x:c r="M30" s="92"/>
    </x:row>
    <x:row r="31" spans="2:13" customHeight="1">
      <x:c r="B31" s="30" t="s">
        <x:v>352</x:v>
      </x:c>
      <x:c r="C31" s="92"/>
      <x:c r="D31" s="92"/>
      <x:c r="E31" s="92"/>
      <x:c r="F31" s="92"/>
      <x:c r="G31" s="92"/>
      <x:c r="H31" s="92"/>
      <x:c r="I31" s="92"/>
      <x:c r="J31" s="92"/>
      <x:c r="K31" s="92"/>
      <x:c r="L31" s="92"/>
      <x:c r="M31" s="92"/>
    </x:row>
    <x:row r="32" spans="2:13" customHeight="1">
      <x:c r="B32" s="29" t="s">
        <x:v>77</x:v>
      </x:c>
      <x:c r="C32" s="92"/>
      <x:c r="D32" s="92"/>
      <x:c r="E32" s="92"/>
      <x:c r="F32" s="92"/>
      <x:c r="G32" s="92"/>
      <x:c r="H32" s="92"/>
      <x:c r="I32" s="92"/>
      <x:c r="J32" s="92"/>
      <x:c r="K32" s="92"/>
      <x:c r="L32" s="92"/>
      <x:c r="M32" s="92"/>
    </x:row>
    <x:row r="33" spans="2:13" customHeight="1">
      <x:c r="B33" s="30" t="s">
        <x:v>38</x:v>
      </x:c>
      <x:c r="C33" s="92"/>
      <x:c r="D33" s="92"/>
      <x:c r="E33" s="92"/>
      <x:c r="F33" s="92"/>
      <x:c r="G33" s="92"/>
      <x:c r="H33" s="92"/>
      <x:c r="I33" s="92"/>
      <x:c r="J33" s="92"/>
      <x:c r="K33" s="92"/>
      <x:c r="L33" s="92"/>
      <x:c r="M33" s="92"/>
    </x:row>
    <x:row r="34" spans="2:13" customHeight="1">
      <x:c r="B34" s="30" t="s">
        <x:v>17</x:v>
      </x:c>
      <x:c r="C34" s="92"/>
      <x:c r="D34" s="92"/>
      <x:c r="E34" s="92"/>
      <x:c r="F34" s="92"/>
      <x:c r="G34" s="92"/>
      <x:c r="H34" s="92"/>
      <x:c r="I34" s="92"/>
      <x:c r="J34" s="92"/>
      <x:c r="K34" s="92"/>
      <x:c r="L34" s="92"/>
      <x:c r="M34" s="92"/>
    </x:row>
    <x:row r="35" spans="2:13" customHeight="1">
      <x:c r="B35" s="31" t="s">
        <x:v>61</x:v>
      </x:c>
      <x:c r="C35" s="92"/>
      <x:c r="D35" s="92"/>
      <x:c r="E35" s="92"/>
      <x:c r="F35" s="92"/>
      <x:c r="G35" s="92"/>
      <x:c r="H35" s="92"/>
      <x:c r="I35" s="92"/>
      <x:c r="J35" s="92"/>
      <x:c r="K35" s="92"/>
      <x:c r="L35" s="92"/>
      <x:c r="M35" s="92"/>
    </x:row>
    <x:row r="36" spans="2:13" customHeight="1">
      <x:c r="B36" s="31" t="s">
        <x:v>4</x:v>
      </x:c>
      <x:c r="C36" s="92"/>
      <x:c r="D36" s="92"/>
      <x:c r="E36" s="92"/>
      <x:c r="F36" s="92"/>
      <x:c r="G36" s="92"/>
      <x:c r="H36" s="92"/>
      <x:c r="I36" s="92"/>
      <x:c r="J36" s="92"/>
      <x:c r="K36" s="92"/>
      <x:c r="L36" s="92"/>
      <x:c r="M36" s="92"/>
    </x:row>
    <x:row r="37" spans="2:13" customHeight="1">
      <x:c r="B37" s="31" t="s">
        <x:v>3</x:v>
      </x:c>
      <x:c r="C37" s="92"/>
      <x:c r="D37" s="92"/>
      <x:c r="E37" s="92"/>
      <x:c r="F37" s="92"/>
      <x:c r="G37" s="92"/>
      <x:c r="H37" s="92"/>
      <x:c r="I37" s="92"/>
      <x:c r="J37" s="92"/>
      <x:c r="K37" s="92"/>
      <x:c r="L37" s="92"/>
      <x:c r="M37" s="92"/>
    </x:row>
    <x:row r="38" spans="2:13" customHeight="1">
      <x:c r="B38" s="31" t="s">
        <x:v>369</x:v>
      </x:c>
      <x:c r="C38" s="92"/>
      <x:c r="D38" s="92"/>
      <x:c r="E38" s="92"/>
      <x:c r="F38" s="92"/>
      <x:c r="G38" s="92"/>
      <x:c r="H38" s="92"/>
      <x:c r="I38" s="92"/>
      <x:c r="J38" s="92"/>
      <x:c r="K38" s="92"/>
      <x:c r="L38" s="92"/>
      <x:c r="M38" s="92"/>
    </x:row>
    <x:row r="39" spans="2:13" customHeight="1">
      <x:c r="B39" s="31" t="s">
        <x:v>395</x:v>
      </x:c>
      <x:c r="C39" s="92"/>
      <x:c r="D39" s="92"/>
      <x:c r="E39" s="92"/>
      <x:c r="F39" s="92"/>
      <x:c r="G39" s="92"/>
      <x:c r="H39" s="92"/>
      <x:c r="I39" s="92"/>
      <x:c r="J39" s="92"/>
      <x:c r="K39" s="92"/>
      <x:c r="L39" s="92"/>
      <x:c r="M39" s="92"/>
    </x:row>
    <x:row r="40" spans="2:13" customHeight="1">
      <x:c r="B40" s="31" t="s">
        <x:v>354</x:v>
      </x:c>
      <x:c r="C40" s="92"/>
      <x:c r="D40" s="92"/>
      <x:c r="E40" s="92"/>
      <x:c r="F40" s="92"/>
      <x:c r="G40" s="92"/>
      <x:c r="H40" s="92"/>
      <x:c r="I40" s="92"/>
      <x:c r="J40" s="92"/>
      <x:c r="K40" s="92"/>
      <x:c r="L40" s="92"/>
      <x:c r="M40" s="92"/>
    </x:row>
    <x:row r="41" spans="2:13" customHeight="1">
      <x:c r="B41" s="31" t="s">
        <x:v>361</x:v>
      </x:c>
      <x:c r="C41" s="92"/>
      <x:c r="D41" s="92"/>
      <x:c r="E41" s="92"/>
      <x:c r="F41" s="92"/>
      <x:c r="G41" s="92"/>
      <x:c r="H41" s="92"/>
      <x:c r="I41" s="92"/>
      <x:c r="J41" s="92"/>
      <x:c r="K41" s="92"/>
      <x:c r="L41" s="92"/>
      <x:c r="M41" s="92"/>
    </x:row>
    <x:row r="42" spans="2:13" customHeight="1">
      <x:c r="B42" s="30" t="s">
        <x:v>244</x:v>
      </x:c>
      <x:c r="C42" s="92"/>
      <x:c r="D42" s="92"/>
      <x:c r="E42" s="92"/>
      <x:c r="F42" s="92"/>
      <x:c r="G42" s="92"/>
      <x:c r="H42" s="92"/>
      <x:c r="I42" s="92"/>
      <x:c r="J42" s="92"/>
      <x:c r="K42" s="92"/>
      <x:c r="L42" s="92"/>
      <x:c r="M42" s="92"/>
    </x:row>
    <x:row r="43" spans="2:13" customHeight="1">
      <x:c r="B43" s="30" t="s">
        <x:v>377</x:v>
      </x:c>
      <x:c r="C43" s="92"/>
      <x:c r="D43" s="92"/>
      <x:c r="E43" s="92"/>
      <x:c r="F43" s="92"/>
      <x:c r="G43" s="92"/>
      <x:c r="H43" s="92"/>
      <x:c r="I43" s="92"/>
      <x:c r="J43" s="92"/>
      <x:c r="K43" s="92"/>
      <x:c r="L43" s="92"/>
      <x:c r="M43" s="92"/>
    </x:row>
    <x:row r="44" spans="2:13" customHeight="1">
      <x:c r="B44" s="30" t="s">
        <x:v>18</x:v>
      </x:c>
      <x:c r="C44" s="92"/>
      <x:c r="D44" s="92"/>
      <x:c r="E44" s="92"/>
      <x:c r="F44" s="92"/>
      <x:c r="G44" s="92"/>
      <x:c r="H44" s="92"/>
      <x:c r="I44" s="92"/>
      <x:c r="J44" s="92"/>
      <x:c r="K44" s="92"/>
      <x:c r="L44" s="92"/>
      <x:c r="M44" s="92"/>
    </x:row>
    <x:row r="45" spans="2:13" customHeight="1">
      <x:c r="B45" s="29" t="s">
        <x:v>84</x:v>
      </x:c>
      <x:c r="C45" s="92"/>
      <x:c r="D45" s="92"/>
      <x:c r="E45" s="92"/>
      <x:c r="F45" s="92"/>
      <x:c r="G45" s="92"/>
      <x:c r="H45" s="92"/>
      <x:c r="I45" s="92"/>
      <x:c r="J45" s="92"/>
      <x:c r="K45" s="92"/>
      <x:c r="L45" s="92"/>
      <x:c r="M45" s="92"/>
    </x:row>
    <x:row r="46" spans="2:13" customHeight="1">
      <x:c r="B46" s="30" t="s">
        <x:v>69</x:v>
      </x:c>
      <x:c r="C46" s="92"/>
      <x:c r="D46" s="92"/>
      <x:c r="E46" s="92"/>
      <x:c r="F46" s="92"/>
      <x:c r="G46" s="92"/>
      <x:c r="H46" s="92"/>
      <x:c r="I46" s="92"/>
      <x:c r="J46" s="92"/>
      <x:c r="K46" s="92"/>
      <x:c r="L46" s="92"/>
      <x:c r="M46" s="92"/>
    </x:row>
    <x:row r="47" spans="2:13" customHeight="1">
      <x:c r="B47" s="30" t="s">
        <x:v>191</x:v>
      </x:c>
      <x:c r="C47" s="92"/>
      <x:c r="D47" s="92"/>
      <x:c r="E47" s="92"/>
      <x:c r="F47" s="92"/>
      <x:c r="G47" s="92"/>
      <x:c r="H47" s="92"/>
      <x:c r="I47" s="92"/>
      <x:c r="J47" s="92"/>
      <x:c r="K47" s="92"/>
      <x:c r="L47" s="92"/>
      <x:c r="M47" s="92"/>
    </x:row>
    <x:row r="48" spans="2:13" customHeight="1">
      <x:c r="B48" s="30" t="s">
        <x:v>193</x:v>
      </x:c>
      <x:c r="C48" s="92"/>
      <x:c r="D48" s="92"/>
      <x:c r="E48" s="92"/>
      <x:c r="F48" s="92"/>
      <x:c r="G48" s="92"/>
      <x:c r="H48" s="92"/>
      <x:c r="I48" s="92"/>
      <x:c r="J48" s="92"/>
      <x:c r="K48" s="92"/>
      <x:c r="L48" s="92"/>
      <x:c r="M48" s="92"/>
    </x:row>
    <x:row r="49" spans="2:13" customHeight="1">
      <x:c r="B49" s="30" t="s">
        <x:v>355</x:v>
      </x:c>
      <x:c r="C49" s="92"/>
      <x:c r="D49" s="92"/>
      <x:c r="E49" s="92"/>
      <x:c r="F49" s="92"/>
      <x:c r="G49" s="92"/>
      <x:c r="H49" s="92"/>
      <x:c r="I49" s="92"/>
      <x:c r="J49" s="92"/>
      <x:c r="K49" s="92"/>
      <x:c r="L49" s="92"/>
      <x:c r="M49" s="92"/>
    </x:row>
    <x:row r="50" spans="2:13" customHeight="1">
      <x:c r="B50" s="30"/>
      <x:c r="C50" s="92"/>
      <x:c r="D50" s="92"/>
      <x:c r="E50" s="92"/>
      <x:c r="F50" s="92"/>
      <x:c r="G50" s="92"/>
      <x:c r="H50" s="92"/>
      <x:c r="I50" s="92"/>
      <x:c r="J50" s="92"/>
      <x:c r="K50" s="92"/>
      <x:c r="L50" s="92"/>
      <x:c r="M50" s="92"/>
    </x:row>
    <x:row r="51" spans="1:13" customHeight="1">
      <x:c r="A51" s="23" t="s">
        <x:v>299</x:v>
      </x:c>
      <x:c r="B51" s="28" t="s">
        <x:v>194</x:v>
      </x:c>
      <x:c r="C51" s="92"/>
      <x:c r="D51" s="92"/>
      <x:c r="E51" s="92"/>
      <x:c r="F51" s="92"/>
      <x:c r="G51" s="92"/>
      <x:c r="H51" s="92"/>
      <x:c r="I51" s="92"/>
      <x:c r="J51" s="92"/>
      <x:c r="K51" s="92"/>
      <x:c r="L51" s="92"/>
      <x:c r="M51" s="92"/>
    </x:row>
    <x:row r="52" spans="2:13" customHeight="1">
      <x:c r="B52" s="29" t="s">
        <x:v>248</x:v>
      </x:c>
      <x:c r="C52" s="92"/>
      <x:c r="D52" s="92"/>
      <x:c r="E52" s="92"/>
      <x:c r="F52" s="92"/>
      <x:c r="G52" s="92"/>
      <x:c r="H52" s="92"/>
      <x:c r="I52" s="92"/>
      <x:c r="J52" s="92"/>
      <x:c r="K52" s="92"/>
      <x:c r="L52" s="92"/>
      <x:c r="M52" s="92"/>
    </x:row>
    <x:row r="53" spans="2:13" customHeight="1">
      <x:c r="B53" s="29" t="s">
        <x:v>40</x:v>
      </x:c>
      <x:c r="C53" s="92"/>
      <x:c r="D53" s="92"/>
      <x:c r="E53" s="92"/>
      <x:c r="F53" s="92"/>
      <x:c r="G53" s="92"/>
      <x:c r="H53" s="92"/>
      <x:c r="I53" s="92"/>
      <x:c r="J53" s="92"/>
      <x:c r="K53" s="92"/>
      <x:c r="L53" s="92"/>
      <x:c r="M53" s="92"/>
    </x:row>
    <x:row r="54" spans="2:13" customHeight="1">
      <x:c r="B54" s="29" t="s">
        <x:v>393</x:v>
      </x:c>
      <x:c r="C54" s="92"/>
      <x:c r="D54" s="92"/>
      <x:c r="E54" s="92"/>
      <x:c r="F54" s="92"/>
      <x:c r="G54" s="92"/>
      <x:c r="H54" s="92"/>
      <x:c r="I54" s="92"/>
      <x:c r="J54" s="92"/>
      <x:c r="K54" s="92"/>
      <x:c r="L54" s="92"/>
      <x:c r="M54" s="92"/>
    </x:row>
    <x:row r="55" spans="2:13" customHeight="1">
      <x:c r="B55" s="29" t="s">
        <x:v>32</x:v>
      </x:c>
      <x:c r="C55" s="92"/>
      <x:c r="D55" s="92"/>
      <x:c r="E55" s="92"/>
      <x:c r="F55" s="92"/>
      <x:c r="G55" s="92"/>
      <x:c r="H55" s="92"/>
      <x:c r="I55" s="92"/>
      <x:c r="J55" s="92"/>
      <x:c r="K55" s="92"/>
      <x:c r="L55" s="92"/>
      <x:c r="M55" s="92"/>
    </x:row>
    <x:row r="56" spans="2:13" customHeight="1">
      <x:c r="B56" s="29" t="s">
        <x:v>399</x:v>
      </x:c>
      <x:c r="C56" s="92"/>
      <x:c r="D56" s="92"/>
      <x:c r="E56" s="92"/>
      <x:c r="F56" s="92"/>
      <x:c r="G56" s="92"/>
      <x:c r="H56" s="92"/>
      <x:c r="I56" s="92"/>
      <x:c r="J56" s="92"/>
      <x:c r="K56" s="92"/>
      <x:c r="L56" s="92"/>
      <x:c r="M56" s="92"/>
    </x:row>
    <x:row r="57" spans="2:13" customHeight="1">
      <x:c r="B57" s="29" t="s">
        <x:v>245</x:v>
      </x:c>
      <x:c r="C57" s="92"/>
      <x:c r="D57" s="92"/>
      <x:c r="E57" s="92"/>
      <x:c r="F57" s="92"/>
      <x:c r="G57" s="92"/>
      <x:c r="H57" s="92"/>
      <x:c r="I57" s="92"/>
      <x:c r="J57" s="92"/>
      <x:c r="K57" s="92"/>
      <x:c r="L57" s="92"/>
      <x:c r="M57" s="92"/>
    </x:row>
    <x:row r="58" spans="2:13" customHeight="1">
      <x:c r="B58" s="29" t="s">
        <x:v>52</x:v>
      </x:c>
      <x:c r="C58" s="92"/>
      <x:c r="D58" s="92"/>
      <x:c r="E58" s="92"/>
      <x:c r="F58" s="92"/>
      <x:c r="G58" s="92"/>
      <x:c r="H58" s="92"/>
      <x:c r="I58" s="92"/>
      <x:c r="J58" s="92"/>
      <x:c r="K58" s="92"/>
      <x:c r="L58" s="92"/>
      <x:c r="M58" s="92"/>
    </x:row>
    <x:row r="59" spans="2:13" customHeight="1">
      <x:c r="B59" s="29" t="s">
        <x:v>19</x:v>
      </x:c>
      <x:c r="C59" s="92"/>
      <x:c r="D59" s="92"/>
      <x:c r="E59" s="92"/>
      <x:c r="F59" s="92"/>
      <x:c r="G59" s="92"/>
      <x:c r="H59" s="92"/>
      <x:c r="I59" s="92"/>
      <x:c r="J59" s="92"/>
      <x:c r="K59" s="92"/>
      <x:c r="L59" s="92"/>
      <x:c r="M59" s="92"/>
    </x:row>
    <x:row r="60" spans="2:13" customHeight="1">
      <x:c r="B60" s="30"/>
      <x:c r="C60" s="92"/>
      <x:c r="D60" s="92"/>
      <x:c r="E60" s="92"/>
      <x:c r="F60" s="92"/>
      <x:c r="G60" s="92"/>
      <x:c r="H60" s="92"/>
      <x:c r="I60" s="92"/>
      <x:c r="J60" s="92"/>
      <x:c r="K60" s="92"/>
      <x:c r="L60" s="92"/>
      <x:c r="M60" s="92"/>
    </x:row>
    <x:row r="61" spans="1:13" customHeight="1">
      <x:c r="A61" s="23" t="s">
        <x:v>326</x:v>
      </x:c>
      <x:c r="B61" s="32" t="s">
        <x:v>201</x:v>
      </x:c>
      <x:c r="C61" s="92"/>
      <x:c r="D61" s="92"/>
      <x:c r="E61" s="92"/>
      <x:c r="F61" s="92"/>
      <x:c r="G61" s="92"/>
      <x:c r="H61" s="92"/>
      <x:c r="I61" s="92"/>
      <x:c r="J61" s="92"/>
      <x:c r="K61" s="92"/>
      <x:c r="L61" s="92"/>
      <x:c r="M61" s="92"/>
    </x:row>
    <x:row r="62" spans="2:13" customHeight="1">
      <x:c r="B62" s="99" t="s">
        <x:v>58</x:v>
      </x:c>
      <x:c r="C62" s="92"/>
      <x:c r="D62" s="92"/>
      <x:c r="E62" s="92"/>
      <x:c r="F62" s="92"/>
      <x:c r="G62" s="92"/>
      <x:c r="H62" s="92"/>
      <x:c r="I62" s="92"/>
      <x:c r="J62" s="92"/>
      <x:c r="K62" s="92"/>
      <x:c r="L62" s="92"/>
      <x:c r="M62" s="92"/>
    </x:row>
    <x:row r="63" spans="2:13" customHeight="1">
      <x:c r="B63" s="99" t="s">
        <x:v>9</x:v>
      </x:c>
      <x:c r="C63" s="92"/>
      <x:c r="D63" s="92"/>
      <x:c r="E63" s="92"/>
      <x:c r="F63" s="92"/>
      <x:c r="G63" s="92"/>
      <x:c r="H63" s="92"/>
      <x:c r="I63" s="92"/>
      <x:c r="J63" s="92"/>
      <x:c r="K63" s="92"/>
      <x:c r="L63" s="92"/>
      <x:c r="M63" s="92"/>
    </x:row>
    <x:row r="64" spans="2:13" customHeight="1">
      <x:c r="B64" s="100" t="s">
        <x:v>34</x:v>
      </x:c>
      <x:c r="C64" s="92"/>
      <x:c r="D64" s="92"/>
      <x:c r="E64" s="92"/>
      <x:c r="F64" s="92"/>
      <x:c r="G64" s="92"/>
      <x:c r="H64" s="92"/>
      <x:c r="I64" s="92"/>
      <x:c r="J64" s="92"/>
      <x:c r="K64" s="92"/>
      <x:c r="L64" s="92"/>
      <x:c r="M64" s="92"/>
    </x:row>
    <x:row r="65" spans="2:13" customHeight="1">
      <x:c r="B65" s="100" t="s">
        <x:v>350</x:v>
      </x:c>
      <x:c r="C65" s="92"/>
      <x:c r="D65" s="92"/>
      <x:c r="E65" s="92"/>
      <x:c r="F65" s="92"/>
      <x:c r="G65" s="92"/>
      <x:c r="H65" s="92"/>
      <x:c r="I65" s="92"/>
      <x:c r="J65" s="92"/>
      <x:c r="K65" s="92"/>
      <x:c r="L65" s="92"/>
      <x:c r="M65" s="92"/>
    </x:row>
    <x:row r="66" spans="2:13" customHeight="1">
      <x:c r="B66" s="100" t="s">
        <x:v>65</x:v>
      </x:c>
      <x:c r="C66" s="92"/>
      <x:c r="D66" s="92"/>
      <x:c r="E66" s="92"/>
      <x:c r="F66" s="92"/>
      <x:c r="G66" s="92"/>
      <x:c r="H66" s="92"/>
      <x:c r="I66" s="92"/>
      <x:c r="J66" s="92"/>
      <x:c r="K66" s="92"/>
      <x:c r="L66" s="92"/>
      <x:c r="M66" s="92"/>
    </x:row>
    <x:row r="67" spans="2:13" customHeight="1">
      <x:c r="B67" s="100"/>
      <x:c r="C67" s="92"/>
      <x:c r="D67" s="92"/>
      <x:c r="E67" s="92"/>
      <x:c r="F67" s="92"/>
      <x:c r="G67" s="92"/>
      <x:c r="H67" s="92"/>
      <x:c r="I67" s="92"/>
      <x:c r="J67" s="92"/>
      <x:c r="K67" s="92"/>
      <x:c r="L67" s="92"/>
      <x:c r="M67" s="92"/>
    </x:row>
    <x:row r="68" spans="1:13" customHeight="1">
      <x:c r="A68" s="23" t="s">
        <x:v>284</x:v>
      </x:c>
      <x:c r="B68" s="28" t="s">
        <x:v>104</x:v>
      </x:c>
      <x:c r="C68" s="92"/>
      <x:c r="D68" s="92"/>
      <x:c r="E68" s="92"/>
      <x:c r="F68" s="92"/>
      <x:c r="G68" s="92"/>
      <x:c r="H68" s="92"/>
      <x:c r="I68" s="92"/>
      <x:c r="J68" s="92"/>
      <x:c r="K68" s="92"/>
      <x:c r="L68" s="92"/>
      <x:c r="M68" s="92"/>
    </x:row>
    <x:row r="69" spans="2:13" customHeight="1">
      <x:c r="B69" s="29" t="s">
        <x:v>39</x:v>
      </x:c>
      <x:c r="C69" s="92"/>
      <x:c r="D69" s="92"/>
      <x:c r="E69" s="92"/>
      <x:c r="F69" s="92"/>
      <x:c r="G69" s="92"/>
      <x:c r="H69" s="92"/>
      <x:c r="I69" s="92"/>
      <x:c r="J69" s="92"/>
      <x:c r="K69" s="92"/>
      <x:c r="L69" s="92"/>
      <x:c r="M69" s="92"/>
    </x:row>
    <x:row r="70" spans="2:13" customHeight="1">
      <x:c r="B70" s="29" t="s">
        <x:v>47</x:v>
      </x:c>
      <x:c r="C70" s="92"/>
      <x:c r="D70" s="92"/>
      <x:c r="E70" s="92"/>
      <x:c r="F70" s="92"/>
      <x:c r="G70" s="92"/>
      <x:c r="H70" s="92"/>
      <x:c r="I70" s="92"/>
      <x:c r="J70" s="92"/>
      <x:c r="K70" s="92"/>
      <x:c r="L70" s="92"/>
      <x:c r="M70" s="92"/>
    </x:row>
    <x:row r="71" spans="2:13" customHeight="1">
      <x:c r="B71" s="29" t="s">
        <x:v>53</x:v>
      </x:c>
      <x:c r="C71" s="92"/>
      <x:c r="D71" s="92"/>
      <x:c r="E71" s="92"/>
      <x:c r="F71" s="92"/>
      <x:c r="G71" s="92"/>
      <x:c r="H71" s="92"/>
      <x:c r="I71" s="92"/>
      <x:c r="J71" s="92"/>
      <x:c r="K71" s="92"/>
      <x:c r="L71" s="92"/>
      <x:c r="M71" s="92"/>
    </x:row>
    <x:row r="72" spans="2:13" customHeight="1">
      <x:c r="B72" s="29" t="s">
        <x:v>41</x:v>
      </x:c>
      <x:c r="C72" s="92"/>
      <x:c r="D72" s="92"/>
      <x:c r="E72" s="92"/>
      <x:c r="F72" s="92"/>
      <x:c r="G72" s="92"/>
      <x:c r="H72" s="92"/>
      <x:c r="I72" s="92"/>
      <x:c r="J72" s="92"/>
      <x:c r="K72" s="92"/>
      <x:c r="L72" s="92"/>
      <x:c r="M72" s="92"/>
    </x:row>
    <x:row r="73" spans="2:13" customHeight="1">
      <x:c r="B73" s="29"/>
      <x:c r="C73" s="92"/>
      <x:c r="D73" s="92"/>
      <x:c r="E73" s="92"/>
      <x:c r="F73" s="92"/>
      <x:c r="G73" s="92"/>
      <x:c r="H73" s="92"/>
      <x:c r="I73" s="92"/>
      <x:c r="J73" s="92"/>
      <x:c r="K73" s="92"/>
      <x:c r="L73" s="92"/>
      <x:c r="M73" s="92"/>
    </x:row>
    <x:row r="74" spans="2:13" customHeight="1">
      <x:c r="B74" s="33"/>
      <x:c r="C74" s="92"/>
      <x:c r="D74" s="92"/>
      <x:c r="E74" s="92"/>
      <x:c r="F74" s="92"/>
      <x:c r="G74" s="92"/>
      <x:c r="H74" s="92"/>
      <x:c r="I74" s="92"/>
      <x:c r="J74" s="92"/>
      <x:c r="K74" s="92"/>
      <x:c r="L74" s="92"/>
      <x:c r="M74" s="92"/>
    </x:row>
    <x:row r="75" spans="1:13" customHeight="1">
      <x:c r="A75" s="23" t="s">
        <x:v>342</x:v>
      </x:c>
      <x:c r="B75" s="34" t="s">
        <x:v>135</x:v>
      </x:c>
      <x:c r="C75" s="92"/>
      <x:c r="D75" s="92"/>
      <x:c r="E75" s="92"/>
      <x:c r="F75" s="92"/>
      <x:c r="G75" s="92"/>
      <x:c r="H75" s="92"/>
      <x:c r="I75" s="92"/>
      <x:c r="J75" s="92"/>
      <x:c r="K75" s="92"/>
      <x:c r="L75" s="92"/>
      <x:c r="M75" s="92"/>
    </x:row>
    <x:row r="76" spans="2:13" customHeight="1">
      <x:c r="B76" s="99" t="s">
        <x:v>36</x:v>
      </x:c>
      <x:c r="C76" s="92"/>
      <x:c r="D76" s="92"/>
      <x:c r="E76" s="92"/>
      <x:c r="F76" s="92"/>
      <x:c r="G76" s="92"/>
      <x:c r="H76" s="92"/>
      <x:c r="I76" s="92"/>
      <x:c r="J76" s="92"/>
      <x:c r="K76" s="92"/>
      <x:c r="L76" s="92"/>
      <x:c r="M76" s="92"/>
    </x:row>
    <x:row r="77" spans="2:13" customHeight="1">
      <x:c r="B77" s="99" t="s">
        <x:v>249</x:v>
      </x:c>
      <x:c r="C77" s="92"/>
      <x:c r="D77" s="92"/>
      <x:c r="E77" s="92"/>
      <x:c r="F77" s="92"/>
      <x:c r="G77" s="92"/>
      <x:c r="H77" s="92"/>
      <x:c r="I77" s="92"/>
      <x:c r="J77" s="92"/>
      <x:c r="K77" s="92"/>
      <x:c r="L77" s="92"/>
      <x:c r="M77" s="92"/>
    </x:row>
    <x:row r="78" spans="2:13" customHeight="1">
      <x:c r="B78" s="101"/>
      <x:c r="C78" s="92"/>
      <x:c r="D78" s="92"/>
      <x:c r="E78" s="92"/>
      <x:c r="F78" s="92"/>
      <x:c r="G78" s="92"/>
      <x:c r="H78" s="92"/>
      <x:c r="I78" s="92"/>
      <x:c r="J78" s="92"/>
      <x:c r="K78" s="92"/>
      <x:c r="L78" s="92"/>
      <x:c r="M78" s="92"/>
    </x:row>
    <x:row r="79" spans="1:13" customHeight="1">
      <x:c r="A79" s="23" t="s">
        <x:v>274</x:v>
      </x:c>
      <x:c r="B79" s="34" t="s">
        <x:v>142</x:v>
      </x:c>
      <x:c r="C79" s="92"/>
      <x:c r="D79" s="92"/>
      <x:c r="E79" s="92"/>
      <x:c r="F79" s="92"/>
      <x:c r="G79" s="92"/>
      <x:c r="H79" s="92"/>
      <x:c r="I79" s="92"/>
      <x:c r="J79" s="92"/>
      <x:c r="K79" s="92"/>
      <x:c r="L79" s="92"/>
      <x:c r="M79" s="92"/>
    </x:row>
    <x:row r="80" spans="2:13" customHeight="1">
      <x:c r="B80" s="99" t="s">
        <x:v>23</x:v>
      </x:c>
      <x:c r="C80" s="92"/>
      <x:c r="D80" s="92"/>
      <x:c r="E80" s="92"/>
      <x:c r="F80" s="92"/>
      <x:c r="G80" s="92"/>
      <x:c r="H80" s="92"/>
      <x:c r="I80" s="92"/>
      <x:c r="J80" s="92"/>
      <x:c r="K80" s="92"/>
      <x:c r="L80" s="92"/>
      <x:c r="M80" s="92"/>
    </x:row>
    <x:row r="81" spans="2:13" customHeight="1">
      <x:c r="B81" s="99" t="s">
        <x:v>365</x:v>
      </x:c>
      <x:c r="C81" s="92"/>
      <x:c r="D81" s="92"/>
      <x:c r="E81" s="92"/>
      <x:c r="F81" s="92"/>
      <x:c r="G81" s="92"/>
      <x:c r="H81" s="92"/>
      <x:c r="I81" s="92"/>
      <x:c r="J81" s="92"/>
      <x:c r="K81" s="92"/>
      <x:c r="L81" s="92"/>
      <x:c r="M81" s="92"/>
    </x:row>
    <x:row r="82" spans="2:13" customHeight="1">
      <x:c r="B82" s="101"/>
      <x:c r="C82" s="92"/>
      <x:c r="D82" s="92"/>
      <x:c r="E82" s="92"/>
      <x:c r="F82" s="92"/>
      <x:c r="G82" s="92"/>
      <x:c r="H82" s="92"/>
      <x:c r="I82" s="92"/>
      <x:c r="J82" s="92"/>
      <x:c r="K82" s="92"/>
      <x:c r="L82" s="92"/>
      <x:c r="M82" s="92"/>
    </x:row>
    <x:row r="83" spans="1:13" customHeight="1">
      <x:c r="A83" s="23" t="s">
        <x:v>344</x:v>
      </x:c>
      <x:c r="B83" s="35" t="s">
        <x:v>282</x:v>
      </x:c>
      <x:c r="C83" s="92"/>
      <x:c r="D83" s="92"/>
      <x:c r="E83" s="92"/>
      <x:c r="F83" s="92"/>
      <x:c r="G83" s="92"/>
      <x:c r="H83" s="92"/>
      <x:c r="I83" s="92"/>
      <x:c r="J83" s="92"/>
      <x:c r="K83" s="92"/>
      <x:c r="L83" s="92"/>
      <x:c r="M83" s="92"/>
    </x:row>
    <x:row r="84" spans="2:13" customHeight="1">
      <x:c r="B84" s="29" t="s">
        <x:v>50</x:v>
      </x:c>
      <x:c r="C84" s="92"/>
      <x:c r="D84" s="92"/>
      <x:c r="E84" s="92"/>
      <x:c r="F84" s="92"/>
      <x:c r="G84" s="92"/>
      <x:c r="H84" s="92"/>
      <x:c r="I84" s="92"/>
      <x:c r="J84" s="92"/>
      <x:c r="K84" s="92"/>
      <x:c r="L84" s="92"/>
      <x:c r="M84" s="92"/>
    </x:row>
    <x:row r="85" spans="2:13" customHeight="1">
      <x:c r="B85" s="29" t="s">
        <x:v>63</x:v>
      </x:c>
      <x:c r="C85" s="92"/>
      <x:c r="D85" s="92"/>
      <x:c r="E85" s="92"/>
      <x:c r="F85" s="92"/>
      <x:c r="G85" s="92"/>
      <x:c r="H85" s="92"/>
      <x:c r="I85" s="92"/>
      <x:c r="J85" s="92"/>
      <x:c r="K85" s="92"/>
      <x:c r="L85" s="92"/>
      <x:c r="M85" s="92"/>
    </x:row>
    <x:row r="86" spans="2:13" customHeight="1">
      <x:c r="B86" s="29" t="s">
        <x:v>251</x:v>
      </x:c>
      <x:c r="C86" s="92"/>
      <x:c r="D86" s="92"/>
      <x:c r="E86" s="92"/>
      <x:c r="F86" s="92"/>
      <x:c r="G86" s="92"/>
      <x:c r="H86" s="92"/>
      <x:c r="I86" s="92"/>
      <x:c r="J86" s="92"/>
      <x:c r="K86" s="92"/>
      <x:c r="L86" s="92"/>
      <x:c r="M86" s="92"/>
    </x:row>
    <x:row r="87" spans="2:13" customHeight="1">
      <x:c r="B87" s="36"/>
      <x:c r="C87" s="92"/>
      <x:c r="D87" s="92"/>
      <x:c r="E87" s="92"/>
      <x:c r="F87" s="92"/>
      <x:c r="G87" s="92"/>
      <x:c r="H87" s="92"/>
      <x:c r="I87" s="92"/>
      <x:c r="J87" s="92"/>
      <x:c r="K87" s="92"/>
      <x:c r="L87" s="92"/>
      <x:c r="M87" s="92"/>
    </x:row>
    <x:row r="88" spans="1:13" customHeight="1">
      <x:c r="A88" s="23" t="s">
        <x:v>265</x:v>
      </x:c>
      <x:c r="B88" s="28" t="s">
        <x:v>229</x:v>
      </x:c>
      <x:c r="C88" s="92"/>
      <x:c r="D88" s="92"/>
      <x:c r="E88" s="92"/>
      <x:c r="F88" s="92"/>
      <x:c r="G88" s="92"/>
      <x:c r="H88" s="92"/>
      <x:c r="I88" s="92"/>
      <x:c r="J88" s="92"/>
      <x:c r="K88" s="92"/>
      <x:c r="L88" s="92"/>
      <x:c r="M88" s="92"/>
    </x:row>
    <x:row r="89" spans="2:13" customHeight="1">
      <x:c r="B89" s="37" t="s">
        <x:v>392</x:v>
      </x:c>
      <x:c r="C89" s="92"/>
      <x:c r="D89" s="92"/>
      <x:c r="E89" s="92"/>
      <x:c r="F89" s="92"/>
      <x:c r="G89" s="92"/>
      <x:c r="H89" s="92"/>
      <x:c r="I89" s="92"/>
      <x:c r="J89" s="92"/>
      <x:c r="K89" s="92"/>
      <x:c r="L89" s="92"/>
      <x:c r="M89" s="92"/>
    </x:row>
    <x:row r="90" spans="2:13" customHeight="1">
      <x:c r="B90" s="36"/>
      <x:c r="C90" s="92"/>
      <x:c r="D90" s="92"/>
      <x:c r="E90" s="92"/>
      <x:c r="F90" s="92"/>
      <x:c r="G90" s="92"/>
      <x:c r="H90" s="92"/>
      <x:c r="I90" s="92"/>
      <x:c r="J90" s="92"/>
      <x:c r="K90" s="92"/>
      <x:c r="L90" s="92"/>
      <x:c r="M90" s="92"/>
    </x:row>
    <x:row r="91" spans="1:2" customHeight="1">
      <x:c r="A91" s="23" t="s">
        <x:v>309</x:v>
      </x:c>
      <x:c r="B91" s="28" t="s">
        <x:v>119</x:v>
      </x:c>
    </x:row>
    <x:row r="92" spans="2:2" customHeight="1">
      <x:c r="B92" s="6" t="str">
        <x:f>"본 설비는 "&amp;'01. 사업설명서'!$C$6&amp;" 운영에 있어 중요한 장비로써 공급하는 업체가 직접 제작·설치 하여야 한다."</x:f>
        <x:v>본 설비는 난지물재생센터 위생처리장 2농축기동 운영에 있어 중요한 장비로써 공급하는 업체가 직접 제작·설치 하여야 한다.</x:v>
      </x:c>
    </x:row>
  </x:sheetData>
  <x:mergeCells count="1">
    <x:mergeCell ref="A1:M2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63"/>
  <x:sheetViews>
    <x:sheetView view="pageBreakPreview" topLeftCell="A19" zoomScale="110" zoomScaleNormal="100" zoomScaleSheetLayoutView="110" workbookViewId="0">
      <x:selection activeCell="D9" activeCellId="0" sqref="D9:D9"/>
    </x:sheetView>
  </x:sheetViews>
  <x:sheetFormatPr defaultColWidth="9.625" defaultRowHeight="20.100000000000001" customHeight="1"/>
  <x:cols>
    <x:col min="1" max="1" width="5.625" style="123" customWidth="1"/>
    <x:col min="2" max="2" width="10" style="128" customWidth="1"/>
    <x:col min="3" max="12" width="10" style="102" customWidth="1"/>
    <x:col min="13" max="13" width="4.625" style="102" customWidth="1"/>
    <x:col min="14" max="256" width="9.625" style="102"/>
  </x:cols>
  <x:sheetData>
    <x:row r="1" spans="1:13" customHeight="1">
      <x:c r="A1" s="414" t="s">
        <x:v>382</x:v>
      </x:c>
      <x:c r="B1" s="414"/>
      <x:c r="C1" s="414"/>
      <x:c r="D1" s="414"/>
      <x:c r="E1" s="414"/>
      <x:c r="F1" s="414"/>
      <x:c r="G1" s="414"/>
      <x:c r="H1" s="414"/>
      <x:c r="I1" s="414"/>
      <x:c r="J1" s="414"/>
      <x:c r="K1" s="414"/>
      <x:c r="L1" s="414"/>
      <x:c r="M1" s="414"/>
    </x:row>
    <x:row r="2" spans="1:13" customHeight="1">
      <x:c r="A2" s="414"/>
      <x:c r="B2" s="414"/>
      <x:c r="C2" s="414"/>
      <x:c r="D2" s="414"/>
      <x:c r="E2" s="414"/>
      <x:c r="F2" s="414"/>
      <x:c r="G2" s="414"/>
      <x:c r="H2" s="414"/>
      <x:c r="I2" s="414"/>
      <x:c r="J2" s="414"/>
      <x:c r="K2" s="414"/>
      <x:c r="L2" s="414"/>
      <x:c r="M2" s="414"/>
    </x:row>
    <x:row r="3" spans="1:2" customHeight="1">
      <x:c r="A3" s="150" t="s">
        <x:v>363</x:v>
      </x:c>
      <x:c r="B3" s="126"/>
    </x:row>
    <x:row r="4" spans="1:2" customHeight="1">
      <x:c r="A4" s="123" t="s">
        <x:v>293</x:v>
      </x:c>
      <x:c r="B4" s="124" t="s">
        <x:v>99</x:v>
      </x:c>
    </x:row>
    <x:row r="5" spans="1:2" customHeight="1">
      <x:c r="A5" s="122"/>
      <x:c r="B5" s="151" t="s">
        <x:v>390</x:v>
      </x:c>
    </x:row>
    <x:row r="6" spans="1:2" customHeight="1">
      <x:c r="A6" s="122"/>
      <x:c r="B6" s="151" t="s">
        <x:v>71</x:v>
      </x:c>
    </x:row>
    <x:row r="7" spans="1:2" customHeight="1">
      <x:c r="A7" s="122"/>
      <x:c r="B7" s="151" t="s">
        <x:v>55</x:v>
      </x:c>
    </x:row>
    <x:row r="8" spans="1:2" customHeight="1">
      <x:c r="A8" s="122"/>
      <x:c r="B8" s="151"/>
    </x:row>
    <x:row r="9" spans="1:2" customHeight="1">
      <x:c r="A9" s="123" t="s">
        <x:v>307</x:v>
      </x:c>
      <x:c r="B9" s="152" t="s">
        <x:v>144</x:v>
      </x:c>
    </x:row>
    <x:row r="10" spans="1:2" customHeight="1">
      <x:c r="A10" s="102"/>
      <x:c r="B10" s="151" t="s">
        <x:v>37</x:v>
      </x:c>
    </x:row>
    <x:row r="11" spans="1:2" customHeight="1">
      <x:c r="A11" s="102"/>
      <x:c r="B11" s="151" t="s">
        <x:v>35</x:v>
      </x:c>
    </x:row>
    <x:row r="12" spans="1:2" customHeight="1">
      <x:c r="A12" s="102"/>
      <x:c r="B12" s="151" t="s">
        <x:v>391</x:v>
      </x:c>
    </x:row>
    <x:row r="13" spans="1:2" customHeight="1">
      <x:c r="A13" s="102"/>
      <x:c r="B13" s="151" t="s">
        <x:v>48</x:v>
      </x:c>
    </x:row>
    <x:row r="14" spans="1:2" customHeight="1">
      <x:c r="A14" s="102"/>
      <x:c r="B14" s="151" t="s">
        <x:v>31</x:v>
      </x:c>
    </x:row>
    <x:row r="15" spans="1:2" customHeight="1">
      <x:c r="A15" s="102"/>
      <x:c r="B15" s="151" t="s">
        <x:v>20</x:v>
      </x:c>
    </x:row>
    <x:row r="16" spans="1:2" customHeight="1">
      <x:c r="A16" s="102"/>
      <x:c r="B16" s="151" t="s">
        <x:v>8</x:v>
      </x:c>
    </x:row>
    <x:row r="17" spans="1:2" customHeight="1">
      <x:c r="A17" s="102"/>
      <x:c r="B17" s="151" t="s">
        <x:v>243</x:v>
      </x:c>
    </x:row>
    <x:row r="18" spans="1:2" customHeight="1">
      <x:c r="A18" s="102"/>
      <x:c r="B18" s="151" t="s">
        <x:v>16</x:v>
      </x:c>
    </x:row>
    <x:row r="19" spans="1:2" customHeight="1">
      <x:c r="A19" s="102"/>
      <x:c r="B19" s="151" t="s">
        <x:v>43</x:v>
      </x:c>
    </x:row>
    <x:row r="20" spans="1:2" customHeight="1">
      <x:c r="A20" s="102"/>
      <x:c r="B20" s="151" t="s">
        <x:v>13</x:v>
      </x:c>
    </x:row>
    <x:row r="21" spans="1:2" customHeight="1">
      <x:c r="A21" s="102"/>
      <x:c r="B21" s="151" t="s">
        <x:v>246</x:v>
      </x:c>
    </x:row>
    <x:row r="22" spans="1:2" customHeight="1">
      <x:c r="A22" s="102"/>
      <x:c r="B22" s="151" t="s">
        <x:v>252</x:v>
      </x:c>
    </x:row>
    <x:row r="23" spans="1:2" customHeight="1">
      <x:c r="A23" s="102"/>
      <x:c r="B23" s="151" t="s">
        <x:v>62</x:v>
      </x:c>
    </x:row>
    <x:row r="24" spans="1:2" customHeight="1">
      <x:c r="A24" s="102"/>
      <x:c r="B24" s="151"/>
    </x:row>
    <x:row r="25" spans="1:6" customHeight="1">
      <x:c r="A25" s="123" t="s">
        <x:v>325</x:v>
      </x:c>
      <x:c r="B25" s="152" t="s">
        <x:v>117</x:v>
      </x:c>
      <x:c r="E25" s="153"/>
      <x:c r="F25" s="153"/>
    </x:row>
    <x:row r="26" spans="1:6" customHeight="1">
      <x:c r="A26" s="102"/>
      <x:c r="B26" s="151" t="s">
        <x:v>10</x:v>
      </x:c>
      <x:c r="E26" s="153"/>
      <x:c r="F26" s="153"/>
    </x:row>
    <x:row r="27" spans="1:6" customHeight="1">
      <x:c r="A27" s="102"/>
      <x:c r="B27" s="151" t="s">
        <x:v>26</x:v>
      </x:c>
      <x:c r="E27" s="153"/>
      <x:c r="F27" s="153"/>
    </x:row>
    <x:row r="28" spans="1:2" customHeight="1">
      <x:c r="A28" s="102"/>
      <x:c r="B28" s="151" t="s">
        <x:v>250</x:v>
      </x:c>
    </x:row>
    <x:row r="29" spans="1:2" customHeight="1">
      <x:c r="A29" s="102"/>
      <x:c r="B29" s="151" t="s">
        <x:v>68</x:v>
      </x:c>
    </x:row>
    <x:row r="30" spans="1:2" customHeight="1">
      <x:c r="A30" s="102"/>
      <x:c r="B30" s="151" t="s">
        <x:v>54</x:v>
      </x:c>
    </x:row>
    <x:row r="31" spans="1:2" customHeight="1">
      <x:c r="A31" s="102"/>
      <x:c r="B31" s="151" t="s">
        <x:v>49</x:v>
      </x:c>
    </x:row>
    <x:row r="32" spans="1:2" customHeight="1">
      <x:c r="A32" s="102"/>
      <x:c r="B32" s="151" t="s">
        <x:v>28</x:v>
      </x:c>
    </x:row>
    <x:row r="33" spans="1:2" customHeight="1">
      <x:c r="A33" s="102"/>
      <x:c r="B33" s="151" t="s">
        <x:v>46</x:v>
      </x:c>
    </x:row>
    <x:row r="34" spans="1:2" customHeight="1">
      <x:c r="A34" s="102"/>
      <x:c r="B34" s="151" t="s">
        <x:v>12</x:v>
      </x:c>
    </x:row>
    <x:row r="35" spans="1:2" customHeight="1">
      <x:c r="A35" s="102"/>
      <x:c r="B35" s="126"/>
    </x:row>
    <x:row r="36" spans="1:2" customHeight="1">
      <x:c r="A36" s="123" t="s">
        <x:v>306</x:v>
      </x:c>
      <x:c r="B36" s="127" t="s">
        <x:v>119</x:v>
      </x:c>
    </x:row>
    <x:row r="37" spans="1:12" customHeight="1">
      <x:c r="A37" s="102"/>
      <x:c r="B37" s="125" t="s">
        <x:v>21</x:v>
      </x:c>
      <x:c r="C37" s="125"/>
      <x:c r="D37" s="125"/>
      <x:c r="E37" s="125"/>
      <x:c r="F37" s="125"/>
      <x:c r="G37" s="125"/>
      <x:c r="H37" s="125"/>
      <x:c r="I37" s="125"/>
      <x:c r="J37" s="125"/>
      <x:c r="K37" s="125"/>
      <x:c r="L37" s="125"/>
    </x:row>
    <x:row r="38" spans="1:12" customHeight="1">
      <x:c r="A38" s="123" t="s">
        <x:v>298</x:v>
      </x:c>
      <x:c r="B38" s="125" t="s">
        <x:v>196</x:v>
      </x:c>
      <x:c r="C38" s="125"/>
      <x:c r="D38" s="125"/>
      <x:c r="E38" s="125"/>
      <x:c r="F38" s="125"/>
      <x:c r="G38" s="125"/>
      <x:c r="H38" s="125"/>
      <x:c r="I38" s="125"/>
      <x:c r="J38" s="125"/>
      <x:c r="K38" s="125"/>
      <x:c r="L38" s="125"/>
    </x:row>
    <x:row r="39" spans="1:2" customHeight="1">
      <x:c r="A39" s="102"/>
      <x:c r="B39" s="151"/>
    </x:row>
    <x:row r="40" spans="1:2" customHeight="1">
      <x:c r="A40" s="102"/>
      <x:c r="B40" s="151"/>
    </x:row>
    <x:row r="49" spans="1:2" customHeight="1">
      <x:c r="A49" s="102"/>
      <x:c r="B49" s="151"/>
    </x:row>
    <x:row r="50" spans="2:6" customHeight="1">
      <x:c r="B50" s="152"/>
      <x:c r="E50" s="153"/>
      <x:c r="F50" s="153"/>
    </x:row>
    <x:row r="51" spans="1:6" customHeight="1">
      <x:c r="A51" s="102"/>
      <x:c r="B51" s="151"/>
      <x:c r="E51" s="153"/>
      <x:c r="F51" s="153"/>
    </x:row>
    <x:row r="52" spans="1:6" customHeight="1">
      <x:c r="A52" s="102"/>
      <x:c r="B52" s="151"/>
      <x:c r="E52" s="153"/>
      <x:c r="F52" s="153"/>
    </x:row>
    <x:row r="53" spans="1:2" customHeight="1">
      <x:c r="A53" s="102"/>
      <x:c r="B53" s="151"/>
    </x:row>
    <x:row r="54" spans="1:2" customHeight="1">
      <x:c r="A54" s="102"/>
      <x:c r="B54" s="151"/>
    </x:row>
    <x:row r="55" spans="1:2" customHeight="1">
      <x:c r="A55" s="102"/>
      <x:c r="B55" s="151"/>
    </x:row>
    <x:row r="56" spans="1:2" customHeight="1">
      <x:c r="A56" s="102"/>
      <x:c r="B56" s="151"/>
    </x:row>
    <x:row r="57" spans="1:2" customHeight="1">
      <x:c r="A57" s="102"/>
      <x:c r="B57" s="151"/>
    </x:row>
    <x:row r="58" spans="1:2" customHeight="1">
      <x:c r="A58" s="102"/>
      <x:c r="B58" s="151"/>
    </x:row>
    <x:row r="59" spans="1:2" customHeight="1">
      <x:c r="A59" s="102"/>
      <x:c r="B59" s="151"/>
    </x:row>
    <x:row r="60" spans="1:2" customHeight="1">
      <x:c r="A60" s="102"/>
      <x:c r="B60" s="126"/>
    </x:row>
    <x:row r="61" spans="2:2" customHeight="1">
      <x:c r="B61" s="127"/>
    </x:row>
    <x:row r="62" spans="1:12" customHeight="1">
      <x:c r="A62" s="102"/>
      <x:c r="B62" s="125"/>
      <x:c r="C62" s="125"/>
      <x:c r="D62" s="125"/>
      <x:c r="E62" s="125"/>
      <x:c r="F62" s="125"/>
      <x:c r="G62" s="125"/>
      <x:c r="H62" s="125"/>
      <x:c r="I62" s="125"/>
      <x:c r="J62" s="125"/>
      <x:c r="K62" s="125"/>
      <x:c r="L62" s="125"/>
    </x:row>
    <x:row r="63" spans="2:12" customHeight="1">
      <x:c r="B63" s="125"/>
      <x:c r="C63" s="125"/>
      <x:c r="D63" s="125"/>
      <x:c r="E63" s="125"/>
      <x:c r="F63" s="125"/>
      <x:c r="G63" s="125"/>
      <x:c r="H63" s="125"/>
      <x:c r="I63" s="125"/>
      <x:c r="J63" s="125"/>
      <x:c r="K63" s="125"/>
      <x:c r="L63" s="125"/>
    </x:row>
  </x:sheetData>
  <x:mergeCells count="1">
    <x:mergeCell ref="A1:M2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M418"/>
  <x:sheetViews>
    <x:sheetView view="pageBreakPreview" topLeftCell="A1" zoomScale="110" zoomScaleNormal="100" zoomScaleSheetLayoutView="110" workbookViewId="0">
      <x:selection activeCell="E6" activeCellId="0" sqref="E6:E6"/>
    </x:sheetView>
  </x:sheetViews>
  <x:sheetFormatPr defaultColWidth="9.625" defaultRowHeight="20.100000000000001" customHeight="1"/>
  <x:cols>
    <x:col min="1" max="1" width="2.375" style="63" customWidth="1"/>
    <x:col min="2" max="2" width="10.5" style="14" customWidth="1"/>
    <x:col min="3" max="3" width="12.625" style="14" customWidth="1"/>
    <x:col min="4" max="5" width="10.5" style="14" customWidth="1"/>
    <x:col min="6" max="8" width="10.5" style="64" customWidth="1"/>
    <x:col min="9" max="10" width="10.5" style="14" customWidth="1"/>
    <x:col min="11" max="11" width="10.5" style="49" customWidth="1"/>
    <x:col min="12" max="12" width="10.5" style="14" customWidth="1"/>
    <x:col min="13" max="13" width="2.375" style="14" customWidth="1"/>
    <x:col min="14" max="14" width="9.625" style="14"/>
    <x:col min="15" max="15" width="11.125" style="14" customWidth="1"/>
    <x:col min="16" max="16" width="11.875" style="14" customWidth="1"/>
    <x:col min="17" max="17" width="13" style="42" bestFit="1" customWidth="1"/>
    <x:col min="18" max="256" width="9.625" style="14"/>
  </x:cols>
  <x:sheetData>
    <x:row r="1" spans="1:13" customHeight="1">
      <x:c r="A1" s="38"/>
      <x:c r="B1" s="39"/>
      <x:c r="C1" s="39"/>
      <x:c r="D1" s="39"/>
      <x:c r="E1" s="39"/>
      <x:c r="F1" s="39"/>
      <x:c r="G1" s="39"/>
      <x:c r="H1" s="39"/>
      <x:c r="I1" s="39"/>
      <x:c r="J1" s="39"/>
      <x:c r="K1" s="39"/>
      <x:c r="L1" s="40"/>
      <x:c r="M1" s="41"/>
    </x:row>
    <x:row r="2" spans="1:13" ht="39.950000000000003" customHeight="1">
      <x:c r="A2" s="43"/>
      <x:c r="B2" s="44" t="s">
        <x:v>296</x:v>
      </x:c>
      <x:c r="C2" s="45"/>
      <x:c r="D2" s="44" t="s">
        <x:v>278</x:v>
      </x:c>
      <x:c r="E2" s="45"/>
      <x:c r="F2" s="108" t="s">
        <x:v>388</x:v>
      </x:c>
      <x:c r="G2" s="45"/>
      <x:c r="H2" s="44" t="s">
        <x:v>332</x:v>
      </x:c>
      <x:c r="I2" s="45"/>
      <x:c r="J2" s="46" t="s">
        <x:v>102</x:v>
      </x:c>
      <x:c r="K2" s="369" t="s">
        <x:v>389</x:v>
      </x:c>
      <x:c r="L2" s="369"/>
      <x:c r="M2" s="47"/>
    </x:row>
    <x:row r="3" spans="1:13" customHeight="1">
      <x:c r="A3" s="43"/>
      <x:c r="B3" s="48"/>
      <x:c r="F3" s="49"/>
      <x:c r="G3" s="49"/>
      <x:c r="H3" s="49"/>
      <x:c r="L3" s="50"/>
      <x:c r="M3" s="47"/>
    </x:row>
    <x:row r="4" spans="1:13" customHeight="1">
      <x:c r="A4" s="43"/>
      <x:c r="B4" s="373"/>
      <x:c r="C4" s="374"/>
      <x:c r="F4" s="49"/>
      <x:c r="G4" s="49"/>
      <x:c r="H4" s="49"/>
      <x:c r="I4" s="49"/>
      <x:c r="J4" s="49"/>
      <x:c r="K4" s="68"/>
      <x:c r="L4" s="111"/>
      <x:c r="M4" s="47"/>
    </x:row>
    <x:row r="5" spans="1:13" customHeight="1">
      <x:c r="A5" s="43"/>
      <x:c r="B5" s="373"/>
      <x:c r="C5" s="374"/>
      <x:c r="F5" s="49"/>
      <x:c r="G5" s="49"/>
      <x:c r="H5" s="49"/>
      <x:c r="I5" s="49"/>
      <x:c r="J5" s="49"/>
      <x:c r="K5" s="51"/>
      <x:c r="L5" s="50"/>
      <x:c r="M5" s="47"/>
    </x:row>
    <x:row r="6" spans="1:13" customHeight="1">
      <x:c r="A6" s="43"/>
      <x:c r="B6" s="109"/>
      <x:c r="C6" s="110"/>
      <x:c r="F6" s="49"/>
      <x:c r="G6" s="49"/>
      <x:c r="H6" s="49"/>
      <x:c r="I6" s="49"/>
      <x:c r="J6" s="49"/>
      <x:c r="K6" s="51"/>
      <x:c r="L6" s="50"/>
      <x:c r="M6" s="47"/>
    </x:row>
    <x:row r="7" spans="1:13" customHeight="1">
      <x:c r="A7" s="43"/>
      <x:c r="B7" s="105"/>
      <x:c r="C7" s="106"/>
      <x:c r="D7" s="106"/>
      <x:c r="E7" s="106"/>
      <x:c r="F7" s="106"/>
      <x:c r="G7" s="106"/>
      <x:c r="H7" s="106"/>
      <x:c r="I7" s="106"/>
      <x:c r="J7" s="106"/>
      <x:c r="K7" s="106"/>
      <x:c r="L7" s="107"/>
      <x:c r="M7" s="47"/>
    </x:row>
    <x:row r="8" spans="1:13" customHeight="1">
      <x:c r="A8" s="43"/>
      <x:c r="B8" s="48"/>
      <x:c r="F8" s="14"/>
      <x:c r="G8" s="14"/>
      <x:c r="H8" s="14"/>
      <x:c r="I8" s="49"/>
      <x:c r="J8" s="49"/>
      <x:c r="K8" s="51"/>
      <x:c r="L8" s="50"/>
      <x:c r="M8" s="47"/>
    </x:row>
    <x:row r="9" spans="1:13" customHeight="1">
      <x:c r="A9" s="43"/>
      <x:c r="B9" s="370" t="str">
        <x:f>'01. 사업설명서'!C4</x:f>
        <x:v>난지 분뇨처리장 제2농축기동 농축기 교체공사</x:v>
      </x:c>
      <x:c r="C9" s="371"/>
      <x:c r="D9" s="371"/>
      <x:c r="E9" s="371"/>
      <x:c r="F9" s="371"/>
      <x:c r="G9" s="371"/>
      <x:c r="H9" s="371"/>
      <x:c r="I9" s="371"/>
      <x:c r="J9" s="371"/>
      <x:c r="K9" s="371"/>
      <x:c r="L9" s="372"/>
      <x:c r="M9" s="47"/>
    </x:row>
    <x:row r="10" spans="1:13" customHeight="1">
      <x:c r="A10" s="43"/>
      <x:c r="B10" s="370"/>
      <x:c r="C10" s="371"/>
      <x:c r="D10" s="371"/>
      <x:c r="E10" s="371"/>
      <x:c r="F10" s="371"/>
      <x:c r="G10" s="371"/>
      <x:c r="H10" s="371"/>
      <x:c r="I10" s="371"/>
      <x:c r="J10" s="371"/>
      <x:c r="K10" s="371"/>
      <x:c r="L10" s="372"/>
      <x:c r="M10" s="47"/>
    </x:row>
    <x:row r="11" spans="1:13" customHeight="1">
      <x:c r="A11" s="43"/>
      <x:c r="B11" s="105"/>
      <x:c r="C11" s="375" t="s">
        <x:v>381</x:v>
      </x:c>
      <x:c r="D11" s="376"/>
      <x:c r="E11" s="376"/>
      <x:c r="F11" s="376"/>
      <x:c r="G11" s="376"/>
      <x:c r="H11" s="376"/>
      <x:c r="I11" s="376"/>
      <x:c r="J11" s="376"/>
      <x:c r="K11" s="376"/>
      <x:c r="L11" s="107"/>
      <x:c r="M11" s="47"/>
    </x:row>
    <x:row r="12" spans="1:13" customHeight="1">
      <x:c r="A12" s="43"/>
      <x:c r="B12" s="105"/>
      <x:c r="C12" s="376"/>
      <x:c r="D12" s="376"/>
      <x:c r="E12" s="376"/>
      <x:c r="F12" s="376"/>
      <x:c r="G12" s="376"/>
      <x:c r="H12" s="376"/>
      <x:c r="I12" s="376"/>
      <x:c r="J12" s="376"/>
      <x:c r="K12" s="376"/>
      <x:c r="L12" s="107"/>
      <x:c r="M12" s="47"/>
    </x:row>
    <x:row r="13" spans="1:13" customHeight="1">
      <x:c r="A13" s="43"/>
      <x:c r="B13" s="105"/>
      <x:c r="C13" s="106"/>
      <x:c r="D13" s="106"/>
      <x:c r="E13" s="106"/>
      <x:c r="F13" s="106"/>
      <x:c r="G13" s="106"/>
      <x:c r="H13" s="106"/>
      <x:c r="I13" s="106"/>
      <x:c r="J13" s="106"/>
      <x:c r="K13" s="106"/>
      <x:c r="L13" s="107"/>
      <x:c r="M13" s="47"/>
    </x:row>
    <x:row r="14" spans="1:13" customHeight="1">
      <x:c r="A14" s="43"/>
      <x:c r="B14" s="48"/>
      <x:c r="F14" s="49"/>
      <x:c r="G14" s="49"/>
      <x:c r="H14" s="49"/>
      <x:c r="I14" s="49"/>
      <x:c r="J14" s="49"/>
      <x:c r="K14" s="51"/>
      <x:c r="L14" s="50"/>
      <x:c r="M14" s="47"/>
    </x:row>
    <x:row r="15" spans="1:13" customHeight="1">
      <x:c r="A15" s="43"/>
      <x:c r="B15" s="48"/>
      <x:c r="C15" s="377" t="s">
        <x:v>180</x:v>
      </x:c>
      <x:c r="D15" s="378"/>
      <x:c r="E15" s="379"/>
      <x:c r="F15" s="384" t="s">
        <x:v>184</x:v>
      </x:c>
      <x:c r="G15" s="385"/>
      <x:c r="H15" s="385"/>
      <x:c r="I15" s="385"/>
      <x:c r="J15" s="385"/>
      <x:c r="K15" s="386"/>
      <x:c r="L15" s="50"/>
      <x:c r="M15" s="47"/>
    </x:row>
    <x:row r="16" spans="1:13" customHeight="1">
      <x:c r="A16" s="43"/>
      <x:c r="B16" s="48"/>
      <x:c r="C16" s="367" t="s">
        <x:v>171</x:v>
      </x:c>
      <x:c r="D16" s="380"/>
      <x:c r="E16" s="368"/>
      <x:c r="F16" s="381">
        <x:f>'04.2 원가계산서'!D35</x:f>
        <x:v>0</x:v>
      </x:c>
      <x:c r="G16" s="382"/>
      <x:c r="H16" s="383"/>
      <x:c r="I16" s="366" t="str">
        <x:f>"(금 "&amp;NUMBERSTRING(F16,1)&amp;"원)"</x:f>
        <x:v>(금 영원)</x:v>
      </x:c>
      <x:c r="J16" s="347"/>
      <x:c r="K16" s="348"/>
      <x:c r="L16" s="50"/>
      <x:c r="M16" s="47"/>
    </x:row>
    <x:row r="17" spans="1:13" customHeight="1">
      <x:c r="A17" s="43"/>
      <x:c r="B17" s="48"/>
      <x:c r="C17" s="387" t="s">
        <x:v>174</x:v>
      </x:c>
      <x:c r="D17" s="367" t="s">
        <x:v>162</x:v>
      </x:c>
      <x:c r="E17" s="368"/>
      <x:c r="F17" s="381">
        <x:f>'04.2 원가계산서'!D31</x:f>
        <x:v>0</x:v>
      </x:c>
      <x:c r="G17" s="382"/>
      <x:c r="H17" s="383"/>
      <x:c r="I17" s="366" t="str">
        <x:f>"(금 "&amp;NUMBERSTRING(F17,1)&amp;"원)"</x:f>
        <x:v>(금 영원)</x:v>
      </x:c>
      <x:c r="J17" s="347"/>
      <x:c r="K17" s="348"/>
      <x:c r="L17" s="50"/>
      <x:c r="M17" s="47"/>
    </x:row>
    <x:row r="18" spans="1:13" customHeight="1">
      <x:c r="A18" s="43"/>
      <x:c r="B18" s="48"/>
      <x:c r="C18" s="388"/>
      <x:c r="D18" s="367" t="s">
        <x:v>121</x:v>
      </x:c>
      <x:c r="E18" s="368"/>
      <x:c r="F18" s="381">
        <x:f>'04.2 원가계산서'!D32</x:f>
        <x:v>0</x:v>
      </x:c>
      <x:c r="G18" s="382"/>
      <x:c r="H18" s="383"/>
      <x:c r="I18" s="366" t="str">
        <x:f>"(금 "&amp;NUMBERSTRING(F18,1)&amp;"원)"</x:f>
        <x:v>(금 영원)</x:v>
      </x:c>
      <x:c r="J18" s="347"/>
      <x:c r="K18" s="348"/>
      <x:c r="L18" s="50"/>
      <x:c r="M18" s="47"/>
    </x:row>
    <x:row r="19" spans="1:13" customHeight="1">
      <x:c r="A19" s="43"/>
      <x:c r="B19" s="48"/>
      <x:c r="C19" s="389"/>
      <x:c r="D19" s="367" t="s">
        <x:v>189</x:v>
      </x:c>
      <x:c r="E19" s="368"/>
      <x:c r="F19" s="381">
        <x:f>'04.2 원가계산서'!D33</x:f>
        <x:v>0</x:v>
      </x:c>
      <x:c r="G19" s="382"/>
      <x:c r="H19" s="383"/>
      <x:c r="I19" s="366" t="str">
        <x:f>"(금 "&amp;NUMBERSTRING(F19,1)&amp;"원)"</x:f>
        <x:v>(금 영원)</x:v>
      </x:c>
      <x:c r="J19" s="347"/>
      <x:c r="K19" s="348"/>
      <x:c r="L19" s="50"/>
      <x:c r="M19" s="47"/>
    </x:row>
    <x:row r="20" spans="1:13" customHeight="1">
      <x:c r="A20" s="43"/>
      <x:c r="B20" s="48"/>
      <x:c r="C20" s="367" t="s">
        <x:v>241</x:v>
      </x:c>
      <x:c r="D20" s="380"/>
      <x:c r="E20" s="368"/>
      <x:c r="F20" s="381">
        <x:f>'04.2 원가계산서'!D34</x:f>
        <x:v>0</x:v>
      </x:c>
      <x:c r="G20" s="382"/>
      <x:c r="H20" s="383"/>
      <x:c r="I20" s="366" t="str">
        <x:f>"(금 "&amp;NUMBERSTRING(F20,1)&amp;"원)"</x:f>
        <x:v>(금 영원)</x:v>
      </x:c>
      <x:c r="J20" s="347"/>
      <x:c r="K20" s="348"/>
      <x:c r="L20" s="50"/>
      <x:c r="M20" s="47"/>
    </x:row>
    <x:row r="21" spans="1:13" customHeight="1">
      <x:c r="A21" s="43"/>
      <x:c r="B21" s="48"/>
      <x:c r="C21" s="349"/>
      <x:c r="D21" s="349"/>
      <x:c r="E21" s="349"/>
      <x:c r="F21" s="350"/>
      <x:c r="G21" s="350"/>
      <x:c r="H21" s="350"/>
      <x:c r="I21" s="351"/>
      <x:c r="J21" s="351"/>
      <x:c r="K21" s="352"/>
      <x:c r="L21" s="50"/>
      <x:c r="M21" s="47"/>
    </x:row>
    <x:row r="22" spans="1:13" customHeight="1">
      <x:c r="A22" s="43"/>
      <x:c r="B22" s="48"/>
      <x:c r="C22" s="353"/>
      <x:c r="D22" s="353"/>
      <x:c r="E22" s="353"/>
      <x:c r="F22" s="354"/>
      <x:c r="G22" s="354"/>
      <x:c r="H22" s="354"/>
      <x:c r="I22" s="355"/>
      <x:c r="J22" s="355"/>
      <x:c r="K22" s="356"/>
      <x:c r="L22" s="50"/>
      <x:c r="M22" s="47"/>
    </x:row>
    <x:row r="23" spans="1:13" customHeight="1">
      <x:c r="A23" s="52"/>
      <x:c r="B23" s="53"/>
      <x:c r="C23" s="54"/>
      <x:c r="D23" s="54"/>
      <x:c r="E23" s="54"/>
      <x:c r="F23" s="54"/>
      <x:c r="G23" s="54"/>
      <x:c r="H23" s="54"/>
      <x:c r="I23" s="55"/>
      <x:c r="J23" s="55"/>
      <x:c r="K23" s="56"/>
      <x:c r="L23" s="57"/>
      <x:c r="M23" s="47"/>
    </x:row>
    <x:row r="24" spans="1:13" customHeight="1">
      <x:c r="A24" s="58"/>
      <x:c r="B24" s="59"/>
      <x:c r="C24" s="59"/>
      <x:c r="D24" s="59"/>
      <x:c r="E24" s="59"/>
      <x:c r="F24" s="59"/>
      <x:c r="G24" s="59"/>
      <x:c r="H24" s="59"/>
      <x:c r="I24" s="60"/>
      <x:c r="J24" s="60"/>
      <x:c r="K24" s="61"/>
      <x:c r="L24" s="59"/>
      <x:c r="M24" s="62"/>
    </x:row>
    <x:row r="392" spans="2:2" customHeight="1">
      <x:c r="B392" s="27" t="s">
        <x:v>6</x:v>
      </x:c>
    </x:row>
    <x:row r="393" spans="2:2" customHeight="1">
      <x:c r="B393" s="14" t="s">
        <x:v>2</x:v>
      </x:c>
    </x:row>
    <x:row r="394" spans="2:2" customHeight="1">
      <x:c r="B394" s="14" t="s">
        <x:v>1</x:v>
      </x:c>
    </x:row>
    <x:row r="395" spans="2:2" customHeight="1">
      <x:c r="B395" s="14" t="s">
        <x:v>396</x:v>
      </x:c>
    </x:row>
    <x:row r="396" spans="2:2" customHeight="1">
      <x:c r="B396" s="14" t="s">
        <x:v>64</x:v>
      </x:c>
    </x:row>
    <x:row r="397" spans="2:2" customHeight="1">
      <x:c r="B397" s="14" t="s">
        <x:v>261</x:v>
      </x:c>
    </x:row>
    <x:row r="398" spans="2:2" customHeight="1">
      <x:c r="B398" s="14" t="s">
        <x:v>401</x:v>
      </x:c>
    </x:row>
    <x:row r="399" spans="2:2" customHeight="1">
      <x:c r="B399" s="14" t="s">
        <x:v>67</x:v>
      </x:c>
    </x:row>
    <x:row r="400" spans="2:2" customHeight="1">
      <x:c r="B400" s="14" t="s">
        <x:v>258</x:v>
      </x:c>
    </x:row>
    <x:row r="402" spans="1:2" customHeight="1">
      <x:c r="A402" s="63">
        <x:v>7</x:v>
      </x:c>
      <x:c r="B402" s="14" t="s">
        <x:v>80</x:v>
      </x:c>
    </x:row>
    <x:row r="403" spans="2:2" customHeight="1">
      <x:c r="B403" s="14" t="s">
        <x:v>255</x:v>
      </x:c>
    </x:row>
    <x:row r="404" spans="2:7" customHeight="1">
      <x:c r="B404" s="65" t="s">
        <x:v>87</x:v>
      </x:c>
      <x:c r="D404" s="65" t="s">
        <x:v>203</x:v>
      </x:c>
      <x:c r="G404" s="66" t="s">
        <x:v>222</x:v>
      </x:c>
    </x:row>
    <x:row r="405" spans="2:7" customHeight="1">
      <x:c r="B405" s="65" t="s">
        <x:v>100</x:v>
      </x:c>
      <x:c r="D405" s="65" t="s">
        <x:v>74</x:v>
      </x:c>
      <x:c r="G405" s="66" t="s">
        <x:v>106</x:v>
      </x:c>
    </x:row>
    <x:row r="406" spans="2:4" customHeight="1">
      <x:c r="B406" s="65" t="s">
        <x:v>81</x:v>
      </x:c>
      <x:c r="D406" s="65" t="s">
        <x:v>85</x:v>
      </x:c>
    </x:row>
    <x:row r="408" spans="1:2" customHeight="1">
      <x:c r="A408" s="63">
        <x:v>8</x:v>
      </x:c>
      <x:c r="B408" s="14" t="s">
        <x:v>224</x:v>
      </x:c>
    </x:row>
    <x:row r="409" spans="2:2" customHeight="1">
      <x:c r="B409" s="14" t="s">
        <x:v>123</x:v>
      </x:c>
    </x:row>
    <x:row r="413" spans="1:2" customHeight="1">
      <x:c r="A413" s="63">
        <x:v>9</x:v>
      </x:c>
      <x:c r="B413" s="14" t="s">
        <x:v>107</x:v>
      </x:c>
    </x:row>
    <x:row r="414" spans="2:2" customHeight="1">
      <x:c r="B414" s="14" t="s">
        <x:v>42</x:v>
      </x:c>
    </x:row>
    <x:row r="415" spans="2:2" customHeight="1">
      <x:c r="B415" s="14" t="s">
        <x:v>30</x:v>
      </x:c>
    </x:row>
    <x:row r="416" spans="2:2" customHeight="1">
      <x:c r="B416" s="16" t="s">
        <x:v>66</x:v>
      </x:c>
    </x:row>
    <x:row r="418" spans="1:1" customHeight="1">
      <x:c r="A418" s="63">
        <x:v>10</x:v>
      </x:c>
    </x:row>
  </x:sheetData>
  <x:mergeCells count="17">
    <x:mergeCell ref="D17:E17"/>
    <x:mergeCell ref="D19:E19"/>
    <x:mergeCell ref="K2:L2"/>
    <x:mergeCell ref="B9:L10"/>
    <x:mergeCell ref="B4:C5"/>
    <x:mergeCell ref="C11:K12"/>
    <x:mergeCell ref="C15:E15"/>
    <x:mergeCell ref="C20:E20"/>
    <x:mergeCell ref="F16:H16"/>
    <x:mergeCell ref="F15:K15"/>
    <x:mergeCell ref="F17:H17"/>
    <x:mergeCell ref="F19:H19"/>
    <x:mergeCell ref="F20:H20"/>
    <x:mergeCell ref="D18:E18"/>
    <x:mergeCell ref="F18:H18"/>
    <x:mergeCell ref="C17:C19"/>
    <x:mergeCell ref="C16:E16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M41"/>
  <x:sheetViews>
    <x:sheetView tabSelected="1" view="pageBreakPreview" topLeftCell="A1" zoomScale="110" zoomScaleNormal="100" zoomScaleSheetLayoutView="110" workbookViewId="0">
      <x:selection activeCell="H31" activeCellId="0" sqref="H31:H31"/>
    </x:sheetView>
  </x:sheetViews>
  <x:sheetFormatPr defaultColWidth="9.625" defaultRowHeight="15" customHeight="1"/>
  <x:cols>
    <x:col min="1" max="1" width="22.625" style="74" customWidth="1"/>
    <x:col min="2" max="2" width="22.625" style="14" customWidth="1"/>
    <x:col min="3" max="3" width="24.125" style="75" customWidth="1"/>
    <x:col min="4" max="4" width="22.625" style="14" customWidth="1"/>
    <x:col min="5" max="5" width="28.625" style="68" customWidth="1"/>
    <x:col min="6" max="6" width="9.625" style="14"/>
    <x:col min="7" max="7" width="10.875" style="14" bestFit="1" customWidth="1"/>
    <x:col min="8" max="8" width="9.625" style="14" bestFit="1" customWidth="1"/>
    <x:col min="9" max="9" width="9.625" style="14"/>
    <x:col min="10" max="10" width="18.75" style="14" customWidth="1"/>
    <x:col min="11" max="11" width="2.15625" style="14" bestFit="1" customWidth="1"/>
    <x:col min="12" max="12" width="26.75" style="14" customWidth="1"/>
    <x:col min="13" max="13" width="17.125" style="14" customWidth="1"/>
    <x:col min="14" max="256" width="9.625" style="14"/>
  </x:cols>
  <x:sheetData>
    <x:row r="1" spans="1:5" ht="20.100000000000001" customHeight="1">
      <x:c r="A1" s="396" t="s">
        <x:v>375</x:v>
      </x:c>
      <x:c r="B1" s="396"/>
      <x:c r="C1" s="396"/>
      <x:c r="D1" s="396"/>
      <x:c r="E1" s="396"/>
    </x:row>
    <x:row r="2" spans="1:5" ht="20.100000000000001" customHeight="1">
      <x:c r="A2" s="396"/>
      <x:c r="B2" s="396"/>
      <x:c r="C2" s="396"/>
      <x:c r="D2" s="396"/>
      <x:c r="E2" s="396"/>
    </x:row>
    <x:row r="3" spans="1:3" ht="9.75" customHeight="1">
      <x:c r="A3" s="67"/>
      <x:c r="C3" s="68"/>
    </x:row>
    <x:row r="4" spans="1:5" s="71" customFormat="1" customHeight="1">
      <x:c r="A4" s="357" t="str">
        <x:f>'01. 사업설명서'!B4</x:f>
        <x:v>사    업    명  :</x:v>
      </x:c>
      <x:c r="B4" s="69" t="str">
        <x:f>'01. 사업설명서'!C4</x:f>
        <x:v>난지 분뇨처리장 제2농축기동 농축기 교체공사</x:v>
      </x:c>
      <x:c r="C4" s="70"/>
      <x:c r="E4" s="70"/>
    </x:row>
    <x:row r="5" spans="1:7" s="73" customFormat="1" customHeight="1">
      <x:c r="A5" s="416" t="s">
        <x:v>339</x:v>
      </x:c>
      <x:c r="B5" s="416"/>
      <x:c r="C5" s="416"/>
      <x:c r="D5" s="278" t="s">
        <x:v>318</x:v>
      </x:c>
      <x:c r="E5" s="279" t="s">
        <x:v>297</x:v>
      </x:c>
      <x:c r="G5" s="130" t="s">
        <x:v>256</x:v>
      </x:c>
    </x:row>
    <x:row r="6" spans="1:7" s="71" customFormat="1" customHeight="1">
      <x:c r="A6" s="415" t="s">
        <x:v>105</x:v>
      </x:c>
      <x:c r="B6" s="415" t="s">
        <x:v>341</x:v>
      </x:c>
      <x:c r="C6" s="299" t="s">
        <x:v>92</x:v>
      </x:c>
      <x:c r="D6" s="300">
        <x:f>'05.1 설계내역서 총괄'!G5+'05.1 설계내역서 총괄'!G7</x:f>
        <x:v>0</x:v>
      </x:c>
      <x:c r="E6" s="301"/>
      <x:c r="G6" s="131"/>
    </x:row>
    <x:row r="7" spans="1:7" s="71" customFormat="1" customHeight="1">
      <x:c r="A7" s="415"/>
      <x:c r="B7" s="415"/>
      <x:c r="C7" s="302" t="s">
        <x:v>103</x:v>
      </x:c>
      <x:c r="D7" s="303"/>
      <x:c r="E7" s="304"/>
      <x:c r="G7" s="131"/>
    </x:row>
    <x:row r="8" spans="1:7" s="71" customFormat="1" customHeight="1">
      <x:c r="A8" s="415"/>
      <x:c r="B8" s="415"/>
      <x:c r="C8" s="302" t="s">
        <x:v>220</x:v>
      </x:c>
      <x:c r="D8" s="303"/>
      <x:c r="E8" s="304"/>
      <x:c r="G8" s="132"/>
    </x:row>
    <x:row r="9" spans="1:7" s="71" customFormat="1" customHeight="1">
      <x:c r="A9" s="415"/>
      <x:c r="B9" s="415"/>
      <x:c r="C9" s="305" t="s">
        <x:v>316</x:v>
      </x:c>
      <x:c r="D9" s="306">
        <x:f>SUM(D6:D8)</x:f>
        <x:v>0</x:v>
      </x:c>
      <x:c r="E9" s="307"/>
      <x:c r="G9" s="133"/>
    </x:row>
    <x:row r="10" spans="1:7" s="71" customFormat="1" customHeight="1">
      <x:c r="A10" s="415"/>
      <x:c r="B10" s="415" t="s">
        <x:v>319</x:v>
      </x:c>
      <x:c r="C10" s="299" t="s">
        <x:v>78</x:v>
      </x:c>
      <x:c r="D10" s="300">
        <x:f>'05.1 설계내역서 총괄'!I19</x:f>
        <x:v>0</x:v>
      </x:c>
      <x:c r="E10" s="308"/>
      <x:c r="G10" s="132"/>
    </x:row>
    <x:row r="11" spans="1:7" s="71" customFormat="1" customHeight="1">
      <x:c r="A11" s="415"/>
      <x:c r="B11" s="415"/>
      <x:c r="C11" s="302" t="s">
        <x:v>101</x:v>
      </x:c>
      <x:c r="D11" s="303">
        <x:f>INT(D10*E11%)</x:f>
        <x:v>0</x:v>
      </x:c>
      <x:c r="E11" s="309">
        <x:v>17.5</x:v>
      </x:c>
      <x:c r="G11" s="133"/>
    </x:row>
    <x:row r="12" spans="1:7" s="71" customFormat="1" customHeight="1">
      <x:c r="A12" s="415"/>
      <x:c r="B12" s="415"/>
      <x:c r="C12" s="310" t="s">
        <x:v>316</x:v>
      </x:c>
      <x:c r="D12" s="306">
        <x:f>SUM(D10:D11)</x:f>
        <x:v>0</x:v>
      </x:c>
      <x:c r="E12" s="307"/>
      <x:c r="G12" s="131"/>
    </x:row>
    <x:row r="13" spans="1:7" s="71" customFormat="1" customHeight="1">
      <x:c r="A13" s="415"/>
      <x:c r="B13" s="415" t="s">
        <x:v>305</x:v>
      </x:c>
      <x:c r="C13" s="299" t="s">
        <x:v>305</x:v>
      </x:c>
      <x:c r="D13" s="300">
        <x:f>'05.1 설계내역서 총괄'!K19</x:f>
        <x:v>0</x:v>
      </x:c>
      <x:c r="E13" s="308"/>
      <x:c r="G13" s="131"/>
    </x:row>
    <x:row r="14" spans="1:7" s="71" customFormat="1" customHeight="1">
      <x:c r="A14" s="415"/>
      <x:c r="B14" s="415"/>
      <x:c r="C14" s="302" t="s">
        <x:v>120</x:v>
      </x:c>
      <x:c r="D14" s="311">
        <x:f>INT(D12*E14%)</x:f>
        <x:v>0</x:v>
      </x:c>
      <x:c r="E14" s="312">
        <x:v>3.5600000000000001</x:v>
      </x:c>
      <x:c r="G14" s="131"/>
    </x:row>
    <x:row r="15" spans="1:7" s="71" customFormat="1" customHeight="1">
      <x:c r="A15" s="415"/>
      <x:c r="B15" s="415"/>
      <x:c r="C15" s="302" t="s">
        <x:v>113</x:v>
      </x:c>
      <x:c r="D15" s="311">
        <x:f>INT(D12*E15%)</x:f>
        <x:v>0</x:v>
      </x:c>
      <x:c r="E15" s="312">
        <x:v>1.01</x:v>
      </x:c>
      <x:c r="G15" s="131"/>
    </x:row>
    <x:row r="16" spans="1:7" s="71" customFormat="1" customHeight="1">
      <x:c r="A16" s="415"/>
      <x:c r="B16" s="415"/>
      <x:c r="C16" s="302" t="s">
        <x:v>116</x:v>
      </x:c>
      <x:c r="D16" s="311"/>
      <x:c r="E16" s="313">
        <x:v>3.5950000000000002</x:v>
      </x:c>
      <x:c r="G16" s="131" t="s">
        <x:v>213</x:v>
      </x:c>
    </x:row>
    <x:row r="17" spans="1:7" s="71" customFormat="1" customHeight="1">
      <x:c r="A17" s="415"/>
      <x:c r="B17" s="415"/>
      <x:c r="C17" s="302" t="s">
        <x:v>112</x:v>
      </x:c>
      <x:c r="D17" s="311"/>
      <x:c r="E17" s="314">
        <x:v>4.75</x:v>
      </x:c>
      <x:c r="G17" s="131" t="s">
        <x:v>213</x:v>
      </x:c>
    </x:row>
    <x:row r="18" spans="1:7" s="71" customFormat="1" customHeight="1">
      <x:c r="A18" s="415"/>
      <x:c r="B18" s="415"/>
      <x:c r="C18" s="302" t="s">
        <x:v>206</x:v>
      </x:c>
      <x:c r="D18" s="311"/>
      <x:c r="E18" s="315">
        <x:v>13.140000000000001</x:v>
      </x:c>
      <x:c r="G18" s="131" t="s">
        <x:v>213</x:v>
      </x:c>
    </x:row>
    <x:row r="19" spans="1:7" s="71" customFormat="1" customHeight="1">
      <x:c r="A19" s="415"/>
      <x:c r="B19" s="415"/>
      <x:c r="C19" s="302" t="s">
        <x:v>95</x:v>
      </x:c>
      <x:c r="D19" s="311"/>
      <x:c r="E19" s="314">
        <x:v>2.2999999999999998</x:v>
      </x:c>
      <x:c r="G19" s="131" t="s">
        <x:v>210</x:v>
      </x:c>
    </x:row>
    <x:row r="20" spans="1:13" s="71" customFormat="1" customHeight="1">
      <x:c r="A20" s="415"/>
      <x:c r="B20" s="415"/>
      <x:c r="C20" s="302" t="s">
        <x:v>225</x:v>
      </x:c>
      <x:c r="D20" s="316">
        <x:f>M21</x:f>
        <x:v>0</x:v>
      </x:c>
      <x:c r="E20" s="358" t="s">
        <x:v>349</x:v>
      </x:c>
      <x:c r="G20" s="131" t="s">
        <x:v>221</x:v>
      </x:c>
      <x:c r="J20" s="421" t="s">
        <x:v>7</x:v>
      </x:c>
      <x:c r="K20" s="210" t="s">
        <x:v>289</x:v>
      </x:c>
      <x:c r="L20" s="210" t="s">
        <x:v>346</x:v>
      </x:c>
      <x:c r="M20" s="359">
        <x:f>(D9+D10+D34)*3.11%</x:f>
        <x:v>0</x:v>
      </x:c>
    </x:row>
    <x:row r="21" spans="1:13" s="71" customFormat="1" customHeight="1">
      <x:c r="A21" s="415"/>
      <x:c r="B21" s="415"/>
      <x:c r="C21" s="302" t="s">
        <x:v>158</x:v>
      </x:c>
      <x:c r="D21" s="316">
        <x:f>INT((D12)*E21%)</x:f>
        <x:v>0</x:v>
      </x:c>
      <x:c r="E21" s="322">
        <x:v>0.0059999999999999998</x:v>
      </x:c>
      <x:c r="J21" s="422"/>
      <x:c r="K21" s="210" t="s">
        <x:v>290</x:v>
      </x:c>
      <x:c r="L21" s="210" t="s">
        <x:v>348</x:v>
      </x:c>
      <x:c r="M21" s="359">
        <x:f>((D9+D10)*3.11%)*1.2</x:f>
        <x:v>0</x:v>
      </x:c>
    </x:row>
    <x:row r="22" spans="1:5" s="71" customFormat="1" customHeight="1">
      <x:c r="A22" s="415"/>
      <x:c r="B22" s="415"/>
      <x:c r="C22" s="302" t="s">
        <x:v>170</x:v>
      </x:c>
      <x:c r="D22" s="316">
        <x:f>INT((D12)*E22%)</x:f>
        <x:v>0</x:v>
      </x:c>
      <x:c r="E22" s="322">
        <x:v>0.089999999999999991</x:v>
      </x:c>
    </x:row>
    <x:row r="23" spans="1:5" s="71" customFormat="1" customHeight="1">
      <x:c r="A23" s="415"/>
      <x:c r="B23" s="415"/>
      <x:c r="C23" s="302" t="s">
        <x:v>188</x:v>
      </x:c>
      <x:c r="D23" s="303">
        <x:f>INT(D6+D10+D13)*E23%</x:f>
        <x:v>0</x:v>
      </x:c>
      <x:c r="E23" s="360">
        <x:v>0.5</x:v>
      </x:c>
    </x:row>
    <x:row r="24" spans="1:5" s="71" customFormat="1" customHeight="1">
      <x:c r="A24" s="415"/>
      <x:c r="B24" s="415"/>
      <x:c r="C24" s="302" t="s">
        <x:v>364</x:v>
      </x:c>
      <x:c r="D24" s="303">
        <x:f>INT(D6+D10+D13)*E24%</x:f>
        <x:v>0</x:v>
      </x:c>
      <x:c r="E24" s="360">
        <x:v>0.10000000000000001</x:v>
      </x:c>
    </x:row>
    <x:row r="25" spans="1:5" s="71" customFormat="1" customHeight="1">
      <x:c r="A25" s="415"/>
      <x:c r="B25" s="415"/>
      <x:c r="C25" s="302" t="s">
        <x:v>111</x:v>
      </x:c>
      <x:c r="D25" s="316">
        <x:f>INT((D9+D12)*E25%)</x:f>
        <x:v>0</x:v>
      </x:c>
      <x:c r="E25" s="317">
        <x:v>5</x:v>
      </x:c>
    </x:row>
    <x:row r="26" spans="1:5" s="71" customFormat="1" customHeight="1">
      <x:c r="A26" s="415"/>
      <x:c r="B26" s="415"/>
      <x:c r="C26" s="318" t="s">
        <x:v>316</x:v>
      </x:c>
      <x:c r="D26" s="306">
        <x:f>SUM(D13:D25)</x:f>
        <x:v>0</x:v>
      </x:c>
      <x:c r="E26" s="307"/>
    </x:row>
    <x:row r="27" spans="1:5" s="71" customFormat="1" customHeight="1">
      <x:c r="A27" s="415"/>
      <x:c r="B27" s="417" t="s">
        <x:v>207</x:v>
      </x:c>
      <x:c r="C27" s="417"/>
      <x:c r="D27" s="274">
        <x:f>D9+D12+D26</x:f>
        <x:v>0</x:v>
      </x:c>
      <x:c r="E27" s="275"/>
    </x:row>
    <x:row r="28" spans="1:5" s="71" customFormat="1" customHeight="1">
      <x:c r="A28" s="415" t="s">
        <x:v>82</x:v>
      </x:c>
      <x:c r="B28" s="415"/>
      <x:c r="C28" s="415"/>
      <x:c r="D28" s="273">
        <x:f>INT((D9+D12+D26)*E28%)</x:f>
        <x:v>0</x:v>
      </x:c>
      <x:c r="E28" s="276">
        <x:v>8</x:v>
      </x:c>
    </x:row>
    <x:row r="29" spans="1:5" s="71" customFormat="1" customHeight="1">
      <x:c r="A29" s="415" t="s">
        <x:v>333</x:v>
      </x:c>
      <x:c r="B29" s="415"/>
      <x:c r="C29" s="415"/>
      <x:c r="D29" s="273">
        <x:f>INT((D12+D26+D28)*E29%)-H31</x:f>
        <x:v>0</x:v>
      </x:c>
      <x:c r="E29" s="277">
        <x:v>15</x:v>
      </x:c>
    </x:row>
    <x:row r="30" spans="1:5" s="71" customFormat="1" customHeight="1">
      <x:c r="A30" s="415" t="s">
        <x:v>183</x:v>
      </x:c>
      <x:c r="B30" s="415"/>
      <x:c r="C30" s="415"/>
      <x:c r="D30" s="341">
        <x:f>'05.1 설계내역서 총괄'!E9</x:f>
        <x:v>0</x:v>
      </x:c>
      <x:c r="E30" s="277"/>
    </x:row>
    <x:row r="31" spans="1:8" s="71" customFormat="1" customHeight="1">
      <x:c r="A31" s="418" t="s">
        <x:v>160</x:v>
      </x:c>
      <x:c r="B31" s="418"/>
      <x:c r="C31" s="418"/>
      <x:c r="D31" s="343">
        <x:f>TRUNC(SUM(D27:D30),0)</x:f>
        <x:v>0</x:v>
      </x:c>
      <x:c r="E31" s="344"/>
      <x:c r="G31" s="71" t="s">
        <x:v>125</x:v>
      </x:c>
      <x:c r="H31" s="103"/>
    </x:row>
    <x:row r="32" spans="1:5" s="71" customFormat="1" customHeight="1">
      <x:c r="A32" s="418" t="s">
        <x:v>121</x:v>
      </x:c>
      <x:c r="B32" s="418"/>
      <x:c r="C32" s="418"/>
      <x:c r="D32" s="343">
        <x:f>INT(D31*E32%)</x:f>
        <x:v>0</x:v>
      </x:c>
      <x:c r="E32" s="321">
        <x:v>10</x:v>
      </x:c>
    </x:row>
    <x:row r="33" spans="1:5" s="71" customFormat="1" customHeight="1">
      <x:c r="A33" s="418" t="s">
        <x:v>189</x:v>
      </x:c>
      <x:c r="B33" s="418"/>
      <x:c r="C33" s="418"/>
      <x:c r="D33" s="343">
        <x:f>D31+D32</x:f>
        <x:v>0</x:v>
      </x:c>
      <x:c r="E33" s="321" t="s">
        <x:v>187</x:v>
      </x:c>
    </x:row>
    <x:row r="34" spans="1:5" s="71" customFormat="1" customHeight="1">
      <x:c r="A34" s="419" t="s">
        <x:v>161</x:v>
      </x:c>
      <x:c r="B34" s="419"/>
      <x:c r="C34" s="419"/>
      <x:c r="D34" s="346">
        <x:f>'06. 관급기자재'!F13</x:f>
        <x:v>0</x:v>
      </x:c>
      <x:c r="E34" s="342" t="s">
        <x:v>374</x:v>
      </x:c>
    </x:row>
    <x:row r="35" spans="1:5" s="71" customFormat="1" customHeight="1">
      <x:c r="A35" s="420" t="s">
        <x:v>138</x:v>
      </x:c>
      <x:c r="B35" s="420"/>
      <x:c r="C35" s="420"/>
      <x:c r="D35" s="319">
        <x:f>D33+D34</x:f>
        <x:v>0</x:v>
      </x:c>
      <x:c r="E35" s="320" t="s">
        <x:v>234</x:v>
      </x:c>
    </x:row>
    <x:row r="36" ht="15.949999999999999" customHeight="1"/>
    <x:row r="37" spans="4:4" ht="15.949999999999999" customHeight="1">
      <x:c r="D37" s="49"/>
    </x:row>
    <x:row r="38" spans="4:4" ht="15.949999999999999" customHeight="1">
      <x:c r="D38" s="49"/>
    </x:row>
    <x:row r="39" ht="15.949999999999999" customHeight="1"/>
    <x:row r="40" spans="4:4" ht="15.949999999999999" customHeight="1">
      <x:c r="D40" s="42"/>
    </x:row>
    <x:row r="41" spans="4:4" ht="15.949999999999999" customHeight="1">
      <x:c r="D41" s="42"/>
    </x:row>
    <x:row r="42" ht="15.949999999999999" customHeight="1"/>
    <x:row r="43" ht="15.949999999999999" customHeight="1"/>
    <x:row r="44" ht="15.949999999999999" customHeight="1"/>
  </x:sheetData>
  <x:mergeCells count="16">
    <x:mergeCell ref="A28:C28"/>
    <x:mergeCell ref="A1:E2"/>
    <x:mergeCell ref="A5:C5"/>
    <x:mergeCell ref="B10:B12"/>
    <x:mergeCell ref="B13:B26"/>
    <x:mergeCell ref="B27:C27"/>
    <x:mergeCell ref="A6:A27"/>
    <x:mergeCell ref="B6:B9"/>
    <x:mergeCell ref="A30:C30"/>
    <x:mergeCell ref="A33:C33"/>
    <x:mergeCell ref="A34:C34"/>
    <x:mergeCell ref="A29:C29"/>
    <x:mergeCell ref="A32:C32"/>
    <x:mergeCell ref="A35:C35"/>
    <x:mergeCell ref="A31:C31"/>
    <x:mergeCell ref="J20:J21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  <x:rowBreaks count="1" manualBreakCount="1">
    <x:brk id="3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M23"/>
  <x:sheetViews>
    <x:sheetView view="pageBreakPreview" topLeftCell="A1" zoomScale="120" zoomScaleNormal="100" zoomScaleSheetLayoutView="120" workbookViewId="0">
      <x:pane xSplit="2" ySplit="2" topLeftCell="C3" activePane="bottomRight" state="frozen"/>
      <x:selection pane="bottomRight" activeCell="G7" activeCellId="0" sqref="G7:G7"/>
    </x:sheetView>
  </x:sheetViews>
  <x:sheetFormatPr defaultColWidth="9.625" defaultRowHeight="20.100000000000001" customHeight="1"/>
  <x:cols>
    <x:col min="1" max="1" width="18.125" style="83" customWidth="1"/>
    <x:col min="2" max="2" width="18.125" style="77" customWidth="1"/>
    <x:col min="3" max="3" width="4.625" style="114" customWidth="1"/>
    <x:col min="4" max="4" width="4.625" style="77" customWidth="1"/>
    <x:col min="5" max="11" width="9.25" style="80" customWidth="1"/>
    <x:col min="12" max="12" width="9.625" style="76" customWidth="1"/>
    <x:col min="13" max="256" width="9.625" style="77"/>
  </x:cols>
  <x:sheetData>
    <x:row r="1" spans="1:13" customHeight="1">
      <x:c r="A1" s="418" t="str">
        <x:f>'07. 수량산출서'!A1:A2</x:f>
        <x:v>품         명</x:v>
      </x:c>
      <x:c r="B1" s="418" t="str">
        <x:f>'07. 수량산출서'!B1:B2</x:f>
        <x:v>규격</x:v>
      </x:c>
      <x:c r="C1" s="423" t="s">
        <x:v>329</x:v>
      </x:c>
      <x:c r="D1" s="416" t="s">
        <x:v>330</x:v>
      </x:c>
      <x:c r="E1" s="418" t="s">
        <x:v>334</x:v>
      </x:c>
      <x:c r="F1" s="418" t="s">
        <x:v>341</x:v>
      </x:c>
      <x:c r="G1" s="418"/>
      <x:c r="H1" s="418" t="s">
        <x:v>319</x:v>
      </x:c>
      <x:c r="I1" s="418"/>
      <x:c r="J1" s="418" t="s">
        <x:v>305</x:v>
      </x:c>
      <x:c r="K1" s="418"/>
      <x:c r="L1" s="416" t="s">
        <x:v>297</x:v>
      </x:c>
      <x:c r="M1" s="180"/>
    </x:row>
    <x:row r="2" spans="1:13" customHeight="1">
      <x:c r="A2" s="418"/>
      <x:c r="B2" s="418"/>
      <x:c r="C2" s="423"/>
      <x:c r="D2" s="416"/>
      <x:c r="E2" s="418"/>
      <x:c r="F2" s="214" t="s">
        <x:v>320</x:v>
      </x:c>
      <x:c r="G2" s="214" t="s">
        <x:v>318</x:v>
      </x:c>
      <x:c r="H2" s="214" t="s">
        <x:v>320</x:v>
      </x:c>
      <x:c r="I2" s="214" t="s">
        <x:v>318</x:v>
      </x:c>
      <x:c r="J2" s="214" t="s">
        <x:v>320</x:v>
      </x:c>
      <x:c r="K2" s="214" t="s">
        <x:v>318</x:v>
      </x:c>
      <x:c r="L2" s="416"/>
      <x:c r="M2" s="180"/>
    </x:row>
    <x:row r="3" spans="1:13" customHeight="1">
      <x:c r="A3" s="253" t="str">
        <x:f>'05.2 설계내역서'!A3</x:f>
        <x:v>1. 철거공사</x:v>
      </x:c>
      <x:c r="B3" s="265"/>
      <x:c r="C3" s="255">
        <x:v>1</x:v>
      </x:c>
      <x:c r="D3" s="194" t="s">
        <x:v>271</x:v>
      </x:c>
      <x:c r="E3" s="195">
        <x:f>G3+I3+K3</x:f>
        <x:v>0</x:v>
      </x:c>
      <x:c r="F3" s="195"/>
      <x:c r="G3" s="195"/>
      <x:c r="H3" s="195"/>
      <x:c r="I3" s="195">
        <x:f>'05.2 설계내역서'!I3</x:f>
        <x:v>0</x:v>
      </x:c>
      <x:c r="J3" s="195"/>
      <x:c r="K3" s="195"/>
      <x:c r="L3" s="257"/>
      <x:c r="M3" s="180"/>
    </x:row>
    <x:row r="4" spans="1:13" customHeight="1">
      <x:c r="A4" s="253"/>
      <x:c r="B4" s="265"/>
      <x:c r="C4" s="255"/>
      <x:c r="D4" s="194"/>
      <x:c r="E4" s="195"/>
      <x:c r="F4" s="195"/>
      <x:c r="G4" s="195"/>
      <x:c r="H4" s="195"/>
      <x:c r="I4" s="195"/>
      <x:c r="J4" s="195"/>
      <x:c r="K4" s="195"/>
      <x:c r="L4" s="257"/>
      <x:c r="M4" s="180"/>
    </x:row>
    <x:row r="5" spans="1:13" customHeight="1">
      <x:c r="A5" s="253" t="str">
        <x:f>'05.2 설계내역서'!A6</x:f>
        <x:v>2. 설치공사</x:v>
      </x:c>
      <x:c r="B5" s="265"/>
      <x:c r="C5" s="255">
        <x:v>1</x:v>
      </x:c>
      <x:c r="D5" s="194" t="s">
        <x:v>271</x:v>
      </x:c>
      <x:c r="E5" s="195">
        <x:f>G5+I5+K5</x:f>
        <x:v>0</x:v>
      </x:c>
      <x:c r="F5" s="195"/>
      <x:c r="G5" s="195">
        <x:f>'05.2 설계내역서'!G6</x:f>
        <x:v>0</x:v>
      </x:c>
      <x:c r="H5" s="195"/>
      <x:c r="I5" s="195">
        <x:f>'05.2 설계내역서'!I6</x:f>
        <x:v>0</x:v>
      </x:c>
      <x:c r="J5" s="195"/>
      <x:c r="K5" s="195">
        <x:f>'05.2 설계내역서'!K6</x:f>
        <x:v>0</x:v>
      </x:c>
      <x:c r="L5" s="257"/>
      <x:c r="M5" s="180"/>
    </x:row>
    <x:row r="6" spans="1:13" s="80" customFormat="1" customHeight="1">
      <x:c r="A6" s="232"/>
      <x:c r="B6" s="266"/>
      <x:c r="C6" s="177"/>
      <x:c r="D6" s="189"/>
      <x:c r="E6" s="177"/>
      <x:c r="F6" s="177"/>
      <x:c r="G6" s="177"/>
      <x:c r="H6" s="177"/>
      <x:c r="I6" s="177"/>
      <x:c r="J6" s="177"/>
      <x:c r="K6" s="177"/>
      <x:c r="L6" s="263"/>
      <x:c r="M6" s="180"/>
    </x:row>
    <x:row r="7" spans="1:13" s="78" customFormat="1" customHeight="1">
      <x:c r="A7" s="253" t="str">
        <x:f>'05.2 설계내역서'!A12</x:f>
        <x:v>3. 배관공사</x:v>
      </x:c>
      <x:c r="B7" s="265"/>
      <x:c r="C7" s="255">
        <x:v>1</x:v>
      </x:c>
      <x:c r="D7" s="194" t="s">
        <x:v>271</x:v>
      </x:c>
      <x:c r="E7" s="195">
        <x:f>G7+I7+K7</x:f>
        <x:v>0</x:v>
      </x:c>
      <x:c r="F7" s="195"/>
      <x:c r="G7" s="195">
        <x:f>'05.2 설계내역서'!G12</x:f>
        <x:v>0</x:v>
      </x:c>
      <x:c r="H7" s="195"/>
      <x:c r="I7" s="195">
        <x:f>'05.2 설계내역서'!I12</x:f>
        <x:v>0</x:v>
      </x:c>
      <x:c r="J7" s="195"/>
      <x:c r="K7" s="195">
        <x:f>'05.2 설계내역서'!K12</x:f>
        <x:v>0</x:v>
      </x:c>
      <x:c r="L7" s="257"/>
      <x:c r="M7" s="181"/>
    </x:row>
    <x:row r="8" spans="1:13" s="78" customFormat="1" customHeight="1">
      <x:c r="A8" s="253"/>
      <x:c r="B8" s="265"/>
      <x:c r="C8" s="255"/>
      <x:c r="D8" s="194"/>
      <x:c r="E8" s="195"/>
      <x:c r="F8" s="195"/>
      <x:c r="G8" s="195"/>
      <x:c r="H8" s="195"/>
      <x:c r="I8" s="195"/>
      <x:c r="J8" s="195"/>
      <x:c r="K8" s="195"/>
      <x:c r="L8" s="257"/>
      <x:c r="M8" s="181"/>
    </x:row>
    <x:row r="9" spans="1:13" s="80" customFormat="1" customHeight="1">
      <x:c r="A9" s="253" t="str">
        <x:f>'05.2 설계내역서'!A28</x:f>
        <x:v>4. 고재처리</x:v>
      </x:c>
      <x:c r="B9" s="266"/>
      <x:c r="C9" s="271">
        <x:v>1</x:v>
      </x:c>
      <x:c r="D9" s="196" t="s">
        <x:v>271</x:v>
      </x:c>
      <x:c r="E9" s="339">
        <x:f>G9+I9+K9</x:f>
        <x:v>0</x:v>
      </x:c>
      <x:c r="F9" s="340"/>
      <x:c r="G9" s="339">
        <x:f>'05.2 설계내역서'!G28</x:f>
        <x:v>0</x:v>
      </x:c>
      <x:c r="H9" s="177"/>
      <x:c r="I9" s="195"/>
      <x:c r="J9" s="177"/>
      <x:c r="K9" s="177"/>
      <x:c r="L9" s="263"/>
      <x:c r="M9" s="180"/>
    </x:row>
    <x:row r="10" spans="1:13" s="78" customFormat="1" customHeight="1">
      <x:c r="A10" s="253"/>
      <x:c r="B10" s="265"/>
      <x:c r="C10" s="255"/>
      <x:c r="D10" s="194"/>
      <x:c r="E10" s="195"/>
      <x:c r="F10" s="195"/>
      <x:c r="G10" s="195"/>
      <x:c r="H10" s="195"/>
      <x:c r="I10" s="195"/>
      <x:c r="J10" s="195"/>
      <x:c r="K10" s="195"/>
      <x:c r="L10" s="257"/>
      <x:c r="M10" s="181"/>
    </x:row>
    <x:row r="11" spans="1:13" s="78" customFormat="1" customHeight="1">
      <x:c r="A11" s="253"/>
      <x:c r="B11" s="265"/>
      <x:c r="C11" s="262"/>
      <x:c r="D11" s="194"/>
      <x:c r="E11" s="195"/>
      <x:c r="F11" s="195"/>
      <x:c r="G11" s="195"/>
      <x:c r="H11" s="195"/>
      <x:c r="I11" s="195"/>
      <x:c r="J11" s="195"/>
      <x:c r="K11" s="195"/>
      <x:c r="L11" s="257"/>
      <x:c r="M11" s="181"/>
    </x:row>
    <x:row r="12" spans="1:13" s="140" customFormat="1" customHeight="1">
      <x:c r="A12" s="268"/>
      <x:c r="B12" s="269"/>
      <x:c r="C12" s="270"/>
      <x:c r="D12" s="196"/>
      <x:c r="E12" s="195"/>
      <x:c r="F12" s="271"/>
      <x:c r="G12" s="195"/>
      <x:c r="H12" s="271"/>
      <x:c r="I12" s="195"/>
      <x:c r="J12" s="271"/>
      <x:c r="K12" s="195"/>
      <x:c r="L12" s="272"/>
      <x:c r="M12" s="181"/>
    </x:row>
    <x:row r="13" spans="1:13" s="78" customFormat="1" customHeight="1">
      <x:c r="A13" s="253"/>
      <x:c r="B13" s="265"/>
      <x:c r="C13" s="262"/>
      <x:c r="D13" s="194"/>
      <x:c r="E13" s="195"/>
      <x:c r="F13" s="195"/>
      <x:c r="G13" s="195"/>
      <x:c r="H13" s="195"/>
      <x:c r="I13" s="195"/>
      <x:c r="J13" s="195"/>
      <x:c r="K13" s="195"/>
      <x:c r="L13" s="257"/>
      <x:c r="M13" s="181"/>
    </x:row>
    <x:row r="14" spans="1:13" s="80" customFormat="1" customHeight="1">
      <x:c r="A14" s="253"/>
      <x:c r="B14" s="265"/>
      <x:c r="C14" s="262"/>
      <x:c r="D14" s="194"/>
      <x:c r="E14" s="195"/>
      <x:c r="F14" s="195"/>
      <x:c r="G14" s="195"/>
      <x:c r="H14" s="195"/>
      <x:c r="I14" s="195"/>
      <x:c r="J14" s="195"/>
      <x:c r="K14" s="195"/>
      <x:c r="L14" s="257"/>
      <x:c r="M14" s="180"/>
    </x:row>
    <x:row r="15" spans="1:13" s="78" customFormat="1" customHeight="1">
      <x:c r="A15" s="253"/>
      <x:c r="B15" s="265"/>
      <x:c r="C15" s="262"/>
      <x:c r="D15" s="194"/>
      <x:c r="E15" s="195"/>
      <x:c r="F15" s="195"/>
      <x:c r="G15" s="195"/>
      <x:c r="H15" s="195"/>
      <x:c r="I15" s="195"/>
      <x:c r="J15" s="195"/>
      <x:c r="K15" s="195"/>
      <x:c r="L15" s="257"/>
      <x:c r="M15" s="181"/>
    </x:row>
    <x:row r="16" spans="1:13" s="80" customFormat="1" customHeight="1">
      <x:c r="A16" s="232"/>
      <x:c r="B16" s="266"/>
      <x:c r="C16" s="267"/>
      <x:c r="D16" s="189"/>
      <x:c r="E16" s="177"/>
      <x:c r="F16" s="177"/>
      <x:c r="G16" s="177"/>
      <x:c r="H16" s="177"/>
      <x:c r="I16" s="177"/>
      <x:c r="J16" s="177"/>
      <x:c r="K16" s="177"/>
      <x:c r="L16" s="263"/>
      <x:c r="M16" s="180"/>
    </x:row>
    <x:row r="17" spans="1:13" s="80" customFormat="1" ht="19.5" customHeight="1">
      <x:c r="A17" s="232"/>
      <x:c r="B17" s="266"/>
      <x:c r="C17" s="267"/>
      <x:c r="D17" s="189"/>
      <x:c r="E17" s="177"/>
      <x:c r="F17" s="177"/>
      <x:c r="G17" s="177"/>
      <x:c r="H17" s="177"/>
      <x:c r="I17" s="177"/>
      <x:c r="J17" s="177"/>
      <x:c r="K17" s="177"/>
      <x:c r="L17" s="263"/>
      <x:c r="M17" s="180"/>
    </x:row>
    <x:row r="18" spans="1:13" s="78" customFormat="1" customHeight="1">
      <x:c r="A18" s="253"/>
      <x:c r="B18" s="265"/>
      <x:c r="C18" s="262"/>
      <x:c r="D18" s="194"/>
      <x:c r="E18" s="195"/>
      <x:c r="F18" s="195"/>
      <x:c r="G18" s="195"/>
      <x:c r="H18" s="195"/>
      <x:c r="I18" s="195"/>
      <x:c r="J18" s="195"/>
      <x:c r="K18" s="195"/>
      <x:c r="L18" s="257"/>
      <x:c r="M18" s="181"/>
    </x:row>
    <x:row r="19" spans="1:13" s="286" customFormat="1" customHeight="1">
      <x:c r="A19" s="158" t="s">
        <x:v>368</x:v>
      </x:c>
      <x:c r="B19" s="269"/>
      <x:c r="C19" s="270"/>
      <x:c r="D19" s="196"/>
      <x:c r="E19" s="287">
        <x:f>SUM(E3:E9)</x:f>
        <x:v>0</x:v>
      </x:c>
      <x:c r="F19" s="287"/>
      <x:c r="G19" s="287">
        <x:f>SUM(G3:G9)</x:f>
        <x:v>0</x:v>
      </x:c>
      <x:c r="H19" s="287"/>
      <x:c r="I19" s="287">
        <x:f>SUM(I3:I9)</x:f>
        <x:v>0</x:v>
      </x:c>
      <x:c r="J19" s="287"/>
      <x:c r="K19" s="287">
        <x:f>SUM(K3:K9)</x:f>
        <x:v>0</x:v>
      </x:c>
      <x:c r="L19" s="272"/>
      <x:c r="M19" s="181"/>
    </x:row>
    <x:row r="20" spans="1:13" s="114" customFormat="1" customHeight="1">
      <x:c r="A20" s="232"/>
      <x:c r="B20" s="266"/>
      <x:c r="C20" s="267"/>
      <x:c r="D20" s="189"/>
      <x:c r="E20" s="177"/>
      <x:c r="F20" s="177"/>
      <x:c r="G20" s="177"/>
      <x:c r="H20" s="177"/>
      <x:c r="I20" s="177"/>
      <x:c r="J20" s="177"/>
      <x:c r="K20" s="177"/>
      <x:c r="L20" s="263"/>
      <x:c r="M20" s="180"/>
    </x:row>
    <x:row r="21" spans="1:13" s="114" customFormat="1" customHeight="1">
      <x:c r="A21" s="232"/>
      <x:c r="B21" s="266"/>
      <x:c r="C21" s="267"/>
      <x:c r="D21" s="189"/>
      <x:c r="E21" s="177"/>
      <x:c r="F21" s="177"/>
      <x:c r="G21" s="177"/>
      <x:c r="H21" s="177"/>
      <x:c r="I21" s="177"/>
      <x:c r="J21" s="177"/>
      <x:c r="K21" s="177"/>
      <x:c r="L21" s="263"/>
      <x:c r="M21" s="180"/>
    </x:row>
    <x:row r="22" spans="1:13" s="114" customFormat="1" customHeight="1">
      <x:c r="A22" s="232"/>
      <x:c r="B22" s="266"/>
      <x:c r="C22" s="267"/>
      <x:c r="D22" s="189"/>
      <x:c r="E22" s="177"/>
      <x:c r="F22" s="177"/>
      <x:c r="G22" s="177"/>
      <x:c r="H22" s="177"/>
      <x:c r="I22" s="177"/>
      <x:c r="J22" s="177"/>
      <x:c r="K22" s="177"/>
      <x:c r="L22" s="263"/>
      <x:c r="M22" s="180"/>
    </x:row>
    <x:row r="23" spans="1:12" customHeight="1">
      <x:c r="A23" s="113"/>
      <x:c r="B23" s="112"/>
      <x:c r="C23" s="264"/>
      <x:c r="D23" s="112"/>
      <x:c r="E23" s="156"/>
      <x:c r="F23" s="156"/>
      <x:c r="G23" s="156"/>
      <x:c r="H23" s="156"/>
      <x:c r="I23" s="156"/>
      <x:c r="J23" s="156"/>
      <x:c r="K23" s="156"/>
      <x:c r="L23" s="252"/>
    </x:row>
  </x:sheetData>
  <x:mergeCells count="9">
    <x:mergeCell ref="H1:I1"/>
    <x:mergeCell ref="J1:K1"/>
    <x:mergeCell ref="L1:L2"/>
    <x:mergeCell ref="A1:A2"/>
    <x:mergeCell ref="B1:B2"/>
    <x:mergeCell ref="C1:C2"/>
    <x:mergeCell ref="D1:D2"/>
    <x:mergeCell ref="E1:E2"/>
    <x:mergeCell ref="F1:G1"/>
  </x:mergeCells>
  <x:printOptions horizontalCentered="1" verticalCentered="1" headings="0" gridLines="0" gridLinesSet="1"/>
  <x:pageMargins left="0.7086111307144165" right="0.7086111307144165" top="1.2991666793823242" bottom="0.74750000238418579" header="0.78694444894790649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&amp;C&amp;"굴림,Bold"&amp;24&amp;U총  괄  내  역  서&amp;U</x:oddHeader>
  </x:headerFooter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P30"/>
  <x:sheetViews>
    <x:sheetView view="pageBreakPreview" topLeftCell="A1" zoomScale="120" zoomScaleNormal="100" zoomScaleSheetLayoutView="120" workbookViewId="0">
      <x:pane xSplit="4" ySplit="2" topLeftCell="E18" activePane="bottomRight" state="frozen"/>
      <x:selection pane="bottomRight" activeCell="F24" activeCellId="0" sqref="F24:F24"/>
    </x:sheetView>
  </x:sheetViews>
  <x:sheetFormatPr defaultColWidth="9.625" defaultRowHeight="20.100000000000001" customHeight="1"/>
  <x:cols>
    <x:col min="1" max="1" width="18.125" style="83" customWidth="1"/>
    <x:col min="2" max="2" width="18.125" style="77" customWidth="1"/>
    <x:col min="3" max="3" width="6.625" style="82" customWidth="1"/>
    <x:col min="4" max="4" width="4.625" style="79" customWidth="1"/>
    <x:col min="5" max="11" width="11.625" style="80" customWidth="1"/>
    <x:col min="12" max="12" width="9.625" style="76" customWidth="1"/>
    <x:col min="13" max="15" width="9.625" style="77"/>
    <x:col min="16" max="16" width="14.875" style="77" bestFit="1" customWidth="1"/>
    <x:col min="17" max="256" width="9.625" style="77"/>
  </x:cols>
  <x:sheetData>
    <x:row r="1" spans="1:13" customHeight="1">
      <x:c r="A1" s="418" t="s">
        <x:v>317</x:v>
      </x:c>
      <x:c r="B1" s="418" t="s">
        <x:v>315</x:v>
      </x:c>
      <x:c r="C1" s="424" t="s">
        <x:v>329</x:v>
      </x:c>
      <x:c r="D1" s="425" t="s">
        <x:v>330</x:v>
      </x:c>
      <x:c r="E1" s="418" t="s">
        <x:v>334</x:v>
      </x:c>
      <x:c r="F1" s="418" t="s">
        <x:v>181</x:v>
      </x:c>
      <x:c r="G1" s="418"/>
      <x:c r="H1" s="418" t="s">
        <x:v>178</x:v>
      </x:c>
      <x:c r="I1" s="418"/>
      <x:c r="J1" s="418" t="s">
        <x:v>176</x:v>
      </x:c>
      <x:c r="K1" s="418"/>
      <x:c r="L1" s="416" t="s">
        <x:v>151</x:v>
      </x:c>
      <x:c r="M1" s="180"/>
    </x:row>
    <x:row r="2" spans="1:13" customHeight="1">
      <x:c r="A2" s="418"/>
      <x:c r="B2" s="418"/>
      <x:c r="C2" s="424"/>
      <x:c r="D2" s="425"/>
      <x:c r="E2" s="418"/>
      <x:c r="F2" s="214" t="s">
        <x:v>320</x:v>
      </x:c>
      <x:c r="G2" s="214" t="s">
        <x:v>318</x:v>
      </x:c>
      <x:c r="H2" s="214" t="s">
        <x:v>320</x:v>
      </x:c>
      <x:c r="I2" s="214" t="s">
        <x:v>318</x:v>
      </x:c>
      <x:c r="J2" s="214" t="s">
        <x:v>320</x:v>
      </x:c>
      <x:c r="K2" s="214" t="s">
        <x:v>318</x:v>
      </x:c>
      <x:c r="L2" s="416"/>
      <x:c r="M2" s="180"/>
    </x:row>
    <x:row r="3" spans="1:13" customHeight="1">
      <x:c r="A3" s="284" t="str">
        <x:f>'07. 수량산출서'!A3</x:f>
        <x:v>1. 철거공사</x:v>
      </x:c>
      <x:c r="B3" s="236"/>
      <x:c r="C3" s="197"/>
      <x:c r="D3" s="240"/>
      <x:c r="E3" s="195">
        <x:f>SUM(G3,I3,K3)</x:f>
        <x:v>0</x:v>
      </x:c>
      <x:c r="F3" s="195"/>
      <x:c r="G3" s="195"/>
      <x:c r="H3" s="195"/>
      <x:c r="I3" s="195">
        <x:f>SUM(I4)</x:f>
        <x:v>0</x:v>
      </x:c>
      <x:c r="J3" s="195"/>
      <x:c r="K3" s="195"/>
      <x:c r="L3" s="258"/>
      <x:c r="M3" s="180"/>
    </x:row>
    <x:row r="4" spans="1:13" customHeight="1">
      <x:c r="A4" s="236" t="str">
        <x:f>'07. 수량산출서'!A4</x:f>
        <x:v>기존 농축이송컨베이어</x:v>
      </x:c>
      <x:c r="B4" s="283" t="str">
        <x:f>'07. 수량산출서'!B4</x:f>
        <x:v>무축,D300*9M*2.2kW</x:v>
      </x:c>
      <x:c r="C4" s="290">
        <x:f>'07. 수량산출서'!D4</x:f>
        <x:v>1</x:v>
      </x:c>
      <x:c r="D4" s="240" t="str">
        <x:f>'07. 수량산출서'!C4</x:f>
        <x:v>TON</x:v>
      </x:c>
      <x:c r="E4" s="170">
        <x:f>SUM(G4,I4,K4)</x:f>
        <x:v>0</x:v>
      </x:c>
      <x:c r="F4" s="170"/>
      <x:c r="G4" s="170"/>
      <x:c r="H4" s="170">
        <x:f>'09. 일위대가표'!I13</x:f>
        <x:v>0</x:v>
      </x:c>
      <x:c r="I4" s="170">
        <x:f>TRUNC(H4*C4,0)</x:f>
        <x:v>0</x:v>
      </x:c>
      <x:c r="J4" s="170"/>
      <x:c r="K4" s="170"/>
      <x:c r="L4" s="258">
        <x:f>'09. 일위대가표'!N11</x:f>
        <x:v>2</x:v>
      </x:c>
      <x:c r="M4" s="180"/>
    </x:row>
    <x:row r="5" spans="1:13" ht="18.75" customHeight="1">
      <x:c r="A5" s="236"/>
      <x:c r="B5" s="260"/>
      <x:c r="C5" s="259"/>
      <x:c r="D5" s="186"/>
      <x:c r="E5" s="170"/>
      <x:c r="F5" s="170"/>
      <x:c r="G5" s="170"/>
      <x:c r="H5" s="170"/>
      <x:c r="I5" s="170"/>
      <x:c r="J5" s="177"/>
      <x:c r="K5" s="170"/>
      <x:c r="L5" s="258"/>
      <x:c r="M5" s="180"/>
    </x:row>
    <x:row r="6" spans="1:13" s="78" customFormat="1" customHeight="1">
      <x:c r="A6" s="253" t="str">
        <x:f>'07. 수량산출서'!A6</x:f>
        <x:v>2. 설치공사</x:v>
      </x:c>
      <x:c r="B6" s="254"/>
      <x:c r="C6" s="255"/>
      <x:c r="D6" s="256"/>
      <x:c r="E6" s="195">
        <x:f>SUM(G6,I6,K6)</x:f>
        <x:v>0</x:v>
      </x:c>
      <x:c r="F6" s="195"/>
      <x:c r="G6" s="195">
        <x:f>SUM(G7:G9)</x:f>
        <x:v>0</x:v>
      </x:c>
      <x:c r="H6" s="195"/>
      <x:c r="I6" s="195">
        <x:f>SUM(I7:I10)</x:f>
        <x:v>0</x:v>
      </x:c>
      <x:c r="J6" s="195"/>
      <x:c r="K6" s="195">
        <x:f>SUM(K7:K10)</x:f>
        <x:v>0</x:v>
      </x:c>
      <x:c r="L6" s="257"/>
      <x:c r="M6" s="181"/>
    </x:row>
    <x:row r="7" spans="1:13" customHeight="1">
      <x:c r="A7" s="236" t="str">
        <x:f>'07. 수량산출서'!A7</x:f>
        <x:v>슬러지 유량계 구매</x:v>
      </x:c>
      <x:c r="B7" s="236" t="str">
        <x:f>'07. 수량산출서'!B7</x:f>
        <x:v>분리형, 150A</x:v>
      </x:c>
      <x:c r="C7" s="197">
        <x:f>'07. 수량산출서'!D7</x:f>
        <x:v>1</x:v>
      </x:c>
      <x:c r="D7" s="240" t="str">
        <x:f>'07. 수량산출서'!C7</x:f>
        <x:v>대</x:v>
      </x:c>
      <x:c r="E7" s="170">
        <x:f>SUM(G7,I7,K7)</x:f>
        <x:v>0</x:v>
      </x:c>
      <x:c r="F7" s="170">
        <x:f>'08. 가격조사표'!L8</x:f>
        <x:v>0</x:v>
      </x:c>
      <x:c r="G7" s="170">
        <x:f>TRUNC(F7*C7,0)</x:f>
        <x:v>0</x:v>
      </x:c>
      <x:c r="H7" s="170"/>
      <x:c r="I7" s="170"/>
      <x:c r="J7" s="170"/>
      <x:c r="K7" s="170"/>
      <x:c r="L7" s="258" t="str">
        <x:f>'08. 가격조사표'!N8</x:f>
        <x:v>단가3</x:v>
      </x:c>
      <x:c r="M7" s="180"/>
    </x:row>
    <x:row r="8" spans="1:13" customHeight="1">
      <x:c r="A8" s="236" t="str">
        <x:f>'07. 수량산출서'!A8</x:f>
        <x:v>슬러지펌프 설치</x:v>
      </x:c>
      <x:c r="B8" s="260" t="str">
        <x:f>'07. 수량산출서'!B8</x:f>
        <x:v>11kW, 로브펌프</x:v>
      </x:c>
      <x:c r="C8" s="259">
        <x:f>'07. 수량산출서'!D8</x:f>
        <x:v>1</x:v>
      </x:c>
      <x:c r="D8" s="186" t="str">
        <x:f>'07. 수량산출서'!C8</x:f>
        <x:v>개소</x:v>
      </x:c>
      <x:c r="E8" s="170">
        <x:f>SUM(G8,I8,K8)</x:f>
        <x:v>0</x:v>
      </x:c>
      <x:c r="F8" s="170"/>
      <x:c r="G8" s="170"/>
      <x:c r="H8" s="170">
        <x:f>'09. 일위대가표'!I19</x:f>
        <x:v>0</x:v>
      </x:c>
      <x:c r="I8" s="170">
        <x:f>TRUNC(H8*C8,0)</x:f>
        <x:v>0</x:v>
      </x:c>
      <x:c r="J8" s="177">
        <x:f>'09. 일위대가표'!K19</x:f>
        <x:v>0</x:v>
      </x:c>
      <x:c r="K8" s="170">
        <x:f>TRUNC(J8*C8,0)</x:f>
        <x:v>0</x:v>
      </x:c>
      <x:c r="L8" s="258">
        <x:f>'09. 일위대가표'!N15</x:f>
        <x:v>3</x:v>
      </x:c>
      <x:c r="M8" s="180"/>
    </x:row>
    <x:row r="9" spans="1:13" customHeight="1">
      <x:c r="A9" s="236" t="str">
        <x:f>'07. 수량산출서'!A9</x:f>
        <x:v>슬러지 유량계 설치</x:v>
      </x:c>
      <x:c r="B9" s="260" t="str">
        <x:f>'07. 수량산출서'!B9</x:f>
        <x:v xml:space="preserve">150A </x:v>
      </x:c>
      <x:c r="C9" s="259">
        <x:f>'07. 수량산출서'!D9</x:f>
        <x:v>1</x:v>
      </x:c>
      <x:c r="D9" s="186" t="str">
        <x:f>'07. 수량산출서'!C9</x:f>
        <x:v>개소</x:v>
      </x:c>
      <x:c r="E9" s="170">
        <x:f>SUM(G9,I9,K9)</x:f>
        <x:v>0</x:v>
      </x:c>
      <x:c r="F9" s="170"/>
      <x:c r="G9" s="170"/>
      <x:c r="H9" s="170">
        <x:f>'09. 일위대가표'!I25</x:f>
        <x:v>0</x:v>
      </x:c>
      <x:c r="I9" s="170">
        <x:f>TRUNC(H9*C9,0)</x:f>
        <x:v>0</x:v>
      </x:c>
      <x:c r="J9" s="177">
        <x:f>'09. 일위대가표'!K25</x:f>
        <x:v>0</x:v>
      </x:c>
      <x:c r="K9" s="170">
        <x:f>TRUNC(J9*C9,0)</x:f>
        <x:v>0</x:v>
      </x:c>
      <x:c r="L9" s="258">
        <x:f>'09. 일위대가표'!N21</x:f>
        <x:v>4</x:v>
      </x:c>
      <x:c r="M9" s="180"/>
    </x:row>
    <x:row r="10" spans="1:13" customHeight="1">
      <x:c r="A10" s="236" t="str">
        <x:f>'07. 수량산출서'!A10</x:f>
        <x:v>농축이송컨베이어설치</x:v>
      </x:c>
      <x:c r="B10" s="260" t="str">
        <x:f>'07. 수량산출서'!B10</x:f>
        <x:v>무축,D300*12M*3.7kW</x:v>
      </x:c>
      <x:c r="C10" s="290">
        <x:f>'07. 수량산출서'!D10</x:f>
        <x:v>1.75</x:v>
      </x:c>
      <x:c r="D10" s="186" t="str">
        <x:f>'07. 수량산출서'!C10</x:f>
        <x:v>TON</x:v>
      </x:c>
      <x:c r="E10" s="170">
        <x:f>SUM(G10,I10,K10)</x:f>
        <x:v>0</x:v>
      </x:c>
      <x:c r="F10" s="170"/>
      <x:c r="G10" s="170"/>
      <x:c r="H10" s="170">
        <x:f>'09. 일위대가표'!I9</x:f>
        <x:v>0</x:v>
      </x:c>
      <x:c r="I10" s="170">
        <x:f>TRUNC(H10*C10,0)</x:f>
        <x:v>0</x:v>
      </x:c>
      <x:c r="J10" s="177"/>
      <x:c r="K10" s="170"/>
      <x:c r="L10" s="258">
        <x:f>'09. 일위대가표'!A3</x:f>
        <x:v>1</x:v>
      </x:c>
      <x:c r="M10" s="180"/>
    </x:row>
    <x:row r="11" spans="1:13" customHeight="1">
      <x:c r="A11" s="236"/>
      <x:c r="B11" s="260"/>
      <x:c r="C11" s="261"/>
      <x:c r="D11" s="186"/>
      <x:c r="E11" s="170"/>
      <x:c r="F11" s="170"/>
      <x:c r="G11" s="170"/>
      <x:c r="H11" s="170"/>
      <x:c r="I11" s="170"/>
      <x:c r="J11" s="177"/>
      <x:c r="K11" s="170"/>
      <x:c r="L11" s="258"/>
      <x:c r="M11" s="180"/>
    </x:row>
    <x:row r="12" spans="1:13" s="78" customFormat="1" customHeight="1">
      <x:c r="A12" s="159" t="str">
        <x:f>'07. 수량산출서'!A12</x:f>
        <x:v>3. 배관공사</x:v>
      </x:c>
      <x:c r="B12" s="184"/>
      <x:c r="C12" s="262"/>
      <x:c r="D12" s="194"/>
      <x:c r="E12" s="195">
        <x:f t="shared" ref="E12:E30" si="0">SUM(G12,I12,K12)</x:f>
        <x:v>0</x:v>
      </x:c>
      <x:c r="F12" s="195"/>
      <x:c r="G12" s="195">
        <x:f>SUM(G13:G26)</x:f>
        <x:v>0</x:v>
      </x:c>
      <x:c r="H12" s="195"/>
      <x:c r="I12" s="195">
        <x:f>SUM(I13:I26)</x:f>
        <x:v>0</x:v>
      </x:c>
      <x:c r="J12" s="195"/>
      <x:c r="K12" s="195">
        <x:f>SUM(K13:K26)</x:f>
        <x:v>0</x:v>
      </x:c>
      <x:c r="L12" s="258"/>
      <x:c r="M12" s="181"/>
    </x:row>
    <x:row r="13" spans="1:13" customHeight="1">
      <x:c r="A13" s="236" t="str">
        <x:f>'07. 수량산출서'!A14</x:f>
        <x:v>스테인레스 강관</x:v>
      </x:c>
      <x:c r="B13" s="236" t="str">
        <x:f>'07. 수량산출서'!B14</x:f>
        <x:v>150A, 3.5T</x:v>
      </x:c>
      <x:c r="C13" s="261">
        <x:f>'07. 수량산출서'!D14</x:f>
        <x:v>6</x:v>
      </x:c>
      <x:c r="D13" s="186" t="str">
        <x:f>'07. 수량산출서'!C14</x:f>
        <x:v>m</x:v>
      </x:c>
      <x:c r="E13" s="170">
        <x:f t="shared" si="0"/>
        <x:v>0</x:v>
      </x:c>
      <x:c r="F13" s="170">
        <x:f>'08. 가격조사표'!L13</x:f>
        <x:v>0</x:v>
      </x:c>
      <x:c r="G13" s="170">
        <x:f t="shared" ref="G13:G20" si="1">TRUNC(F13*C13,0)</x:f>
        <x:v>0</x:v>
      </x:c>
      <x:c r="H13" s="170"/>
      <x:c r="I13" s="170"/>
      <x:c r="J13" s="170"/>
      <x:c r="K13" s="170"/>
      <x:c r="L13" s="258" t="str">
        <x:f>'08. 가격조사표'!N13</x:f>
        <x:v>단가6</x:v>
      </x:c>
      <x:c r="M13" s="180"/>
    </x:row>
    <x:row r="14" spans="1:16" customHeight="1">
      <x:c r="A14" s="236" t="str">
        <x:f>'07. 수량산출서'!A15</x:f>
        <x:v>스테인레스 강관</x:v>
      </x:c>
      <x:c r="B14" s="236" t="str">
        <x:f>'07. 수량산출서'!B15</x:f>
        <x:v>100A, 3.0T</x:v>
      </x:c>
      <x:c r="C14" s="261">
        <x:f>'07. 수량산출서'!D15</x:f>
        <x:v>6</x:v>
      </x:c>
      <x:c r="D14" s="186" t="str">
        <x:f>'07. 수량산출서'!C15</x:f>
        <x:v>m</x:v>
      </x:c>
      <x:c r="E14" s="170">
        <x:f t="shared" si="0"/>
        <x:v>0</x:v>
      </x:c>
      <x:c r="F14" s="170">
        <x:f>'08. 가격조사표'!L14</x:f>
        <x:v>0</x:v>
      </x:c>
      <x:c r="G14" s="170">
        <x:f t="shared" si="1"/>
        <x:v>0</x:v>
      </x:c>
      <x:c r="H14" s="170"/>
      <x:c r="I14" s="170"/>
      <x:c r="J14" s="170"/>
      <x:c r="K14" s="170"/>
      <x:c r="L14" s="258" t="str">
        <x:f>'08. 가격조사표'!N14</x:f>
        <x:v>단가7</x:v>
      </x:c>
      <x:c r="M14" s="180"/>
      <x:c r="P14" s="285">
        <x:v>29000000</x:v>
      </x:c>
    </x:row>
    <x:row r="15" spans="1:16" customHeight="1">
      <x:c r="A15" s="236" t="str">
        <x:f>'07. 수량산출서'!A16</x:f>
        <x:v>스테인레스 엘보</x:v>
      </x:c>
      <x:c r="B15" s="236" t="str">
        <x:f>'07. 수량산출서'!B16</x:f>
        <x:v>150A</x:v>
      </x:c>
      <x:c r="C15" s="197">
        <x:f>'07. 수량산출서'!D16</x:f>
        <x:v>2</x:v>
      </x:c>
      <x:c r="D15" s="186" t="str">
        <x:f>'07. 수량산출서'!C16</x:f>
        <x:v>EA</x:v>
      </x:c>
      <x:c r="E15" s="170">
        <x:f t="shared" si="0"/>
        <x:v>0</x:v>
      </x:c>
      <x:c r="F15" s="170">
        <x:f>'08. 가격조사표'!L15</x:f>
        <x:v>0</x:v>
      </x:c>
      <x:c r="G15" s="170">
        <x:f t="shared" si="1"/>
        <x:v>0</x:v>
      </x:c>
      <x:c r="H15" s="170"/>
      <x:c r="I15" s="170"/>
      <x:c r="J15" s="170"/>
      <x:c r="K15" s="170"/>
      <x:c r="L15" s="258" t="str">
        <x:f>'08. 가격조사표'!N15</x:f>
        <x:v>단가8</x:v>
      </x:c>
      <x:c r="M15" s="180"/>
      <x:c r="P15" s="88">
        <x:f>P14*805</x:f>
        <x:v>23345000000</x:v>
      </x:c>
    </x:row>
    <x:row r="16" spans="1:13" customHeight="1">
      <x:c r="A16" s="236" t="str">
        <x:f>'07. 수량산출서'!A17</x:f>
        <x:v>스테인레스 엘보</x:v>
      </x:c>
      <x:c r="B16" s="236" t="str">
        <x:f>'07. 수량산출서'!B17</x:f>
        <x:v>100A</x:v>
      </x:c>
      <x:c r="C16" s="197">
        <x:f>'07. 수량산출서'!D17</x:f>
        <x:v>2</x:v>
      </x:c>
      <x:c r="D16" s="186" t="str">
        <x:f>'07. 수량산출서'!C17</x:f>
        <x:v>EA</x:v>
      </x:c>
      <x:c r="E16" s="170">
        <x:f t="shared" si="0"/>
        <x:v>0</x:v>
      </x:c>
      <x:c r="F16" s="170">
        <x:f>'08. 가격조사표'!L16</x:f>
        <x:v>0</x:v>
      </x:c>
      <x:c r="G16" s="170">
        <x:f t="shared" si="1"/>
        <x:v>0</x:v>
      </x:c>
      <x:c r="H16" s="170"/>
      <x:c r="I16" s="170"/>
      <x:c r="J16" s="170"/>
      <x:c r="K16" s="170"/>
      <x:c r="L16" s="258" t="str">
        <x:f>'08. 가격조사표'!N16</x:f>
        <x:v>단가9</x:v>
      </x:c>
      <x:c r="M16" s="180"/>
    </x:row>
    <x:row r="17" spans="1:13" customHeight="1">
      <x:c r="A17" s="236" t="str">
        <x:f>'07. 수량산출서'!A18</x:f>
        <x:v>스테인레스 티</x:v>
      </x:c>
      <x:c r="B17" s="236" t="str">
        <x:f>'07. 수량산출서'!B18</x:f>
        <x:v>150A</x:v>
      </x:c>
      <x:c r="C17" s="197">
        <x:f>'07. 수량산출서'!D18</x:f>
        <x:v>2</x:v>
      </x:c>
      <x:c r="D17" s="186" t="str">
        <x:f>'07. 수량산출서'!C18</x:f>
        <x:v>EA</x:v>
      </x:c>
      <x:c r="E17" s="170">
        <x:f t="shared" si="0"/>
        <x:v>0</x:v>
      </x:c>
      <x:c r="F17" s="170">
        <x:f>'08. 가격조사표'!L17</x:f>
        <x:v>0</x:v>
      </x:c>
      <x:c r="G17" s="170">
        <x:f t="shared" si="1"/>
        <x:v>0</x:v>
      </x:c>
      <x:c r="H17" s="170"/>
      <x:c r="I17" s="170"/>
      <x:c r="J17" s="170"/>
      <x:c r="K17" s="170"/>
      <x:c r="L17" s="258" t="str">
        <x:f>'08. 가격조사표'!N17</x:f>
        <x:v>단가10</x:v>
      </x:c>
      <x:c r="M17" s="180"/>
    </x:row>
    <x:row r="18" spans="1:13" customHeight="1">
      <x:c r="A18" s="236" t="str">
        <x:f>'07. 수량산출서'!A19</x:f>
        <x:v>스테인레스 레듀셔</x:v>
      </x:c>
      <x:c r="B18" s="236" t="str">
        <x:f>'07. 수량산출서'!B19</x:f>
        <x:v>150A * 100A</x:v>
      </x:c>
      <x:c r="C18" s="197">
        <x:f>'07. 수량산출서'!D19</x:f>
        <x:v>1</x:v>
      </x:c>
      <x:c r="D18" s="186" t="str">
        <x:f>'07. 수량산출서'!C19</x:f>
        <x:v>EA</x:v>
      </x:c>
      <x:c r="E18" s="170">
        <x:f t="shared" si="0"/>
        <x:v>0</x:v>
      </x:c>
      <x:c r="F18" s="170">
        <x:f>'08. 가격조사표'!L18</x:f>
        <x:v>0</x:v>
      </x:c>
      <x:c r="G18" s="170">
        <x:f t="shared" si="1"/>
        <x:v>0</x:v>
      </x:c>
      <x:c r="H18" s="170"/>
      <x:c r="I18" s="170"/>
      <x:c r="J18" s="170"/>
      <x:c r="K18" s="170"/>
      <x:c r="L18" s="258" t="str">
        <x:f>'08. 가격조사표'!N18</x:f>
        <x:v>단가11</x:v>
      </x:c>
      <x:c r="M18" s="180"/>
    </x:row>
    <x:row r="19" spans="1:13" customHeight="1">
      <x:c r="A19" s="236" t="str">
        <x:f>'07. 수량산출서'!A20</x:f>
        <x:v>스테인레스 플랜지</x:v>
      </x:c>
      <x:c r="B19" s="236" t="str">
        <x:f>'07. 수량산출서'!B20</x:f>
        <x:v>150A</x:v>
      </x:c>
      <x:c r="C19" s="197">
        <x:f>'07. 수량산출서'!D20</x:f>
        <x:v>9</x:v>
      </x:c>
      <x:c r="D19" s="186" t="str">
        <x:f>'07. 수량산출서'!C20</x:f>
        <x:v>EA</x:v>
      </x:c>
      <x:c r="E19" s="170">
        <x:f t="shared" si="0"/>
        <x:v>0</x:v>
      </x:c>
      <x:c r="F19" s="170">
        <x:f>'08. 가격조사표'!L19</x:f>
        <x:v>0</x:v>
      </x:c>
      <x:c r="G19" s="170">
        <x:f t="shared" si="1"/>
        <x:v>0</x:v>
      </x:c>
      <x:c r="H19" s="170"/>
      <x:c r="I19" s="170"/>
      <x:c r="J19" s="170"/>
      <x:c r="K19" s="170"/>
      <x:c r="L19" s="258" t="str">
        <x:f>'08. 가격조사표'!N19</x:f>
        <x:v>단가12</x:v>
      </x:c>
      <x:c r="M19" s="180"/>
    </x:row>
    <x:row r="20" spans="1:13" customHeight="1">
      <x:c r="A20" s="236" t="str">
        <x:f>'07. 수량산출서'!A21</x:f>
        <x:v>주철 게이트밸브</x:v>
      </x:c>
      <x:c r="B20" s="236" t="str">
        <x:f>'07. 수량산출서'!B21</x:f>
        <x:v>150A</x:v>
      </x:c>
      <x:c r="C20" s="197">
        <x:f>'07. 수량산출서'!D21</x:f>
        <x:v>3</x:v>
      </x:c>
      <x:c r="D20" s="186" t="str">
        <x:f>'07. 수량산출서'!C21</x:f>
        <x:v>EA</x:v>
      </x:c>
      <x:c r="E20" s="170">
        <x:f t="shared" si="0"/>
        <x:v>0</x:v>
      </x:c>
      <x:c r="F20" s="170">
        <x:f>'08. 가격조사표'!L20</x:f>
        <x:v>0</x:v>
      </x:c>
      <x:c r="G20" s="170">
        <x:f t="shared" si="1"/>
        <x:v>0</x:v>
      </x:c>
      <x:c r="H20" s="170"/>
      <x:c r="I20" s="170"/>
      <x:c r="J20" s="170"/>
      <x:c r="K20" s="170"/>
      <x:c r="L20" s="258" t="str">
        <x:f>'08. 가격조사표'!N20</x:f>
        <x:v>단가13</x:v>
      </x:c>
      <x:c r="M20" s="180"/>
    </x:row>
    <x:row r="21" spans="1:13" customHeight="1">
      <x:c r="A21" s="236" t="str">
        <x:f>'07. 수량산출서'!A22</x:f>
        <x:v>배관설치</x:v>
      </x:c>
      <x:c r="B21" s="236" t="str">
        <x:f>'07. 수량산출서'!B22</x:f>
        <x:v>150A</x:v>
      </x:c>
      <x:c r="C21" s="261">
        <x:f>'07. 수량산출서'!D22</x:f>
        <x:v>6</x:v>
      </x:c>
      <x:c r="D21" s="186" t="str">
        <x:f>'07. 수량산출서'!C22</x:f>
        <x:v>m</x:v>
      </x:c>
      <x:c r="E21" s="170">
        <x:f t="shared" si="0"/>
        <x:v>0</x:v>
      </x:c>
      <x:c r="F21" s="170"/>
      <x:c r="G21" s="170"/>
      <x:c r="H21" s="170">
        <x:f>VLOOKUP(L21,'09. 일위대가표'!N:P,3,FALSE)</x:f>
        <x:v>0</x:v>
      </x:c>
      <x:c r="I21" s="170">
        <x:f>TRUNC(H21*C21,0)</x:f>
        <x:v>0</x:v>
      </x:c>
      <x:c r="J21" s="170">
        <x:f>VLOOKUP(L21,'09. 일위대가표'!N:Q,4,FALSE)</x:f>
        <x:v>0</x:v>
      </x:c>
      <x:c r="K21" s="170">
        <x:f>TRUNC(J21*C21,0)</x:f>
        <x:v>0</x:v>
      </x:c>
      <x:c r="L21" s="263">
        <x:f>'09. 일위대가표'!N27</x:f>
        <x:v>5</x:v>
      </x:c>
      <x:c r="M21" s="180"/>
    </x:row>
    <x:row r="22" spans="1:13" customHeight="1">
      <x:c r="A22" s="236" t="str">
        <x:f>'07. 수량산출서'!A23</x:f>
        <x:v>배관설치</x:v>
      </x:c>
      <x:c r="B22" s="236" t="str">
        <x:f>'07. 수량산출서'!B23</x:f>
        <x:v>100A</x:v>
      </x:c>
      <x:c r="C22" s="261">
        <x:f>'07. 수량산출서'!D23</x:f>
        <x:v>6</x:v>
      </x:c>
      <x:c r="D22" s="186" t="str">
        <x:f>'07. 수량산출서'!C23</x:f>
        <x:v>m</x:v>
      </x:c>
      <x:c r="E22" s="170">
        <x:f t="shared" si="0"/>
        <x:v>0</x:v>
      </x:c>
      <x:c r="F22" s="170"/>
      <x:c r="G22" s="170"/>
      <x:c r="H22" s="170">
        <x:f>VLOOKUP(L22,'09. 일위대가표'!N:P,3,FALSE)</x:f>
        <x:v>0</x:v>
      </x:c>
      <x:c r="I22" s="170">
        <x:f>TRUNC(H22*C22,0)</x:f>
        <x:v>0</x:v>
      </x:c>
      <x:c r="J22" s="170">
        <x:f>VLOOKUP(L22,'09. 일위대가표'!N:Q,4,FALSE)</x:f>
        <x:v>0</x:v>
      </x:c>
      <x:c r="K22" s="170">
        <x:f>TRUNC(J22*C22,0)</x:f>
        <x:v>0</x:v>
      </x:c>
      <x:c r="L22" s="263">
        <x:f>'09. 일위대가표'!N35</x:f>
        <x:v>6</x:v>
      </x:c>
      <x:c r="M22" s="180"/>
    </x:row>
    <x:row r="23" spans="1:13" customHeight="1">
      <x:c r="A23" s="236" t="str">
        <x:f>'07. 수량산출서'!A24</x:f>
        <x:v>용접접합</x:v>
      </x:c>
      <x:c r="B23" s="236" t="str">
        <x:f>'07. 수량산출서'!B24</x:f>
        <x:v>150A</x:v>
      </x:c>
      <x:c r="C23" s="197">
        <x:f>'07. 수량산출서'!D24</x:f>
        <x:v>11</x:v>
      </x:c>
      <x:c r="D23" s="186" t="str">
        <x:f>'07. 수량산출서'!C24</x:f>
        <x:v>개소</x:v>
      </x:c>
      <x:c r="E23" s="170">
        <x:f t="shared" si="0"/>
        <x:v>0</x:v>
      </x:c>
      <x:c r="F23" s="170"/>
      <x:c r="G23" s="170">
        <x:f>TRUNC(F23*C23,0)</x:f>
        <x:v>0</x:v>
      </x:c>
      <x:c r="H23" s="170">
        <x:f>VLOOKUP(L23,'09. 일위대가표'!N:P,3,FALSE)</x:f>
        <x:v>0</x:v>
      </x:c>
      <x:c r="I23" s="170">
        <x:f>TRUNC(H23*C23,0)</x:f>
        <x:v>0</x:v>
      </x:c>
      <x:c r="J23" s="170">
        <x:f>'09. 일위대가표'!K48</x:f>
        <x:v>0</x:v>
      </x:c>
      <x:c r="K23" s="170">
        <x:f t="shared" ref="K23:K24" si="2">TRUNC(J23*C23,0)</x:f>
        <x:v>0</x:v>
      </x:c>
      <x:c r="L23" s="263">
        <x:f>'09. 일위대가표'!N43</x:f>
        <x:v>7</x:v>
      </x:c>
      <x:c r="M23" s="180"/>
    </x:row>
    <x:row r="24" spans="1:13" s="77" customFormat="1" customHeight="1">
      <x:c r="A24" s="236" t="str">
        <x:f>'07. 수량산출서'!A25</x:f>
        <x:v>용접접합</x:v>
      </x:c>
      <x:c r="B24" s="236" t="str">
        <x:f>'07. 수량산출서'!B25</x:f>
        <x:v>100A</x:v>
      </x:c>
      <x:c r="C24" s="363">
        <x:f>'07. 수량산출서'!F25</x:f>
        <x:v>2</x:v>
      </x:c>
      <x:c r="D24" s="165" t="str">
        <x:f>'07. 수량산출서'!C25</x:f>
        <x:v>개소</x:v>
      </x:c>
      <x:c r="E24" s="170">
        <x:f t="shared" si="0"/>
        <x:v>0</x:v>
      </x:c>
      <x:c r="F24" s="170"/>
      <x:c r="G24" s="170">
        <x:f>TRUNC(F24*C24,0)</x:f>
        <x:v>0</x:v>
      </x:c>
      <x:c r="H24" s="170">
        <x:f>'09. 일위대가표'!I55</x:f>
        <x:v>0</x:v>
      </x:c>
      <x:c r="I24" s="170">
        <x:f>TRUNC(H24*C24,0)</x:f>
        <x:v>0</x:v>
      </x:c>
      <x:c r="J24" s="170">
        <x:f>'09. 일위대가표'!K55</x:f>
        <x:v>0</x:v>
      </x:c>
      <x:c r="K24" s="170">
        <x:f t="shared" si="2"/>
        <x:v>0</x:v>
      </x:c>
      <x:c r="L24" s="263">
        <x:f>'09. 일위대가표'!A50</x:f>
        <x:v>8</x:v>
      </x:c>
      <x:c r="M24" s="180"/>
    </x:row>
    <x:row r="25" spans="1:13" customHeight="1">
      <x:c r="A25" s="236" t="str">
        <x:f>'07. 수량산출서'!A26</x:f>
        <x:v>플랜지 접합</x:v>
      </x:c>
      <x:c r="B25" s="236" t="str">
        <x:f>'07. 수량산출서'!B26</x:f>
        <x:v>150A</x:v>
      </x:c>
      <x:c r="C25" s="197">
        <x:f>'07. 수량산출서'!D26</x:f>
        <x:v>9</x:v>
      </x:c>
      <x:c r="D25" s="186" t="str">
        <x:f>'07. 수량산출서'!C26</x:f>
        <x:v>개소</x:v>
      </x:c>
      <x:c r="E25" s="170">
        <x:f t="shared" si="0"/>
        <x:v>0</x:v>
      </x:c>
      <x:c r="F25" s="177"/>
      <x:c r="G25" s="170"/>
      <x:c r="H25" s="170">
        <x:f>'09. 일위대가표'!I60</x:f>
        <x:v>0</x:v>
      </x:c>
      <x:c r="I25" s="170">
        <x:f>TRUNC(H25*C25,0)</x:f>
        <x:v>0</x:v>
      </x:c>
      <x:c r="J25" s="170"/>
      <x:c r="K25" s="170"/>
      <x:c r="L25" s="263">
        <x:f>'09. 일위대가표'!N57</x:f>
        <x:v>9</x:v>
      </x:c>
      <x:c r="M25" s="180"/>
    </x:row>
    <x:row r="26" spans="1:13" customHeight="1">
      <x:c r="A26" s="236" t="str">
        <x:f>'07. 수량산출서'!A27</x:f>
        <x:v>밸브설치</x:v>
      </x:c>
      <x:c r="B26" s="236" t="str">
        <x:f>'07. 수량산출서'!B27</x:f>
        <x:v>150A</x:v>
      </x:c>
      <x:c r="C26" s="197">
        <x:f>'07. 수량산출서'!D27</x:f>
        <x:v>3</x:v>
      </x:c>
      <x:c r="D26" s="186" t="str">
        <x:f>'07. 수량산출서'!C27</x:f>
        <x:v>개소</x:v>
      </x:c>
      <x:c r="E26" s="170">
        <x:f t="shared" si="0"/>
        <x:v>0</x:v>
      </x:c>
      <x:c r="F26" s="170"/>
      <x:c r="G26" s="170"/>
      <x:c r="H26" s="170">
        <x:f>'09. 일위대가표'!I66</x:f>
        <x:v>0</x:v>
      </x:c>
      <x:c r="I26" s="170">
        <x:f>TRUNC(H26*C26,0)</x:f>
        <x:v>0</x:v>
      </x:c>
      <x:c r="J26" s="170">
        <x:f>'09. 일위대가표'!K66</x:f>
        <x:v>0</x:v>
      </x:c>
      <x:c r="K26" s="170">
        <x:f>TRUNC(J26*C26,0)</x:f>
        <x:v>0</x:v>
      </x:c>
      <x:c r="L26" s="263">
        <x:f>'09. 일위대가표'!N62</x:f>
        <x:v>10</x:v>
      </x:c>
      <x:c r="M26" s="180"/>
    </x:row>
    <x:row r="27" spans="1:13" customHeight="1">
      <x:c r="A27" s="232"/>
      <x:c r="B27" s="189"/>
      <x:c r="C27" s="261"/>
      <x:c r="D27" s="186"/>
      <x:c r="E27" s="170"/>
      <x:c r="F27" s="177"/>
      <x:c r="G27" s="170"/>
      <x:c r="H27" s="177"/>
      <x:c r="I27" s="177"/>
      <x:c r="J27" s="177"/>
      <x:c r="K27" s="177"/>
      <x:c r="L27" s="263"/>
      <x:c r="M27" s="180"/>
    </x:row>
    <x:row r="28" spans="1:13" customHeight="1">
      <x:c r="A28" s="268" t="str">
        <x:f>'08. 가격조사표'!A22</x:f>
        <x:v>4. 고재처리</x:v>
      </x:c>
      <x:c r="B28" s="189"/>
      <x:c r="C28" s="261"/>
      <x:c r="D28" s="186"/>
      <x:c r="E28" s="337">
        <x:f t="shared" si="0"/>
        <x:v>0</x:v>
      </x:c>
      <x:c r="F28" s="338"/>
      <x:c r="G28" s="337">
        <x:f>SUM(G29:G30)</x:f>
        <x:v>0</x:v>
      </x:c>
      <x:c r="H28" s="271"/>
      <x:c r="I28" s="271"/>
      <x:c r="J28" s="271"/>
      <x:c r="K28" s="271"/>
      <x:c r="L28" s="272"/>
      <x:c r="M28" s="180"/>
    </x:row>
    <x:row r="29" spans="1:13" customHeight="1">
      <x:c r="A29" s="329" t="str">
        <x:f>'07. 수량산출서'!A31</x:f>
        <x:v>기존 농축이송컨베이어</x:v>
      </x:c>
      <x:c r="B29" s="331" t="str">
        <x:f>'07. 수량산출서'!H31</x:f>
        <x:v>STS 304</x:v>
      </x:c>
      <x:c r="C29" s="261">
        <x:f>'07. 수량산출서'!D31</x:f>
        <x:v>1000</x:v>
      </x:c>
      <x:c r="D29" s="186" t="str">
        <x:f>'07. 수량산출서'!C31</x:f>
        <x:v>KG</x:v>
      </x:c>
      <x:c r="E29" s="333">
        <x:f t="shared" si="0"/>
        <x:v>0</x:v>
      </x:c>
      <x:c r="F29" s="332">
        <x:f>'08. 가격조사표'!L23</x:f>
        <x:v>0</x:v>
      </x:c>
      <x:c r="G29" s="333">
        <x:f>TRUNC(F29*C29,0)</x:f>
        <x:v>0</x:v>
      </x:c>
      <x:c r="H29" s="177"/>
      <x:c r="I29" s="177"/>
      <x:c r="J29" s="177"/>
      <x:c r="K29" s="177"/>
      <x:c r="L29" s="263" t="str">
        <x:f>'08. 가격조사표'!N23</x:f>
        <x:v>단가14</x:v>
      </x:c>
      <x:c r="M29" s="180"/>
    </x:row>
    <x:row r="30" spans="1:13" customHeight="1">
      <x:c r="A30" s="329" t="str">
        <x:f>'07. 수량산출서'!A32</x:f>
        <x:v>드럼농축기</x:v>
      </x:c>
      <x:c r="B30" s="331" t="str">
        <x:f>'07. 수량산출서'!H32</x:f>
        <x:v>중량A</x:v>
      </x:c>
      <x:c r="C30" s="261">
        <x:f>'07. 수량산출서'!D32</x:f>
        <x:v>2950</x:v>
      </x:c>
      <x:c r="D30" s="186" t="str">
        <x:f>'07. 수량산출서'!C32</x:f>
        <x:v>KG</x:v>
      </x:c>
      <x:c r="E30" s="333">
        <x:f t="shared" si="0"/>
        <x:v>0</x:v>
      </x:c>
      <x:c r="F30" s="332">
        <x:f>'08. 가격조사표'!L23</x:f>
        <x:v>0</x:v>
      </x:c>
      <x:c r="G30" s="333">
        <x:f>TRUNC(F30*C30,0)</x:f>
        <x:v>0</x:v>
      </x:c>
      <x:c r="H30" s="177"/>
      <x:c r="I30" s="177"/>
      <x:c r="J30" s="177"/>
      <x:c r="K30" s="177"/>
      <x:c r="L30" s="263" t="str">
        <x:f>'08. 가격조사표'!N24</x:f>
        <x:v>단가15</x:v>
      </x:c>
      <x:c r="M30" s="180"/>
    </x:row>
  </x:sheetData>
  <x:mergeCells count="9">
    <x:mergeCell ref="F1:G1"/>
    <x:mergeCell ref="H1:I1"/>
    <x:mergeCell ref="J1:K1"/>
    <x:mergeCell ref="E1:E2"/>
    <x:mergeCell ref="L1:L2"/>
    <x:mergeCell ref="A1:A2"/>
    <x:mergeCell ref="B1:B2"/>
    <x:mergeCell ref="C1:C2"/>
    <x:mergeCell ref="D1:D2"/>
  </x:mergeCells>
  <x:printOptions horizontalCentered="1" verticalCentered="1" headings="0" gridLines="0" gridLinesSet="1"/>
  <x:pageMargins left="0.7086111307144165" right="0.7086111307144165" top="1.2991666793823242" bottom="0.74750000238418579" header="0.78694444894790649" footer="0.31486111879348755"/>
  <x:pageSetup paperSize="9" scale="76" firstPageNumber="1" fitToWidth="1" fitToHeight="1" orientation="landscape" usePrinterDefaults="1" blackAndWhite="0" draft="0" useFirstPageNumber="0" horizontalDpi="600" verticalDpi="600" copies="1"/>
  <x:headerFooter>
    <x:oddHeader>&amp;C&amp;"굴림,Bold"&amp;24&amp;U설  계  내  역  서&amp;U</x:oddHeader>
  </x:headerFooter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H19"/>
  <x:sheetViews>
    <x:sheetView view="pageBreakPreview" topLeftCell="A1" zoomScale="120" zoomScaleNormal="100" zoomScaleSheetLayoutView="120" workbookViewId="0">
      <x:pane xSplit="3" ySplit="2" topLeftCell="D3" activePane="bottomRight" state="frozen"/>
      <x:selection pane="bottomRight" activeCell="E5" activeCellId="0" sqref="E5:E5"/>
    </x:sheetView>
  </x:sheetViews>
  <x:sheetFormatPr defaultColWidth="9.625" defaultRowHeight="20.100000000000001" customHeight="1"/>
  <x:cols>
    <x:col min="1" max="1" width="18.125" style="296" customWidth="1"/>
    <x:col min="2" max="2" width="18.125" style="77" customWidth="1"/>
    <x:col min="3" max="3" width="8.625" style="77" customWidth="1"/>
    <x:col min="4" max="4" width="8.625" style="84" customWidth="1"/>
    <x:col min="5" max="6" width="15.625" style="84" customWidth="1"/>
    <x:col min="7" max="7" width="15.625" style="80" customWidth="1"/>
    <x:col min="8" max="256" width="9.625" style="77"/>
  </x:cols>
  <x:sheetData>
    <x:row r="1" spans="1:8" customHeight="1">
      <x:c r="A1" s="425" t="s">
        <x:v>238</x:v>
      </x:c>
      <x:c r="B1" s="426" t="s">
        <x:v>315</x:v>
      </x:c>
      <x:c r="C1" s="425" t="s">
        <x:v>124</x:v>
      </x:c>
      <x:c r="D1" s="425" t="s">
        <x:v>147</x:v>
      </x:c>
      <x:c r="E1" s="425" t="s">
        <x:v>320</x:v>
      </x:c>
      <x:c r="F1" s="425" t="s">
        <x:v>318</x:v>
      </x:c>
      <x:c r="G1" s="426" t="s">
        <x:v>297</x:v>
      </x:c>
      <x:c r="H1" s="180"/>
    </x:row>
    <x:row r="2" spans="1:8" customHeight="1">
      <x:c r="A2" s="425"/>
      <x:c r="B2" s="426"/>
      <x:c r="C2" s="425"/>
      <x:c r="D2" s="425"/>
      <x:c r="E2" s="425"/>
      <x:c r="F2" s="425"/>
      <x:c r="G2" s="426"/>
      <x:c r="H2" s="180"/>
    </x:row>
    <x:row r="3" spans="1:8" customHeight="1">
      <x:c r="A3" s="159" t="s">
        <x:v>137</x:v>
      </x:c>
      <x:c r="B3" s="189"/>
      <x:c r="C3" s="189"/>
      <x:c r="D3" s="230"/>
      <x:c r="E3" s="230"/>
      <x:c r="F3" s="230"/>
      <x:c r="G3" s="177"/>
      <x:c r="H3" s="180"/>
    </x:row>
    <x:row r="4" spans="1:8" customHeight="1">
      <x:c r="A4" s="242" t="s">
        <x:v>152</x:v>
      </x:c>
      <x:c r="B4" s="233" t="s">
        <x:v>353</x:v>
      </x:c>
      <x:c r="C4" s="189" t="s">
        <x:v>288</x:v>
      </x:c>
      <x:c r="D4" s="171">
        <x:v>1</x:v>
      </x:c>
      <x:c r="E4" s="234">
        <x:f>'08. 가격조사표'!L4</x:f>
        <x:v>0</x:v>
      </x:c>
      <x:c r="F4" s="234">
        <x:f>E4</x:f>
        <x:v>0</x:v>
      </x:c>
      <x:c r="G4" s="324" t="s">
        <x:v>204</x:v>
      </x:c>
      <x:c r="H4" s="180"/>
    </x:row>
    <x:row r="5" spans="1:8" customHeight="1">
      <x:c r="A5" s="242" t="s">
        <x:v>231</x:v>
      </x:c>
      <x:c r="B5" s="233" t="s">
        <x:v>356</x:v>
      </x:c>
      <x:c r="C5" s="189" t="s">
        <x:v>288</x:v>
      </x:c>
      <x:c r="D5" s="325">
        <x:v>1</x:v>
      </x:c>
      <x:c r="E5" s="323">
        <x:f>'08. 가격조사표'!L5</x:f>
        <x:v>0</x:v>
      </x:c>
      <x:c r="F5" s="234">
        <x:f>E5</x:f>
        <x:v>0</x:v>
      </x:c>
      <x:c r="G5" s="288"/>
      <x:c r="H5" s="180"/>
    </x:row>
    <x:row r="6" spans="1:8" customHeight="1">
      <x:c r="A6" s="291"/>
      <x:c r="B6" s="233"/>
      <x:c r="C6" s="189"/>
      <x:c r="D6" s="237"/>
      <x:c r="E6" s="237"/>
      <x:c r="F6" s="237"/>
      <x:c r="G6" s="165"/>
      <x:c r="H6" s="180"/>
    </x:row>
    <x:row r="7" spans="1:8" customHeight="1">
      <x:c r="A7" s="253"/>
      <x:c r="B7" s="233"/>
      <x:c r="C7" s="189"/>
      <x:c r="D7" s="237"/>
      <x:c r="E7" s="237"/>
      <x:c r="F7" s="237"/>
      <x:c r="G7" s="165"/>
      <x:c r="H7" s="180"/>
    </x:row>
    <x:row r="8" spans="1:8" customHeight="1">
      <x:c r="A8" s="291"/>
      <x:c r="B8" s="233"/>
      <x:c r="C8" s="189"/>
      <x:c r="D8" s="237"/>
      <x:c r="E8" s="237"/>
      <x:c r="F8" s="237"/>
      <x:c r="G8" s="165"/>
      <x:c r="H8" s="180"/>
    </x:row>
    <x:row r="9" spans="1:8" customHeight="1">
      <x:c r="A9" s="292"/>
      <x:c r="B9" s="239"/>
      <x:c r="C9" s="189"/>
      <x:c r="D9" s="234"/>
      <x:c r="E9" s="234"/>
      <x:c r="F9" s="234"/>
      <x:c r="G9" s="240"/>
      <x:c r="H9" s="180"/>
    </x:row>
    <x:row r="10" spans="1:8" customHeight="1">
      <x:c r="A10" s="292"/>
      <x:c r="B10" s="239"/>
      <x:c r="C10" s="189"/>
      <x:c r="D10" s="234"/>
      <x:c r="E10" s="234"/>
      <x:c r="F10" s="234"/>
      <x:c r="G10" s="240"/>
      <x:c r="H10" s="180"/>
    </x:row>
    <x:row r="11" spans="1:8" customHeight="1">
      <x:c r="A11" s="158" t="s">
        <x:v>280</x:v>
      </x:c>
      <x:c r="B11" s="196"/>
      <x:c r="C11" s="196"/>
      <x:c r="D11" s="334"/>
      <x:c r="E11" s="335"/>
      <x:c r="F11" s="336">
        <x:f>F4+F5</x:f>
        <x:v>0</x:v>
      </x:c>
      <x:c r="G11" s="271"/>
      <x:c r="H11" s="180"/>
    </x:row>
    <x:row r="12" spans="1:8" customHeight="1">
      <x:c r="A12" s="158" t="s">
        <x:v>340</x:v>
      </x:c>
      <x:c r="B12" s="189"/>
      <x:c r="C12" s="189"/>
      <x:c r="D12" s="230"/>
      <x:c r="E12" s="230"/>
      <x:c r="F12" s="336">
        <x:f>F11*0.1</x:f>
        <x:v>0</x:v>
      </x:c>
      <x:c r="G12" s="177"/>
      <x:c r="H12" s="180"/>
    </x:row>
    <x:row r="13" spans="1:8" customHeight="1">
      <x:c r="A13" s="158" t="s">
        <x:v>94</x:v>
      </x:c>
      <x:c r="B13" s="189"/>
      <x:c r="C13" s="189"/>
      <x:c r="D13" s="234"/>
      <x:c r="E13" s="165"/>
      <x:c r="F13" s="345">
        <x:f>F11+F12</x:f>
        <x:v>0</x:v>
      </x:c>
      <x:c r="G13" s="241"/>
      <x:c r="H13" s="180"/>
    </x:row>
    <x:row r="14" spans="1:8" customHeight="1">
      <x:c r="A14" s="292"/>
      <x:c r="B14" s="239"/>
      <x:c r="C14" s="189"/>
      <x:c r="D14" s="243"/>
      <x:c r="E14" s="244"/>
      <x:c r="F14" s="243"/>
      <x:c r="G14" s="240"/>
      <x:c r="H14" s="180"/>
    </x:row>
    <x:row r="15" spans="1:8" customHeight="1">
      <x:c r="A15" s="292"/>
      <x:c r="B15" s="239"/>
      <x:c r="C15" s="189"/>
      <x:c r="D15" s="243"/>
      <x:c r="E15" s="244"/>
      <x:c r="F15" s="243"/>
      <x:c r="G15" s="240"/>
      <x:c r="H15" s="180"/>
    </x:row>
    <x:row r="16" spans="1:8" customHeight="1">
      <x:c r="A16" s="292"/>
      <x:c r="B16" s="239"/>
      <x:c r="C16" s="189"/>
      <x:c r="D16" s="234"/>
      <x:c r="E16" s="234"/>
      <x:c r="F16" s="234"/>
      <x:c r="G16" s="240"/>
      <x:c r="H16" s="180"/>
    </x:row>
    <x:row r="17" spans="1:8" customHeight="1">
      <x:c r="A17" s="292"/>
      <x:c r="B17" s="239"/>
      <x:c r="C17" s="189"/>
      <x:c r="D17" s="234"/>
      <x:c r="E17" s="234"/>
      <x:c r="F17" s="234"/>
      <x:c r="G17" s="240"/>
      <x:c r="H17" s="180"/>
    </x:row>
    <x:row r="18" spans="1:8" s="135" customFormat="1" customHeight="1">
      <x:c r="A18" s="294"/>
      <x:c r="B18" s="247"/>
      <x:c r="C18" s="248"/>
      <x:c r="D18" s="249"/>
      <x:c r="E18" s="250"/>
      <x:c r="F18" s="246"/>
      <x:c r="G18" s="251"/>
      <x:c r="H18" s="183"/>
    </x:row>
    <x:row r="19" spans="1:7" customHeight="1">
      <x:c r="A19" s="295"/>
      <x:c r="B19" s="112"/>
      <x:c r="C19" s="112"/>
      <x:c r="D19" s="228"/>
      <x:c r="E19" s="228"/>
      <x:c r="F19" s="228"/>
      <x:c r="G19" s="156"/>
    </x:row>
  </x:sheetData>
  <x:mergeCells count="7">
    <x:mergeCell ref="G1:G2"/>
    <x:mergeCell ref="A1:A2"/>
    <x:mergeCell ref="B1:B2"/>
    <x:mergeCell ref="C1:C2"/>
    <x:mergeCell ref="D1:D2"/>
    <x:mergeCell ref="E1:E2"/>
    <x:mergeCell ref="F1:F2"/>
  </x:mergeCells>
  <x:printOptions horizontalCentered="1" verticalCentered="0" headings="0" gridLines="0" gridLinesSet="1"/>
  <x:pageMargins left="0.7086111307144165" right="0.7086111307144165" top="1.2991666793823242" bottom="0.74750000238418579" header="0.78694444894790649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&amp;C&amp;"굴림,Bold"&amp;24&amp;U관 급 기 자 재 내 역&amp;U</x:oddHeader>
  </x:headerFooter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33"/>
  <x:sheetViews>
    <x:sheetView view="pageBreakPreview" topLeftCell="A1" zoomScale="120" zoomScaleNormal="100" zoomScaleSheetLayoutView="120" workbookViewId="0">
      <x:pane xSplit="3" ySplit="2" topLeftCell="D12" activePane="bottomRight" state="frozen"/>
      <x:selection pane="bottomRight" activeCell="D32" activeCellId="0" sqref="D32:D32"/>
    </x:sheetView>
  </x:sheetViews>
  <x:sheetFormatPr defaultColWidth="9.625" defaultRowHeight="20.100000000000001" customHeight="1"/>
  <x:cols>
    <x:col min="1" max="1" width="18.125" style="296" customWidth="1"/>
    <x:col min="2" max="2" width="18.125" style="77" customWidth="1"/>
    <x:col min="3" max="3" width="8.625" style="77" customWidth="1"/>
    <x:col min="4" max="6" width="8.625" style="84" customWidth="1"/>
    <x:col min="7" max="7" width="39.625" style="104" customWidth="1"/>
    <x:col min="8" max="8" width="9.625" style="80" customWidth="1"/>
    <x:col min="9" max="256" width="9.625" style="77"/>
  </x:cols>
  <x:sheetData>
    <x:row r="1" spans="1:9" customHeight="1">
      <x:c r="A1" s="425" t="s">
        <x:v>238</x:v>
      </x:c>
      <x:c r="B1" s="426" t="s">
        <x:v>315</x:v>
      </x:c>
      <x:c r="C1" s="425" t="s">
        <x:v>124</x:v>
      </x:c>
      <x:c r="D1" s="425" t="s">
        <x:v>147</x:v>
      </x:c>
      <x:c r="E1" s="425" t="s">
        <x:v>83</x:v>
      </x:c>
      <x:c r="F1" s="425" t="s">
        <x:v>94</x:v>
      </x:c>
      <x:c r="G1" s="426" t="s">
        <x:v>132</x:v>
      </x:c>
      <x:c r="H1" s="426" t="s">
        <x:v>297</x:v>
      </x:c>
      <x:c r="I1" s="180"/>
    </x:row>
    <x:row r="2" spans="1:9" customHeight="1">
      <x:c r="A2" s="425"/>
      <x:c r="B2" s="426"/>
      <x:c r="C2" s="425"/>
      <x:c r="D2" s="425"/>
      <x:c r="E2" s="425"/>
      <x:c r="F2" s="425"/>
      <x:c r="G2" s="426"/>
      <x:c r="H2" s="426"/>
      <x:c r="I2" s="180"/>
    </x:row>
    <x:row r="3" spans="1:9" customHeight="1">
      <x:c r="A3" s="159" t="s">
        <x:v>133</x:v>
      </x:c>
      <x:c r="B3" s="189"/>
      <x:c r="C3" s="189"/>
      <x:c r="D3" s="230"/>
      <x:c r="E3" s="230"/>
      <x:c r="F3" s="230"/>
      <x:c r="G3" s="231"/>
      <x:c r="H3" s="177"/>
      <x:c r="I3" s="180"/>
    </x:row>
    <x:row r="4" spans="1:9" customHeight="1">
      <x:c r="A4" s="293" t="s">
        <x:v>235</x:v>
      </x:c>
      <x:c r="B4" s="233" t="s">
        <x:v>351</x:v>
      </x:c>
      <x:c r="C4" s="189" t="s">
        <x:v>269</x:v>
      </x:c>
      <x:c r="D4" s="297">
        <x:v>1</x:v>
      </x:c>
      <x:c r="E4" s="234"/>
      <x:c r="F4" s="234">
        <x:f>ROUND(D4*(1+E4),1)</x:f>
        <x:v>1</x:v>
      </x:c>
      <x:c r="G4" s="235" t="s">
        <x:v>371</x:v>
      </x:c>
      <x:c r="H4" s="289"/>
      <x:c r="I4" s="180"/>
    </x:row>
    <x:row r="5" spans="1:9" customHeight="1">
      <x:c r="A5" s="291"/>
      <x:c r="B5" s="233"/>
      <x:c r="C5" s="189"/>
      <x:c r="D5" s="237"/>
      <x:c r="E5" s="237"/>
      <x:c r="F5" s="237"/>
      <x:c r="G5" s="238"/>
      <x:c r="H5" s="165"/>
      <x:c r="I5" s="180"/>
    </x:row>
    <x:row r="6" spans="1:9" customHeight="1">
      <x:c r="A6" s="253" t="s">
        <x:v>173</x:v>
      </x:c>
      <x:c r="B6" s="233"/>
      <x:c r="C6" s="189"/>
      <x:c r="D6" s="237"/>
      <x:c r="E6" s="237"/>
      <x:c r="F6" s="237"/>
      <x:c r="G6" s="238"/>
      <x:c r="H6" s="165"/>
      <x:c r="I6" s="180"/>
    </x:row>
    <x:row r="7" spans="1:9" customHeight="1">
      <x:c r="A7" s="291" t="s">
        <x:v>228</x:v>
      </x:c>
      <x:c r="B7" s="233" t="s">
        <x:v>226</x:v>
      </x:c>
      <x:c r="C7" s="189" t="s">
        <x:v>288</x:v>
      </x:c>
      <x:c r="D7" s="237">
        <x:v>1</x:v>
      </x:c>
      <x:c r="E7" s="237"/>
      <x:c r="F7" s="237">
        <x:f>ROUND(D7*(1+E7),1)</x:f>
        <x:v>1</x:v>
      </x:c>
      <x:c r="G7" s="235" t="s">
        <x:v>370</x:v>
      </x:c>
      <x:c r="H7" s="165" t="s">
        <x:v>345</x:v>
      </x:c>
      <x:c r="I7" s="180"/>
    </x:row>
    <x:row r="8" spans="1:9" customHeight="1">
      <x:c r="A8" s="292" t="s">
        <x:v>232</x:v>
      </x:c>
      <x:c r="B8" s="239" t="s">
        <x:v>227</x:v>
      </x:c>
      <x:c r="C8" s="189" t="s">
        <x:v>295</x:v>
      </x:c>
      <x:c r="D8" s="234">
        <x:v>1</x:v>
      </x:c>
      <x:c r="E8" s="234"/>
      <x:c r="F8" s="234">
        <x:f>ROUND(D8*(1+E8),1)</x:f>
        <x:v>1</x:v>
      </x:c>
      <x:c r="G8" s="235" t="str">
        <x:f>G7</x:f>
        <x:v>도면 M-001~004</x:v>
      </x:c>
      <x:c r="H8" s="240"/>
      <x:c r="I8" s="180"/>
    </x:row>
    <x:row r="9" spans="1:9" customHeight="1">
      <x:c r="A9" s="292" t="s">
        <x:v>230</x:v>
      </x:c>
      <x:c r="B9" s="239" t="s">
        <x:v>175</x:v>
      </x:c>
      <x:c r="C9" s="189" t="s">
        <x:v>295</x:v>
      </x:c>
      <x:c r="D9" s="234">
        <x:v>1</x:v>
      </x:c>
      <x:c r="E9" s="234"/>
      <x:c r="F9" s="234">
        <x:f>ROUND(D9*(1+E9),1)</x:f>
        <x:v>1</x:v>
      </x:c>
      <x:c r="G9" s="235" t="str">
        <x:f>G8</x:f>
        <x:v>도면 M-001~004</x:v>
      </x:c>
      <x:c r="H9" s="240"/>
      <x:c r="I9" s="180"/>
    </x:row>
    <x:row r="10" spans="1:9" customHeight="1">
      <x:c r="A10" s="242" t="s">
        <x:v>242</x:v>
      </x:c>
      <x:c r="B10" s="189" t="str">
        <x:f>'06. 관급기자재'!B5</x:f>
        <x:v>무축,D300*12M*3.7kW</x:v>
      </x:c>
      <x:c r="C10" s="189" t="str">
        <x:f>C4</x:f>
        <x:v>TON</x:v>
      </x:c>
      <x:c r="D10" s="298">
        <x:v>1.75</x:v>
      </x:c>
      <x:c r="E10" s="230"/>
      <x:c r="F10" s="298">
        <x:f>ROUND(D10*(1+E10),1)</x:f>
        <x:v>1.8</x:v>
      </x:c>
      <x:c r="G10" s="231" t="str">
        <x:f>G9</x:f>
        <x:v>도면 M-001~004</x:v>
      </x:c>
      <x:c r="H10" s="177"/>
      <x:c r="I10" s="180"/>
    </x:row>
    <x:row r="11" spans="1:9" customHeight="1">
      <x:c r="A11" s="242"/>
      <x:c r="B11" s="189"/>
      <x:c r="C11" s="189"/>
      <x:c r="D11" s="230"/>
      <x:c r="E11" s="230"/>
      <x:c r="F11" s="230"/>
      <x:c r="G11" s="231"/>
      <x:c r="H11" s="177"/>
      <x:c r="I11" s="180"/>
    </x:row>
    <x:row r="12" spans="1:9" customHeight="1">
      <x:c r="A12" s="159" t="s">
        <x:v>159</x:v>
      </x:c>
      <x:c r="B12" s="189"/>
      <x:c r="C12" s="189"/>
      <x:c r="D12" s="234"/>
      <x:c r="E12" s="165"/>
      <x:c r="F12" s="234"/>
      <x:c r="G12" s="235"/>
      <x:c r="H12" s="241"/>
      <x:c r="I12" s="180"/>
    </x:row>
    <x:row r="13" spans="1:9" customHeight="1">
      <x:c r="A13" s="242" t="s">
        <x:v>367</x:v>
      </x:c>
      <x:c r="B13" s="189"/>
      <x:c r="C13" s="189"/>
      <x:c r="D13" s="234"/>
      <x:c r="E13" s="165"/>
      <x:c r="F13" s="234"/>
      <x:c r="G13" s="235"/>
      <x:c r="H13" s="241"/>
      <x:c r="I13" s="180"/>
    </x:row>
    <x:row r="14" spans="1:9" customHeight="1">
      <x:c r="A14" s="292" t="s">
        <x:v>205</x:v>
      </x:c>
      <x:c r="B14" s="239" t="s">
        <x:v>214</x:v>
      </x:c>
      <x:c r="C14" s="189" t="s">
        <x:v>338</x:v>
      </x:c>
      <x:c r="D14" s="243">
        <x:v>6</x:v>
      </x:c>
      <x:c r="E14" s="244">
        <x:v>0.05</x:v>
      </x:c>
      <x:c r="F14" s="243">
        <x:f>ROUND(D14*(1+E14),1)</x:f>
        <x:v>6.2999999999999998</x:v>
      </x:c>
      <x:c r="G14" s="235" t="str">
        <x:f>G10</x:f>
        <x:v>도면 M-001~004</x:v>
      </x:c>
      <x:c r="H14" s="240"/>
      <x:c r="I14" s="180"/>
    </x:row>
    <x:row r="15" spans="1:9" customHeight="1">
      <x:c r="A15" s="292" t="s">
        <x:v>205</x:v>
      </x:c>
      <x:c r="B15" s="239" t="s">
        <x:v>240</x:v>
      </x:c>
      <x:c r="C15" s="189" t="s">
        <x:v>338</x:v>
      </x:c>
      <x:c r="D15" s="243">
        <x:v>6</x:v>
      </x:c>
      <x:c r="E15" s="244">
        <x:v>0.05</x:v>
      </x:c>
      <x:c r="F15" s="243">
        <x:f t="shared" ref="F15:F21" si="0">ROUND(D15*(1+E15),1)</x:f>
        <x:v>6.2999999999999998</x:v>
      </x:c>
      <x:c r="G15" s="235" t="str">
        <x:f t="shared" ref="G15:G27" si="1">G14</x:f>
        <x:v>도면 M-001~004</x:v>
      </x:c>
      <x:c r="H15" s="240"/>
      <x:c r="I15" s="180"/>
    </x:row>
    <x:row r="16" spans="1:9" customHeight="1">
      <x:c r="A16" s="292" t="s">
        <x:v>209</x:v>
      </x:c>
      <x:c r="B16" s="239" t="s">
        <x:v>145</x:v>
      </x:c>
      <x:c r="C16" s="189" t="s">
        <x:v>281</x:v>
      </x:c>
      <x:c r="D16" s="234">
        <x:v>2</x:v>
      </x:c>
      <x:c r="E16" s="234"/>
      <x:c r="F16" s="234">
        <x:f t="shared" si="0"/>
        <x:v>2</x:v>
      </x:c>
      <x:c r="G16" s="235" t="str">
        <x:f t="shared" si="1"/>
        <x:v>도면 M-001~004</x:v>
      </x:c>
      <x:c r="H16" s="240"/>
      <x:c r="I16" s="180"/>
    </x:row>
    <x:row r="17" spans="1:9" customHeight="1">
      <x:c r="A17" s="292" t="s">
        <x:v>209</x:v>
      </x:c>
      <x:c r="B17" s="239" t="s">
        <x:v>110</x:v>
      </x:c>
      <x:c r="C17" s="189" t="s">
        <x:v>281</x:v>
      </x:c>
      <x:c r="D17" s="234">
        <x:v>2</x:v>
      </x:c>
      <x:c r="E17" s="234"/>
      <x:c r="F17" s="234">
        <x:f t="shared" si="0"/>
        <x:v>2</x:v>
      </x:c>
      <x:c r="G17" s="235" t="str">
        <x:f t="shared" si="1"/>
        <x:v>도면 M-001~004</x:v>
      </x:c>
      <x:c r="H17" s="240"/>
      <x:c r="I17" s="180"/>
    </x:row>
    <x:row r="18" spans="1:9" customHeight="1">
      <x:c r="A18" s="292" t="s">
        <x:v>93</x:v>
      </x:c>
      <x:c r="B18" s="239" t="s">
        <x:v>145</x:v>
      </x:c>
      <x:c r="C18" s="189" t="s">
        <x:v>281</x:v>
      </x:c>
      <x:c r="D18" s="234">
        <x:v>2</x:v>
      </x:c>
      <x:c r="E18" s="234"/>
      <x:c r="F18" s="234">
        <x:f t="shared" si="0"/>
        <x:v>2</x:v>
      </x:c>
      <x:c r="G18" s="235" t="str">
        <x:f t="shared" si="1"/>
        <x:v>도면 M-001~004</x:v>
      </x:c>
      <x:c r="H18" s="240"/>
      <x:c r="I18" s="180"/>
    </x:row>
    <x:row r="19" spans="1:9" customHeight="1">
      <x:c r="A19" s="292" t="s">
        <x:v>198</x:v>
      </x:c>
      <x:c r="B19" s="239" t="s">
        <x:v>208</x:v>
      </x:c>
      <x:c r="C19" s="189" t="s">
        <x:v>281</x:v>
      </x:c>
      <x:c r="D19" s="234">
        <x:v>1</x:v>
      </x:c>
      <x:c r="E19" s="234"/>
      <x:c r="F19" s="234">
        <x:f>ROUND(D19*(1+E19),1)</x:f>
        <x:v>1</x:v>
      </x:c>
      <x:c r="G19" s="235" t="str">
        <x:f t="shared" si="1"/>
        <x:v>도면 M-001~004</x:v>
      </x:c>
      <x:c r="H19" s="240"/>
      <x:c r="I19" s="180"/>
    </x:row>
    <x:row r="20" spans="1:9" customHeight="1">
      <x:c r="A20" s="292" t="s">
        <x:v>223</x:v>
      </x:c>
      <x:c r="B20" s="239" t="s">
        <x:v>145</x:v>
      </x:c>
      <x:c r="C20" s="189" t="s">
        <x:v>281</x:v>
      </x:c>
      <x:c r="D20" s="234">
        <x:v>9</x:v>
      </x:c>
      <x:c r="E20" s="234"/>
      <x:c r="F20" s="234">
        <x:f t="shared" si="0"/>
        <x:v>9</x:v>
      </x:c>
      <x:c r="G20" s="235" t="str">
        <x:f t="shared" si="1"/>
        <x:v>도면 M-001~004</x:v>
      </x:c>
      <x:c r="H20" s="240"/>
      <x:c r="I20" s="180"/>
    </x:row>
    <x:row r="21" spans="1:9" customHeight="1">
      <x:c r="A21" s="292" t="s">
        <x:v>216</x:v>
      </x:c>
      <x:c r="B21" s="239" t="s">
        <x:v>145</x:v>
      </x:c>
      <x:c r="C21" s="189" t="s">
        <x:v>281</x:v>
      </x:c>
      <x:c r="D21" s="234">
        <x:v>3</x:v>
      </x:c>
      <x:c r="E21" s="234"/>
      <x:c r="F21" s="234">
        <x:f t="shared" si="0"/>
        <x:v>3</x:v>
      </x:c>
      <x:c r="G21" s="235" t="str">
        <x:f t="shared" si="1"/>
        <x:v>도면 M-001~004</x:v>
      </x:c>
      <x:c r="H21" s="240"/>
      <x:c r="I21" s="180"/>
    </x:row>
    <x:row r="22" spans="1:9" customHeight="1">
      <x:c r="A22" s="292" t="s">
        <x:v>149</x:v>
      </x:c>
      <x:c r="B22" s="239" t="s">
        <x:v>145</x:v>
      </x:c>
      <x:c r="C22" s="189" t="s">
        <x:v>338</x:v>
      </x:c>
      <x:c r="D22" s="243">
        <x:v>6</x:v>
      </x:c>
      <x:c r="E22" s="244"/>
      <x:c r="F22" s="243">
        <x:f t="shared" ref="F22:F28" si="2">ROUND(D22*(1+E22),1)</x:f>
        <x:v>6</x:v>
      </x:c>
      <x:c r="G22" s="235" t="str">
        <x:f t="shared" si="1"/>
        <x:v>도면 M-001~004</x:v>
      </x:c>
      <x:c r="H22" s="240"/>
      <x:c r="I22" s="180"/>
    </x:row>
    <x:row r="23" spans="1:9" customHeight="1">
      <x:c r="A23" s="292" t="s">
        <x:v>149</x:v>
      </x:c>
      <x:c r="B23" s="239" t="s">
        <x:v>110</x:v>
      </x:c>
      <x:c r="C23" s="189" t="s">
        <x:v>338</x:v>
      </x:c>
      <x:c r="D23" s="243">
        <x:v>6</x:v>
      </x:c>
      <x:c r="E23" s="244"/>
      <x:c r="F23" s="243">
        <x:f t="shared" si="2"/>
        <x:v>6</x:v>
      </x:c>
      <x:c r="G23" s="235" t="str">
        <x:f t="shared" si="1"/>
        <x:v>도면 M-001~004</x:v>
      </x:c>
      <x:c r="H23" s="240"/>
      <x:c r="I23" s="180"/>
    </x:row>
    <x:row r="24" spans="1:9" customHeight="1">
      <x:c r="A24" s="292" t="s">
        <x:v>139</x:v>
      </x:c>
      <x:c r="B24" s="239" t="s">
        <x:v>145</x:v>
      </x:c>
      <x:c r="C24" s="189" t="s">
        <x:v>295</x:v>
      </x:c>
      <x:c r="D24" s="234">
        <x:v>11</x:v>
      </x:c>
      <x:c r="E24" s="234"/>
      <x:c r="F24" s="234">
        <x:f t="shared" si="2"/>
        <x:v>11</x:v>
      </x:c>
      <x:c r="G24" s="235" t="str">
        <x:f t="shared" si="1"/>
        <x:v>도면 M-001~004</x:v>
      </x:c>
      <x:c r="H24" s="240"/>
      <x:c r="I24" s="180"/>
    </x:row>
    <x:row r="25" spans="1:9" customHeight="1">
      <x:c r="A25" s="292" t="s">
        <x:v>139</x:v>
      </x:c>
      <x:c r="B25" s="239" t="s">
        <x:v>110</x:v>
      </x:c>
      <x:c r="C25" s="189" t="s">
        <x:v>295</x:v>
      </x:c>
      <x:c r="D25" s="234">
        <x:v>2</x:v>
      </x:c>
      <x:c r="E25" s="234"/>
      <x:c r="F25" s="234">
        <x:f t="shared" si="2"/>
        <x:v>2</x:v>
      </x:c>
      <x:c r="G25" s="235" t="str">
        <x:f t="shared" si="1"/>
        <x:v>도면 M-001~004</x:v>
      </x:c>
      <x:c r="H25" s="240"/>
      <x:c r="I25" s="180"/>
    </x:row>
    <x:row r="26" spans="1:9" customHeight="1">
      <x:c r="A26" s="292" t="s">
        <x:v>155</x:v>
      </x:c>
      <x:c r="B26" s="239" t="s">
        <x:v>145</x:v>
      </x:c>
      <x:c r="C26" s="189" t="s">
        <x:v>295</x:v>
      </x:c>
      <x:c r="D26" s="234">
        <x:v>9</x:v>
      </x:c>
      <x:c r="E26" s="234"/>
      <x:c r="F26" s="234">
        <x:f t="shared" si="2"/>
        <x:v>9</x:v>
      </x:c>
      <x:c r="G26" s="235" t="str">
        <x:f t="shared" si="1"/>
        <x:v>도면 M-001~004</x:v>
      </x:c>
      <x:c r="H26" s="240"/>
      <x:c r="I26" s="180"/>
    </x:row>
    <x:row r="27" spans="1:9" customHeight="1">
      <x:c r="A27" s="292" t="s">
        <x:v>141</x:v>
      </x:c>
      <x:c r="B27" s="239" t="s">
        <x:v>145</x:v>
      </x:c>
      <x:c r="C27" s="189" t="s">
        <x:v>295</x:v>
      </x:c>
      <x:c r="D27" s="234">
        <x:v>3</x:v>
      </x:c>
      <x:c r="E27" s="234"/>
      <x:c r="F27" s="234">
        <x:f t="shared" si="2"/>
        <x:v>3</x:v>
      </x:c>
      <x:c r="G27" s="235" t="str">
        <x:f t="shared" si="1"/>
        <x:v>도면 M-001~004</x:v>
      </x:c>
      <x:c r="H27" s="240"/>
      <x:c r="I27" s="180"/>
    </x:row>
    <x:row r="28" spans="1:9" customHeight="1">
      <x:c r="A28" s="292" t="s">
        <x:v>218</x:v>
      </x:c>
      <x:c r="B28" s="239" t="s">
        <x:v>236</x:v>
      </x:c>
      <x:c r="C28" s="189" t="s">
        <x:v>312</x:v>
      </x:c>
      <x:c r="D28" s="234">
        <x:v>30</x:v>
      </x:c>
      <x:c r="E28" s="234"/>
      <x:c r="F28" s="234">
        <x:f t="shared" si="2"/>
        <x:v>30</x:v>
      </x:c>
      <x:c r="G28" s="235"/>
      <x:c r="H28" s="240"/>
      <x:c r="I28" s="180"/>
    </x:row>
    <x:row r="29" spans="1:9" customHeight="1">
      <x:c r="A29" s="292"/>
      <x:c r="B29" s="245"/>
      <x:c r="C29" s="189"/>
      <x:c r="D29" s="234"/>
      <x:c r="E29" s="234"/>
      <x:c r="F29" s="234"/>
      <x:c r="G29" s="235"/>
      <x:c r="H29" s="240"/>
      <x:c r="I29" s="180"/>
    </x:row>
    <x:row r="30" spans="1:9" customHeight="1">
      <x:c r="A30" s="327" t="s">
        <x:v>163</x:v>
      </x:c>
      <x:c r="B30" s="245"/>
      <x:c r="C30" s="189"/>
      <x:c r="D30" s="234"/>
      <x:c r="E30" s="234"/>
      <x:c r="F30" s="234"/>
      <x:c r="G30" s="235"/>
      <x:c r="H30" s="240"/>
      <x:c r="I30" s="180"/>
    </x:row>
    <x:row r="31" spans="1:9" customHeight="1">
      <x:c r="A31" s="292" t="str">
        <x:f>A4</x:f>
        <x:v>기존 농축이송컨베이어</x:v>
      </x:c>
      <x:c r="B31" s="239" t="str">
        <x:f>B4</x:f>
        <x:v>무축,D300*9M*2.2kW</x:v>
      </x:c>
      <x:c r="C31" s="189" t="s">
        <x:v>270</x:v>
      </x:c>
      <x:c r="D31" s="234">
        <x:v>1000</x:v>
      </x:c>
      <x:c r="E31" s="234"/>
      <x:c r="F31" s="234">
        <x:f>D31</x:f>
        <x:v>1000</x:v>
      </x:c>
      <x:c r="G31" s="235" t="str">
        <x:f>G4</x:f>
        <x:v>도면 M-001~002</x:v>
      </x:c>
      <x:c r="H31" s="328" t="s">
        <x:v>153</x:v>
      </x:c>
      <x:c r="I31" s="180"/>
    </x:row>
    <x:row r="32" spans="1:9" customHeight="1">
      <x:c r="A32" s="292" t="s">
        <x:v>166</x:v>
      </x:c>
      <x:c r="B32" s="239" t="s">
        <x:v>358</x:v>
      </x:c>
      <x:c r="C32" s="189" t="s">
        <x:v>270</x:v>
      </x:c>
      <x:c r="D32" s="297">
        <x:v>2950</x:v>
      </x:c>
      <x:c r="E32" s="234"/>
      <x:c r="F32" s="234">
        <x:f>D32</x:f>
        <x:v>2950</x:v>
      </x:c>
      <x:c r="G32" s="235" t="str">
        <x:f>G27</x:f>
        <x:v>도면 M-001~004</x:v>
      </x:c>
      <x:c r="H32" s="328" t="s">
        <x:v>273</x:v>
      </x:c>
      <x:c r="I32" s="180"/>
    </x:row>
    <x:row r="33" spans="1:8" customHeight="1">
      <x:c r="A33" s="295"/>
      <x:c r="B33" s="112"/>
      <x:c r="C33" s="112"/>
      <x:c r="D33" s="228"/>
      <x:c r="E33" s="228"/>
      <x:c r="F33" s="228"/>
      <x:c r="G33" s="229"/>
      <x:c r="H33" s="156"/>
    </x:row>
  </x:sheetData>
  <x:mergeCells count="8">
    <x:mergeCell ref="H1:H2"/>
    <x:mergeCell ref="D1:D2"/>
    <x:mergeCell ref="E1:E2"/>
    <x:mergeCell ref="A1:A2"/>
    <x:mergeCell ref="B1:B2"/>
    <x:mergeCell ref="F1:F2"/>
    <x:mergeCell ref="C1:C2"/>
    <x:mergeCell ref="G1:G2"/>
  </x:mergeCells>
  <x:printOptions horizontalCentered="1" verticalCentered="0" headings="0" gridLines="0" gridLinesSet="1"/>
  <x:pageMargins left="0.7086111307144165" right="0.7086111307144165" top="1.2991666793823242" bottom="0.74750000238418579" header="0.78694444894790649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&amp;C&amp;"굴림,Bold"&amp;24&amp;U수  량  산  출  서&amp;U</x:oddHeader>
  </x:headerFooter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N24"/>
  <x:sheetViews>
    <x:sheetView view="pageBreakPreview" topLeftCell="A1" zoomScale="120" zoomScaleNormal="100" zoomScaleSheetLayoutView="120" workbookViewId="0">
      <x:pane xSplit="3" ySplit="2" topLeftCell="D9" activePane="bottomRight" state="frozen"/>
      <x:selection pane="bottomRight" activeCell="L4" activeCellId="0" sqref="L4:L5"/>
    </x:sheetView>
  </x:sheetViews>
  <x:sheetFormatPr defaultColWidth="9.625" defaultRowHeight="20.100000000000001" customHeight="1"/>
  <x:cols>
    <x:col min="1" max="1" width="18.125" style="83" customWidth="1"/>
    <x:col min="2" max="2" width="18.125" style="77" customWidth="1"/>
    <x:col min="3" max="3" width="5.625" style="77" customWidth="1"/>
    <x:col min="4" max="4" width="9.625" style="85" customWidth="1"/>
    <x:col min="5" max="5" width="5.125" style="86" customWidth="1"/>
    <x:col min="6" max="6" width="9.625" style="85" customWidth="1"/>
    <x:col min="7" max="7" width="5.125" style="86" customWidth="1"/>
    <x:col min="8" max="8" width="9.625" style="85" customWidth="1"/>
    <x:col min="9" max="9" width="5.125" style="87" customWidth="1"/>
    <x:col min="10" max="10" width="9.625" style="85" customWidth="1"/>
    <x:col min="11" max="11" width="5.125" style="87" customWidth="1"/>
    <x:col min="12" max="12" width="12.625" style="85" customWidth="1"/>
    <x:col min="13" max="13" width="9.625" style="80" customWidth="1"/>
    <x:col min="14" max="14" width="9.625" style="81"/>
    <x:col min="15" max="256" width="9.625" style="77"/>
  </x:cols>
  <x:sheetData>
    <x:row r="1" spans="1:14" customHeight="1">
      <x:c r="A1" s="418" t="s">
        <x:v>317</x:v>
      </x:c>
      <x:c r="B1" s="418" t="s">
        <x:v>315</x:v>
      </x:c>
      <x:c r="C1" s="416" t="s">
        <x:v>330</x:v>
      </x:c>
      <x:c r="D1" s="425" t="s">
        <x:v>385</x:v>
      </x:c>
      <x:c r="E1" s="425"/>
      <x:c r="F1" s="425" t="s">
        <x:v>372</x:v>
      </x:c>
      <x:c r="G1" s="425"/>
      <x:c r="H1" s="416" t="s">
        <x:v>313</x:v>
      </x:c>
      <x:c r="I1" s="416"/>
      <x:c r="J1" s="416" t="s">
        <x:v>322</x:v>
      </x:c>
      <x:c r="K1" s="416"/>
      <x:c r="L1" s="427" t="s">
        <x:v>97</x:v>
      </x:c>
      <x:c r="M1" s="418" t="s">
        <x:v>297</x:v>
      </x:c>
      <x:c r="N1" s="155"/>
    </x:row>
    <x:row r="2" spans="1:14" customHeight="1">
      <x:c r="A2" s="418"/>
      <x:c r="B2" s="418"/>
      <x:c r="C2" s="416"/>
      <x:c r="D2" s="178" t="s">
        <x:v>320</x:v>
      </x:c>
      <x:c r="E2" s="179" t="s">
        <x:v>114</x:v>
      </x:c>
      <x:c r="F2" s="178" t="s">
        <x:v>320</x:v>
      </x:c>
      <x:c r="G2" s="179" t="s">
        <x:v>114</x:v>
      </x:c>
      <x:c r="H2" s="178" t="s">
        <x:v>320</x:v>
      </x:c>
      <x:c r="I2" s="179" t="s">
        <x:v>327</x:v>
      </x:c>
      <x:c r="J2" s="178" t="s">
        <x:v>320</x:v>
      </x:c>
      <x:c r="K2" s="179" t="s">
        <x:v>327</x:v>
      </x:c>
      <x:c r="L2" s="427"/>
      <x:c r="M2" s="418"/>
      <x:c r="N2" s="155"/>
    </x:row>
    <x:row r="3" spans="1:14" customHeight="1">
      <x:c r="A3" s="159" t="str">
        <x:f>'06. 관급기자재'!A3</x:f>
        <x:v>관급기자재</x:v>
      </x:c>
      <x:c r="B3" s="160"/>
      <x:c r="C3" s="160"/>
      <x:c r="D3" s="157"/>
      <x:c r="E3" s="158"/>
      <x:c r="F3" s="157"/>
      <x:c r="G3" s="158"/>
      <x:c r="H3" s="157"/>
      <x:c r="I3" s="158"/>
      <x:c r="J3" s="157"/>
      <x:c r="K3" s="158"/>
      <x:c r="L3" s="157"/>
      <x:c r="M3" s="161"/>
      <x:c r="N3" s="155"/>
    </x:row>
    <x:row r="4" spans="1:14" customHeight="1">
      <x:c r="A4" s="162" t="str">
        <x:f>'06. 관급기자재'!A4</x:f>
        <x:v>슬러지공급펌프</x:v>
      </x:c>
      <x:c r="B4" s="162" t="str">
        <x:f>'06. 관급기자재'!B4</x:f>
        <x:v>90㎥/hr 11kW, 로브펌프</x:v>
      </x:c>
      <x:c r="C4" s="162" t="str">
        <x:f>'06. 관급기자재'!C4</x:f>
        <x:v>대</x:v>
      </x:c>
      <x:c r="D4" s="163"/>
      <x:c r="E4" s="160"/>
      <x:c r="F4" s="163"/>
      <x:c r="G4" s="160"/>
      <x:c r="H4" s="164"/>
      <x:c r="I4" s="160"/>
      <x:c r="J4" s="164"/>
      <x:c r="K4" s="160"/>
      <x:c r="L4" s="163"/>
      <x:c r="M4" s="165"/>
      <x:c r="N4" s="180" t="s">
        <x:v>272</x:v>
      </x:c>
    </x:row>
    <x:row r="5" spans="1:14" customHeight="1">
      <x:c r="A5" s="162" t="str">
        <x:f>'06. 관급기자재'!A5</x:f>
        <x:v>농축이송 컨베이어</x:v>
      </x:c>
      <x:c r="B5" s="162" t="str">
        <x:f>'06. 관급기자재'!B5</x:f>
        <x:v>무축,D300*12M*3.7kW</x:v>
      </x:c>
      <x:c r="C5" s="162" t="str">
        <x:f>'06. 관급기자재'!C5</x:f>
        <x:v>대</x:v>
      </x:c>
      <x:c r="D5" s="163"/>
      <x:c r="E5" s="160"/>
      <x:c r="F5" s="163"/>
      <x:c r="G5" s="160"/>
      <x:c r="H5" s="164"/>
      <x:c r="I5" s="160"/>
      <x:c r="J5" s="164"/>
      <x:c r="K5" s="160"/>
      <x:c r="L5" s="163"/>
      <x:c r="M5" s="167"/>
      <x:c r="N5" s="180" t="s">
        <x:v>264</x:v>
      </x:c>
    </x:row>
    <x:row r="6" spans="1:14" customHeight="1">
      <x:c r="A6" s="162"/>
      <x:c r="B6" s="162"/>
      <x:c r="C6" s="162"/>
      <x:c r="D6" s="163"/>
      <x:c r="E6" s="160"/>
      <x:c r="F6" s="163"/>
      <x:c r="G6" s="160"/>
      <x:c r="H6" s="164"/>
      <x:c r="I6" s="160"/>
      <x:c r="J6" s="164"/>
      <x:c r="K6" s="160"/>
      <x:c r="L6" s="163"/>
      <x:c r="M6" s="167"/>
      <x:c r="N6" s="180"/>
    </x:row>
    <x:row r="7" spans="1:14" customHeight="1">
      <x:c r="A7" s="326" t="str">
        <x:f>'07. 수량산출서'!A6</x:f>
        <x:v>2. 설치공사</x:v>
      </x:c>
      <x:c r="B7" s="162"/>
      <x:c r="C7" s="162"/>
      <x:c r="D7" s="163"/>
      <x:c r="E7" s="160"/>
      <x:c r="F7" s="163"/>
      <x:c r="G7" s="160"/>
      <x:c r="H7" s="164"/>
      <x:c r="I7" s="160"/>
      <x:c r="J7" s="164"/>
      <x:c r="K7" s="160"/>
      <x:c r="L7" s="163"/>
      <x:c r="M7" s="167"/>
      <x:c r="N7" s="180"/>
    </x:row>
    <x:row r="8" spans="1:14" customHeight="1">
      <x:c r="A8" s="162" t="s">
        <x:v>172</x:v>
      </x:c>
      <x:c r="B8" s="162" t="str">
        <x:f>'07. 수량산출서'!B7</x:f>
        <x:v>분리형, 150A</x:v>
      </x:c>
      <x:c r="C8" s="162" t="str">
        <x:f>'07. 수량산출서'!C7</x:f>
        <x:v>대</x:v>
      </x:c>
      <x:c r="D8" s="164"/>
      <x:c r="E8" s="166"/>
      <x:c r="F8" s="164"/>
      <x:c r="G8" s="166"/>
      <x:c r="H8" s="163"/>
      <x:c r="I8" s="160"/>
      <x:c r="J8" s="163"/>
      <x:c r="K8" s="160"/>
      <x:c r="L8" s="163">
        <x:f>MIN(D8,F8,H8,J8)</x:f>
        <x:v>0</x:v>
      </x:c>
      <x:c r="M8" s="165"/>
      <x:c r="N8" s="180" t="s">
        <x:v>276</x:v>
      </x:c>
    </x:row>
    <x:row r="9" spans="1:14" customHeight="1">
      <x:c r="A9" s="162"/>
      <x:c r="B9" s="162"/>
      <x:c r="C9" s="162"/>
      <x:c r="D9" s="163"/>
      <x:c r="E9" s="160"/>
      <x:c r="F9" s="163"/>
      <x:c r="G9" s="160"/>
      <x:c r="H9" s="164"/>
      <x:c r="I9" s="160"/>
      <x:c r="J9" s="164"/>
      <x:c r="K9" s="160"/>
      <x:c r="L9" s="163"/>
      <x:c r="M9" s="167"/>
      <x:c r="N9" s="180"/>
    </x:row>
    <x:row r="10" spans="1:14" customHeight="1">
      <x:c r="A10" s="168"/>
      <x:c r="B10" s="169"/>
      <x:c r="C10" s="160"/>
      <x:c r="D10" s="163"/>
      <x:c r="E10" s="160"/>
      <x:c r="F10" s="163"/>
      <x:c r="G10" s="160"/>
      <x:c r="H10" s="163"/>
      <x:c r="I10" s="160"/>
      <x:c r="J10" s="163"/>
      <x:c r="K10" s="160"/>
      <x:c r="L10" s="163"/>
      <x:c r="M10" s="167"/>
      <x:c r="N10" s="180"/>
    </x:row>
    <x:row r="11" spans="1:14" customHeight="1">
      <x:c r="A11" s="159" t="str">
        <x:f>'07. 수량산출서'!A12</x:f>
        <x:v>3. 배관공사</x:v>
      </x:c>
      <x:c r="B11" s="160"/>
      <x:c r="C11" s="160"/>
      <x:c r="D11" s="170"/>
      <x:c r="E11" s="166"/>
      <x:c r="F11" s="170"/>
      <x:c r="G11" s="166"/>
      <x:c r="H11" s="170"/>
      <x:c r="I11" s="171"/>
      <x:c r="J11" s="170"/>
      <x:c r="K11" s="171"/>
      <x:c r="L11" s="170"/>
      <x:c r="M11" s="165"/>
      <x:c r="N11" s="180" t="s">
        <x:v>277</x:v>
      </x:c>
    </x:row>
    <x:row r="12" spans="1:14" customHeight="1">
      <x:c r="A12" s="172" t="str">
        <x:f>'07. 수량산출서'!A13</x:f>
        <x:v>3.1 슬러지 신규 배관</x:v>
      </x:c>
      <x:c r="B12" s="162"/>
      <x:c r="C12" s="173"/>
      <x:c r="D12" s="170"/>
      <x:c r="E12" s="166"/>
      <x:c r="F12" s="170"/>
      <x:c r="G12" s="166"/>
      <x:c r="H12" s="170"/>
      <x:c r="I12" s="171"/>
      <x:c r="J12" s="170"/>
      <x:c r="K12" s="171"/>
      <x:c r="L12" s="170"/>
      <x:c r="M12" s="165"/>
      <x:c r="N12" s="180" t="s">
        <x:v>324</x:v>
      </x:c>
    </x:row>
    <x:row r="13" spans="1:14" customHeight="1">
      <x:c r="A13" s="162" t="str">
        <x:f>'07. 수량산출서'!A14</x:f>
        <x:v>스테인레스 강관</x:v>
      </x:c>
      <x:c r="B13" s="162" t="str">
        <x:f>'07. 수량산출서'!B14</x:f>
        <x:v>150A, 3.5T</x:v>
      </x:c>
      <x:c r="C13" s="162" t="str">
        <x:f>'07. 수량산출서'!C14</x:f>
        <x:v>m</x:v>
      </x:c>
      <x:c r="D13" s="170"/>
      <x:c r="E13" s="166"/>
      <x:c r="F13" s="170"/>
      <x:c r="G13" s="166"/>
      <x:c r="H13" s="170"/>
      <x:c r="I13" s="171"/>
      <x:c r="J13" s="170"/>
      <x:c r="K13" s="171"/>
      <x:c r="L13" s="170">
        <x:f t="shared" ref="L13:L20" si="0">MIN(D13,F13,H13,J13)</x:f>
        <x:v>0</x:v>
      </x:c>
      <x:c r="M13" s="165"/>
      <x:c r="N13" s="180" t="s">
        <x:v>267</x:v>
      </x:c>
    </x:row>
    <x:row r="14" spans="1:14" customHeight="1">
      <x:c r="A14" s="162" t="str">
        <x:f>'07. 수량산출서'!A15</x:f>
        <x:v>스테인레스 강관</x:v>
      </x:c>
      <x:c r="B14" s="162" t="str">
        <x:f>'07. 수량산출서'!B15</x:f>
        <x:v>100A, 3.0T</x:v>
      </x:c>
      <x:c r="C14" s="162" t="str">
        <x:f>'07. 수량산출서'!C15</x:f>
        <x:v>m</x:v>
      </x:c>
      <x:c r="D14" s="170"/>
      <x:c r="E14" s="166"/>
      <x:c r="F14" s="170"/>
      <x:c r="G14" s="166"/>
      <x:c r="H14" s="170"/>
      <x:c r="I14" s="171"/>
      <x:c r="J14" s="170"/>
      <x:c r="K14" s="171"/>
      <x:c r="L14" s="170">
        <x:f t="shared" si="0"/>
        <x:v>0</x:v>
      </x:c>
      <x:c r="M14" s="165"/>
      <x:c r="N14" s="180" t="s">
        <x:v>268</x:v>
      </x:c>
    </x:row>
    <x:row r="15" spans="1:14" customHeight="1">
      <x:c r="A15" s="162" t="str">
        <x:f>'07. 수량산출서'!A16</x:f>
        <x:v>스테인레스 엘보</x:v>
      </x:c>
      <x:c r="B15" s="162" t="str">
        <x:f>'07. 수량산출서'!B16</x:f>
        <x:v>150A</x:v>
      </x:c>
      <x:c r="C15" s="162" t="str">
        <x:f>'07. 수량산출서'!C16</x:f>
        <x:v>EA</x:v>
      </x:c>
      <x:c r="D15" s="170"/>
      <x:c r="E15" s="166"/>
      <x:c r="F15" s="170"/>
      <x:c r="G15" s="166"/>
      <x:c r="H15" s="170"/>
      <x:c r="I15" s="171"/>
      <x:c r="J15" s="170"/>
      <x:c r="K15" s="171"/>
      <x:c r="L15" s="170">
        <x:f t="shared" si="0"/>
        <x:v>0</x:v>
      </x:c>
      <x:c r="M15" s="165"/>
      <x:c r="N15" s="180" t="s">
        <x:v>263</x:v>
      </x:c>
    </x:row>
    <x:row r="16" spans="1:14" customHeight="1">
      <x:c r="A16" s="162" t="str">
        <x:f>'07. 수량산출서'!A17</x:f>
        <x:v>스테인레스 엘보</x:v>
      </x:c>
      <x:c r="B16" s="162" t="str">
        <x:f>'07. 수량산출서'!B17</x:f>
        <x:v>100A</x:v>
      </x:c>
      <x:c r="C16" s="162" t="str">
        <x:f>'07. 수량산출서'!C17</x:f>
        <x:v>EA</x:v>
      </x:c>
      <x:c r="D16" s="170"/>
      <x:c r="E16" s="166"/>
      <x:c r="F16" s="170"/>
      <x:c r="G16" s="166"/>
      <x:c r="H16" s="170"/>
      <x:c r="I16" s="171"/>
      <x:c r="J16" s="170"/>
      <x:c r="K16" s="171"/>
      <x:c r="L16" s="170">
        <x:f t="shared" si="0"/>
        <x:v>0</x:v>
      </x:c>
      <x:c r="M16" s="165"/>
      <x:c r="N16" s="180" t="s">
        <x:v>294</x:v>
      </x:c>
    </x:row>
    <x:row r="17" spans="1:14" customHeight="1">
      <x:c r="A17" s="162" t="str">
        <x:f>'07. 수량산출서'!A18</x:f>
        <x:v>스테인레스 티</x:v>
      </x:c>
      <x:c r="B17" s="162" t="str">
        <x:f>'07. 수량산출서'!B18</x:f>
        <x:v>150A</x:v>
      </x:c>
      <x:c r="C17" s="162" t="str">
        <x:f>'07. 수량산출서'!C18</x:f>
        <x:v>EA</x:v>
      </x:c>
      <x:c r="D17" s="170"/>
      <x:c r="E17" s="166"/>
      <x:c r="F17" s="170"/>
      <x:c r="G17" s="166"/>
      <x:c r="H17" s="170"/>
      <x:c r="I17" s="171"/>
      <x:c r="J17" s="170"/>
      <x:c r="K17" s="171"/>
      <x:c r="L17" s="170">
        <x:f t="shared" si="0"/>
        <x:v>0</x:v>
      </x:c>
      <x:c r="M17" s="165"/>
      <x:c r="N17" s="180" t="s">
        <x:v>179</x:v>
      </x:c>
    </x:row>
    <x:row r="18" spans="1:14" customHeight="1">
      <x:c r="A18" s="162" t="str">
        <x:f>'07. 수량산출서'!A19</x:f>
        <x:v>스테인레스 레듀셔</x:v>
      </x:c>
      <x:c r="B18" s="162" t="str">
        <x:f>'07. 수량산출서'!B19</x:f>
        <x:v>150A * 100A</x:v>
      </x:c>
      <x:c r="C18" s="162" t="str">
        <x:f>'07. 수량산출서'!C19</x:f>
        <x:v>EA</x:v>
      </x:c>
      <x:c r="D18" s="170"/>
      <x:c r="E18" s="166"/>
      <x:c r="F18" s="170"/>
      <x:c r="G18" s="166"/>
      <x:c r="H18" s="170"/>
      <x:c r="I18" s="171"/>
      <x:c r="J18" s="170"/>
      <x:c r="K18" s="171"/>
      <x:c r="L18" s="170">
        <x:f t="shared" si="0"/>
        <x:v>0</x:v>
      </x:c>
      <x:c r="M18" s="165"/>
      <x:c r="N18" s="180" t="s">
        <x:v>167</x:v>
      </x:c>
    </x:row>
    <x:row r="19" spans="1:14" customHeight="1">
      <x:c r="A19" s="162" t="str">
        <x:f>'07. 수량산출서'!A20</x:f>
        <x:v>스테인레스 플랜지</x:v>
      </x:c>
      <x:c r="B19" s="162" t="str">
        <x:f>'07. 수량산출서'!B20</x:f>
        <x:v>150A</x:v>
      </x:c>
      <x:c r="C19" s="162" t="str">
        <x:f>'07. 수량산출서'!C20</x:f>
        <x:v>EA</x:v>
      </x:c>
      <x:c r="D19" s="170"/>
      <x:c r="E19" s="166"/>
      <x:c r="F19" s="170"/>
      <x:c r="G19" s="166"/>
      <x:c r="H19" s="170"/>
      <x:c r="I19" s="171"/>
      <x:c r="J19" s="170"/>
      <x:c r="K19" s="171"/>
      <x:c r="L19" s="170">
        <x:f t="shared" si="0"/>
        <x:v>0</x:v>
      </x:c>
      <x:c r="M19" s="165"/>
      <x:c r="N19" s="180" t="s">
        <x:v>182</x:v>
      </x:c>
    </x:row>
    <x:row r="20" spans="1:14" customHeight="1">
      <x:c r="A20" s="162" t="str">
        <x:f>'07. 수량산출서'!A21</x:f>
        <x:v>주철 게이트밸브</x:v>
      </x:c>
      <x:c r="B20" s="162" t="str">
        <x:f>'07. 수량산출서'!B21</x:f>
        <x:v>150A</x:v>
      </x:c>
      <x:c r="C20" s="162" t="str">
        <x:f>'07. 수량산출서'!C21</x:f>
        <x:v>EA</x:v>
      </x:c>
      <x:c r="D20" s="174"/>
      <x:c r="E20" s="175"/>
      <x:c r="F20" s="174"/>
      <x:c r="G20" s="175"/>
      <x:c r="H20" s="174"/>
      <x:c r="I20" s="176"/>
      <x:c r="J20" s="174"/>
      <x:c r="K20" s="176"/>
      <x:c r="L20" s="170">
        <x:f t="shared" si="0"/>
        <x:v>0</x:v>
      </x:c>
      <x:c r="M20" s="177"/>
      <x:c r="N20" s="180" t="s">
        <x:v>165</x:v>
      </x:c>
    </x:row>
    <x:row r="21" spans="1:14" customHeight="1">
      <x:c r="A21" s="232"/>
      <x:c r="B21" s="189"/>
      <x:c r="C21" s="189"/>
      <x:c r="D21" s="174"/>
      <x:c r="E21" s="175"/>
      <x:c r="F21" s="174"/>
      <x:c r="G21" s="175"/>
      <x:c r="H21" s="174"/>
      <x:c r="I21" s="176"/>
      <x:c r="J21" s="174"/>
      <x:c r="K21" s="176"/>
      <x:c r="L21" s="170"/>
      <x:c r="M21" s="177"/>
      <x:c r="N21" s="155"/>
    </x:row>
    <x:row r="22" spans="1:14" customHeight="1">
      <x:c r="A22" s="268" t="str">
        <x:f>'07. 수량산출서'!A30</x:f>
        <x:v>4. 고재처리</x:v>
      </x:c>
      <x:c r="B22" s="189"/>
      <x:c r="C22" s="189"/>
      <x:c r="D22" s="174"/>
      <x:c r="E22" s="175"/>
      <x:c r="F22" s="174"/>
      <x:c r="G22" s="175"/>
      <x:c r="H22" s="174"/>
      <x:c r="I22" s="176"/>
      <x:c r="J22" s="174"/>
      <x:c r="K22" s="176"/>
      <x:c r="L22" s="170"/>
      <x:c r="M22" s="177"/>
      <x:c r="N22" s="155"/>
    </x:row>
    <x:row r="23" spans="1:14" customHeight="1">
      <x:c r="A23" s="232" t="s">
        <x:v>273</x:v>
      </x:c>
      <x:c r="B23" s="189"/>
      <x:c r="C23" s="189"/>
      <x:c r="D23" s="332"/>
      <x:c r="E23" s="330"/>
      <x:c r="F23" s="332"/>
      <x:c r="G23" s="330"/>
      <x:c r="H23" s="174"/>
      <x:c r="I23" s="176"/>
      <x:c r="J23" s="174"/>
      <x:c r="K23" s="176"/>
      <x:c r="L23" s="333">
        <x:f>MIN(D23,F23,H23,J23)</x:f>
        <x:v>0</x:v>
      </x:c>
      <x:c r="M23" s="177"/>
      <x:c r="N23" s="180" t="s">
        <x:v>169</x:v>
      </x:c>
    </x:row>
    <x:row r="24" spans="1:14" customHeight="1">
      <x:c r="A24" s="232" t="s">
        <x:v>186</x:v>
      </x:c>
      <x:c r="B24" s="189"/>
      <x:c r="C24" s="189"/>
      <x:c r="D24" s="332"/>
      <x:c r="E24" s="175"/>
      <x:c r="F24" s="332"/>
      <x:c r="G24" s="175"/>
      <x:c r="H24" s="174"/>
      <x:c r="I24" s="176"/>
      <x:c r="J24" s="174"/>
      <x:c r="K24" s="176"/>
      <x:c r="L24" s="333">
        <x:f>MIN(D24,F24,H24,J24)</x:f>
        <x:v>0</x:v>
      </x:c>
      <x:c r="M24" s="177"/>
      <x:c r="N24" s="180" t="s">
        <x:v>190</x:v>
      </x:c>
    </x:row>
  </x:sheetData>
  <x:mergeCells count="9">
    <x:mergeCell ref="M1:M2"/>
    <x:mergeCell ref="D1:E1"/>
    <x:mergeCell ref="H1:I1"/>
    <x:mergeCell ref="J1:K1"/>
    <x:mergeCell ref="A1:A2"/>
    <x:mergeCell ref="B1:B2"/>
    <x:mergeCell ref="C1:C2"/>
    <x:mergeCell ref="L1:L2"/>
    <x:mergeCell ref="F1:G1"/>
  </x:mergeCells>
  <x:printOptions horizontalCentered="1" verticalCentered="1" headings="0" gridLines="0" gridLinesSet="1"/>
  <x:pageMargins left="0.7086111307144165" right="0.7086111307144165" top="1.2991666793823242" bottom="0.74750000238418579" header="0.78694444894790649" footer="0.31486111879348755"/>
  <x:pageSetup paperSize="9" scale="84" firstPageNumber="1" fitToWidth="1" fitToHeight="1" orientation="landscape" usePrinterDefaults="1" blackAndWhite="0" draft="0" useFirstPageNumber="0" horizontalDpi="600" verticalDpi="600" copies="1"/>
  <x:headerFooter>
    <x:oddHeader>&amp;C&amp;"굴림,Bold"&amp;24&amp;U가  격  조  사  표&amp;U</x:oddHeader>
  </x:headerFooter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S67"/>
  <x:sheetViews>
    <x:sheetView view="pageBreakPreview" topLeftCell="A1" zoomScale="120" zoomScaleNormal="100" zoomScaleSheetLayoutView="120" workbookViewId="0">
      <x:pane xSplit="0" ySplit="2" topLeftCell="A3" activePane="bottomLeft" state="frozen"/>
      <x:selection pane="bottomLeft" activeCell="F52" activeCellId="0" sqref="F52:F53"/>
    </x:sheetView>
  </x:sheetViews>
  <x:sheetFormatPr defaultColWidth="9.625" defaultRowHeight="20.100000000000001" customHeight="1"/>
  <x:cols>
    <x:col min="1" max="1" width="18.125" style="89" customWidth="1"/>
    <x:col min="2" max="2" width="18.125" style="77" customWidth="1"/>
    <x:col min="3" max="3" width="5.625" style="90" customWidth="1"/>
    <x:col min="4" max="4" width="5.625" style="77" customWidth="1"/>
    <x:col min="5" max="11" width="9.125" style="80" customWidth="1"/>
    <x:col min="12" max="12" width="9.125" style="77" customWidth="1"/>
    <x:col min="13" max="13" width="9.625" style="77"/>
    <x:col min="14" max="14" width="10" style="77" hidden="1" customWidth="1"/>
    <x:col min="15" max="15" width="9.75" style="77" hidden="1" customWidth="1"/>
    <x:col min="16" max="16" width="10.375" style="77" hidden="1" customWidth="1"/>
    <x:col min="17" max="17" width="0" style="77" hidden="1" customWidth="1"/>
    <x:col min="18" max="18" width="9.625" style="77"/>
    <x:col min="19" max="19" width="9.625" style="120"/>
    <x:col min="20" max="256" width="9.625" style="77"/>
  </x:cols>
  <x:sheetData>
    <x:row r="1" spans="1:13" customHeight="1">
      <x:c r="A1" s="418" t="s">
        <x:v>300</x:v>
      </x:c>
      <x:c r="B1" s="418" t="s">
        <x:v>315</x:v>
      </x:c>
      <x:c r="C1" s="428" t="s">
        <x:v>329</x:v>
      </x:c>
      <x:c r="D1" s="416" t="s">
        <x:v>330</x:v>
      </x:c>
      <x:c r="E1" s="418" t="s">
        <x:v>275</x:v>
      </x:c>
      <x:c r="F1" s="418" t="s">
        <x:v>341</x:v>
      </x:c>
      <x:c r="G1" s="418"/>
      <x:c r="H1" s="418" t="s">
        <x:v>319</x:v>
      </x:c>
      <x:c r="I1" s="418"/>
      <x:c r="J1" s="418" t="s">
        <x:v>305</x:v>
      </x:c>
      <x:c r="K1" s="418"/>
      <x:c r="L1" s="418" t="s">
        <x:v>297</x:v>
      </x:c>
      <x:c r="M1" s="180"/>
    </x:row>
    <x:row r="2" spans="1:17" customHeight="1">
      <x:c r="A2" s="418"/>
      <x:c r="B2" s="418"/>
      <x:c r="C2" s="428"/>
      <x:c r="D2" s="416"/>
      <x:c r="E2" s="418"/>
      <x:c r="F2" s="214" t="s">
        <x:v>320</x:v>
      </x:c>
      <x:c r="G2" s="214" t="s">
        <x:v>318</x:v>
      </x:c>
      <x:c r="H2" s="214" t="s">
        <x:v>320</x:v>
      </x:c>
      <x:c r="I2" s="214" t="s">
        <x:v>318</x:v>
      </x:c>
      <x:c r="J2" s="214" t="s">
        <x:v>320</x:v>
      </x:c>
      <x:c r="K2" s="214" t="s">
        <x:v>318</x:v>
      </x:c>
      <x:c r="L2" s="418"/>
      <x:c r="M2" s="180"/>
      <x:c r="N2" s="77" t="s">
        <x:v>286</x:v>
      </x:c>
      <x:c r="O2" s="77" t="s">
        <x:v>341</x:v>
      </x:c>
      <x:c r="P2" s="77" t="s">
        <x:v>319</x:v>
      </x:c>
      <x:c r="Q2" s="77" t="s">
        <x:v>305</x:v>
      </x:c>
    </x:row>
    <x:row r="3" spans="1:19" s="78" customFormat="1" customHeight="1">
      <x:c r="A3" s="215">
        <x:v>1</x:v>
      </x:c>
      <x:c r="B3" s="184" t="s">
        <x:v>387</x:v>
      </x:c>
      <x:c r="C3" s="185"/>
      <x:c r="D3" s="186"/>
      <x:c r="E3" s="170"/>
      <x:c r="F3" s="170"/>
      <x:c r="G3" s="170"/>
      <x:c r="H3" s="170"/>
      <x:c r="I3" s="170"/>
      <x:c r="J3" s="170"/>
      <x:c r="K3" s="170"/>
      <x:c r="L3" s="187" t="s">
        <x:v>164</x:v>
      </x:c>
      <x:c r="M3" s="181"/>
      <x:c r="N3" s="76">
        <x:f>A3</x:f>
        <x:v>1</x:v>
      </x:c>
      <x:c r="O3" s="88"/>
      <x:c r="P3" s="88">
        <x:f>I9</x:f>
        <x:v>0</x:v>
      </x:c>
      <x:c r="Q3" s="88">
        <x:f>K9</x:f>
        <x:v>0</x:v>
      </x:c>
      <x:c r="S3" s="120"/>
    </x:row>
    <x:row r="4" spans="1:19" s="78" customFormat="1" customHeight="1">
      <x:c r="A4" s="167" t="s">
        <x:v>90</x:v>
      </x:c>
      <x:c r="B4" s="186"/>
      <x:c r="C4" s="185">
        <x:v>7.2400000000000002</x:v>
      </x:c>
      <x:c r="D4" s="186" t="s">
        <x:v>302</x:v>
      </x:c>
      <x:c r="E4" s="170"/>
      <x:c r="F4" s="170"/>
      <x:c r="G4" s="170"/>
      <x:c r="H4" s="170">
        <x:f>'10. 시중노임표'!C18</x:f>
        <x:v>0</x:v>
      </x:c>
      <x:c r="I4" s="188">
        <x:f>TRUNC(C4*H4,1)</x:f>
        <x:v>0</x:v>
      </x:c>
      <x:c r="J4" s="170"/>
      <x:c r="K4" s="170"/>
      <x:c r="L4" s="189"/>
      <x:c r="M4" s="181"/>
      <x:c r="N4" s="76"/>
      <x:c r="O4" s="77"/>
      <x:c r="P4" s="88"/>
      <x:c r="S4" s="120"/>
    </x:row>
    <x:row r="5" spans="1:19" s="78" customFormat="1" customHeight="1">
      <x:c r="A5" s="167" t="str">
        <x:f>'10. 시중노임표'!B10</x:f>
        <x:v>용접공</x:v>
      </x:c>
      <x:c r="B5" s="186"/>
      <x:c r="C5" s="185">
        <x:v>0.94999999999999996</x:v>
      </x:c>
      <x:c r="D5" s="186" t="s">
        <x:v>302</x:v>
      </x:c>
      <x:c r="E5" s="170"/>
      <x:c r="F5" s="170"/>
      <x:c r="G5" s="170"/>
      <x:c r="H5" s="170">
        <x:f>'10. 시중노임표'!C10</x:f>
        <x:v>0</x:v>
      </x:c>
      <x:c r="I5" s="188">
        <x:f>TRUNC(C5*H5,1)</x:f>
        <x:v>0</x:v>
      </x:c>
      <x:c r="J5" s="170"/>
      <x:c r="K5" s="170"/>
      <x:c r="L5" s="189"/>
      <x:c r="M5" s="181"/>
      <x:c r="N5" s="76"/>
      <x:c r="O5" s="77"/>
      <x:c r="P5" s="88"/>
      <x:c r="S5" s="120"/>
    </x:row>
    <x:row r="6" spans="1:19" s="78" customFormat="1" customHeight="1">
      <x:c r="A6" s="167" t="str">
        <x:f>'10. 시중노임표'!B7</x:f>
        <x:v>특별인부</x:v>
      </x:c>
      <x:c r="B6" s="190"/>
      <x:c r="C6" s="280">
        <x:v>3.8999999999999999</x:v>
      </x:c>
      <x:c r="D6" s="186" t="s">
        <x:v>302</x:v>
      </x:c>
      <x:c r="E6" s="170"/>
      <x:c r="F6" s="170"/>
      <x:c r="G6" s="170"/>
      <x:c r="H6" s="170">
        <x:f>'10. 시중노임표'!C7</x:f>
        <x:v>0</x:v>
      </x:c>
      <x:c r="I6" s="188">
        <x:f>TRUNC(C6*H6,1)</x:f>
        <x:v>0</x:v>
      </x:c>
      <x:c r="J6" s="170"/>
      <x:c r="K6" s="188"/>
      <x:c r="L6" s="189"/>
      <x:c r="M6" s="181"/>
      <x:c r="N6" s="77"/>
      <x:c r="O6" s="77"/>
      <x:c r="P6" s="77"/>
      <x:c r="S6" s="120"/>
    </x:row>
    <x:row r="7" spans="1:19" s="78" customFormat="1" customHeight="1">
      <x:c r="A7" s="167" t="str">
        <x:f>'10. 시중노임표'!B26</x:f>
        <x:v>기계산업기사</x:v>
      </x:c>
      <x:c r="B7" s="190"/>
      <x:c r="C7" s="280">
        <x:v>0.5</x:v>
      </x:c>
      <x:c r="D7" s="186" t="s">
        <x:v>302</x:v>
      </x:c>
      <x:c r="E7" s="170"/>
      <x:c r="F7" s="170"/>
      <x:c r="G7" s="170"/>
      <x:c r="H7" s="170">
        <x:f>'10. 시중노임표'!C26</x:f>
        <x:v>0</x:v>
      </x:c>
      <x:c r="I7" s="188">
        <x:f>TRUNC(C7*H7,1)</x:f>
        <x:v>0</x:v>
      </x:c>
      <x:c r="J7" s="170"/>
      <x:c r="K7" s="188"/>
      <x:c r="L7" s="189"/>
      <x:c r="M7" s="181"/>
      <x:c r="N7" s="77"/>
      <x:c r="O7" s="77"/>
      <x:c r="P7" s="77"/>
      <x:c r="S7" s="120"/>
    </x:row>
    <x:row r="8" spans="1:19" s="78" customFormat="1" customHeight="1">
      <x:c r="A8" s="167" t="s">
        <x:v>157</x:v>
      </x:c>
      <x:c r="B8" s="192" t="s">
        <x:v>376</x:v>
      </x:c>
      <x:c r="C8" s="282">
        <x:v>10</x:v>
      </x:c>
      <x:c r="D8" s="186" t="s">
        <x:v>312</x:v>
      </x:c>
      <x:c r="E8" s="170">
        <x:f>SUM(G8,I8,K8)</x:f>
        <x:v>0</x:v>
      </x:c>
      <x:c r="F8" s="170"/>
      <x:c r="G8" s="170"/>
      <x:c r="H8" s="170">
        <x:f>SUM(I4:I6)</x:f>
        <x:v>0</x:v>
      </x:c>
      <x:c r="I8" s="170">
        <x:f>TRUNC(C8*H8%,1)</x:f>
        <x:v>0</x:v>
      </x:c>
      <x:c r="J8" s="170"/>
      <x:c r="K8" s="170"/>
      <x:c r="L8" s="189"/>
      <x:c r="M8" s="181"/>
      <x:c r="N8" s="77"/>
      <x:c r="O8" s="77"/>
      <x:c r="P8" s="77"/>
      <x:c r="S8" s="120"/>
    </x:row>
    <x:row r="9" spans="1:19" s="78" customFormat="1" customHeight="1">
      <x:c r="A9" s="161" t="s">
        <x:v>334</x:v>
      </x:c>
      <x:c r="B9" s="192"/>
      <x:c r="C9" s="193"/>
      <x:c r="D9" s="194"/>
      <x:c r="E9" s="195">
        <x:f>SUM(G9,I9,K9)</x:f>
        <x:v>0</x:v>
      </x:c>
      <x:c r="F9" s="195"/>
      <x:c r="G9" s="195"/>
      <x:c r="H9" s="195"/>
      <x:c r="I9" s="195">
        <x:f>TRUNC(SUM(I4:I8),0)</x:f>
        <x:v>0</x:v>
      </x:c>
      <x:c r="J9" s="195"/>
      <x:c r="K9" s="195"/>
      <x:c r="L9" s="196"/>
      <x:c r="M9" s="181"/>
      <x:c r="N9" s="77"/>
      <x:c r="O9" s="77"/>
      <x:c r="P9" s="77"/>
      <x:c r="S9" s="120"/>
    </x:row>
    <x:row r="10" spans="1:19" s="78" customFormat="1" ht="19.5" customHeight="1">
      <x:c r="A10" s="161"/>
      <x:c r="B10" s="192"/>
      <x:c r="C10" s="193"/>
      <x:c r="D10" s="194"/>
      <x:c r="E10" s="195"/>
      <x:c r="F10" s="195"/>
      <x:c r="G10" s="195"/>
      <x:c r="H10" s="195"/>
      <x:c r="I10" s="195"/>
      <x:c r="J10" s="195"/>
      <x:c r="K10" s="195"/>
      <x:c r="L10" s="196"/>
      <x:c r="M10" s="181"/>
      <x:c r="N10" s="77"/>
      <x:c r="O10" s="77"/>
      <x:c r="P10" s="77"/>
      <x:c r="S10" s="120"/>
    </x:row>
    <x:row r="11" spans="1:19" s="78" customFormat="1" customHeight="1">
      <x:c r="A11" s="215">
        <x:f>A3+1</x:f>
        <x:v>2</x:v>
      </x:c>
      <x:c r="B11" s="184" t="s">
        <x:v>384</x:v>
      </x:c>
      <x:c r="C11" s="185"/>
      <x:c r="D11" s="186"/>
      <x:c r="E11" s="170"/>
      <x:c r="F11" s="170"/>
      <x:c r="G11" s="170"/>
      <x:c r="H11" s="170"/>
      <x:c r="I11" s="170"/>
      <x:c r="J11" s="170"/>
      <x:c r="K11" s="170"/>
      <x:c r="L11" s="187" t="s">
        <x:v>131</x:v>
      </x:c>
      <x:c r="M11" s="181"/>
      <x:c r="N11" s="76">
        <x:f>A11</x:f>
        <x:v>2</x:v>
      </x:c>
      <x:c r="O11" s="88"/>
      <x:c r="P11" s="88">
        <x:f>I13</x:f>
        <x:v>0</x:v>
      </x:c>
      <x:c r="Q11" s="88">
        <x:f>K13</x:f>
        <x:v>0</x:v>
      </x:c>
      <x:c r="S11" s="120"/>
    </x:row>
    <x:row r="12" spans="1:19" s="78" customFormat="1" customHeight="1">
      <x:c r="A12" s="281" t="s">
        <x:v>239</x:v>
      </x:c>
      <x:c r="B12" s="186" t="s">
        <x:v>156</x:v>
      </x:c>
      <x:c r="C12" s="197">
        <x:v>60</x:v>
      </x:c>
      <x:c r="D12" s="186" t="s">
        <x:v>312</x:v>
      </x:c>
      <x:c r="E12" s="170"/>
      <x:c r="F12" s="170"/>
      <x:c r="G12" s="170"/>
      <x:c r="H12" s="170">
        <x:f>I9</x:f>
        <x:v>0</x:v>
      </x:c>
      <x:c r="I12" s="188">
        <x:f>TRUNC(C12*H12%,1)</x:f>
        <x:v>0</x:v>
      </x:c>
      <x:c r="J12" s="170"/>
      <x:c r="K12" s="170"/>
      <x:c r="L12" s="189"/>
      <x:c r="M12" s="181"/>
      <x:c r="N12" s="76"/>
      <x:c r="O12" s="77"/>
      <x:c r="P12" s="88"/>
      <x:c r="S12" s="120"/>
    </x:row>
    <x:row r="13" spans="1:19" s="78" customFormat="1" customHeight="1">
      <x:c r="A13" s="161" t="s">
        <x:v>334</x:v>
      </x:c>
      <x:c r="B13" s="192"/>
      <x:c r="C13" s="193"/>
      <x:c r="D13" s="194"/>
      <x:c r="E13" s="195">
        <x:f>SUM(G13,I13,K13)</x:f>
        <x:v>0</x:v>
      </x:c>
      <x:c r="F13" s="195"/>
      <x:c r="G13" s="195"/>
      <x:c r="H13" s="195"/>
      <x:c r="I13" s="195">
        <x:f>TRUNC(SUM(I12:I12),0)</x:f>
        <x:v>0</x:v>
      </x:c>
      <x:c r="J13" s="195"/>
      <x:c r="K13" s="195"/>
      <x:c r="L13" s="196"/>
      <x:c r="M13" s="181"/>
      <x:c r="N13" s="77"/>
      <x:c r="O13" s="77"/>
      <x:c r="P13" s="77"/>
      <x:c r="S13" s="120"/>
    </x:row>
    <x:row r="14" spans="1:19" s="78" customFormat="1" customHeight="1">
      <x:c r="A14" s="161"/>
      <x:c r="B14" s="192"/>
      <x:c r="C14" s="193"/>
      <x:c r="D14" s="194"/>
      <x:c r="E14" s="195"/>
      <x:c r="F14" s="195"/>
      <x:c r="G14" s="195"/>
      <x:c r="H14" s="195"/>
      <x:c r="I14" s="195"/>
      <x:c r="J14" s="195"/>
      <x:c r="K14" s="195"/>
      <x:c r="L14" s="196"/>
      <x:c r="M14" s="181"/>
      <x:c r="N14" s="77"/>
      <x:c r="O14" s="77"/>
      <x:c r="P14" s="77"/>
      <x:c r="S14" s="120"/>
    </x:row>
    <x:row r="15" spans="1:19" s="78" customFormat="1" customHeight="1">
      <x:c r="A15" s="215">
        <x:f>A11+1</x:f>
        <x:v>3</x:v>
      </x:c>
      <x:c r="B15" s="184" t="s">
        <x:v>5</x:v>
      </x:c>
      <x:c r="C15" s="185"/>
      <x:c r="D15" s="186"/>
      <x:c r="E15" s="170"/>
      <x:c r="F15" s="170"/>
      <x:c r="G15" s="170"/>
      <x:c r="H15" s="170"/>
      <x:c r="I15" s="170"/>
      <x:c r="J15" s="170"/>
      <x:c r="K15" s="170"/>
      <x:c r="L15" s="187" t="s">
        <x:v>143</x:v>
      </x:c>
      <x:c r="M15" s="181"/>
      <x:c r="N15" s="76">
        <x:f>A15</x:f>
        <x:v>3</x:v>
      </x:c>
      <x:c r="O15" s="88"/>
      <x:c r="P15" s="88">
        <x:f>I19</x:f>
        <x:v>0</x:v>
      </x:c>
      <x:c r="Q15" s="88">
        <x:f>K19</x:f>
        <x:v>0</x:v>
      </x:c>
      <x:c r="S15" s="120"/>
    </x:row>
    <x:row r="16" spans="1:19" s="78" customFormat="1" customHeight="1">
      <x:c r="A16" s="167" t="s">
        <x:v>90</x:v>
      </x:c>
      <x:c r="B16" s="186"/>
      <x:c r="C16" s="185">
        <x:v>2.1440000000000001</x:v>
      </x:c>
      <x:c r="D16" s="186" t="s">
        <x:v>302</x:v>
      </x:c>
      <x:c r="E16" s="170"/>
      <x:c r="F16" s="170"/>
      <x:c r="G16" s="170"/>
      <x:c r="H16" s="170">
        <x:f>VLOOKUP(A16,'10. 시중노임표'!B:C,2,FALSE)</x:f>
        <x:v>0</x:v>
      </x:c>
      <x:c r="I16" s="188">
        <x:f>TRUNC(C16*H16,1)</x:f>
        <x:v>0</x:v>
      </x:c>
      <x:c r="J16" s="170"/>
      <x:c r="K16" s="170"/>
      <x:c r="L16" s="189"/>
      <x:c r="M16" s="181"/>
      <x:c r="N16" s="76"/>
      <x:c r="O16" s="77"/>
      <x:c r="P16" s="88"/>
      <x:c r="S16" s="120"/>
    </x:row>
    <x:row r="17" spans="1:19" s="78" customFormat="1" customHeight="1">
      <x:c r="A17" s="167" t="s">
        <x:v>76</x:v>
      </x:c>
      <x:c r="B17" s="186"/>
      <x:c r="C17" s="185">
        <x:v>0.70999999999999996</x:v>
      </x:c>
      <x:c r="D17" s="186" t="s">
        <x:v>302</x:v>
      </x:c>
      <x:c r="E17" s="170"/>
      <x:c r="F17" s="170"/>
      <x:c r="G17" s="170"/>
      <x:c r="H17" s="170">
        <x:f>VLOOKUP(A17,'10. 시중노임표'!B:C,2,FALSE)</x:f>
        <x:v>0</x:v>
      </x:c>
      <x:c r="I17" s="188">
        <x:f>TRUNC(C17*H17,1)</x:f>
        <x:v>0</x:v>
      </x:c>
      <x:c r="J17" s="170"/>
      <x:c r="K17" s="170"/>
      <x:c r="L17" s="189"/>
      <x:c r="M17" s="181"/>
      <x:c r="N17" s="76"/>
      <x:c r="O17" s="77"/>
      <x:c r="P17" s="88"/>
      <x:c r="S17" s="120"/>
    </x:row>
    <x:row r="18" spans="1:19" s="78" customFormat="1" customHeight="1">
      <x:c r="A18" s="167" t="s">
        <x:v>109</x:v>
      </x:c>
      <x:c r="B18" s="190" t="s">
        <x:v>185</x:v>
      </x:c>
      <x:c r="C18" s="191">
        <x:v>3</x:v>
      </x:c>
      <x:c r="D18" s="186" t="s">
        <x:v>312</x:v>
      </x:c>
      <x:c r="E18" s="170"/>
      <x:c r="F18" s="170"/>
      <x:c r="G18" s="170"/>
      <x:c r="H18" s="170"/>
      <x:c r="I18" s="188"/>
      <x:c r="J18" s="170">
        <x:f>I19</x:f>
        <x:v>0</x:v>
      </x:c>
      <x:c r="K18" s="188">
        <x:f>TRUNC(J18*C18%,1)</x:f>
        <x:v>0</x:v>
      </x:c>
      <x:c r="L18" s="189"/>
      <x:c r="M18" s="181"/>
      <x:c r="N18" s="77"/>
      <x:c r="O18" s="77"/>
      <x:c r="P18" s="77"/>
      <x:c r="S18" s="120"/>
    </x:row>
    <x:row r="19" spans="1:19" s="78" customFormat="1" customHeight="1">
      <x:c r="A19" s="161" t="s">
        <x:v>334</x:v>
      </x:c>
      <x:c r="B19" s="192"/>
      <x:c r="C19" s="193"/>
      <x:c r="D19" s="194"/>
      <x:c r="E19" s="195">
        <x:f>SUM(G19,I19,K19)</x:f>
        <x:v>0</x:v>
      </x:c>
      <x:c r="F19" s="195"/>
      <x:c r="G19" s="195"/>
      <x:c r="H19" s="195"/>
      <x:c r="I19" s="195">
        <x:f>TRUNC(SUM(I16:I18),0)</x:f>
        <x:v>0</x:v>
      </x:c>
      <x:c r="J19" s="195"/>
      <x:c r="K19" s="195">
        <x:f>TRUNC(SUM(K16:K18),0)</x:f>
        <x:v>0</x:v>
      </x:c>
      <x:c r="L19" s="196"/>
      <x:c r="M19" s="181"/>
      <x:c r="N19" s="77"/>
      <x:c r="O19" s="77"/>
      <x:c r="P19" s="77"/>
      <x:c r="S19" s="120"/>
    </x:row>
    <x:row r="20" spans="1:19" s="78" customFormat="1" ht="19.5" customHeight="1">
      <x:c r="A20" s="161"/>
      <x:c r="B20" s="192"/>
      <x:c r="C20" s="193"/>
      <x:c r="D20" s="194"/>
      <x:c r="E20" s="195"/>
      <x:c r="F20" s="195"/>
      <x:c r="G20" s="195"/>
      <x:c r="H20" s="195"/>
      <x:c r="I20" s="195"/>
      <x:c r="J20" s="195"/>
      <x:c r="K20" s="195"/>
      <x:c r="L20" s="196"/>
      <x:c r="M20" s="181"/>
      <x:c r="N20" s="77"/>
      <x:c r="O20" s="77"/>
      <x:c r="P20" s="77"/>
      <x:c r="S20" s="120"/>
    </x:row>
    <x:row r="21" spans="1:19" s="78" customFormat="1" customHeight="1">
      <x:c r="A21" s="215">
        <x:f>A15+1</x:f>
        <x:v>4</x:v>
      </x:c>
      <x:c r="B21" s="184" t="s">
        <x:v>400</x:v>
      </x:c>
      <x:c r="C21" s="185"/>
      <x:c r="D21" s="186"/>
      <x:c r="E21" s="170"/>
      <x:c r="F21" s="170"/>
      <x:c r="G21" s="170"/>
      <x:c r="H21" s="170"/>
      <x:c r="I21" s="170"/>
      <x:c r="J21" s="170"/>
      <x:c r="K21" s="170"/>
      <x:c r="L21" s="187" t="s">
        <x:v>177</x:v>
      </x:c>
      <x:c r="M21" s="181"/>
      <x:c r="N21" s="76">
        <x:f>A21</x:f>
        <x:v>4</x:v>
      </x:c>
      <x:c r="O21" s="88"/>
      <x:c r="P21" s="88">
        <x:f>I25</x:f>
        <x:v>0</x:v>
      </x:c>
      <x:c r="Q21" s="88">
        <x:f>K25</x:f>
        <x:v>0</x:v>
      </x:c>
      <x:c r="S21" s="120"/>
    </x:row>
    <x:row r="22" spans="1:19" s="78" customFormat="1" customHeight="1">
      <x:c r="A22" s="167" t="s">
        <x:v>336</x:v>
      </x:c>
      <x:c r="B22" s="186"/>
      <x:c r="C22" s="185">
        <x:v>0.68600000000000005</x:v>
      </x:c>
      <x:c r="D22" s="186" t="s">
        <x:v>302</x:v>
      </x:c>
      <x:c r="E22" s="170"/>
      <x:c r="F22" s="170"/>
      <x:c r="G22" s="170"/>
      <x:c r="H22" s="170">
        <x:f>VLOOKUP(A22,'10. 시중노임표'!B:C,2,FALSE)</x:f>
        <x:v>0</x:v>
      </x:c>
      <x:c r="I22" s="188">
        <x:f>TRUNC(C22*H22,1)</x:f>
        <x:v>0</x:v>
      </x:c>
      <x:c r="J22" s="170"/>
      <x:c r="K22" s="170"/>
      <x:c r="L22" s="189"/>
      <x:c r="M22" s="181"/>
      <x:c r="N22" s="76"/>
      <x:c r="O22" s="77"/>
      <x:c r="P22" s="88"/>
      <x:c r="S22" s="120"/>
    </x:row>
    <x:row r="23" spans="1:19" s="78" customFormat="1" customHeight="1">
      <x:c r="A23" s="167" t="s">
        <x:v>76</x:v>
      </x:c>
      <x:c r="B23" s="186"/>
      <x:c r="C23" s="185">
        <x:v>0.68600000000000005</x:v>
      </x:c>
      <x:c r="D23" s="186" t="s">
        <x:v>302</x:v>
      </x:c>
      <x:c r="E23" s="170"/>
      <x:c r="F23" s="170"/>
      <x:c r="G23" s="170"/>
      <x:c r="H23" s="170">
        <x:f>VLOOKUP(A23,'10. 시중노임표'!B:C,2,FALSE)</x:f>
        <x:v>0</x:v>
      </x:c>
      <x:c r="I23" s="188">
        <x:f>TRUNC(C23*H23,1)</x:f>
        <x:v>0</x:v>
      </x:c>
      <x:c r="J23" s="170"/>
      <x:c r="K23" s="170"/>
      <x:c r="L23" s="189"/>
      <x:c r="M23" s="181"/>
      <x:c r="N23" s="76"/>
      <x:c r="O23" s="77"/>
      <x:c r="P23" s="88"/>
      <x:c r="S23" s="120"/>
    </x:row>
    <x:row r="24" spans="1:19" s="78" customFormat="1" customHeight="1">
      <x:c r="A24" s="167" t="s">
        <x:v>109</x:v>
      </x:c>
      <x:c r="B24" s="186" t="s">
        <x:v>148</x:v>
      </x:c>
      <x:c r="C24" s="197">
        <x:v>2</x:v>
      </x:c>
      <x:c r="D24" s="186" t="s">
        <x:v>312</x:v>
      </x:c>
      <x:c r="E24" s="170"/>
      <x:c r="F24" s="170"/>
      <x:c r="G24" s="170"/>
      <x:c r="H24" s="170"/>
      <x:c r="I24" s="188"/>
      <x:c r="J24" s="170">
        <x:f>I25</x:f>
        <x:v>0</x:v>
      </x:c>
      <x:c r="K24" s="188">
        <x:f>TRUNC(J24*C24%,1)</x:f>
        <x:v>0</x:v>
      </x:c>
      <x:c r="L24" s="189"/>
      <x:c r="M24" s="181"/>
      <x:c r="N24" s="77"/>
      <x:c r="O24" s="77"/>
      <x:c r="P24" s="77"/>
      <x:c r="S24" s="120"/>
    </x:row>
    <x:row r="25" spans="1:19" s="78" customFormat="1" customHeight="1">
      <x:c r="A25" s="161" t="s">
        <x:v>334</x:v>
      </x:c>
      <x:c r="B25" s="192"/>
      <x:c r="C25" s="193"/>
      <x:c r="D25" s="194"/>
      <x:c r="E25" s="195">
        <x:f>SUM(G25,I25,K25)</x:f>
        <x:v>0</x:v>
      </x:c>
      <x:c r="F25" s="195"/>
      <x:c r="G25" s="195"/>
      <x:c r="H25" s="195"/>
      <x:c r="I25" s="195">
        <x:f>TRUNC(SUM(I22:I24),0)</x:f>
        <x:v>0</x:v>
      </x:c>
      <x:c r="J25" s="195"/>
      <x:c r="K25" s="195">
        <x:f>TRUNC(SUM(K22:K24),0)</x:f>
        <x:v>0</x:v>
      </x:c>
      <x:c r="L25" s="196"/>
      <x:c r="M25" s="181"/>
      <x:c r="N25" s="77"/>
      <x:c r="O25" s="77"/>
      <x:c r="P25" s="77"/>
      <x:c r="S25" s="120"/>
    </x:row>
    <x:row r="26" spans="1:19" s="72" customFormat="1" customHeight="1">
      <x:c r="A26" s="198"/>
      <x:c r="B26" s="199"/>
      <x:c r="C26" s="200"/>
      <x:c r="D26" s="199"/>
      <x:c r="E26" s="201"/>
      <x:c r="F26" s="201"/>
      <x:c r="G26" s="201"/>
      <x:c r="H26" s="201"/>
      <x:c r="I26" s="201"/>
      <x:c r="J26" s="201"/>
      <x:c r="K26" s="201"/>
      <x:c r="L26" s="202"/>
      <x:c r="M26" s="182"/>
      <x:c r="S26" s="139"/>
    </x:row>
    <x:row r="27" spans="1:19" s="135" customFormat="1" customHeight="1">
      <x:c r="A27" s="215">
        <x:f>A21+1</x:f>
        <x:v>5</x:v>
      </x:c>
      <x:c r="B27" s="203" t="s">
        <x:v>73</x:v>
      </x:c>
      <x:c r="C27" s="204"/>
      <x:c r="D27" s="205"/>
      <x:c r="E27" s="206"/>
      <x:c r="F27" s="206"/>
      <x:c r="G27" s="206"/>
      <x:c r="H27" s="206"/>
      <x:c r="I27" s="206"/>
      <x:c r="J27" s="206"/>
      <x:c r="K27" s="206"/>
      <x:c r="L27" s="187" t="s">
        <x:v>140</x:v>
      </x:c>
      <x:c r="M27" s="183"/>
      <x:c r="N27" s="136">
        <x:f>A27</x:f>
        <x:v>5</x:v>
      </x:c>
      <x:c r="O27" s="137"/>
      <x:c r="P27" s="137">
        <x:f>I33</x:f>
        <x:v>0</x:v>
      </x:c>
      <x:c r="Q27" s="137">
        <x:f>K33</x:f>
        <x:v>0</x:v>
      </x:c>
      <x:c r="S27" s="138"/>
    </x:row>
    <x:row r="28" spans="1:19" s="135" customFormat="1" customHeight="1">
      <x:c r="A28" s="207" t="s">
        <x:v>336</x:v>
      </x:c>
      <x:c r="B28" s="208">
        <x:v>12</x:v>
      </x:c>
      <x:c r="C28" s="204">
        <x:v>3</x:v>
      </x:c>
      <x:c r="D28" s="205" t="s">
        <x:v>302</x:v>
      </x:c>
      <x:c r="E28" s="206"/>
      <x:c r="F28" s="206"/>
      <x:c r="G28" s="206"/>
      <x:c r="H28" s="170">
        <x:f>VLOOKUP(A28,'10. 시중노임표'!B:C,2,FALSE)</x:f>
        <x:v>0</x:v>
      </x:c>
      <x:c r="I28" s="209">
        <x:f>TRUNC(C28*H28,1)</x:f>
        <x:v>0</x:v>
      </x:c>
      <x:c r="J28" s="206"/>
      <x:c r="K28" s="206"/>
      <x:c r="L28" s="210"/>
      <x:c r="M28" s="183"/>
      <x:c r="S28" s="138"/>
    </x:row>
    <x:row r="29" spans="1:19" s="72" customFormat="1" customHeight="1">
      <x:c r="A29" s="207" t="s">
        <x:v>76</x:v>
      </x:c>
      <x:c r="B29" s="208">
        <x:f>B28</x:f>
        <x:v>12</x:v>
      </x:c>
      <x:c r="C29" s="204">
        <x:v>1</x:v>
      </x:c>
      <x:c r="D29" s="205" t="s">
        <x:v>302</x:v>
      </x:c>
      <x:c r="E29" s="206"/>
      <x:c r="F29" s="206"/>
      <x:c r="G29" s="206"/>
      <x:c r="H29" s="170">
        <x:f>VLOOKUP(A29,'10. 시중노임표'!B:C,2,FALSE)</x:f>
        <x:v>0</x:v>
      </x:c>
      <x:c r="I29" s="209">
        <x:f>TRUNC(C29*H29,1)</x:f>
        <x:v>0</x:v>
      </x:c>
      <x:c r="J29" s="206"/>
      <x:c r="K29" s="206"/>
      <x:c r="L29" s="210"/>
      <x:c r="M29" s="182"/>
      <x:c r="N29" s="135"/>
      <x:c r="O29" s="135"/>
      <x:c r="P29" s="135"/>
      <x:c r="S29" s="139"/>
    </x:row>
    <x:row r="30" spans="1:19" s="72" customFormat="1" customHeight="1">
      <x:c r="A30" s="207" t="s">
        <x:v>109</x:v>
      </x:c>
      <x:c r="B30" s="205" t="s">
        <x:v>148</x:v>
      </x:c>
      <x:c r="C30" s="211">
        <x:v>2</x:v>
      </x:c>
      <x:c r="D30" s="205" t="s">
        <x:v>312</x:v>
      </x:c>
      <x:c r="E30" s="206"/>
      <x:c r="F30" s="206"/>
      <x:c r="G30" s="206"/>
      <x:c r="H30" s="206"/>
      <x:c r="I30" s="209"/>
      <x:c r="J30" s="206">
        <x:f>I32</x:f>
        <x:v>0</x:v>
      </x:c>
      <x:c r="K30" s="209">
        <x:f>TRUNC(J30*C30%,1)</x:f>
        <x:v>0</x:v>
      </x:c>
      <x:c r="L30" s="210"/>
      <x:c r="M30" s="182"/>
      <x:c r="N30" s="135"/>
      <x:c r="O30" s="135"/>
      <x:c r="P30" s="135"/>
      <x:c r="S30" s="139"/>
    </x:row>
    <x:row r="31" spans="1:19" s="72" customFormat="1" customHeight="1">
      <x:c r="A31" s="207" t="s">
        <x:v>202</x:v>
      </x:c>
      <x:c r="B31" s="361">
        <x:v>-0.23000000000000001</x:v>
      </x:c>
      <x:c r="C31" s="211">
        <x:v>1</x:v>
      </x:c>
      <x:c r="D31" s="205" t="s">
        <x:v>271</x:v>
      </x:c>
      <x:c r="E31" s="206"/>
      <x:c r="F31" s="206"/>
      <x:c r="G31" s="206"/>
      <x:c r="H31" s="206">
        <x:f>INT(SUM(I28:I29))</x:f>
        <x:v>0</x:v>
      </x:c>
      <x:c r="I31" s="209">
        <x:f>H31*B31</x:f>
        <x:v>-0</x:v>
      </x:c>
      <x:c r="J31" s="206"/>
      <x:c r="K31" s="209"/>
      <x:c r="L31" s="210"/>
      <x:c r="M31" s="182"/>
      <x:c r="N31" s="135"/>
      <x:c r="O31" s="135"/>
      <x:c r="P31" s="135"/>
      <x:c r="S31" s="139"/>
    </x:row>
    <x:row r="32" spans="1:19" s="72" customFormat="1" customHeight="1">
      <x:c r="A32" s="198" t="s">
        <x:v>334</x:v>
      </x:c>
      <x:c r="B32" s="199"/>
      <x:c r="C32" s="200"/>
      <x:c r="D32" s="199"/>
      <x:c r="E32" s="201"/>
      <x:c r="F32" s="201"/>
      <x:c r="G32" s="201"/>
      <x:c r="H32" s="201"/>
      <x:c r="I32" s="201">
        <x:f>INT(SUM(I28:I31))</x:f>
        <x:v>0</x:v>
      </x:c>
      <x:c r="J32" s="201"/>
      <x:c r="K32" s="201">
        <x:f>INT(SUM(K30))</x:f>
        <x:v>0</x:v>
      </x:c>
      <x:c r="L32" s="202"/>
      <x:c r="M32" s="182"/>
      <x:c r="S32" s="139"/>
    </x:row>
    <x:row r="33" spans="1:19" s="72" customFormat="1" customHeight="1">
      <x:c r="A33" s="198" t="s">
        <x:v>118</x:v>
      </x:c>
      <x:c r="B33" s="199"/>
      <x:c r="C33" s="200"/>
      <x:c r="D33" s="199"/>
      <x:c r="E33" s="201"/>
      <x:c r="F33" s="201"/>
      <x:c r="G33" s="201"/>
      <x:c r="H33" s="201"/>
      <x:c r="I33" s="201">
        <x:f>INT(I32/B28)</x:f>
        <x:v>0</x:v>
      </x:c>
      <x:c r="J33" s="201"/>
      <x:c r="K33" s="201">
        <x:f>INT(K32/B28)</x:f>
        <x:v>0</x:v>
      </x:c>
      <x:c r="L33" s="202"/>
      <x:c r="M33" s="182"/>
      <x:c r="S33" s="139"/>
    </x:row>
    <x:row r="34" spans="1:19" s="72" customFormat="1" customHeight="1">
      <x:c r="A34" s="198"/>
      <x:c r="B34" s="199"/>
      <x:c r="C34" s="200"/>
      <x:c r="D34" s="199"/>
      <x:c r="E34" s="201"/>
      <x:c r="F34" s="201"/>
      <x:c r="G34" s="201"/>
      <x:c r="H34" s="201"/>
      <x:c r="I34" s="201"/>
      <x:c r="J34" s="201"/>
      <x:c r="K34" s="201"/>
      <x:c r="L34" s="202"/>
      <x:c r="M34" s="182"/>
      <x:c r="S34" s="139"/>
    </x:row>
    <x:row r="35" spans="1:19" s="135" customFormat="1" customHeight="1">
      <x:c r="A35" s="215">
        <x:f>A27+1</x:f>
        <x:v>6</x:v>
      </x:c>
      <x:c r="B35" s="203" t="s">
        <x:v>70</x:v>
      </x:c>
      <x:c r="C35" s="204"/>
      <x:c r="D35" s="205"/>
      <x:c r="E35" s="206"/>
      <x:c r="F35" s="206"/>
      <x:c r="G35" s="206"/>
      <x:c r="H35" s="206"/>
      <x:c r="I35" s="206"/>
      <x:c r="J35" s="206"/>
      <x:c r="K35" s="206"/>
      <x:c r="L35" s="187" t="s">
        <x:v>140</x:v>
      </x:c>
      <x:c r="M35" s="183"/>
      <x:c r="N35" s="136">
        <x:f>A35</x:f>
        <x:v>6</x:v>
      </x:c>
      <x:c r="O35" s="137"/>
      <x:c r="P35" s="137">
        <x:f>I41</x:f>
        <x:v>0</x:v>
      </x:c>
      <x:c r="Q35" s="137">
        <x:f>K41</x:f>
        <x:v>0</x:v>
      </x:c>
      <x:c r="S35" s="138"/>
    </x:row>
    <x:row r="36" spans="1:19" s="135" customFormat="1" customHeight="1">
      <x:c r="A36" s="207" t="s">
        <x:v>336</x:v>
      </x:c>
      <x:c r="B36" s="208">
        <x:v>18</x:v>
      </x:c>
      <x:c r="C36" s="204">
        <x:v>3</x:v>
      </x:c>
      <x:c r="D36" s="205" t="s">
        <x:v>302</x:v>
      </x:c>
      <x:c r="E36" s="206"/>
      <x:c r="F36" s="206"/>
      <x:c r="G36" s="206"/>
      <x:c r="H36" s="170">
        <x:f>VLOOKUP(A36,'10. 시중노임표'!B:C,2,FALSE)</x:f>
        <x:v>0</x:v>
      </x:c>
      <x:c r="I36" s="209">
        <x:f>TRUNC(C36*H36,1)</x:f>
        <x:v>0</x:v>
      </x:c>
      <x:c r="J36" s="206"/>
      <x:c r="K36" s="206"/>
      <x:c r="L36" s="210"/>
      <x:c r="M36" s="183"/>
      <x:c r="S36" s="138"/>
    </x:row>
    <x:row r="37" spans="1:19" s="72" customFormat="1" customHeight="1">
      <x:c r="A37" s="207" t="s">
        <x:v>76</x:v>
      </x:c>
      <x:c r="B37" s="208">
        <x:f>B36</x:f>
        <x:v>18</x:v>
      </x:c>
      <x:c r="C37" s="204">
        <x:v>1</x:v>
      </x:c>
      <x:c r="D37" s="205" t="s">
        <x:v>302</x:v>
      </x:c>
      <x:c r="E37" s="206"/>
      <x:c r="F37" s="206"/>
      <x:c r="G37" s="206"/>
      <x:c r="H37" s="170">
        <x:f>VLOOKUP(A37,'10. 시중노임표'!B:C,2,FALSE)</x:f>
        <x:v>0</x:v>
      </x:c>
      <x:c r="I37" s="209">
        <x:f>TRUNC(C37*H37,1)</x:f>
        <x:v>0</x:v>
      </x:c>
      <x:c r="J37" s="206"/>
      <x:c r="K37" s="206"/>
      <x:c r="L37" s="210"/>
      <x:c r="M37" s="182"/>
      <x:c r="N37" s="135"/>
      <x:c r="O37" s="135"/>
      <x:c r="P37" s="135"/>
      <x:c r="S37" s="139"/>
    </x:row>
    <x:row r="38" spans="1:19" s="72" customFormat="1" customHeight="1">
      <x:c r="A38" s="207" t="s">
        <x:v>202</x:v>
      </x:c>
      <x:c r="B38" s="362">
        <x:v>-0.23000000000000001</x:v>
      </x:c>
      <x:c r="C38" s="204">
        <x:v>1</x:v>
      </x:c>
      <x:c r="D38" s="205" t="s">
        <x:v>271</x:v>
      </x:c>
      <x:c r="E38" s="206"/>
      <x:c r="F38" s="206"/>
      <x:c r="G38" s="206"/>
      <x:c r="H38" s="170">
        <x:f>INT(SUM(I36:I37))</x:f>
        <x:v>0</x:v>
      </x:c>
      <x:c r="I38" s="209">
        <x:f>INT(B38*H38)</x:f>
        <x:v>-0</x:v>
      </x:c>
      <x:c r="J38" s="206"/>
      <x:c r="K38" s="206"/>
      <x:c r="L38" s="210"/>
      <x:c r="M38" s="182"/>
      <x:c r="N38" s="135"/>
      <x:c r="O38" s="135"/>
      <x:c r="P38" s="135"/>
      <x:c r="S38" s="139"/>
    </x:row>
    <x:row r="39" spans="1:19" s="72" customFormat="1" customHeight="1">
      <x:c r="A39" s="207" t="s">
        <x:v>109</x:v>
      </x:c>
      <x:c r="B39" s="205" t="s">
        <x:v>148</x:v>
      </x:c>
      <x:c r="C39" s="211">
        <x:v>2</x:v>
      </x:c>
      <x:c r="D39" s="205" t="s">
        <x:v>312</x:v>
      </x:c>
      <x:c r="E39" s="206"/>
      <x:c r="F39" s="206"/>
      <x:c r="G39" s="206"/>
      <x:c r="H39" s="206"/>
      <x:c r="I39" s="209"/>
      <x:c r="J39" s="206">
        <x:f>I40</x:f>
        <x:v>0</x:v>
      </x:c>
      <x:c r="K39" s="209">
        <x:f>TRUNC(J39*C39%,1)</x:f>
        <x:v>0</x:v>
      </x:c>
      <x:c r="L39" s="210"/>
      <x:c r="M39" s="182"/>
      <x:c r="N39" s="135"/>
      <x:c r="O39" s="135"/>
      <x:c r="P39" s="135"/>
      <x:c r="S39" s="139"/>
    </x:row>
    <x:row r="40" spans="1:19" s="72" customFormat="1" customHeight="1">
      <x:c r="A40" s="198" t="s">
        <x:v>334</x:v>
      </x:c>
      <x:c r="B40" s="199"/>
      <x:c r="C40" s="200"/>
      <x:c r="D40" s="199"/>
      <x:c r="E40" s="201"/>
      <x:c r="F40" s="201"/>
      <x:c r="G40" s="201"/>
      <x:c r="H40" s="201"/>
      <x:c r="I40" s="201">
        <x:f>INT(SUM(I36:I39))</x:f>
        <x:v>0</x:v>
      </x:c>
      <x:c r="J40" s="201"/>
      <x:c r="K40" s="201">
        <x:f>INT(SUM(K39))</x:f>
        <x:v>0</x:v>
      </x:c>
      <x:c r="L40" s="202"/>
      <x:c r="M40" s="182"/>
      <x:c r="S40" s="139"/>
    </x:row>
    <x:row r="41" spans="1:19" s="72" customFormat="1" customHeight="1">
      <x:c r="A41" s="198" t="s">
        <x:v>118</x:v>
      </x:c>
      <x:c r="B41" s="199"/>
      <x:c r="C41" s="200"/>
      <x:c r="D41" s="199"/>
      <x:c r="E41" s="201"/>
      <x:c r="F41" s="201"/>
      <x:c r="G41" s="201"/>
      <x:c r="H41" s="201"/>
      <x:c r="I41" s="201">
        <x:f>INT(I40/B36)</x:f>
        <x:v>0</x:v>
      </x:c>
      <x:c r="J41" s="201"/>
      <x:c r="K41" s="201">
        <x:f>INT(K40/B36)</x:f>
        <x:v>0</x:v>
      </x:c>
      <x:c r="L41" s="202"/>
      <x:c r="M41" s="182"/>
      <x:c r="S41" s="139"/>
    </x:row>
    <x:row r="42" spans="1:19" s="72" customFormat="1" customHeight="1">
      <x:c r="A42" s="198"/>
      <x:c r="B42" s="199"/>
      <x:c r="C42" s="200"/>
      <x:c r="D42" s="199"/>
      <x:c r="E42" s="201"/>
      <x:c r="F42" s="201"/>
      <x:c r="G42" s="201"/>
      <x:c r="H42" s="201"/>
      <x:c r="I42" s="201"/>
      <x:c r="J42" s="201"/>
      <x:c r="K42" s="201"/>
      <x:c r="L42" s="202"/>
      <x:c r="M42" s="182"/>
      <x:c r="S42" s="139"/>
    </x:row>
    <x:row r="43" spans="1:19" customHeight="1">
      <x:c r="A43" s="215">
        <x:f>A35+1</x:f>
        <x:v>7</x:v>
      </x:c>
      <x:c r="B43" s="184" t="s">
        <x:v>254</x:v>
      </x:c>
      <x:c r="C43" s="185"/>
      <x:c r="D43" s="186"/>
      <x:c r="E43" s="170"/>
      <x:c r="F43" s="170"/>
      <x:c r="G43" s="170"/>
      <x:c r="H43" s="170"/>
      <x:c r="I43" s="170"/>
      <x:c r="J43" s="170"/>
      <x:c r="K43" s="170"/>
      <x:c r="L43" s="187" t="s">
        <x:v>140</x:v>
      </x:c>
      <x:c r="M43" s="180"/>
      <x:c r="N43" s="76">
        <x:f>A43</x:f>
        <x:v>7</x:v>
      </x:c>
      <x:c r="O43" s="88">
        <x:f>G48</x:f>
        <x:v>0</x:v>
      </x:c>
      <x:c r="P43" s="88">
        <x:f>I48</x:f>
        <x:v>0</x:v>
      </x:c>
      <x:c r="Q43" s="88">
        <x:f>K48</x:f>
        <x:v>0</x:v>
      </x:c>
      <x:c r="S43" s="138"/>
    </x:row>
    <x:row r="44" spans="1:13" customHeight="1">
      <x:c r="A44" s="167" t="s">
        <x:v>304</x:v>
      </x:c>
      <x:c r="B44" s="186"/>
      <x:c r="C44" s="185">
        <x:v>0.23100000000000001</x:v>
      </x:c>
      <x:c r="D44" s="186" t="s">
        <x:v>302</x:v>
      </x:c>
      <x:c r="E44" s="170"/>
      <x:c r="F44" s="170"/>
      <x:c r="G44" s="170"/>
      <x:c r="H44" s="170">
        <x:f>VLOOKUP(A44,'10. 시중노임표'!B:C,2,FALSE)</x:f>
        <x:v>0</x:v>
      </x:c>
      <x:c r="I44" s="188">
        <x:f>TRUNC(C44*H44,1)</x:f>
        <x:v>0</x:v>
      </x:c>
      <x:c r="J44" s="170"/>
      <x:c r="K44" s="170"/>
      <x:c r="L44" s="189"/>
      <x:c r="M44" s="180"/>
    </x:row>
    <x:row r="45" spans="1:13" customHeight="1">
      <x:c r="A45" s="167" t="s">
        <x:v>310</x:v>
      </x:c>
      <x:c r="B45" s="186"/>
      <x:c r="C45" s="185">
        <x:v>0.60099999999999998</x:v>
      </x:c>
      <x:c r="D45" s="186" t="s">
        <x:v>287</x:v>
      </x:c>
      <x:c r="E45" s="170"/>
      <x:c r="F45" s="170"/>
      <x:c r="G45" s="188">
        <x:f>TRUNC(C45*F45,1)</x:f>
        <x:v>0</x:v>
      </x:c>
      <x:c r="H45" s="170"/>
      <x:c r="I45" s="170"/>
      <x:c r="J45" s="170"/>
      <x:c r="K45" s="170"/>
      <x:c r="L45" s="189"/>
      <x:c r="M45" s="180"/>
    </x:row>
    <x:row r="46" spans="1:13" customHeight="1">
      <x:c r="A46" s="167" t="s">
        <x:v>308</x:v>
      </x:c>
      <x:c r="B46" s="186"/>
      <x:c r="C46" s="197">
        <x:v>1285</x:v>
      </x:c>
      <x:c r="D46" s="186" t="s">
        <x:v>321</x:v>
      </x:c>
      <x:c r="E46" s="170"/>
      <x:c r="F46" s="212"/>
      <x:c r="G46" s="188">
        <x:f>TRUNC(C46*F46,1)</x:f>
        <x:v>0</x:v>
      </x:c>
      <x:c r="H46" s="170"/>
      <x:c r="I46" s="170"/>
      <x:c r="J46" s="170"/>
      <x:c r="K46" s="170"/>
      <x:c r="L46" s="189"/>
      <x:c r="M46" s="180"/>
    </x:row>
    <x:row r="47" spans="1:19" s="78" customFormat="1" customHeight="1">
      <x:c r="A47" s="167" t="s">
        <x:v>109</x:v>
      </x:c>
      <x:c r="B47" s="186" t="s">
        <x:v>146</x:v>
      </x:c>
      <x:c r="C47" s="197">
        <x:v>4</x:v>
      </x:c>
      <x:c r="D47" s="186" t="s">
        <x:v>312</x:v>
      </x:c>
      <x:c r="E47" s="170"/>
      <x:c r="F47" s="170"/>
      <x:c r="G47" s="170"/>
      <x:c r="H47" s="170"/>
      <x:c r="I47" s="188"/>
      <x:c r="J47" s="170">
        <x:f>I48</x:f>
        <x:v>0</x:v>
      </x:c>
      <x:c r="K47" s="188">
        <x:f>TRUNC(J47*C47%,1)</x:f>
        <x:v>0</x:v>
      </x:c>
      <x:c r="L47" s="189"/>
      <x:c r="M47" s="181"/>
      <x:c r="N47" s="77"/>
      <x:c r="O47" s="77"/>
      <x:c r="P47" s="77"/>
      <x:c r="S47" s="120"/>
    </x:row>
    <x:row r="48" spans="1:13" customHeight="1">
      <x:c r="A48" s="161" t="s">
        <x:v>334</x:v>
      </x:c>
      <x:c r="B48" s="192"/>
      <x:c r="C48" s="193"/>
      <x:c r="D48" s="194"/>
      <x:c r="E48" s="195">
        <x:f>SUM(G48,I48,K48)</x:f>
        <x:v>0</x:v>
      </x:c>
      <x:c r="F48" s="195"/>
      <x:c r="G48" s="195">
        <x:f>TRUNC(SUM(G44:G47),0)</x:f>
        <x:v>0</x:v>
      </x:c>
      <x:c r="H48" s="195"/>
      <x:c r="I48" s="195">
        <x:f>TRUNC(SUM(I44:I47),0)</x:f>
        <x:v>0</x:v>
      </x:c>
      <x:c r="J48" s="195"/>
      <x:c r="K48" s="195">
        <x:f>TRUNC(SUM(K44:K47),0)</x:f>
        <x:v>0</x:v>
      </x:c>
      <x:c r="L48" s="196"/>
      <x:c r="M48" s="180"/>
    </x:row>
    <x:row r="49" spans="1:19" s="77" customFormat="1" customHeight="1">
      <x:c r="A49" s="161"/>
      <x:c r="B49" s="192"/>
      <x:c r="C49" s="193"/>
      <x:c r="D49" s="194"/>
      <x:c r="E49" s="195"/>
      <x:c r="F49" s="195"/>
      <x:c r="G49" s="195"/>
      <x:c r="H49" s="195"/>
      <x:c r="I49" s="195"/>
      <x:c r="J49" s="195"/>
      <x:c r="K49" s="195"/>
      <x:c r="L49" s="158"/>
      <x:c r="M49" s="180"/>
      <x:c r="S49" s="120"/>
    </x:row>
    <x:row r="50" spans="1:19" s="77" customFormat="1" customHeight="1">
      <x:c r="A50" s="215">
        <x:f>A43+1</x:f>
        <x:v>8</x:v>
      </x:c>
      <x:c r="B50" s="159" t="s">
        <x:v>259</x:v>
      </x:c>
      <x:c r="C50" s="193"/>
      <x:c r="D50" s="194"/>
      <x:c r="E50" s="195"/>
      <x:c r="F50" s="195"/>
      <x:c r="G50" s="195"/>
      <x:c r="H50" s="195"/>
      <x:c r="I50" s="195"/>
      <x:c r="J50" s="195"/>
      <x:c r="K50" s="195"/>
      <x:c r="L50" s="158"/>
      <x:c r="M50" s="180"/>
      <x:c r="S50" s="120"/>
    </x:row>
    <x:row r="51" spans="1:19" s="77" customFormat="1" customHeight="1">
      <x:c r="A51" s="167" t="s">
        <x:v>304</x:v>
      </x:c>
      <x:c r="B51" s="165"/>
      <x:c r="C51" s="364">
        <x:v>0.16700000000000001</x:v>
      </x:c>
      <x:c r="D51" s="165" t="s">
        <x:v>302</x:v>
      </x:c>
      <x:c r="E51" s="195"/>
      <x:c r="F51" s="195"/>
      <x:c r="G51" s="170"/>
      <x:c r="H51" s="170">
        <x:f>'10. 시중노임표'!C10</x:f>
        <x:v>0</x:v>
      </x:c>
      <x:c r="I51" s="170">
        <x:f>TRUNC(C51*H51,1)</x:f>
        <x:v>0</x:v>
      </x:c>
      <x:c r="J51" s="170"/>
      <x:c r="K51" s="170"/>
      <x:c r="L51" s="160"/>
      <x:c r="M51" s="180"/>
      <x:c r="S51" s="120"/>
    </x:row>
    <x:row r="52" spans="1:19" s="77" customFormat="1" customHeight="1">
      <x:c r="A52" s="167" t="s">
        <x:v>310</x:v>
      </x:c>
      <x:c r="B52" s="165"/>
      <x:c r="C52" s="364">
        <x:v>0.313</x:v>
      </x:c>
      <x:c r="D52" s="165" t="s">
        <x:v>287</x:v>
      </x:c>
      <x:c r="E52" s="195"/>
      <x:c r="F52" s="170"/>
      <x:c r="G52" s="170">
        <x:f>TRUNC(C52*F52,1)</x:f>
        <x:v>0</x:v>
      </x:c>
      <x:c r="H52" s="170"/>
      <x:c r="I52" s="170"/>
      <x:c r="J52" s="170"/>
      <x:c r="K52" s="170"/>
      <x:c r="L52" s="160"/>
      <x:c r="M52" s="180"/>
      <x:c r="S52" s="120"/>
    </x:row>
    <x:row r="53" spans="1:19" s="77" customFormat="1" customHeight="1">
      <x:c r="A53" s="167" t="s">
        <x:v>308</x:v>
      </x:c>
      <x:c r="B53" s="165"/>
      <x:c r="C53" s="365">
        <x:v>699</x:v>
      </x:c>
      <x:c r="D53" s="165" t="s">
        <x:v>321</x:v>
      </x:c>
      <x:c r="E53" s="195"/>
      <x:c r="F53" s="212"/>
      <x:c r="G53" s="170">
        <x:f>TRUNC(C53*F53,1)</x:f>
        <x:v>0</x:v>
      </x:c>
      <x:c r="H53" s="170"/>
      <x:c r="I53" s="170"/>
      <x:c r="J53" s="170"/>
      <x:c r="K53" s="170"/>
      <x:c r="L53" s="160"/>
      <x:c r="M53" s="180"/>
      <x:c r="S53" s="120"/>
    </x:row>
    <x:row r="54" spans="1:19" s="77" customFormat="1" customHeight="1">
      <x:c r="A54" s="167" t="s">
        <x:v>109</x:v>
      </x:c>
      <x:c r="B54" s="165" t="s">
        <x:v>146</x:v>
      </x:c>
      <x:c r="C54" s="365">
        <x:v>4</x:v>
      </x:c>
      <x:c r="D54" s="165" t="s">
        <x:v>312</x:v>
      </x:c>
      <x:c r="E54" s="195"/>
      <x:c r="F54" s="170"/>
      <x:c r="G54" s="170"/>
      <x:c r="H54" s="170"/>
      <x:c r="I54" s="170"/>
      <x:c r="J54" s="170">
        <x:f>I55</x:f>
        <x:v>0</x:v>
      </x:c>
      <x:c r="K54" s="170">
        <x:f>TRUNC(C54%*J54,1)</x:f>
        <x:v>0</x:v>
      </x:c>
      <x:c r="L54" s="160"/>
      <x:c r="M54" s="180"/>
      <x:c r="S54" s="120"/>
    </x:row>
    <x:row r="55" spans="1:19" s="77" customFormat="1" customHeight="1">
      <x:c r="A55" s="161" t="s">
        <x:v>334</x:v>
      </x:c>
      <x:c r="B55" s="192"/>
      <x:c r="C55" s="193"/>
      <x:c r="D55" s="194"/>
      <x:c r="E55" s="195"/>
      <x:c r="F55" s="195"/>
      <x:c r="G55" s="195">
        <x:f>SUM(G51:G54)</x:f>
        <x:v>0</x:v>
      </x:c>
      <x:c r="H55" s="195"/>
      <x:c r="I55" s="195">
        <x:f>SUM(I51:I54)</x:f>
        <x:v>0</x:v>
      </x:c>
      <x:c r="J55" s="170"/>
      <x:c r="K55" s="195">
        <x:f>SUM(K51:K54)</x:f>
        <x:v>0</x:v>
      </x:c>
      <x:c r="L55" s="158"/>
      <x:c r="M55" s="180"/>
      <x:c r="S55" s="120"/>
    </x:row>
    <x:row r="56" spans="1:13" customHeight="1">
      <x:c r="A56" s="161"/>
      <x:c r="B56" s="192"/>
      <x:c r="C56" s="193"/>
      <x:c r="D56" s="194"/>
      <x:c r="E56" s="195"/>
      <x:c r="F56" s="195"/>
      <x:c r="G56" s="195"/>
      <x:c r="H56" s="195"/>
      <x:c r="I56" s="195"/>
      <x:c r="J56" s="170"/>
      <x:c r="K56" s="195"/>
      <x:c r="L56" s="196"/>
      <x:c r="M56" s="180"/>
    </x:row>
    <x:row r="57" spans="1:16" customHeight="1">
      <x:c r="A57" s="215">
        <x:f>A50+1</x:f>
        <x:v>9</x:v>
      </x:c>
      <x:c r="B57" s="184" t="s">
        <x:v>60</x:v>
      </x:c>
      <x:c r="C57" s="185"/>
      <x:c r="D57" s="186"/>
      <x:c r="E57" s="170"/>
      <x:c r="F57" s="170"/>
      <x:c r="G57" s="170"/>
      <x:c r="H57" s="170"/>
      <x:c r="I57" s="170"/>
      <x:c r="J57" s="170"/>
      <x:c r="K57" s="170"/>
      <x:c r="L57" s="187" t="s">
        <x:v>154</x:v>
      </x:c>
      <x:c r="M57" s="180"/>
      <x:c r="N57" s="76">
        <x:f>A57</x:f>
        <x:v>9</x:v>
      </x:c>
      <x:c r="O57" s="88"/>
      <x:c r="P57" s="88">
        <x:f>I60</x:f>
        <x:v>0</x:v>
      </x:c>
    </x:row>
    <x:row r="58" spans="1:19" s="78" customFormat="1" customHeight="1">
      <x:c r="A58" s="167" t="s">
        <x:v>79</x:v>
      </x:c>
      <x:c r="B58" s="186"/>
      <x:c r="C58" s="185">
        <x:v>0.13</x:v>
      </x:c>
      <x:c r="D58" s="186" t="s">
        <x:v>302</x:v>
      </x:c>
      <x:c r="E58" s="170"/>
      <x:c r="F58" s="170"/>
      <x:c r="G58" s="170"/>
      <x:c r="H58" s="170">
        <x:f>VLOOKUP(A58,'10. 시중노임표'!B:C,2,FALSE)</x:f>
        <x:v>0</x:v>
      </x:c>
      <x:c r="I58" s="188">
        <x:f>TRUNC(C58*H58,1)</x:f>
        <x:v>0</x:v>
      </x:c>
      <x:c r="J58" s="170"/>
      <x:c r="K58" s="170"/>
      <x:c r="L58" s="189"/>
      <x:c r="M58" s="181"/>
      <x:c r="N58" s="77"/>
      <x:c r="O58" s="77"/>
      <x:c r="P58" s="77"/>
      <x:c r="S58" s="120"/>
    </x:row>
    <x:row r="59" spans="1:19" s="78" customFormat="1" customHeight="1">
      <x:c r="A59" s="167" t="s">
        <x:v>89</x:v>
      </x:c>
      <x:c r="B59" s="186"/>
      <x:c r="C59" s="185">
        <x:v>0.059999999999999998</x:v>
      </x:c>
      <x:c r="D59" s="186" t="s">
        <x:v>302</x:v>
      </x:c>
      <x:c r="E59" s="170"/>
      <x:c r="F59" s="170"/>
      <x:c r="G59" s="170"/>
      <x:c r="H59" s="170">
        <x:f>VLOOKUP(A59,'10. 시중노임표'!B:C,2,FALSE)</x:f>
        <x:v>0</x:v>
      </x:c>
      <x:c r="I59" s="188">
        <x:f>TRUNC(C59*H59,1)</x:f>
        <x:v>0</x:v>
      </x:c>
      <x:c r="J59" s="170"/>
      <x:c r="K59" s="170"/>
      <x:c r="L59" s="189"/>
      <x:c r="M59" s="181"/>
      <x:c r="N59" s="77"/>
      <x:c r="O59" s="77"/>
      <x:c r="P59" s="77"/>
      <x:c r="S59" s="120"/>
    </x:row>
    <x:row r="60" spans="1:19" s="78" customFormat="1" customHeight="1">
      <x:c r="A60" s="161" t="s">
        <x:v>334</x:v>
      </x:c>
      <x:c r="B60" s="192"/>
      <x:c r="C60" s="193"/>
      <x:c r="D60" s="194"/>
      <x:c r="E60" s="195">
        <x:f>SUM(G60,I60,K60)</x:f>
        <x:v>0</x:v>
      </x:c>
      <x:c r="F60" s="195"/>
      <x:c r="G60" s="195"/>
      <x:c r="H60" s="195"/>
      <x:c r="I60" s="195">
        <x:f>TRUNC(SUM(I58:I59),0)</x:f>
        <x:v>0</x:v>
      </x:c>
      <x:c r="J60" s="195"/>
      <x:c r="K60" s="195"/>
      <x:c r="L60" s="196"/>
      <x:c r="M60" s="181"/>
      <x:c r="N60" s="77"/>
      <x:c r="O60" s="77"/>
      <x:c r="P60" s="77"/>
      <x:c r="S60" s="120"/>
    </x:row>
    <x:row r="61" spans="1:19" s="78" customFormat="1" customHeight="1">
      <x:c r="A61" s="161"/>
      <x:c r="B61" s="192"/>
      <x:c r="C61" s="193"/>
      <x:c r="D61" s="194"/>
      <x:c r="E61" s="195"/>
      <x:c r="F61" s="195"/>
      <x:c r="G61" s="195"/>
      <x:c r="H61" s="195"/>
      <x:c r="I61" s="195"/>
      <x:c r="J61" s="195"/>
      <x:c r="K61" s="195"/>
      <x:c r="L61" s="196"/>
      <x:c r="M61" s="181"/>
      <x:c r="N61" s="77"/>
      <x:c r="O61" s="77"/>
      <x:c r="P61" s="77"/>
      <x:c r="S61" s="120"/>
    </x:row>
    <x:row r="62" spans="1:17" customHeight="1">
      <x:c r="A62" s="215">
        <x:f>A57+1</x:f>
        <x:v>10</x:v>
      </x:c>
      <x:c r="B62" s="184" t="s">
        <x:v>402</x:v>
      </x:c>
      <x:c r="C62" s="185"/>
      <x:c r="D62" s="186"/>
      <x:c r="E62" s="170"/>
      <x:c r="F62" s="170"/>
      <x:c r="G62" s="170"/>
      <x:c r="H62" s="170"/>
      <x:c r="I62" s="170"/>
      <x:c r="J62" s="170"/>
      <x:c r="K62" s="170"/>
      <x:c r="L62" s="187" t="s">
        <x:v>150</x:v>
      </x:c>
      <x:c r="M62" s="180"/>
      <x:c r="N62" s="76">
        <x:f>A62</x:f>
        <x:v>10</x:v>
      </x:c>
      <x:c r="O62" s="88"/>
      <x:c r="P62" s="88">
        <x:f>I66</x:f>
        <x:v>0</x:v>
      </x:c>
      <x:c r="Q62" s="88">
        <x:f>K66</x:f>
        <x:v>0</x:v>
      </x:c>
    </x:row>
    <x:row r="63" spans="1:13" customHeight="1">
      <x:c r="A63" s="167" t="s">
        <x:v>336</x:v>
      </x:c>
      <x:c r="B63" s="186"/>
      <x:c r="C63" s="185">
        <x:v>0.34300000000000003</x:v>
      </x:c>
      <x:c r="D63" s="186" t="s">
        <x:v>302</x:v>
      </x:c>
      <x:c r="E63" s="170"/>
      <x:c r="F63" s="170"/>
      <x:c r="G63" s="170"/>
      <x:c r="H63" s="170">
        <x:f>VLOOKUP(A63,'10. 시중노임표'!B:C,2,FALSE)</x:f>
        <x:v>0</x:v>
      </x:c>
      <x:c r="I63" s="188">
        <x:f>TRUNC(C63*H63,1)</x:f>
        <x:v>0</x:v>
      </x:c>
      <x:c r="J63" s="170"/>
      <x:c r="K63" s="170"/>
      <x:c r="L63" s="189"/>
      <x:c r="M63" s="180"/>
    </x:row>
    <x:row r="64" spans="1:13" customHeight="1">
      <x:c r="A64" s="167" t="s">
        <x:v>76</x:v>
      </x:c>
      <x:c r="B64" s="186"/>
      <x:c r="C64" s="185">
        <x:v>0.14699999999999999</x:v>
      </x:c>
      <x:c r="D64" s="186" t="s">
        <x:v>302</x:v>
      </x:c>
      <x:c r="E64" s="170"/>
      <x:c r="F64" s="170"/>
      <x:c r="G64" s="170"/>
      <x:c r="H64" s="170">
        <x:f>VLOOKUP(A64,'10. 시중노임표'!B:C,2,FALSE)</x:f>
        <x:v>0</x:v>
      </x:c>
      <x:c r="I64" s="188">
        <x:f>TRUNC(C64*H64,1)</x:f>
        <x:v>0</x:v>
      </x:c>
      <x:c r="J64" s="170"/>
      <x:c r="K64" s="170"/>
      <x:c r="L64" s="189"/>
      <x:c r="M64" s="180"/>
    </x:row>
    <x:row r="65" spans="1:19" s="78" customFormat="1" customHeight="1">
      <x:c r="A65" s="167" t="s">
        <x:v>109</x:v>
      </x:c>
      <x:c r="B65" s="186" t="s">
        <x:v>148</x:v>
      </x:c>
      <x:c r="C65" s="197">
        <x:v>2</x:v>
      </x:c>
      <x:c r="D65" s="186" t="s">
        <x:v>312</x:v>
      </x:c>
      <x:c r="E65" s="170"/>
      <x:c r="F65" s="170"/>
      <x:c r="G65" s="170"/>
      <x:c r="H65" s="170"/>
      <x:c r="I65" s="188"/>
      <x:c r="J65" s="170">
        <x:f>I66</x:f>
        <x:v>0</x:v>
      </x:c>
      <x:c r="K65" s="188">
        <x:f>TRUNC(J65*C65%,1)</x:f>
        <x:v>0</x:v>
      </x:c>
      <x:c r="L65" s="189"/>
      <x:c r="M65" s="181"/>
      <x:c r="N65" s="77"/>
      <x:c r="O65" s="77"/>
      <x:c r="P65" s="77"/>
      <x:c r="S65" s="120"/>
    </x:row>
    <x:row r="66" spans="1:13" customHeight="1">
      <x:c r="A66" s="161" t="s">
        <x:v>334</x:v>
      </x:c>
      <x:c r="B66" s="192"/>
      <x:c r="C66" s="193"/>
      <x:c r="D66" s="194"/>
      <x:c r="E66" s="195">
        <x:f>SUM(G66,I66,K66)</x:f>
        <x:v>0</x:v>
      </x:c>
      <x:c r="F66" s="195"/>
      <x:c r="G66" s="195"/>
      <x:c r="H66" s="195"/>
      <x:c r="I66" s="195">
        <x:f>TRUNC(SUM(I63:I65),0)</x:f>
        <x:v>0</x:v>
      </x:c>
      <x:c r="J66" s="195"/>
      <x:c r="K66" s="195">
        <x:f>TRUNC(SUM(K63:K65),0)</x:f>
        <x:v>0</x:v>
      </x:c>
      <x:c r="L66" s="196"/>
      <x:c r="M66" s="180"/>
    </x:row>
    <x:row r="67" spans="1:13" customHeight="1">
      <x:c r="A67" s="167"/>
      <x:c r="B67" s="189"/>
      <x:c r="C67" s="213"/>
      <x:c r="D67" s="189"/>
      <x:c r="E67" s="177"/>
      <x:c r="F67" s="177"/>
      <x:c r="G67" s="177"/>
      <x:c r="H67" s="177"/>
      <x:c r="I67" s="177"/>
      <x:c r="J67" s="177"/>
      <x:c r="K67" s="177"/>
      <x:c r="L67" s="189"/>
      <x:c r="M67" s="180"/>
    </x:row>
  </x:sheetData>
  <x:mergeCells count="9">
    <x:mergeCell ref="L1:L2"/>
    <x:mergeCell ref="D1:D2"/>
    <x:mergeCell ref="C1:C2"/>
    <x:mergeCell ref="B1:B2"/>
    <x:mergeCell ref="A1:A2"/>
    <x:mergeCell ref="F1:G1"/>
    <x:mergeCell ref="H1:I1"/>
    <x:mergeCell ref="J1:K1"/>
    <x:mergeCell ref="E1:E2"/>
  </x:mergeCells>
  <x:printOptions horizontalCentered="1" verticalCentered="0" headings="0" gridLines="0" gridLinesSet="1"/>
  <x:pageMargins left="0.7086111307144165" right="0.7086111307144165" top="1.2991666793823242" bottom="0.74750000238418579" header="0.78694444894790649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&amp;C&amp;"굴림,Bold"&amp;24&amp;U일  위  대  가  표&amp;U&amp;R&amp;"맑은 고딕,Regular"&amp;10
&amp;"굴림,Regular"* 2026년 상반기 적산정보 적용</x:oddHeader>
  </x:headerFooter>
  <x:rowBreaks count="2" manualBreakCount="2">
    <x:brk id="20" min="0" max="1048575" man="1" pt="0"/>
    <x:brk id="42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G26"/>
  <x:sheetViews>
    <x:sheetView view="pageBreakPreview" topLeftCell="A1" zoomScale="110" zoomScaleNormal="100" zoomScaleSheetLayoutView="110" workbookViewId="0">
      <x:selection activeCell="C5" activeCellId="0" sqref="C5:C26"/>
    </x:sheetView>
  </x:sheetViews>
  <x:sheetFormatPr defaultColWidth="9.625" defaultRowHeight="20.100000000000001" customHeight="1"/>
  <x:cols>
    <x:col min="1" max="4" width="30.125" style="6" customWidth="1"/>
    <x:col min="5" max="6" width="9.625" style="6"/>
    <x:col min="7" max="7" width="13" style="6" bestFit="1" customWidth="1"/>
    <x:col min="8" max="256" width="9.625" style="6"/>
  </x:cols>
  <x:sheetData>
    <x:row r="1" spans="1:4" ht="15" customHeight="1">
      <x:c r="A1" s="396" t="s">
        <x:v>373</x:v>
      </x:c>
      <x:c r="B1" s="396"/>
      <x:c r="C1" s="396"/>
      <x:c r="D1" s="396"/>
    </x:row>
    <x:row r="2" spans="1:4" ht="15" customHeight="1">
      <x:c r="A2" s="396"/>
      <x:c r="B2" s="396"/>
      <x:c r="C2" s="396"/>
      <x:c r="D2" s="396"/>
    </x:row>
    <x:row r="3" spans="3:4" ht="15" customHeight="1">
      <x:c r="C3" s="91"/>
      <x:c r="D3" s="134" t="s">
        <x:v>215</x:v>
      </x:c>
    </x:row>
    <x:row r="4" spans="1:4" ht="18.949999999999999" customHeight="1">
      <x:c r="A4" s="216" t="s">
        <x:v>303</x:v>
      </x:c>
      <x:c r="B4" s="216" t="s">
        <x:v>301</x:v>
      </x:c>
      <x:c r="C4" s="216" t="s">
        <x:v>320</x:v>
      </x:c>
      <x:c r="D4" s="216" t="s">
        <x:v>297</x:v>
      </x:c>
    </x:row>
    <x:row r="5" spans="1:4" ht="18.949999999999999" customHeight="1">
      <x:c r="A5" s="217">
        <x:v>1001</x:v>
      </x:c>
      <x:c r="B5" s="218" t="s">
        <x:v>126</x:v>
      </x:c>
      <x:c r="C5" s="219"/>
      <x:c r="D5" s="220"/>
    </x:row>
    <x:row r="6" spans="1:4" ht="18.949999999999999" customHeight="1">
      <x:c r="A6" s="217">
        <x:v>1002</x:v>
      </x:c>
      <x:c r="B6" s="218" t="s">
        <x:v>76</x:v>
      </x:c>
      <x:c r="C6" s="219"/>
      <x:c r="D6" s="220"/>
    </x:row>
    <x:row r="7" spans="1:4" ht="18.949999999999999" customHeight="1">
      <x:c r="A7" s="217">
        <x:v>1003</x:v>
      </x:c>
      <x:c r="B7" s="218" t="s">
        <x:v>89</x:v>
      </x:c>
      <x:c r="C7" s="219"/>
      <x:c r="D7" s="220"/>
    </x:row>
    <x:row r="8" spans="1:7" ht="18.949999999999999" customHeight="1">
      <x:c r="A8" s="217">
        <x:v>1006</x:v>
      </x:c>
      <x:c r="B8" s="218" t="s">
        <x:v>343</x:v>
      </x:c>
      <x:c r="C8" s="219"/>
      <x:c r="D8" s="220"/>
      <x:c r="G8" s="119"/>
    </x:row>
    <x:row r="9" spans="1:7" ht="18.949999999999999" customHeight="1">
      <x:c r="A9" s="217">
        <x:v>1009</x:v>
      </x:c>
      <x:c r="B9" s="218" t="s">
        <x:v>328</x:v>
      </x:c>
      <x:c r="C9" s="219"/>
      <x:c r="D9" s="220"/>
      <x:c r="G9" s="119"/>
    </x:row>
    <x:row r="10" spans="1:7" ht="18.949999999999999" customHeight="1">
      <x:c r="A10" s="217">
        <x:v>1012</x:v>
      </x:c>
      <x:c r="B10" s="218" t="s">
        <x:v>304</x:v>
      </x:c>
      <x:c r="C10" s="219"/>
      <x:c r="D10" s="220"/>
      <x:c r="G10" s="119"/>
    </x:row>
    <x:row r="11" spans="1:7" ht="18.949999999999999" customHeight="1">
      <x:c r="A11" s="217">
        <x:v>1013</x:v>
      </x:c>
      <x:c r="B11" s="218" t="s">
        <x:v>115</x:v>
      </x:c>
      <x:c r="C11" s="219"/>
      <x:c r="D11" s="220"/>
      <x:c r="G11" s="119"/>
    </x:row>
    <x:row r="12" spans="1:4" ht="18.949999999999999" customHeight="1">
      <x:c r="A12" s="221">
        <x:v>1015</x:v>
      </x:c>
      <x:c r="B12" s="218" t="s">
        <x:v>279</x:v>
      </x:c>
      <x:c r="C12" s="219"/>
      <x:c r="D12" s="220"/>
    </x:row>
    <x:row r="13" spans="1:4" ht="18.949999999999999" customHeight="1">
      <x:c r="A13" s="221">
        <x:v>1027</x:v>
      </x:c>
      <x:c r="B13" s="218" t="s">
        <x:v>266</x:v>
      </x:c>
      <x:c r="C13" s="219"/>
      <x:c r="D13" s="220"/>
    </x:row>
    <x:row r="14" spans="1:4" ht="18.949999999999999" customHeight="1">
      <x:c r="A14" s="221">
        <x:v>1029</x:v>
      </x:c>
      <x:c r="B14" s="218" t="s">
        <x:v>283</x:v>
      </x:c>
      <x:c r="C14" s="219"/>
      <x:c r="D14" s="220"/>
    </x:row>
    <x:row r="15" spans="1:4" ht="18.949999999999999" customHeight="1">
      <x:c r="A15" s="221">
        <x:v>1039</x:v>
      </x:c>
      <x:c r="B15" s="218" t="s">
        <x:v>336</x:v>
      </x:c>
      <x:c r="C15" s="222"/>
      <x:c r="D15" s="223"/>
    </x:row>
    <x:row r="16" spans="1:4" ht="18.949999999999999" customHeight="1">
      <x:c r="A16" s="221">
        <x:v>1044</x:v>
      </x:c>
      <x:c r="B16" s="218" t="s">
        <x:v>331</x:v>
      </x:c>
      <x:c r="C16" s="222"/>
      <x:c r="D16" s="223"/>
    </x:row>
    <x:row r="17" spans="1:4" s="121" customFormat="1" ht="18.949999999999999" customHeight="1">
      <x:c r="A17" s="221">
        <x:v>1050</x:v>
      </x:c>
      <x:c r="B17" s="218" t="s">
        <x:v>127</x:v>
      </x:c>
      <x:c r="C17" s="222"/>
      <x:c r="D17" s="223"/>
    </x:row>
    <x:row r="18" spans="1:4" ht="18.949999999999999" customHeight="1">
      <x:c r="A18" s="217">
        <x:v>1051</x:v>
      </x:c>
      <x:c r="B18" s="218" t="s">
        <x:v>90</x:v>
      </x:c>
      <x:c r="C18" s="219"/>
      <x:c r="D18" s="220"/>
    </x:row>
    <x:row r="19" spans="1:4" ht="18.949999999999999" customHeight="1">
      <x:c r="A19" s="217">
        <x:v>1056</x:v>
      </x:c>
      <x:c r="B19" s="218" t="s">
        <x:v>79</x:v>
      </x:c>
      <x:c r="C19" s="219"/>
      <x:c r="D19" s="220"/>
    </x:row>
    <x:row r="20" spans="1:4" ht="18.949999999999999" customHeight="1">
      <x:c r="A20" s="217">
        <x:v>1075</x:v>
      </x:c>
      <x:c r="B20" s="218" t="s">
        <x:v>88</x:v>
      </x:c>
      <x:c r="C20" s="219"/>
      <x:c r="D20" s="220"/>
    </x:row>
    <x:row r="21" spans="1:4" ht="18.949999999999999" customHeight="1">
      <x:c r="A21" s="217">
        <x:v>1078</x:v>
      </x:c>
      <x:c r="B21" s="218" t="s">
        <x:v>86</x:v>
      </x:c>
      <x:c r="C21" s="219"/>
      <x:c r="D21" s="220"/>
    </x:row>
    <x:row r="22" spans="1:4" ht="18.949999999999999" customHeight="1">
      <x:c r="A22" s="217">
        <x:v>1081</x:v>
      </x:c>
      <x:c r="B22" s="218" t="s">
        <x:v>96</x:v>
      </x:c>
      <x:c r="C22" s="219"/>
      <x:c r="D22" s="220"/>
    </x:row>
    <x:row r="23" spans="1:4" s="141" customFormat="1" customHeight="1">
      <x:c r="A23" s="224">
        <x:v>1083</x:v>
      </x:c>
      <x:c r="B23" s="225" t="s">
        <x:v>168</x:v>
      </x:c>
      <x:c r="C23" s="226"/>
      <x:c r="D23" s="226"/>
    </x:row>
    <x:row r="24" spans="1:4" ht="18.949999999999999" customHeight="1">
      <x:c r="A24" s="217">
        <x:v>1084</x:v>
      </x:c>
      <x:c r="B24" s="218" t="s">
        <x:v>311</x:v>
      </x:c>
      <x:c r="C24" s="219"/>
      <x:c r="D24" s="220"/>
    </x:row>
    <x:row r="25" spans="1:4" ht="18.949999999999999" customHeight="1">
      <x:c r="A25" s="217">
        <x:v>1089</x:v>
      </x:c>
      <x:c r="B25" s="218" t="s">
        <x:v>122</x:v>
      </x:c>
      <x:c r="C25" s="219"/>
      <x:c r="D25" s="220"/>
    </x:row>
    <x:row r="26" spans="1:4" ht="18.949999999999999" customHeight="1">
      <x:c r="A26" s="227" t="s">
        <x:v>314</x:v>
      </x:c>
      <x:c r="B26" s="218" t="s">
        <x:v>136</x:v>
      </x:c>
      <x:c r="C26" s="222"/>
      <x:c r="D26" s="223" t="s">
        <x:v>211</x:v>
      </x:c>
    </x:row>
  </x:sheetData>
  <x:mergeCells count="1">
    <x:mergeCell ref="A1:D2"/>
  </x:mergeCells>
  <x:printOptions horizontalCentered="1" verticalCentered="1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A1"/>
  <x:sheetViews>
    <x:sheetView view="pageBreakPreview" topLeftCell="A1" zoomScale="60" zoomScaleNormal="60" zoomScaleSheetLayoutView="60" workbookViewId="0">
      <x:selection activeCell="X47" activeCellId="0" sqref="X47:X47"/>
    </x:sheetView>
  </x:sheetViews>
  <x:sheetFormatPr defaultColWidth="9.00390625" defaultRowHeight="16.5"/>
  <x:sheetData/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11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5" baseType="lpstr">
      <vt:lpstr>00.1 표지</vt:lpstr>
      <vt:lpstr>01. 사업설명서</vt:lpstr>
      <vt:lpstr>02. 예정공정표</vt:lpstr>
      <vt:lpstr>03.1 일반시방서</vt:lpstr>
      <vt:lpstr>03.2 특별시방서</vt:lpstr>
      <vt:lpstr>04.1 설계서용지(갑)</vt:lpstr>
      <vt:lpstr>04.2 원가계산서</vt:lpstr>
      <vt:lpstr>05.1 설계내역서 총괄</vt:lpstr>
      <vt:lpstr>05.2 설계내역서</vt:lpstr>
      <vt:lpstr>06. 관급기자재</vt:lpstr>
      <vt:lpstr>07. 수량산출서</vt:lpstr>
      <vt:lpstr>08. 가격조사표</vt:lpstr>
      <vt:lpstr>09. 일위대가표</vt:lpstr>
      <vt:lpstr>10. 시중노임표</vt:lpstr>
      <vt:lpstr>11.견적서</vt:lpstr>
    </vt:vector>
  </ep:TitlesOfParts>
  <ep:TotalTime>113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2026-04-24T23:58:19.000</cp:lastPrinted>
  <dcterms:created xsi:type="dcterms:W3CDTF">2014-07-01T05:00:17.000</dcterms:created>
  <dcterms:modified xsi:type="dcterms:W3CDTF">2026-08-14T00:31:48.242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gtMThUMDI6MTE6MDNaIiwicElEIjoiMiIsInRyYWNlSWQiOiJBQkY3QUFEQThDN0E5QTJDMzZBMTgzRjU0MEU4QUMxMyIsInVzZXJDb2RlIjoiZGVzMDQyNzAifSwibm9kZTIiOnsiZHNkIjoiMDEwMDAwMDAwMDAwMjEyMiIsImxvZ1RpbWUiOiIyMDI2LTA4LTE4VDAyOjExOjAzWiIsInBJRCI6IjIiLCJ0cmFjZUlkIjoiQUJGN0FBREE4QzdBOUEyQzM2QTE4M0Y1NDBFOEFDMTMiLCJ1c2VyQ29kZSI6ImRlczA0MjcwIn0sIm5vZGUzIjp7ImRzZCI6IjAxMDAwMDAwMDAwMDIxMjIiLCJsb2dUaW1lIjoiMjAyNi0wOC0xOFQwMjoxMTowM1oiLCJwSUQiOiIyIiwidHJhY2VJZCI6IkFCRjdBQURBOEM3QTlBMkMzNkExODNGNTQwRThBQzEzIiwidXNlckNvZGUiOiJkZXMwNDI3MCJ9LCJub2RlNCI6eyJkc2QiOiIwMTAwMDAwMDAwMDAyMTIyIiwibG9nVGltZSI6IjIwMjYtMDgtMThUMDI6MTE6MDNaIiwicElEIjoiMiIsInRyYWNlSWQiOiJBQkY3QUFEQThDN0E5QTJDMzZBMTgzRjU0MEU4QUMxMyIsInVzZXJDb2RlIjoiZGVzMDQyNzAifSwibm9kZTUiOnsiZHNkIjoiMDAwMDAwMDAwMDAwMDAwMCIsImxvZ1RpbWUiOiIyMDI2LTA4LTE4VDAyOjExOjIzWiIsInBJRCI6MjA0OCwidHJhY2VJZCI6IjU0QTQzMTVCQThDOTQ2ODdCM0U2RjNCNkVGQjUyNjU1IiwidXNlckNvZGUiOiJkZXMwNDI3MCJ9LCJub2RlQ291bnQiOjJ9</vt:lpwstr>
  </property>
  <property fmtid="{D5CDD505-2E9C-101B-9397-08002B2CF9AE}" name="OpenDocument" pid="3">
    <vt:lpwstr>False</vt:lpwstr>
  </property>
</Properties>
</file>