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입찰\수의견적 1억원미만\15. 김치원료 공급단지 구축사업 건축공사-벌크시멘트\"/>
    </mc:Choice>
  </mc:AlternateContent>
  <xr:revisionPtr revIDLastSave="0" documentId="13_ncr:1_{1829EA7A-8517-4748-8234-1CF8E262EC4D}" xr6:coauthVersionLast="47" xr6:coauthVersionMax="47" xr10:uidLastSave="{00000000-0000-0000-0000-000000000000}"/>
  <bookViews>
    <workbookView xWindow="3795" yWindow="1020" windowWidth="20250" windowHeight="14055" tabRatio="834" firstSheet="2" activeTab="2" xr2:uid="{1D3CBE6B-14E3-4928-A415-DDAFC1814A85}"/>
  </bookViews>
  <sheets>
    <sheet name="총괄" sheetId="18" state="hidden" r:id="rId1"/>
    <sheet name="감물도전" sheetId="16" state="hidden" r:id="rId2"/>
    <sheet name="구입내역" sheetId="17" r:id="rId3"/>
    <sheet name="문광광덕2" sheetId="20" state="hidden" r:id="rId4"/>
    <sheet name="동막골마을안길" sheetId="24" state="hidden" r:id="rId5"/>
  </sheets>
  <definedNames>
    <definedName name="_xlnm.Print_Area" localSheetId="1">감물도전!$A$1:$G$17</definedName>
    <definedName name="_xlnm.Print_Area" localSheetId="2">구입내역!$A$1:$L$7</definedName>
    <definedName name="_xlnm.Print_Area" localSheetId="4">동막골마을안길!$A$1:$G$27</definedName>
    <definedName name="_xlnm.Print_Area" localSheetId="3">문광광덕2!$A$1:$G$27</definedName>
    <definedName name="_xlnm.Print_Area" localSheetId="0">총괄!$B$1:$E$9</definedName>
    <definedName name="_xlnm.Print_Titles" localSheetId="1">감물도전!$5:$5</definedName>
    <definedName name="_xlnm.Print_Titles" localSheetId="2">구입내역!$4:$4</definedName>
    <definedName name="_xlnm.Print_Titles" localSheetId="4">동막골마을안길!$5:$5</definedName>
    <definedName name="_xlnm.Print_Titles" localSheetId="3">문광광덕2!$5:$5</definedName>
    <definedName name="_xlnm.Print_Titles" localSheetId="0">총괄!$5:$5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7" l="1"/>
  <c r="F25" i="24"/>
  <c r="F24" i="24"/>
  <c r="E27" i="24"/>
  <c r="F27" i="24" s="1"/>
  <c r="F21" i="24"/>
  <c r="F20" i="24"/>
  <c r="F19" i="24"/>
  <c r="F18" i="24"/>
  <c r="F17" i="24"/>
  <c r="F16" i="24"/>
  <c r="F15" i="24"/>
  <c r="F14" i="24"/>
  <c r="E22" i="24" s="1"/>
  <c r="F22" i="24" s="1"/>
  <c r="F11" i="24"/>
  <c r="F10" i="24"/>
  <c r="F9" i="24"/>
  <c r="F8" i="24"/>
  <c r="F7" i="24" s="1"/>
  <c r="E12" i="24"/>
  <c r="F12" i="24"/>
  <c r="F25" i="20"/>
  <c r="F24" i="20"/>
  <c r="E27" i="20" s="1"/>
  <c r="F27" i="20" s="1"/>
  <c r="F21" i="20"/>
  <c r="F20" i="20"/>
  <c r="F19" i="20"/>
  <c r="F18" i="20"/>
  <c r="F17" i="20"/>
  <c r="F16" i="20"/>
  <c r="F15" i="20"/>
  <c r="G14" i="20"/>
  <c r="F14" i="20"/>
  <c r="F13" i="20" s="1"/>
  <c r="E22" i="20"/>
  <c r="F22" i="20"/>
  <c r="F11" i="20"/>
  <c r="F10" i="20"/>
  <c r="F9" i="20"/>
  <c r="F8" i="20"/>
  <c r="E12" i="20" s="1"/>
  <c r="F12" i="20" s="1"/>
  <c r="F15" i="16"/>
  <c r="F14" i="16"/>
  <c r="F13" i="16" s="1"/>
  <c r="E17" i="16"/>
  <c r="F17" i="16"/>
  <c r="F11" i="16"/>
  <c r="F10" i="16"/>
  <c r="F9" i="16"/>
  <c r="E12" i="16"/>
  <c r="F12" i="16"/>
  <c r="F8" i="16"/>
  <c r="F7" i="16" s="1"/>
  <c r="F6" i="16" s="1"/>
  <c r="D7" i="18" s="1"/>
  <c r="D8" i="18"/>
  <c r="F5" i="17" l="1"/>
  <c r="D6" i="18"/>
  <c r="F23" i="24"/>
  <c r="F23" i="20"/>
  <c r="F7" i="20"/>
  <c r="F13" i="24"/>
  <c r="F6" i="24" s="1"/>
  <c r="F6" i="20" l="1"/>
  <c r="D9" i="18" s="1"/>
</calcChain>
</file>

<file path=xl/sharedStrings.xml><?xml version="1.0" encoding="utf-8"?>
<sst xmlns="http://schemas.openxmlformats.org/spreadsheetml/2006/main" count="172" uniqueCount="72">
  <si>
    <t>단위</t>
    <phoneticPr fontId="2" type="noConversion"/>
  </si>
  <si>
    <t>수량</t>
    <phoneticPr fontId="2" type="noConversion"/>
  </si>
  <si>
    <t>총계</t>
    <phoneticPr fontId="2" type="noConversion"/>
  </si>
  <si>
    <t>조달수수료</t>
    <phoneticPr fontId="2" type="noConversion"/>
  </si>
  <si>
    <t>㎥</t>
    <phoneticPr fontId="2" type="noConversion"/>
  </si>
  <si>
    <t>관 급 자 재 구 입 내 역</t>
    <phoneticPr fontId="2" type="noConversion"/>
  </si>
  <si>
    <t>품  명</t>
    <phoneticPr fontId="2" type="noConversion"/>
  </si>
  <si>
    <t>규  격</t>
    <phoneticPr fontId="2" type="noConversion"/>
  </si>
  <si>
    <t>단  가</t>
    <phoneticPr fontId="2" type="noConversion"/>
  </si>
  <si>
    <t>금    액</t>
    <phoneticPr fontId="2" type="noConversion"/>
  </si>
  <si>
    <t>□ 납품기한 :</t>
    <phoneticPr fontId="2" type="noConversion"/>
  </si>
  <si>
    <t>%</t>
    <phoneticPr fontId="2" type="noConversion"/>
  </si>
  <si>
    <t>비고</t>
    <phoneticPr fontId="2" type="noConversion"/>
  </si>
  <si>
    <t>레       미      콘</t>
    <phoneticPr fontId="2" type="noConversion"/>
  </si>
  <si>
    <t>□ 공 사  명 :</t>
    <phoneticPr fontId="2" type="noConversion"/>
  </si>
  <si>
    <t>계</t>
    <phoneticPr fontId="2" type="noConversion"/>
  </si>
  <si>
    <t>HD13</t>
    <phoneticPr fontId="2" type="noConversion"/>
  </si>
  <si>
    <t>HD22</t>
    <phoneticPr fontId="2" type="noConversion"/>
  </si>
  <si>
    <t>ton</t>
    <phoneticPr fontId="2" type="noConversion"/>
  </si>
  <si>
    <t>HD25</t>
    <phoneticPr fontId="2" type="noConversion"/>
  </si>
  <si>
    <t>25-210-08</t>
    <phoneticPr fontId="2" type="noConversion"/>
  </si>
  <si>
    <t>25-180-08</t>
    <phoneticPr fontId="2" type="noConversion"/>
  </si>
  <si>
    <t>D16</t>
    <phoneticPr fontId="2" type="noConversion"/>
  </si>
  <si>
    <t>D19</t>
    <phoneticPr fontId="2" type="noConversion"/>
  </si>
  <si>
    <t>D25</t>
    <phoneticPr fontId="2" type="noConversion"/>
  </si>
  <si>
    <t>HD16</t>
    <phoneticPr fontId="2" type="noConversion"/>
  </si>
  <si>
    <t>(5%추가할인)</t>
    <phoneticPr fontId="2" type="noConversion"/>
  </si>
  <si>
    <t>25-21-08</t>
    <phoneticPr fontId="2" type="noConversion"/>
  </si>
  <si>
    <t>25-18-08</t>
    <phoneticPr fontId="2" type="noConversion"/>
  </si>
  <si>
    <t>철                 근</t>
    <phoneticPr fontId="2" type="noConversion"/>
  </si>
  <si>
    <t>SD300(D16)</t>
    <phoneticPr fontId="2" type="noConversion"/>
  </si>
  <si>
    <t>파형강관</t>
    <phoneticPr fontId="2" type="noConversion"/>
  </si>
  <si>
    <t>D500(2.0t)</t>
    <phoneticPr fontId="2" type="noConversion"/>
  </si>
  <si>
    <t>D1000(3.2t)</t>
    <phoneticPr fontId="2" type="noConversion"/>
  </si>
  <si>
    <t>m</t>
    <phoneticPr fontId="2" type="noConversion"/>
  </si>
  <si>
    <t>관급자재 구입내역 총괄</t>
    <phoneticPr fontId="2" type="noConversion"/>
  </si>
  <si>
    <t>공사명</t>
    <phoneticPr fontId="2" type="noConversion"/>
  </si>
  <si>
    <t>비 고</t>
    <phoneticPr fontId="2" type="noConversion"/>
  </si>
  <si>
    <t>□ 구입내역</t>
    <phoneticPr fontId="2" type="noConversion"/>
  </si>
  <si>
    <t>레미콘 등 3종</t>
    <phoneticPr fontId="2" type="noConversion"/>
  </si>
  <si>
    <t>레미콘 등 2종</t>
    <phoneticPr fontId="2" type="noConversion"/>
  </si>
  <si>
    <t>레미콘</t>
    <phoneticPr fontId="2" type="noConversion"/>
  </si>
  <si>
    <t>2014. 6. 30.</t>
    <phoneticPr fontId="2" type="noConversion"/>
  </si>
  <si>
    <t>본</t>
    <phoneticPr fontId="2" type="noConversion"/>
  </si>
  <si>
    <t>용접철망</t>
    <phoneticPr fontId="2" type="noConversion"/>
  </si>
  <si>
    <t>2014. 6. 30.</t>
    <phoneticPr fontId="2" type="noConversion"/>
  </si>
  <si>
    <t>EA</t>
    <phoneticPr fontId="2" type="noConversion"/>
  </si>
  <si>
    <t>금   액</t>
    <phoneticPr fontId="2" type="noConversion"/>
  </si>
  <si>
    <t>품   명</t>
    <phoneticPr fontId="2" type="noConversion"/>
  </si>
  <si>
    <t>광덕3리동막골마을안길포장및블럭설치공사</t>
    <phoneticPr fontId="2" type="noConversion"/>
  </si>
  <si>
    <t>호안블럭</t>
    <phoneticPr fontId="2" type="noConversion"/>
  </si>
  <si>
    <t>1000×500×700</t>
    <phoneticPr fontId="2" type="noConversion"/>
  </si>
  <si>
    <t>감물도전농로포장공사</t>
    <phoneticPr fontId="2" type="noConversion"/>
  </si>
  <si>
    <t>감물대상동농로포장공사</t>
    <phoneticPr fontId="2" type="noConversion"/>
  </si>
  <si>
    <t>문광광덕2리푸미골농로포장공사</t>
    <phoneticPr fontId="2" type="noConversion"/>
  </si>
  <si>
    <t>감물도전농로포장공사</t>
    <phoneticPr fontId="2" type="noConversion"/>
  </si>
  <si>
    <t>25-21-08</t>
    <phoneticPr fontId="2" type="noConversion"/>
  </si>
  <si>
    <t>#6 100×100</t>
    <phoneticPr fontId="2" type="noConversion"/>
  </si>
  <si>
    <t>㎡</t>
    <phoneticPr fontId="2" type="noConversion"/>
  </si>
  <si>
    <t>문광광덕2리푸미골농로포장공사</t>
    <phoneticPr fontId="2" type="noConversion"/>
  </si>
  <si>
    <t>총  계</t>
    <phoneticPr fontId="2" type="noConversion"/>
  </si>
  <si>
    <t>품       명</t>
    <phoneticPr fontId="2" type="noConversion"/>
  </si>
  <si>
    <t>규       격</t>
    <phoneticPr fontId="2" type="noConversion"/>
  </si>
  <si>
    <t>단    가</t>
    <phoneticPr fontId="2" type="noConversion"/>
  </si>
  <si>
    <t>금       액</t>
    <phoneticPr fontId="2" type="noConversion"/>
  </si>
  <si>
    <t>비   고</t>
    <phoneticPr fontId="2" type="noConversion"/>
  </si>
  <si>
    <t>(단위 : 원)</t>
    <phoneticPr fontId="2" type="noConversion"/>
  </si>
  <si>
    <t>벌크시멘트</t>
    <phoneticPr fontId="2" type="noConversion"/>
  </si>
  <si>
    <t>□ 공 사  명 : 김치원료 공급단지 구축사업</t>
    <phoneticPr fontId="2" type="noConversion"/>
  </si>
  <si>
    <t>1종 포틀랜드 시멘트</t>
    <phoneticPr fontId="2" type="noConversion"/>
  </si>
  <si>
    <t>톤</t>
    <phoneticPr fontId="2" type="noConversion"/>
  </si>
  <si>
    <t>물품구입내역서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</si>
</sst>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_);[Red]\(#,##0\)"/>
    <numFmt numFmtId="178" formatCode="#,##0.00_);[Red]\(#,##0.00\)"/>
    <numFmt numFmtId="179" formatCode="0_ "/>
    <numFmt numFmtId="180" formatCode="#,##0.000_);[Red]\(#,##0.000\)"/>
    <numFmt numFmtId="181" formatCode="General;\-General\,&quot;&quot;;@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20"/>
      <name val="HY헤드라인M"/>
      <family val="1"/>
      <charset val="129"/>
    </font>
    <font>
      <sz val="12"/>
      <name val="HY헤드라인M"/>
      <family val="1"/>
      <charset val="129"/>
    </font>
    <font>
      <sz val="13"/>
      <name val="HY헤드라인M"/>
      <family val="1"/>
      <charset val="129"/>
    </font>
    <font>
      <sz val="11"/>
      <name val="HY헤드라인M"/>
      <family val="1"/>
      <charset val="129"/>
    </font>
    <font>
      <b/>
      <sz val="14"/>
      <name val="돋움체"/>
      <family val="3"/>
      <charset val="129"/>
    </font>
    <font>
      <sz val="14"/>
      <name val="돋움체"/>
      <family val="3"/>
      <charset val="129"/>
    </font>
    <font>
      <sz val="14"/>
      <name val="HY헤드라인M"/>
      <family val="1"/>
      <charset val="129"/>
    </font>
    <font>
      <sz val="13"/>
      <name val="돋움체"/>
      <family val="3"/>
      <charset val="129"/>
    </font>
    <font>
      <sz val="13"/>
      <color indexed="8"/>
      <name val="돋움체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9"/>
      <name val="맑은고딕"/>
      <family val="3"/>
      <charset val="129"/>
    </font>
    <font>
      <b/>
      <sz val="20"/>
      <color rgb="FFFF0000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theme="0"/>
      <name val="돋움"/>
      <family val="3"/>
      <charset val="129"/>
    </font>
    <font>
      <sz val="9"/>
      <color theme="0"/>
      <name val="돋움"/>
      <family val="3"/>
      <charset val="129"/>
    </font>
    <font>
      <sz val="14"/>
      <color theme="1"/>
      <name val="돋움체"/>
      <family val="3"/>
      <charset val="129"/>
    </font>
    <font>
      <sz val="13"/>
      <color theme="1"/>
      <name val="돋움체"/>
      <family val="3"/>
      <charset val="129"/>
    </font>
    <font>
      <sz val="13"/>
      <color theme="0"/>
      <name val="돋움체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indexed="8"/>
      <name val="굴림체"/>
      <family val="3"/>
    </font>
    <font>
      <sz val="8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8" fillId="0" borderId="0"/>
  </cellStyleXfs>
  <cellXfs count="142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3" fillId="0" borderId="3" xfId="1" applyNumberFormat="1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2" borderId="0" xfId="0" applyFont="1" applyFill="1" applyBorder="1" applyAlignment="1">
      <alignment vertical="center"/>
    </xf>
    <xf numFmtId="31" fontId="4" fillId="0" borderId="4" xfId="0" applyNumberFormat="1" applyFont="1" applyBorder="1" applyAlignment="1">
      <alignment vertical="center"/>
    </xf>
    <xf numFmtId="0" fontId="21" fillId="0" borderId="0" xfId="0" applyFont="1" applyAlignment="1">
      <alignment horizontal="center"/>
    </xf>
    <xf numFmtId="0" fontId="22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distributed" vertical="center"/>
    </xf>
    <xf numFmtId="0" fontId="4" fillId="2" borderId="7" xfId="0" applyFont="1" applyFill="1" applyBorder="1" applyAlignment="1">
      <alignment horizontal="center" vertical="center"/>
    </xf>
    <xf numFmtId="177" fontId="4" fillId="2" borderId="7" xfId="1" applyNumberFormat="1" applyFont="1" applyFill="1" applyBorder="1" applyAlignment="1">
      <alignment horizontal="center" vertical="center"/>
    </xf>
    <xf numFmtId="177" fontId="4" fillId="2" borderId="7" xfId="1" applyNumberFormat="1" applyFont="1" applyFill="1" applyBorder="1" applyAlignment="1">
      <alignment vertical="center"/>
    </xf>
    <xf numFmtId="10" fontId="23" fillId="2" borderId="8" xfId="0" applyNumberFormat="1" applyFont="1" applyFill="1" applyBorder="1" applyAlignment="1">
      <alignment horizontal="distributed" vertical="center" wrapText="1"/>
    </xf>
    <xf numFmtId="10" fontId="23" fillId="3" borderId="8" xfId="0" applyNumberFormat="1" applyFont="1" applyFill="1" applyBorder="1" applyAlignment="1">
      <alignment horizontal="distributed" vertical="center" wrapText="1"/>
    </xf>
    <xf numFmtId="0" fontId="3" fillId="3" borderId="6" xfId="0" applyFont="1" applyFill="1" applyBorder="1" applyAlignment="1">
      <alignment horizontal="distributed" vertical="center"/>
    </xf>
    <xf numFmtId="0" fontId="3" fillId="3" borderId="7" xfId="0" applyFont="1" applyFill="1" applyBorder="1" applyAlignment="1">
      <alignment horizontal="center" vertical="center"/>
    </xf>
    <xf numFmtId="177" fontId="3" fillId="3" borderId="7" xfId="1" applyNumberFormat="1" applyFont="1" applyFill="1" applyBorder="1" applyAlignment="1">
      <alignment horizontal="center" vertical="center"/>
    </xf>
    <xf numFmtId="177" fontId="3" fillId="3" borderId="7" xfId="1" applyNumberFormat="1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shrinkToFit="1"/>
    </xf>
    <xf numFmtId="41" fontId="3" fillId="0" borderId="3" xfId="1" applyFont="1" applyBorder="1" applyAlignment="1">
      <alignment vertical="center" shrinkToFit="1"/>
    </xf>
    <xf numFmtId="0" fontId="24" fillId="0" borderId="9" xfId="0" applyFont="1" applyBorder="1" applyAlignment="1">
      <alignment shrinkToFit="1"/>
    </xf>
    <xf numFmtId="0" fontId="3" fillId="0" borderId="10" xfId="0" applyFont="1" applyBorder="1" applyAlignment="1">
      <alignment horizontal="distributed" vertical="center" shrinkToFit="1"/>
    </xf>
    <xf numFmtId="178" fontId="3" fillId="0" borderId="3" xfId="1" applyNumberFormat="1" applyFont="1" applyBorder="1" applyAlignment="1">
      <alignment horizontal="right" vertical="center" shrinkToFit="1"/>
    </xf>
    <xf numFmtId="0" fontId="3" fillId="3" borderId="6" xfId="0" applyFont="1" applyFill="1" applyBorder="1" applyAlignment="1">
      <alignment horizontal="distributed" vertical="center" shrinkToFit="1"/>
    </xf>
    <xf numFmtId="0" fontId="3" fillId="3" borderId="7" xfId="0" applyFont="1" applyFill="1" applyBorder="1" applyAlignment="1">
      <alignment horizontal="center" vertical="center" shrinkToFit="1"/>
    </xf>
    <xf numFmtId="177" fontId="3" fillId="3" borderId="7" xfId="1" applyNumberFormat="1" applyFont="1" applyFill="1" applyBorder="1" applyAlignment="1">
      <alignment horizontal="center" vertical="center" shrinkToFit="1"/>
    </xf>
    <xf numFmtId="177" fontId="3" fillId="3" borderId="7" xfId="1" applyNumberFormat="1" applyFont="1" applyFill="1" applyBorder="1" applyAlignment="1">
      <alignment vertical="center" shrinkToFit="1"/>
    </xf>
    <xf numFmtId="10" fontId="23" fillId="3" borderId="8" xfId="0" applyNumberFormat="1" applyFont="1" applyFill="1" applyBorder="1" applyAlignment="1">
      <alignment horizontal="distributed" vertical="center" shrinkToFit="1"/>
    </xf>
    <xf numFmtId="180" fontId="3" fillId="0" borderId="3" xfId="1" applyNumberFormat="1" applyFont="1" applyBorder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 shrinkToFit="1"/>
    </xf>
    <xf numFmtId="0" fontId="3" fillId="0" borderId="11" xfId="0" applyFont="1" applyBorder="1" applyAlignment="1">
      <alignment horizontal="center" vertical="center" shrinkToFit="1"/>
    </xf>
    <xf numFmtId="176" fontId="3" fillId="0" borderId="11" xfId="0" applyNumberFormat="1" applyFont="1" applyBorder="1" applyAlignment="1">
      <alignment horizontal="right" vertical="center" shrinkToFit="1"/>
    </xf>
    <xf numFmtId="0" fontId="3" fillId="0" borderId="11" xfId="0" applyFont="1" applyBorder="1" applyAlignment="1">
      <alignment vertical="center" shrinkToFit="1"/>
    </xf>
    <xf numFmtId="0" fontId="22" fillId="0" borderId="12" xfId="0" applyFont="1" applyBorder="1" applyAlignment="1">
      <alignment shrinkToFit="1"/>
    </xf>
    <xf numFmtId="41" fontId="3" fillId="0" borderId="11" xfId="1" applyFont="1" applyBorder="1" applyAlignment="1">
      <alignment horizontal="right" vertical="center" shrinkToFit="1"/>
    </xf>
    <xf numFmtId="177" fontId="23" fillId="0" borderId="3" xfId="1" applyNumberFormat="1" applyFont="1" applyBorder="1" applyAlignment="1">
      <alignment vertical="center" shrinkToFit="1"/>
    </xf>
    <xf numFmtId="0" fontId="23" fillId="0" borderId="9" xfId="0" applyFont="1" applyBorder="1" applyAlignment="1">
      <alignment shrinkToFit="1"/>
    </xf>
    <xf numFmtId="179" fontId="22" fillId="0" borderId="9" xfId="0" applyNumberFormat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center" vertical="center"/>
    </xf>
    <xf numFmtId="177" fontId="7" fillId="0" borderId="8" xfId="1" applyNumberFormat="1" applyFont="1" applyFill="1" applyBorder="1" applyAlignment="1">
      <alignment vertical="center"/>
    </xf>
    <xf numFmtId="177" fontId="0" fillId="0" borderId="9" xfId="1" applyNumberFormat="1" applyFont="1" applyFill="1" applyBorder="1" applyAlignment="1">
      <alignment vertical="center"/>
    </xf>
    <xf numFmtId="41" fontId="0" fillId="0" borderId="9" xfId="1" applyFont="1" applyFill="1" applyBorder="1" applyAlignment="1">
      <alignment vertical="center" shrinkToFit="1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distributed" vertical="center" shrinkToFit="1"/>
    </xf>
    <xf numFmtId="0" fontId="0" fillId="0" borderId="3" xfId="0" applyFill="1" applyBorder="1" applyAlignment="1">
      <alignment horizontal="center" vertical="center" shrinkToFit="1"/>
    </xf>
    <xf numFmtId="177" fontId="7" fillId="0" borderId="7" xfId="1" applyNumberFormat="1" applyFont="1" applyFill="1" applyBorder="1" applyAlignment="1">
      <alignment horizontal="right" vertical="center"/>
    </xf>
    <xf numFmtId="177" fontId="0" fillId="0" borderId="3" xfId="1" applyNumberFormat="1" applyFont="1" applyFill="1" applyBorder="1" applyAlignment="1">
      <alignment horizontal="right" vertical="center"/>
    </xf>
    <xf numFmtId="177" fontId="0" fillId="0" borderId="3" xfId="1" applyNumberFormat="1" applyFont="1" applyFill="1" applyBorder="1" applyAlignment="1">
      <alignment horizontal="right" vertical="center" shrinkToFit="1"/>
    </xf>
    <xf numFmtId="0" fontId="0" fillId="0" borderId="0" xfId="0" applyFont="1" applyAlignment="1">
      <alignment horizontal="right"/>
    </xf>
    <xf numFmtId="0" fontId="0" fillId="0" borderId="13" xfId="0" applyFill="1" applyBorder="1" applyAlignment="1">
      <alignment horizontal="distributed" vertical="center" shrinkToFit="1"/>
    </xf>
    <xf numFmtId="0" fontId="0" fillId="0" borderId="14" xfId="0" applyFill="1" applyBorder="1" applyAlignment="1">
      <alignment horizontal="center" vertical="center" shrinkToFit="1"/>
    </xf>
    <xf numFmtId="177" fontId="0" fillId="0" borderId="14" xfId="1" applyNumberFormat="1" applyFont="1" applyFill="1" applyBorder="1" applyAlignment="1">
      <alignment horizontal="right" vertical="center" shrinkToFit="1"/>
    </xf>
    <xf numFmtId="41" fontId="0" fillId="0" borderId="15" xfId="1" applyFont="1" applyFill="1" applyBorder="1" applyAlignment="1">
      <alignment vertical="center" shrinkToFit="1"/>
    </xf>
    <xf numFmtId="0" fontId="23" fillId="0" borderId="9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0" fontId="24" fillId="0" borderId="9" xfId="0" applyFont="1" applyBorder="1" applyAlignment="1">
      <alignment horizontal="center" vertical="center" shrinkToFit="1"/>
    </xf>
    <xf numFmtId="0" fontId="0" fillId="0" borderId="10" xfId="0" applyFill="1" applyBorder="1" applyAlignment="1">
      <alignment horizontal="distributed" vertical="center"/>
    </xf>
    <xf numFmtId="41" fontId="3" fillId="0" borderId="0" xfId="1" applyFont="1" applyAlignment="1">
      <alignment vertical="center"/>
    </xf>
    <xf numFmtId="41" fontId="3" fillId="0" borderId="16" xfId="1" applyFont="1" applyBorder="1" applyAlignment="1">
      <alignment vertical="center" shrinkToFit="1"/>
    </xf>
    <xf numFmtId="177" fontId="3" fillId="0" borderId="16" xfId="1" applyNumberFormat="1" applyFont="1" applyBorder="1" applyAlignment="1">
      <alignment vertical="center" shrinkToFit="1"/>
    </xf>
    <xf numFmtId="41" fontId="3" fillId="0" borderId="16" xfId="1" applyFont="1" applyBorder="1" applyAlignment="1">
      <alignment vertical="center"/>
    </xf>
    <xf numFmtId="41" fontId="3" fillId="0" borderId="0" xfId="0" applyNumberFormat="1" applyFont="1"/>
    <xf numFmtId="43" fontId="3" fillId="0" borderId="0" xfId="0" applyNumberFormat="1" applyFont="1"/>
    <xf numFmtId="180" fontId="3" fillId="0" borderId="17" xfId="1" applyNumberFormat="1" applyFont="1" applyBorder="1" applyAlignment="1">
      <alignment vertical="center" shrinkToFit="1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14" fillId="4" borderId="0" xfId="0" applyFont="1" applyFill="1" applyBorder="1" applyAlignment="1">
      <alignment horizontal="center" vertical="center" shrinkToFit="1"/>
    </xf>
    <xf numFmtId="177" fontId="14" fillId="4" borderId="0" xfId="1" applyNumberFormat="1" applyFont="1" applyFill="1" applyBorder="1" applyAlignment="1">
      <alignment vertical="center" shrinkToFit="1"/>
    </xf>
    <xf numFmtId="177" fontId="13" fillId="4" borderId="0" xfId="1" applyNumberFormat="1" applyFont="1" applyFill="1" applyBorder="1" applyAlignment="1">
      <alignment vertical="center" shrinkToFit="1"/>
    </xf>
    <xf numFmtId="10" fontId="25" fillId="4" borderId="0" xfId="0" applyNumberFormat="1" applyFont="1" applyFill="1" applyBorder="1" applyAlignment="1">
      <alignment horizontal="distributed" vertical="center" shrinkToFit="1"/>
    </xf>
    <xf numFmtId="181" fontId="17" fillId="4" borderId="0" xfId="0" applyNumberFormat="1" applyFont="1" applyFill="1" applyBorder="1" applyAlignment="1">
      <alignment horizontal="center" vertical="center"/>
    </xf>
    <xf numFmtId="41" fontId="17" fillId="4" borderId="0" xfId="1" applyFont="1" applyFill="1" applyBorder="1" applyAlignment="1">
      <alignment vertical="center"/>
    </xf>
    <xf numFmtId="41" fontId="16" fillId="4" borderId="0" xfId="1" applyFont="1" applyFill="1" applyBorder="1" applyAlignment="1">
      <alignment vertical="center"/>
    </xf>
    <xf numFmtId="0" fontId="16" fillId="4" borderId="0" xfId="0" applyFont="1" applyFill="1" applyBorder="1" applyAlignment="1">
      <alignment horizontal="center" vertical="center" shrinkToFit="1"/>
    </xf>
    <xf numFmtId="10" fontId="26" fillId="4" borderId="0" xfId="0" applyNumberFormat="1" applyFont="1" applyFill="1" applyBorder="1" applyAlignment="1">
      <alignment horizontal="distributed" vertical="center" shrinkToFit="1"/>
    </xf>
    <xf numFmtId="177" fontId="16" fillId="4" borderId="0" xfId="1" applyNumberFormat="1" applyFont="1" applyFill="1" applyBorder="1" applyAlignment="1">
      <alignment vertical="center" shrinkToFit="1"/>
    </xf>
    <xf numFmtId="10" fontId="26" fillId="4" borderId="0" xfId="0" applyNumberFormat="1" applyFont="1" applyFill="1" applyBorder="1" applyAlignment="1">
      <alignment horizontal="center" vertical="center" shrinkToFit="1"/>
    </xf>
    <xf numFmtId="177" fontId="27" fillId="4" borderId="0" xfId="1" applyNumberFormat="1" applyFont="1" applyFill="1" applyBorder="1" applyAlignment="1">
      <alignment vertical="center" shrinkToFit="1"/>
    </xf>
    <xf numFmtId="0" fontId="26" fillId="4" borderId="0" xfId="0" applyFont="1" applyFill="1" applyBorder="1" applyAlignment="1">
      <alignment horizontal="center" vertical="center" shrinkToFit="1"/>
    </xf>
    <xf numFmtId="41" fontId="27" fillId="4" borderId="0" xfId="1" applyFont="1" applyFill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181" fontId="17" fillId="4" borderId="0" xfId="0" applyNumberFormat="1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 shrinkToFit="1"/>
    </xf>
    <xf numFmtId="0" fontId="14" fillId="4" borderId="0" xfId="0" applyFont="1" applyFill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41" fontId="10" fillId="0" borderId="0" xfId="1" applyFont="1" applyAlignment="1">
      <alignment horizontal="right"/>
    </xf>
    <xf numFmtId="41" fontId="16" fillId="4" borderId="0" xfId="1" applyFont="1" applyFill="1" applyBorder="1" applyAlignment="1">
      <alignment horizontal="right" vertical="center" shrinkToFit="1"/>
    </xf>
    <xf numFmtId="41" fontId="14" fillId="4" borderId="0" xfId="1" applyFont="1" applyFill="1" applyBorder="1" applyAlignment="1">
      <alignment horizontal="right" vertical="center" shrinkToFit="1"/>
    </xf>
    <xf numFmtId="41" fontId="17" fillId="4" borderId="0" xfId="1" applyFont="1" applyFill="1" applyBorder="1" applyAlignment="1">
      <alignment horizontal="right" vertical="center"/>
    </xf>
    <xf numFmtId="41" fontId="3" fillId="0" borderId="0" xfId="1" applyFont="1" applyAlignment="1">
      <alignment horizontal="right"/>
    </xf>
    <xf numFmtId="3" fontId="28" fillId="0" borderId="16" xfId="0" applyNumberFormat="1" applyFont="1" applyBorder="1" applyAlignment="1">
      <alignment horizontal="center" vertical="center"/>
    </xf>
    <xf numFmtId="3" fontId="29" fillId="0" borderId="16" xfId="0" applyNumberFormat="1" applyFont="1" applyBorder="1" applyAlignment="1">
      <alignment horizontal="right" vertical="center"/>
    </xf>
    <xf numFmtId="41" fontId="18" fillId="0" borderId="16" xfId="1" applyFont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 shrinkToFit="1"/>
    </xf>
    <xf numFmtId="0" fontId="19" fillId="3" borderId="16" xfId="0" applyFont="1" applyFill="1" applyBorder="1" applyAlignment="1">
      <alignment horizontal="left" vertical="center" shrinkToFit="1"/>
    </xf>
    <xf numFmtId="0" fontId="19" fillId="3" borderId="16" xfId="0" applyFont="1" applyFill="1" applyBorder="1" applyAlignment="1">
      <alignment horizontal="center" vertical="center" shrinkToFit="1"/>
    </xf>
    <xf numFmtId="41" fontId="19" fillId="3" borderId="16" xfId="1" applyFont="1" applyFill="1" applyBorder="1" applyAlignment="1">
      <alignment horizontal="right" vertical="center" shrinkToFit="1"/>
    </xf>
    <xf numFmtId="177" fontId="19" fillId="3" borderId="16" xfId="1" applyNumberFormat="1" applyFont="1" applyFill="1" applyBorder="1" applyAlignment="1">
      <alignment vertical="center" shrinkToFit="1"/>
    </xf>
    <xf numFmtId="177" fontId="18" fillId="3" borderId="16" xfId="1" applyNumberFormat="1" applyFont="1" applyFill="1" applyBorder="1" applyAlignment="1">
      <alignment vertical="center" shrinkToFit="1"/>
    </xf>
    <xf numFmtId="176" fontId="20" fillId="0" borderId="16" xfId="0" applyNumberFormat="1" applyFont="1" applyBorder="1" applyAlignment="1">
      <alignment horizontal="center"/>
    </xf>
    <xf numFmtId="176" fontId="20" fillId="0" borderId="16" xfId="1" applyNumberFormat="1" applyFont="1" applyBorder="1" applyAlignment="1">
      <alignment horizontal="right"/>
    </xf>
    <xf numFmtId="176" fontId="20" fillId="0" borderId="16" xfId="0" applyNumberFormat="1" applyFont="1" applyBorder="1"/>
    <xf numFmtId="177" fontId="29" fillId="0" borderId="16" xfId="0" applyNumberFormat="1" applyFont="1" applyBorder="1" applyAlignment="1">
      <alignment horizontal="right" vertical="center"/>
    </xf>
    <xf numFmtId="176" fontId="29" fillId="0" borderId="16" xfId="0" quotePrefix="1" applyNumberFormat="1" applyFont="1" applyBorder="1" applyAlignment="1">
      <alignment horizontal="left" vertical="center" wrapText="1"/>
    </xf>
    <xf numFmtId="10" fontId="30" fillId="0" borderId="16" xfId="0" applyNumberFormat="1" applyFont="1" applyBorder="1" applyAlignment="1">
      <alignment horizontal="left" vertical="center" wrapText="1"/>
    </xf>
    <xf numFmtId="177" fontId="28" fillId="0" borderId="16" xfId="0" applyNumberFormat="1" applyFont="1" applyBorder="1" applyAlignment="1">
      <alignment vertical="center"/>
    </xf>
    <xf numFmtId="3" fontId="28" fillId="0" borderId="16" xfId="0" applyNumberFormat="1" applyFont="1" applyBorder="1" applyAlignment="1">
      <alignment horizontal="left" vertical="center"/>
    </xf>
    <xf numFmtId="3" fontId="31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distributed" vertical="center" shrinkToFit="1"/>
    </xf>
    <xf numFmtId="0" fontId="3" fillId="0" borderId="19" xfId="0" applyFont="1" applyBorder="1" applyAlignment="1">
      <alignment horizontal="distributed" vertical="center" shrinkToFit="1"/>
    </xf>
    <xf numFmtId="0" fontId="3" fillId="0" borderId="6" xfId="0" applyFont="1" applyBorder="1" applyAlignment="1">
      <alignment horizontal="distributed" vertical="center" shrinkToFit="1"/>
    </xf>
    <xf numFmtId="177" fontId="29" fillId="0" borderId="20" xfId="0" applyNumberFormat="1" applyFont="1" applyBorder="1" applyAlignment="1">
      <alignment horizontal="center" vertical="center"/>
    </xf>
    <xf numFmtId="177" fontId="29" fillId="0" borderId="17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10" fontId="19" fillId="3" borderId="20" xfId="0" applyNumberFormat="1" applyFont="1" applyFill="1" applyBorder="1" applyAlignment="1">
      <alignment horizontal="center" vertical="center" shrinkToFit="1"/>
    </xf>
    <xf numFmtId="10" fontId="19" fillId="3" borderId="17" xfId="0" applyNumberFormat="1" applyFont="1" applyFill="1" applyBorder="1" applyAlignment="1">
      <alignment horizontal="center" vertical="center" shrinkToFit="1"/>
    </xf>
    <xf numFmtId="0" fontId="32" fillId="0" borderId="20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</cellXfs>
  <cellStyles count="5">
    <cellStyle name="쉼표 [0]" xfId="1" builtinId="6"/>
    <cellStyle name="쉼표 [0] 2" xfId="2" xr:uid="{1B3B6794-39B8-4D7D-9595-A897002410C5}"/>
    <cellStyle name="쉼표 [0] 3" xfId="3" xr:uid="{87ACC980-25CC-4FD5-9826-5580FB7B5899}"/>
    <cellStyle name="표준" xfId="0" builtinId="0"/>
    <cellStyle name="표준 4" xfId="4" xr:uid="{2A370C88-3308-4ECC-A665-5191D17D3A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07697-DF59-4D49-BF8D-E4408A4C7BC6}">
  <sheetPr>
    <tabColor rgb="FF92D050"/>
    <pageSetUpPr fitToPage="1"/>
  </sheetPr>
  <dimension ref="B1:J16"/>
  <sheetViews>
    <sheetView zoomScaleNormal="100" zoomScaleSheetLayoutView="100" workbookViewId="0">
      <selection activeCell="B2" sqref="B2"/>
    </sheetView>
  </sheetViews>
  <sheetFormatPr defaultRowHeight="14.25"/>
  <cols>
    <col min="1" max="1" width="1.6640625" style="1" customWidth="1"/>
    <col min="2" max="2" width="33.6640625" style="1" customWidth="1"/>
    <col min="3" max="3" width="13.88671875" style="1" customWidth="1"/>
    <col min="4" max="4" width="17.109375" style="5" customWidth="1"/>
    <col min="5" max="5" width="10.77734375" style="1" customWidth="1"/>
    <col min="6" max="6" width="8.88671875" style="1"/>
    <col min="7" max="7" width="14.21875" style="1" bestFit="1" customWidth="1"/>
    <col min="8" max="16384" width="8.88671875" style="1"/>
  </cols>
  <sheetData>
    <row r="1" spans="2:10" ht="36" customHeight="1">
      <c r="B1" s="129" t="s">
        <v>35</v>
      </c>
      <c r="C1" s="129"/>
      <c r="D1" s="129"/>
      <c r="E1" s="129"/>
    </row>
    <row r="2" spans="2:10" ht="30" customHeight="1">
      <c r="B2" s="4"/>
      <c r="C2" s="4"/>
      <c r="D2" s="4"/>
      <c r="E2" s="4"/>
    </row>
    <row r="3" spans="2:10" ht="30" customHeight="1">
      <c r="B3" s="2" t="s">
        <v>38</v>
      </c>
      <c r="C3" s="2"/>
    </row>
    <row r="4" spans="2:10" ht="7.5" customHeight="1">
      <c r="B4" s="2"/>
      <c r="C4" s="12"/>
      <c r="D4" s="12"/>
      <c r="E4" s="12"/>
    </row>
    <row r="5" spans="2:10" ht="27.95" customHeight="1" thickBot="1">
      <c r="B5" s="48" t="s">
        <v>36</v>
      </c>
      <c r="C5" s="49" t="s">
        <v>48</v>
      </c>
      <c r="D5" s="49" t="s">
        <v>47</v>
      </c>
      <c r="E5" s="50" t="s">
        <v>37</v>
      </c>
    </row>
    <row r="6" spans="2:10" ht="27.95" customHeight="1" thickTop="1">
      <c r="B6" s="51" t="s">
        <v>15</v>
      </c>
      <c r="C6" s="52"/>
      <c r="D6" s="61" t="e">
        <f>SUM(D7:D9)</f>
        <v>#REF!</v>
      </c>
      <c r="E6" s="53"/>
      <c r="G6" s="47"/>
      <c r="H6" s="10"/>
      <c r="I6" s="10"/>
      <c r="J6" s="10"/>
    </row>
    <row r="7" spans="2:10" ht="27.95" customHeight="1">
      <c r="B7" s="72" t="s">
        <v>52</v>
      </c>
      <c r="C7" s="58" t="s">
        <v>40</v>
      </c>
      <c r="D7" s="62">
        <f>감물도전!F6</f>
        <v>18966070</v>
      </c>
      <c r="E7" s="54"/>
      <c r="G7" s="47"/>
      <c r="H7" s="10"/>
      <c r="I7" s="10"/>
      <c r="J7" s="10"/>
    </row>
    <row r="8" spans="2:10" ht="27.95" customHeight="1">
      <c r="B8" s="59" t="s">
        <v>53</v>
      </c>
      <c r="C8" s="60" t="s">
        <v>39</v>
      </c>
      <c r="D8" s="63" t="e">
        <f>구입내역!#REF!</f>
        <v>#REF!</v>
      </c>
      <c r="E8" s="55"/>
      <c r="G8" s="9"/>
      <c r="H8" s="10"/>
      <c r="I8" s="10"/>
      <c r="J8" s="10"/>
    </row>
    <row r="9" spans="2:10" ht="27.95" customHeight="1">
      <c r="B9" s="65" t="s">
        <v>54</v>
      </c>
      <c r="C9" s="66" t="s">
        <v>41</v>
      </c>
      <c r="D9" s="67">
        <f>문광광덕2!F6</f>
        <v>4815790</v>
      </c>
      <c r="E9" s="68"/>
      <c r="G9" s="9"/>
      <c r="H9" s="10"/>
      <c r="I9" s="10"/>
      <c r="J9" s="10"/>
    </row>
    <row r="10" spans="2:10" ht="30" customHeight="1">
      <c r="B10" s="56"/>
      <c r="C10" s="56"/>
      <c r="D10" s="64"/>
      <c r="E10" s="56"/>
    </row>
    <row r="11" spans="2:10" ht="30" customHeight="1">
      <c r="B11" s="56"/>
      <c r="C11" s="56"/>
      <c r="D11" s="64"/>
      <c r="E11" s="56"/>
    </row>
    <row r="12" spans="2:10" ht="30" customHeight="1">
      <c r="B12" s="56"/>
      <c r="C12" s="56"/>
      <c r="D12" s="64"/>
      <c r="E12" s="56"/>
    </row>
    <row r="13" spans="2:10" ht="30" customHeight="1">
      <c r="B13" s="56"/>
      <c r="C13" s="56"/>
      <c r="D13" s="57"/>
      <c r="E13" s="56"/>
    </row>
    <row r="14" spans="2:10" ht="30" customHeight="1">
      <c r="B14" s="56"/>
      <c r="C14" s="56"/>
      <c r="D14" s="57"/>
      <c r="E14" s="56"/>
    </row>
    <row r="15" spans="2:10" ht="30" customHeight="1">
      <c r="B15" s="56"/>
      <c r="C15" s="56"/>
      <c r="D15" s="57"/>
      <c r="E15" s="56"/>
    </row>
    <row r="16" spans="2:10">
      <c r="B16" s="56"/>
      <c r="C16" s="56"/>
      <c r="D16" s="57"/>
      <c r="E16" s="56"/>
    </row>
  </sheetData>
  <mergeCells count="1">
    <mergeCell ref="B1:E1"/>
  </mergeCells>
  <phoneticPr fontId="2" type="noConversion"/>
  <printOptions horizontalCentered="1"/>
  <pageMargins left="0.74803149606299213" right="0.74803149606299213" top="0.78740157480314965" bottom="0.78740157480314965" header="0.31496062992125984" footer="0.31496062992125984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11913-BF66-4D08-84CD-FE7903E620A5}">
  <sheetPr>
    <tabColor rgb="FF92D050"/>
  </sheetPr>
  <dimension ref="A1:L23"/>
  <sheetViews>
    <sheetView view="pageBreakPreview" zoomScaleNormal="100" zoomScaleSheetLayoutView="100" workbookViewId="0">
      <selection sqref="A1:G1"/>
    </sheetView>
  </sheetViews>
  <sheetFormatPr defaultRowHeight="14.25"/>
  <cols>
    <col min="1" max="2" width="16.6640625" style="1" customWidth="1"/>
    <col min="3" max="3" width="6.6640625" style="1" customWidth="1"/>
    <col min="4" max="4" width="8.88671875" style="5"/>
    <col min="5" max="5" width="10.88671875" style="1" customWidth="1"/>
    <col min="6" max="6" width="13.109375" style="1" customWidth="1"/>
    <col min="7" max="7" width="14.21875" style="14" customWidth="1"/>
    <col min="8" max="8" width="8.88671875" style="1"/>
    <col min="9" max="9" width="14.21875" style="1" bestFit="1" customWidth="1"/>
    <col min="10" max="16384" width="8.88671875" style="1"/>
  </cols>
  <sheetData>
    <row r="1" spans="1:12" ht="36" customHeight="1">
      <c r="A1" s="129" t="s">
        <v>5</v>
      </c>
      <c r="B1" s="129"/>
      <c r="C1" s="129"/>
      <c r="D1" s="129"/>
      <c r="E1" s="129"/>
      <c r="F1" s="129"/>
      <c r="G1" s="129"/>
    </row>
    <row r="2" spans="1:12" ht="30" customHeight="1">
      <c r="A2" s="4"/>
      <c r="B2" s="4"/>
      <c r="C2" s="4"/>
      <c r="D2" s="4"/>
      <c r="E2" s="4"/>
      <c r="F2" s="4"/>
      <c r="G2" s="13"/>
    </row>
    <row r="3" spans="1:12" ht="30" customHeight="1">
      <c r="A3" s="2" t="s">
        <v>14</v>
      </c>
      <c r="B3" s="2" t="s">
        <v>55</v>
      </c>
      <c r="C3" s="3"/>
    </row>
    <row r="4" spans="1:12" ht="30" customHeight="1">
      <c r="A4" s="2" t="s">
        <v>10</v>
      </c>
      <c r="B4" s="12" t="s">
        <v>42</v>
      </c>
      <c r="C4" s="12"/>
      <c r="D4" s="12"/>
      <c r="E4" s="12"/>
      <c r="F4" s="12"/>
    </row>
    <row r="5" spans="1:12" ht="36.75" customHeight="1" thickBot="1">
      <c r="A5" s="6" t="s">
        <v>6</v>
      </c>
      <c r="B5" s="7" t="s">
        <v>7</v>
      </c>
      <c r="C5" s="7" t="s">
        <v>0</v>
      </c>
      <c r="D5" s="7" t="s">
        <v>1</v>
      </c>
      <c r="E5" s="7" t="s">
        <v>8</v>
      </c>
      <c r="F5" s="7" t="s">
        <v>9</v>
      </c>
      <c r="G5" s="15" t="s">
        <v>12</v>
      </c>
    </row>
    <row r="6" spans="1:12" ht="30" customHeight="1" thickTop="1">
      <c r="A6" s="16" t="s">
        <v>2</v>
      </c>
      <c r="B6" s="17"/>
      <c r="C6" s="17"/>
      <c r="D6" s="18"/>
      <c r="E6" s="19"/>
      <c r="F6" s="19">
        <f>F7+F13</f>
        <v>18966070</v>
      </c>
      <c r="G6" s="20"/>
      <c r="I6" s="11"/>
      <c r="J6" s="10"/>
      <c r="K6" s="10"/>
      <c r="L6" s="10"/>
    </row>
    <row r="7" spans="1:12" ht="30" customHeight="1">
      <c r="A7" s="22" t="s">
        <v>15</v>
      </c>
      <c r="B7" s="23"/>
      <c r="C7" s="23"/>
      <c r="D7" s="24"/>
      <c r="E7" s="25"/>
      <c r="F7" s="25">
        <f>SUM(F8:F12)</f>
        <v>14504140</v>
      </c>
      <c r="G7" s="21"/>
      <c r="I7" s="11"/>
      <c r="J7" s="10"/>
      <c r="K7" s="10"/>
      <c r="L7" s="10"/>
    </row>
    <row r="8" spans="1:12" ht="30" hidden="1" customHeight="1">
      <c r="A8" s="130" t="s">
        <v>13</v>
      </c>
      <c r="B8" s="26" t="s">
        <v>27</v>
      </c>
      <c r="C8" s="26" t="s">
        <v>4</v>
      </c>
      <c r="D8" s="8"/>
      <c r="E8" s="27">
        <v>63290</v>
      </c>
      <c r="F8" s="8">
        <f>D8*E8</f>
        <v>0</v>
      </c>
      <c r="G8" s="28"/>
      <c r="I8" s="9"/>
      <c r="J8" s="10"/>
      <c r="K8" s="10"/>
      <c r="L8" s="10"/>
    </row>
    <row r="9" spans="1:12" ht="30" customHeight="1">
      <c r="A9" s="131"/>
      <c r="B9" s="26" t="s">
        <v>56</v>
      </c>
      <c r="C9" s="26" t="s">
        <v>4</v>
      </c>
      <c r="D9" s="8">
        <v>228</v>
      </c>
      <c r="E9" s="27">
        <v>63290</v>
      </c>
      <c r="F9" s="8">
        <f>D9*E9</f>
        <v>14430120</v>
      </c>
      <c r="G9" s="28"/>
      <c r="I9" s="9"/>
      <c r="J9" s="10"/>
      <c r="K9" s="10"/>
      <c r="L9" s="10"/>
    </row>
    <row r="10" spans="1:12" ht="30" hidden="1" customHeight="1">
      <c r="A10" s="131"/>
      <c r="B10" s="26" t="s">
        <v>20</v>
      </c>
      <c r="C10" s="26" t="s">
        <v>4</v>
      </c>
      <c r="D10" s="8"/>
      <c r="E10" s="27">
        <v>63290</v>
      </c>
      <c r="F10" s="8">
        <f>D10*E10</f>
        <v>0</v>
      </c>
      <c r="G10" s="28"/>
      <c r="I10" s="9"/>
      <c r="J10" s="10"/>
      <c r="K10" s="10"/>
      <c r="L10" s="10"/>
    </row>
    <row r="11" spans="1:12" ht="30" hidden="1" customHeight="1">
      <c r="A11" s="132"/>
      <c r="B11" s="26" t="s">
        <v>21</v>
      </c>
      <c r="C11" s="26" t="s">
        <v>4</v>
      </c>
      <c r="D11" s="8"/>
      <c r="E11" s="27">
        <v>58530</v>
      </c>
      <c r="F11" s="8">
        <f>D11*E11</f>
        <v>0</v>
      </c>
      <c r="G11" s="28"/>
      <c r="I11" s="9"/>
      <c r="J11" s="10"/>
      <c r="K11" s="10"/>
      <c r="L11" s="10"/>
    </row>
    <row r="12" spans="1:12" ht="30" customHeight="1">
      <c r="A12" s="29" t="s">
        <v>3</v>
      </c>
      <c r="B12" s="26"/>
      <c r="C12" s="26" t="s">
        <v>11</v>
      </c>
      <c r="D12" s="30">
        <v>0.54</v>
      </c>
      <c r="E12" s="43">
        <f>F9</f>
        <v>14430120</v>
      </c>
      <c r="F12" s="8">
        <f>ROUNDDOWN(D12*E12/100*95%,-1)</f>
        <v>74020</v>
      </c>
      <c r="G12" s="45" t="s">
        <v>26</v>
      </c>
    </row>
    <row r="13" spans="1:12" ht="30" customHeight="1">
      <c r="A13" s="31" t="s">
        <v>15</v>
      </c>
      <c r="B13" s="32"/>
      <c r="C13" s="32"/>
      <c r="D13" s="33"/>
      <c r="E13" s="34"/>
      <c r="F13" s="34">
        <f>SUM(F14:F17)</f>
        <v>4461930</v>
      </c>
      <c r="G13" s="35"/>
    </row>
    <row r="14" spans="1:12" ht="30" customHeight="1">
      <c r="A14" s="130" t="s">
        <v>44</v>
      </c>
      <c r="B14" s="26" t="s">
        <v>57</v>
      </c>
      <c r="C14" s="46" t="s">
        <v>58</v>
      </c>
      <c r="D14" s="37">
        <v>1121</v>
      </c>
      <c r="E14" s="27">
        <v>3960</v>
      </c>
      <c r="F14" s="8">
        <f>D14*E14</f>
        <v>4439160</v>
      </c>
      <c r="G14" s="69">
        <v>20966955</v>
      </c>
    </row>
    <row r="15" spans="1:12" ht="30" hidden="1" customHeight="1">
      <c r="A15" s="131"/>
      <c r="B15" s="38"/>
      <c r="C15" s="26" t="s">
        <v>43</v>
      </c>
      <c r="D15" s="42"/>
      <c r="E15" s="27">
        <v>173400</v>
      </c>
      <c r="F15" s="8">
        <f>D15*E15</f>
        <v>0</v>
      </c>
      <c r="G15" s="70">
        <v>20966960</v>
      </c>
    </row>
    <row r="16" spans="1:12" ht="30" hidden="1" customHeight="1">
      <c r="A16" s="132"/>
      <c r="B16" s="38"/>
      <c r="C16" s="26"/>
      <c r="D16" s="39"/>
      <c r="E16" s="40"/>
      <c r="F16" s="8"/>
      <c r="G16" s="41"/>
    </row>
    <row r="17" spans="1:7" ht="30" customHeight="1">
      <c r="A17" s="29" t="s">
        <v>3</v>
      </c>
      <c r="B17" s="26"/>
      <c r="C17" s="26" t="s">
        <v>11</v>
      </c>
      <c r="D17" s="30">
        <v>0.54</v>
      </c>
      <c r="E17" s="43">
        <f>F14</f>
        <v>4439160</v>
      </c>
      <c r="F17" s="8">
        <f>ROUNDDOWN(D17*E17/100*95%,-1)</f>
        <v>22770</v>
      </c>
      <c r="G17" s="45" t="s">
        <v>26</v>
      </c>
    </row>
    <row r="18" spans="1:7" ht="30" customHeight="1"/>
    <row r="19" spans="1:7" ht="30" customHeight="1"/>
    <row r="20" spans="1:7" ht="30" customHeight="1"/>
    <row r="21" spans="1:7" ht="30" customHeight="1"/>
    <row r="22" spans="1:7" ht="30" customHeight="1"/>
    <row r="23" spans="1:7" ht="30" customHeight="1"/>
  </sheetData>
  <mergeCells count="3">
    <mergeCell ref="A1:G1"/>
    <mergeCell ref="A14:A16"/>
    <mergeCell ref="A8:A11"/>
  </mergeCells>
  <phoneticPr fontId="2" type="noConversion"/>
  <printOptions horizontalCentered="1"/>
  <pageMargins left="0.74803149606299213" right="0.74803149606299213" top="0.78740157480314965" bottom="0.78740157480314965" header="0.31496062992125984" footer="0.3149606299212598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EDC9B-5DA1-40FF-AD5C-0EF2C1542CF8}">
  <sheetPr>
    <tabColor rgb="FF92D050"/>
    <pageSetUpPr fitToPage="1"/>
  </sheetPr>
  <dimension ref="A1:P15"/>
  <sheetViews>
    <sheetView tabSelected="1" view="pageBreakPreview" zoomScale="115" zoomScaleNormal="100" zoomScaleSheetLayoutView="115" workbookViewId="0">
      <selection activeCell="E6" sqref="E6"/>
    </sheetView>
  </sheetViews>
  <sheetFormatPr defaultRowHeight="14.25"/>
  <cols>
    <col min="1" max="1" width="20.33203125" style="103" customWidth="1"/>
    <col min="2" max="2" width="25.109375" style="105" customWidth="1"/>
    <col min="3" max="3" width="8.6640625" style="5" customWidth="1"/>
    <col min="4" max="4" width="6.44140625" style="110" customWidth="1"/>
    <col min="5" max="5" width="11.109375" style="1" customWidth="1"/>
    <col min="6" max="6" width="12.88671875" style="1" customWidth="1"/>
    <col min="7" max="7" width="15.5546875" style="1" customWidth="1"/>
    <col min="8" max="8" width="11.88671875" style="14" customWidth="1"/>
    <col min="9" max="9" width="7" style="1" hidden="1" customWidth="1"/>
    <col min="10" max="10" width="9" style="1" hidden="1" customWidth="1"/>
    <col min="11" max="11" width="9.33203125" style="1" hidden="1" customWidth="1"/>
    <col min="12" max="12" width="11.44140625" style="73" hidden="1" customWidth="1"/>
    <col min="13" max="13" width="10.44140625" style="1" hidden="1" customWidth="1"/>
    <col min="14" max="14" width="11.44140625" style="1" hidden="1" customWidth="1"/>
    <col min="15" max="15" width="10.44140625" style="1" bestFit="1" customWidth="1"/>
    <col min="16" max="16" width="13.109375" style="1" bestFit="1" customWidth="1"/>
    <col min="17" max="16384" width="8.88671875" style="1"/>
  </cols>
  <sheetData>
    <row r="1" spans="1:16" ht="41.25" customHeight="1">
      <c r="A1" s="135" t="s">
        <v>71</v>
      </c>
      <c r="B1" s="135"/>
      <c r="C1" s="135"/>
      <c r="D1" s="135"/>
      <c r="E1" s="135"/>
      <c r="F1" s="135"/>
      <c r="G1" s="135"/>
      <c r="H1" s="135"/>
    </row>
    <row r="2" spans="1:16" ht="30" customHeight="1">
      <c r="A2" s="98" t="s">
        <v>68</v>
      </c>
      <c r="B2" s="104"/>
      <c r="C2" s="97"/>
      <c r="D2" s="106"/>
      <c r="E2" s="80"/>
      <c r="F2" s="80"/>
      <c r="G2" s="80"/>
      <c r="H2" s="1"/>
    </row>
    <row r="3" spans="1:16" ht="30" customHeight="1">
      <c r="A3" s="98"/>
      <c r="B3" s="104"/>
      <c r="C3" s="97"/>
      <c r="D3" s="106"/>
      <c r="E3" s="80"/>
      <c r="F3" s="80"/>
      <c r="G3" s="80"/>
      <c r="H3" s="81" t="s">
        <v>66</v>
      </c>
    </row>
    <row r="4" spans="1:16" ht="29.25" customHeight="1">
      <c r="A4" s="96" t="s">
        <v>61</v>
      </c>
      <c r="B4" s="99" t="s">
        <v>62</v>
      </c>
      <c r="C4" s="96" t="s">
        <v>1</v>
      </c>
      <c r="D4" s="113" t="s">
        <v>0</v>
      </c>
      <c r="E4" s="96" t="s">
        <v>63</v>
      </c>
      <c r="F4" s="96" t="s">
        <v>64</v>
      </c>
      <c r="G4" s="136" t="s">
        <v>65</v>
      </c>
      <c r="H4" s="137"/>
    </row>
    <row r="5" spans="1:16" ht="29.25" customHeight="1">
      <c r="A5" s="114" t="s">
        <v>15</v>
      </c>
      <c r="B5" s="115"/>
      <c r="C5" s="116"/>
      <c r="D5" s="117"/>
      <c r="E5" s="118"/>
      <c r="F5" s="119">
        <f>TRUNC(SUM(F6:F7),-1)</f>
        <v>27720000</v>
      </c>
      <c r="G5" s="138"/>
      <c r="H5" s="139"/>
      <c r="P5" s="78"/>
    </row>
    <row r="6" spans="1:16" ht="20.100000000000001" customHeight="1">
      <c r="A6" s="127" t="s">
        <v>67</v>
      </c>
      <c r="B6" s="127" t="s">
        <v>69</v>
      </c>
      <c r="C6" s="128">
        <v>240</v>
      </c>
      <c r="D6" s="111" t="s">
        <v>70</v>
      </c>
      <c r="E6" s="126">
        <v>115500</v>
      </c>
      <c r="F6" s="112">
        <f>C6*E6</f>
        <v>27720000</v>
      </c>
      <c r="G6" s="140"/>
      <c r="H6" s="141"/>
      <c r="I6" s="79"/>
      <c r="J6" s="74"/>
      <c r="K6" s="75"/>
      <c r="L6" s="76"/>
      <c r="N6" s="78"/>
      <c r="P6" s="77"/>
    </row>
    <row r="7" spans="1:16" ht="20.100000000000001" customHeight="1">
      <c r="A7" s="124"/>
      <c r="B7" s="125"/>
      <c r="C7" s="120"/>
      <c r="D7" s="121"/>
      <c r="E7" s="122"/>
      <c r="F7" s="123"/>
      <c r="G7" s="133"/>
      <c r="H7" s="134"/>
      <c r="P7" s="77"/>
    </row>
    <row r="8" spans="1:16" ht="21.95" customHeight="1">
      <c r="A8" s="101"/>
      <c r="B8" s="101"/>
      <c r="C8" s="89"/>
      <c r="D8" s="107"/>
      <c r="E8" s="91"/>
      <c r="F8" s="91"/>
      <c r="G8" s="91"/>
      <c r="H8" s="92"/>
      <c r="I8" s="79"/>
      <c r="J8" s="74"/>
      <c r="K8" s="75"/>
      <c r="L8" s="76"/>
      <c r="N8" s="78"/>
      <c r="P8" s="77"/>
    </row>
    <row r="9" spans="1:16" ht="21.95" customHeight="1">
      <c r="A9" s="101"/>
      <c r="B9" s="101"/>
      <c r="C9" s="89"/>
      <c r="D9" s="107"/>
      <c r="E9" s="93"/>
      <c r="F9" s="88"/>
      <c r="G9" s="88"/>
      <c r="H9" s="90"/>
      <c r="I9" s="79"/>
      <c r="J9" s="74"/>
      <c r="K9" s="75"/>
      <c r="L9" s="76"/>
      <c r="N9" s="78"/>
      <c r="P9" s="77"/>
    </row>
    <row r="10" spans="1:16" ht="24" customHeight="1">
      <c r="A10" s="102"/>
      <c r="B10" s="102"/>
      <c r="C10" s="82"/>
      <c r="D10" s="108"/>
      <c r="E10" s="83"/>
      <c r="F10" s="84"/>
      <c r="G10" s="84"/>
      <c r="H10" s="85"/>
      <c r="I10" s="79"/>
      <c r="J10" s="74"/>
      <c r="K10" s="75"/>
      <c r="L10" s="76"/>
      <c r="N10" s="78"/>
      <c r="P10" s="77"/>
    </row>
    <row r="11" spans="1:16" ht="21.95" customHeight="1">
      <c r="A11" s="101"/>
      <c r="B11" s="101"/>
      <c r="C11" s="89"/>
      <c r="D11" s="107"/>
      <c r="E11" s="91"/>
      <c r="F11" s="91"/>
      <c r="G11" s="91"/>
      <c r="H11" s="92"/>
      <c r="I11" s="79"/>
      <c r="J11" s="74"/>
      <c r="K11" s="75"/>
      <c r="L11" s="76"/>
      <c r="N11" s="78"/>
      <c r="P11" s="77"/>
    </row>
    <row r="12" spans="1:16" ht="21.95" customHeight="1">
      <c r="A12" s="101"/>
      <c r="B12" s="101"/>
      <c r="C12" s="89"/>
      <c r="D12" s="107"/>
      <c r="E12" s="93"/>
      <c r="F12" s="88"/>
      <c r="G12" s="88"/>
      <c r="H12" s="90"/>
      <c r="I12" s="79"/>
      <c r="J12" s="74"/>
      <c r="K12" s="75"/>
      <c r="L12" s="76"/>
      <c r="N12" s="78"/>
      <c r="P12" s="77"/>
    </row>
    <row r="13" spans="1:16" ht="24" customHeight="1">
      <c r="A13" s="102"/>
      <c r="B13" s="102"/>
      <c r="C13" s="82"/>
      <c r="D13" s="108"/>
      <c r="E13" s="83"/>
      <c r="F13" s="84"/>
      <c r="G13" s="84"/>
      <c r="H13" s="85"/>
      <c r="I13" s="79"/>
      <c r="J13" s="74"/>
      <c r="K13" s="75"/>
      <c r="L13" s="76"/>
      <c r="N13" s="78"/>
      <c r="P13" s="77"/>
    </row>
    <row r="14" spans="1:16" ht="21.95" customHeight="1">
      <c r="A14" s="100"/>
      <c r="B14" s="100"/>
      <c r="C14" s="86"/>
      <c r="D14" s="109"/>
      <c r="E14" s="87"/>
      <c r="F14" s="88"/>
      <c r="G14" s="88"/>
      <c r="H14" s="94"/>
      <c r="I14" s="79"/>
      <c r="J14" s="74"/>
      <c r="K14" s="75"/>
      <c r="L14" s="76"/>
      <c r="N14" s="78"/>
      <c r="P14" s="77"/>
    </row>
    <row r="15" spans="1:16" ht="21.95" customHeight="1">
      <c r="A15" s="100"/>
      <c r="B15" s="100"/>
      <c r="C15" s="86"/>
      <c r="D15" s="109"/>
      <c r="E15" s="95"/>
      <c r="F15" s="88"/>
      <c r="G15" s="88"/>
      <c r="H15" s="94"/>
      <c r="I15" s="79"/>
      <c r="J15" s="74"/>
      <c r="K15" s="75"/>
      <c r="L15" s="76"/>
      <c r="N15" s="78"/>
      <c r="P15" s="77"/>
    </row>
  </sheetData>
  <mergeCells count="5">
    <mergeCell ref="G7:H7"/>
    <mergeCell ref="A1:H1"/>
    <mergeCell ref="G4:H4"/>
    <mergeCell ref="G5:H5"/>
    <mergeCell ref="G6:H6"/>
  </mergeCells>
  <phoneticPr fontId="2" type="noConversion"/>
  <printOptions horizontalCentered="1"/>
  <pageMargins left="0.74803149606299213" right="0.74803149606299213" top="0.78740157480314965" bottom="0.78740157480314965" header="0.31496062992125984" footer="0.31496062992125984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28EE5-E1CF-4BF3-B258-4901D358508E}">
  <sheetPr>
    <tabColor rgb="FF92D050"/>
  </sheetPr>
  <dimension ref="A1:L33"/>
  <sheetViews>
    <sheetView view="pageBreakPreview" zoomScaleNormal="100" zoomScaleSheetLayoutView="100" workbookViewId="0">
      <selection activeCell="F7" sqref="F7"/>
    </sheetView>
  </sheetViews>
  <sheetFormatPr defaultRowHeight="14.25"/>
  <cols>
    <col min="1" max="2" width="16.6640625" style="1" customWidth="1"/>
    <col min="3" max="3" width="6.6640625" style="1" customWidth="1"/>
    <col min="4" max="4" width="8.88671875" style="5"/>
    <col min="5" max="5" width="10.88671875" style="1" customWidth="1"/>
    <col min="6" max="6" width="13.109375" style="1" customWidth="1"/>
    <col min="7" max="7" width="14.21875" style="14" customWidth="1"/>
    <col min="8" max="8" width="8.88671875" style="1"/>
    <col min="9" max="9" width="14.21875" style="1" bestFit="1" customWidth="1"/>
    <col min="10" max="16384" width="8.88671875" style="1"/>
  </cols>
  <sheetData>
    <row r="1" spans="1:12" ht="36" customHeight="1">
      <c r="A1" s="129" t="s">
        <v>5</v>
      </c>
      <c r="B1" s="129"/>
      <c r="C1" s="129"/>
      <c r="D1" s="129"/>
      <c r="E1" s="129"/>
      <c r="F1" s="129"/>
      <c r="G1" s="129"/>
    </row>
    <row r="2" spans="1:12" ht="30" customHeight="1">
      <c r="A2" s="4"/>
      <c r="B2" s="4"/>
      <c r="C2" s="4"/>
      <c r="D2" s="4"/>
      <c r="E2" s="4"/>
      <c r="F2" s="4"/>
      <c r="G2" s="13"/>
    </row>
    <row r="3" spans="1:12" ht="30" customHeight="1">
      <c r="A3" s="2" t="s">
        <v>14</v>
      </c>
      <c r="B3" s="2" t="s">
        <v>59</v>
      </c>
      <c r="C3" s="3"/>
    </row>
    <row r="4" spans="1:12" ht="30" customHeight="1">
      <c r="A4" s="2" t="s">
        <v>10</v>
      </c>
      <c r="B4" s="12" t="s">
        <v>42</v>
      </c>
      <c r="C4" s="12"/>
      <c r="D4" s="12"/>
      <c r="E4" s="12"/>
      <c r="F4" s="12"/>
    </row>
    <row r="5" spans="1:12" ht="36.75" customHeight="1" thickBot="1">
      <c r="A5" s="6" t="s">
        <v>6</v>
      </c>
      <c r="B5" s="7" t="s">
        <v>7</v>
      </c>
      <c r="C5" s="7" t="s">
        <v>0</v>
      </c>
      <c r="D5" s="7" t="s">
        <v>1</v>
      </c>
      <c r="E5" s="7" t="s">
        <v>8</v>
      </c>
      <c r="F5" s="7" t="s">
        <v>9</v>
      </c>
      <c r="G5" s="15" t="s">
        <v>12</v>
      </c>
    </row>
    <row r="6" spans="1:12" ht="30" customHeight="1" thickTop="1">
      <c r="A6" s="16" t="s">
        <v>60</v>
      </c>
      <c r="B6" s="17"/>
      <c r="C6" s="17"/>
      <c r="D6" s="18"/>
      <c r="E6" s="19"/>
      <c r="F6" s="19">
        <f>F7+F23</f>
        <v>4815790</v>
      </c>
      <c r="G6" s="20"/>
      <c r="I6" s="11"/>
      <c r="J6" s="10"/>
      <c r="K6" s="10"/>
      <c r="L6" s="10"/>
    </row>
    <row r="7" spans="1:12" ht="30" customHeight="1">
      <c r="A7" s="22" t="s">
        <v>15</v>
      </c>
      <c r="B7" s="23"/>
      <c r="C7" s="23"/>
      <c r="D7" s="24"/>
      <c r="E7" s="25"/>
      <c r="F7" s="25">
        <f>SUM(F8:F12)</f>
        <v>3944110</v>
      </c>
      <c r="G7" s="21"/>
      <c r="I7" s="11"/>
      <c r="J7" s="10"/>
      <c r="K7" s="10"/>
      <c r="L7" s="10"/>
    </row>
    <row r="8" spans="1:12" ht="30" customHeight="1">
      <c r="A8" s="130" t="s">
        <v>13</v>
      </c>
      <c r="B8" s="26" t="s">
        <v>27</v>
      </c>
      <c r="C8" s="26" t="s">
        <v>4</v>
      </c>
      <c r="D8" s="8">
        <v>62</v>
      </c>
      <c r="E8" s="27">
        <v>63290</v>
      </c>
      <c r="F8" s="8">
        <f>D8*E8</f>
        <v>3923980</v>
      </c>
      <c r="G8" s="28"/>
      <c r="I8" s="9"/>
      <c r="J8" s="10"/>
      <c r="K8" s="10"/>
      <c r="L8" s="10"/>
    </row>
    <row r="9" spans="1:12" ht="30" hidden="1" customHeight="1">
      <c r="A9" s="131"/>
      <c r="B9" s="26" t="s">
        <v>28</v>
      </c>
      <c r="C9" s="26" t="s">
        <v>4</v>
      </c>
      <c r="D9" s="8"/>
      <c r="E9" s="27">
        <v>58530</v>
      </c>
      <c r="F9" s="8">
        <f>D9*E9</f>
        <v>0</v>
      </c>
      <c r="G9" s="28"/>
      <c r="I9" s="9"/>
      <c r="J9" s="10"/>
      <c r="K9" s="10"/>
      <c r="L9" s="10"/>
    </row>
    <row r="10" spans="1:12" ht="30" hidden="1" customHeight="1">
      <c r="A10" s="131"/>
      <c r="B10" s="26" t="s">
        <v>20</v>
      </c>
      <c r="C10" s="26" t="s">
        <v>4</v>
      </c>
      <c r="D10" s="8"/>
      <c r="E10" s="27">
        <v>63290</v>
      </c>
      <c r="F10" s="8">
        <f>D10*E10</f>
        <v>0</v>
      </c>
      <c r="G10" s="28"/>
      <c r="I10" s="9"/>
      <c r="J10" s="10"/>
      <c r="K10" s="10"/>
      <c r="L10" s="10"/>
    </row>
    <row r="11" spans="1:12" ht="30" hidden="1" customHeight="1">
      <c r="A11" s="132"/>
      <c r="B11" s="26" t="s">
        <v>21</v>
      </c>
      <c r="C11" s="26" t="s">
        <v>4</v>
      </c>
      <c r="D11" s="8"/>
      <c r="E11" s="27">
        <v>58530</v>
      </c>
      <c r="F11" s="8">
        <f>D11*E11</f>
        <v>0</v>
      </c>
      <c r="G11" s="28"/>
      <c r="I11" s="9"/>
      <c r="J11" s="10"/>
      <c r="K11" s="10"/>
      <c r="L11" s="10"/>
    </row>
    <row r="12" spans="1:12" ht="30" customHeight="1">
      <c r="A12" s="29" t="s">
        <v>3</v>
      </c>
      <c r="B12" s="26"/>
      <c r="C12" s="26" t="s">
        <v>11</v>
      </c>
      <c r="D12" s="30">
        <v>0.54</v>
      </c>
      <c r="E12" s="43">
        <f>SUM(F8:F11)</f>
        <v>3923980</v>
      </c>
      <c r="F12" s="8">
        <f>ROUNDDOWN(D12*E12/100*95%,-1)</f>
        <v>20130</v>
      </c>
      <c r="G12" s="45" t="s">
        <v>26</v>
      </c>
    </row>
    <row r="13" spans="1:12" ht="30" hidden="1" customHeight="1">
      <c r="A13" s="31" t="s">
        <v>15</v>
      </c>
      <c r="B13" s="32"/>
      <c r="C13" s="32"/>
      <c r="D13" s="33"/>
      <c r="E13" s="34"/>
      <c r="F13" s="34">
        <f>SUM(F14:F22)</f>
        <v>0</v>
      </c>
      <c r="G13" s="35"/>
    </row>
    <row r="14" spans="1:12" ht="30" hidden="1" customHeight="1">
      <c r="A14" s="130" t="s">
        <v>29</v>
      </c>
      <c r="B14" s="26" t="s">
        <v>30</v>
      </c>
      <c r="C14" s="26" t="s">
        <v>18</v>
      </c>
      <c r="D14" s="36"/>
      <c r="E14" s="27">
        <v>757440</v>
      </c>
      <c r="F14" s="8">
        <f>ROUNDDOWN(D14*E14,-1)</f>
        <v>0</v>
      </c>
      <c r="G14" s="28" t="e">
        <f>roun</f>
        <v>#NAME?</v>
      </c>
    </row>
    <row r="15" spans="1:12" ht="30" hidden="1" customHeight="1">
      <c r="A15" s="131"/>
      <c r="B15" s="26" t="s">
        <v>22</v>
      </c>
      <c r="C15" s="26" t="s">
        <v>18</v>
      </c>
      <c r="D15" s="36"/>
      <c r="E15" s="27">
        <v>760830</v>
      </c>
      <c r="F15" s="8">
        <f t="shared" ref="F15:F21" si="0">D15*E15</f>
        <v>0</v>
      </c>
      <c r="G15" s="28"/>
    </row>
    <row r="16" spans="1:12" ht="30" hidden="1" customHeight="1">
      <c r="A16" s="131"/>
      <c r="B16" s="26" t="s">
        <v>23</v>
      </c>
      <c r="C16" s="26" t="s">
        <v>18</v>
      </c>
      <c r="D16" s="36"/>
      <c r="E16" s="27">
        <v>760830</v>
      </c>
      <c r="F16" s="8">
        <f t="shared" si="0"/>
        <v>0</v>
      </c>
      <c r="G16" s="28"/>
    </row>
    <row r="17" spans="1:7" ht="30" hidden="1" customHeight="1">
      <c r="A17" s="131"/>
      <c r="B17" s="26" t="s">
        <v>24</v>
      </c>
      <c r="C17" s="26" t="s">
        <v>18</v>
      </c>
      <c r="D17" s="36"/>
      <c r="E17" s="27">
        <v>760830</v>
      </c>
      <c r="F17" s="8">
        <f t="shared" si="0"/>
        <v>0</v>
      </c>
      <c r="G17" s="28"/>
    </row>
    <row r="18" spans="1:7" ht="30" hidden="1" customHeight="1">
      <c r="A18" s="131"/>
      <c r="B18" s="26" t="s">
        <v>16</v>
      </c>
      <c r="C18" s="26" t="s">
        <v>18</v>
      </c>
      <c r="D18" s="36"/>
      <c r="E18" s="27">
        <v>771600</v>
      </c>
      <c r="F18" s="8">
        <f t="shared" si="0"/>
        <v>0</v>
      </c>
      <c r="G18" s="28"/>
    </row>
    <row r="19" spans="1:7" ht="30" hidden="1" customHeight="1">
      <c r="A19" s="131"/>
      <c r="B19" s="26" t="s">
        <v>25</v>
      </c>
      <c r="C19" s="26" t="s">
        <v>18</v>
      </c>
      <c r="D19" s="36"/>
      <c r="E19" s="27">
        <v>766210</v>
      </c>
      <c r="F19" s="8">
        <f t="shared" si="0"/>
        <v>0</v>
      </c>
      <c r="G19" s="28"/>
    </row>
    <row r="20" spans="1:7" ht="30" hidden="1" customHeight="1">
      <c r="A20" s="131"/>
      <c r="B20" s="26" t="s">
        <v>17</v>
      </c>
      <c r="C20" s="26" t="s">
        <v>18</v>
      </c>
      <c r="D20" s="36"/>
      <c r="E20" s="27">
        <v>766210</v>
      </c>
      <c r="F20" s="8">
        <f t="shared" si="0"/>
        <v>0</v>
      </c>
      <c r="G20" s="28"/>
    </row>
    <row r="21" spans="1:7" ht="30" hidden="1" customHeight="1">
      <c r="A21" s="132"/>
      <c r="B21" s="26" t="s">
        <v>19</v>
      </c>
      <c r="C21" s="26" t="s">
        <v>18</v>
      </c>
      <c r="D21" s="36"/>
      <c r="E21" s="27">
        <v>766210</v>
      </c>
      <c r="F21" s="8">
        <f t="shared" si="0"/>
        <v>0</v>
      </c>
      <c r="G21" s="28"/>
    </row>
    <row r="22" spans="1:7" ht="30" hidden="1" customHeight="1">
      <c r="A22" s="29" t="s">
        <v>3</v>
      </c>
      <c r="B22" s="26"/>
      <c r="C22" s="26" t="s">
        <v>11</v>
      </c>
      <c r="D22" s="30">
        <v>0.54</v>
      </c>
      <c r="E22" s="43">
        <f>SUM(F14:F21)</f>
        <v>0</v>
      </c>
      <c r="F22" s="8">
        <f>ROUNDDOWN(D22*E22/100,-1)</f>
        <v>0</v>
      </c>
      <c r="G22" s="45"/>
    </row>
    <row r="23" spans="1:7" ht="30" customHeight="1">
      <c r="A23" s="31" t="s">
        <v>15</v>
      </c>
      <c r="B23" s="32"/>
      <c r="C23" s="32"/>
      <c r="D23" s="33"/>
      <c r="E23" s="34"/>
      <c r="F23" s="34">
        <f>SUM(F24:F27)</f>
        <v>871680</v>
      </c>
      <c r="G23" s="35"/>
    </row>
    <row r="24" spans="1:7" ht="30" customHeight="1">
      <c r="A24" s="130" t="s">
        <v>44</v>
      </c>
      <c r="B24" s="26" t="s">
        <v>57</v>
      </c>
      <c r="C24" s="46" t="s">
        <v>58</v>
      </c>
      <c r="D24" s="37">
        <v>219</v>
      </c>
      <c r="E24" s="27">
        <v>3960</v>
      </c>
      <c r="F24" s="8">
        <f>D24*E24</f>
        <v>867240</v>
      </c>
      <c r="G24" s="44">
        <v>21545958</v>
      </c>
    </row>
    <row r="25" spans="1:7" ht="30" hidden="1" customHeight="1">
      <c r="A25" s="131"/>
      <c r="B25" s="38" t="s">
        <v>33</v>
      </c>
      <c r="C25" s="26" t="s">
        <v>34</v>
      </c>
      <c r="D25" s="42"/>
      <c r="E25" s="27">
        <v>183000</v>
      </c>
      <c r="F25" s="8">
        <f>D25*E25</f>
        <v>0</v>
      </c>
      <c r="G25" s="41"/>
    </row>
    <row r="26" spans="1:7" ht="30" hidden="1" customHeight="1">
      <c r="A26" s="132"/>
      <c r="B26" s="38"/>
      <c r="C26" s="26"/>
      <c r="D26" s="39"/>
      <c r="E26" s="40"/>
      <c r="F26" s="8"/>
      <c r="G26" s="41"/>
    </row>
    <row r="27" spans="1:7" ht="30" customHeight="1">
      <c r="A27" s="29" t="s">
        <v>3</v>
      </c>
      <c r="B27" s="26"/>
      <c r="C27" s="26" t="s">
        <v>11</v>
      </c>
      <c r="D27" s="30">
        <v>0.54</v>
      </c>
      <c r="E27" s="43">
        <f>F24+F25</f>
        <v>867240</v>
      </c>
      <c r="F27" s="8">
        <f>ROUNDDOWN(D27*E27/100*95%,-1)</f>
        <v>4440</v>
      </c>
      <c r="G27" s="45" t="s">
        <v>26</v>
      </c>
    </row>
    <row r="28" spans="1:7" ht="30" customHeight="1"/>
    <row r="29" spans="1:7" ht="30" customHeight="1"/>
    <row r="30" spans="1:7" ht="30" customHeight="1"/>
    <row r="31" spans="1:7" ht="30" customHeight="1"/>
    <row r="32" spans="1:7" ht="30" customHeight="1"/>
    <row r="33" ht="30" customHeight="1"/>
  </sheetData>
  <mergeCells count="4">
    <mergeCell ref="A1:G1"/>
    <mergeCell ref="A8:A11"/>
    <mergeCell ref="A14:A21"/>
    <mergeCell ref="A24:A26"/>
  </mergeCells>
  <phoneticPr fontId="2" type="noConversion"/>
  <printOptions horizontalCentered="1"/>
  <pageMargins left="0.74803149606299213" right="0.74803149606299213" top="0.78740157480314965" bottom="0.78740157480314965" header="0.31496062992125984" footer="0.31496062992125984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F87DF-79CE-4B3A-AADB-D3A3AB0736EE}">
  <sheetPr>
    <tabColor rgb="FFFFC000"/>
  </sheetPr>
  <dimension ref="A1:L33"/>
  <sheetViews>
    <sheetView view="pageBreakPreview" zoomScaleNormal="100" zoomScaleSheetLayoutView="100" workbookViewId="0">
      <selection activeCell="E22" sqref="E22"/>
    </sheetView>
  </sheetViews>
  <sheetFormatPr defaultRowHeight="14.25"/>
  <cols>
    <col min="1" max="2" width="16.6640625" style="1" customWidth="1"/>
    <col min="3" max="3" width="6.6640625" style="1" customWidth="1"/>
    <col min="4" max="4" width="8.88671875" style="5"/>
    <col min="5" max="5" width="10.88671875" style="1" customWidth="1"/>
    <col min="6" max="6" width="13.109375" style="1" customWidth="1"/>
    <col min="7" max="7" width="14.21875" style="14" customWidth="1"/>
    <col min="8" max="8" width="8.88671875" style="1"/>
    <col min="9" max="9" width="14.21875" style="1" bestFit="1" customWidth="1"/>
    <col min="10" max="16384" width="8.88671875" style="1"/>
  </cols>
  <sheetData>
    <row r="1" spans="1:12" ht="36" customHeight="1">
      <c r="A1" s="129" t="s">
        <v>5</v>
      </c>
      <c r="B1" s="129"/>
      <c r="C1" s="129"/>
      <c r="D1" s="129"/>
      <c r="E1" s="129"/>
      <c r="F1" s="129"/>
      <c r="G1" s="129"/>
    </row>
    <row r="2" spans="1:12" ht="30" customHeight="1">
      <c r="A2" s="4"/>
      <c r="B2" s="4"/>
      <c r="C2" s="4"/>
      <c r="D2" s="4"/>
      <c r="E2" s="4"/>
      <c r="F2" s="4"/>
      <c r="G2" s="13"/>
    </row>
    <row r="3" spans="1:12" ht="30" customHeight="1">
      <c r="A3" s="2" t="s">
        <v>14</v>
      </c>
      <c r="B3" s="2" t="s">
        <v>49</v>
      </c>
      <c r="C3" s="3"/>
    </row>
    <row r="4" spans="1:12" ht="30" customHeight="1">
      <c r="A4" s="2" t="s">
        <v>10</v>
      </c>
      <c r="B4" s="12" t="s">
        <v>45</v>
      </c>
      <c r="C4" s="12"/>
      <c r="D4" s="12"/>
      <c r="E4" s="12"/>
      <c r="F4" s="12"/>
    </row>
    <row r="5" spans="1:12" ht="36.75" customHeight="1" thickBot="1">
      <c r="A5" s="6" t="s">
        <v>6</v>
      </c>
      <c r="B5" s="7" t="s">
        <v>7</v>
      </c>
      <c r="C5" s="7" t="s">
        <v>0</v>
      </c>
      <c r="D5" s="7" t="s">
        <v>1</v>
      </c>
      <c r="E5" s="7" t="s">
        <v>8</v>
      </c>
      <c r="F5" s="7" t="s">
        <v>9</v>
      </c>
      <c r="G5" s="15" t="s">
        <v>12</v>
      </c>
    </row>
    <row r="6" spans="1:12" ht="30" customHeight="1" thickTop="1">
      <c r="A6" s="16" t="s">
        <v>2</v>
      </c>
      <c r="B6" s="17"/>
      <c r="C6" s="17"/>
      <c r="D6" s="18"/>
      <c r="E6" s="19"/>
      <c r="F6" s="19">
        <f>F7+F13+F23</f>
        <v>11779040</v>
      </c>
      <c r="G6" s="20"/>
      <c r="I6" s="11"/>
      <c r="J6" s="10"/>
      <c r="K6" s="10"/>
      <c r="L6" s="10"/>
    </row>
    <row r="7" spans="1:12" ht="30" customHeight="1">
      <c r="A7" s="22" t="s">
        <v>15</v>
      </c>
      <c r="B7" s="23"/>
      <c r="C7" s="23"/>
      <c r="D7" s="24"/>
      <c r="E7" s="25"/>
      <c r="F7" s="25">
        <f>SUM(F8:F12)</f>
        <v>6170620</v>
      </c>
      <c r="G7" s="21"/>
      <c r="I7" s="11"/>
      <c r="J7" s="10"/>
      <c r="K7" s="10"/>
      <c r="L7" s="10"/>
    </row>
    <row r="8" spans="1:12" ht="30" customHeight="1">
      <c r="A8" s="130" t="s">
        <v>13</v>
      </c>
      <c r="B8" s="26" t="s">
        <v>27</v>
      </c>
      <c r="C8" s="26" t="s">
        <v>4</v>
      </c>
      <c r="D8" s="8">
        <v>97</v>
      </c>
      <c r="E8" s="27">
        <v>63290</v>
      </c>
      <c r="F8" s="8">
        <f>D8*E8</f>
        <v>6139130</v>
      </c>
      <c r="G8" s="28"/>
      <c r="I8" s="9"/>
      <c r="J8" s="10"/>
      <c r="K8" s="10"/>
      <c r="L8" s="10"/>
    </row>
    <row r="9" spans="1:12" ht="30" hidden="1" customHeight="1">
      <c r="A9" s="131"/>
      <c r="B9" s="26" t="s">
        <v>28</v>
      </c>
      <c r="C9" s="26" t="s">
        <v>4</v>
      </c>
      <c r="D9" s="8"/>
      <c r="E9" s="27">
        <v>58530</v>
      </c>
      <c r="F9" s="8">
        <f>D9*E9</f>
        <v>0</v>
      </c>
      <c r="G9" s="28"/>
      <c r="I9" s="9"/>
      <c r="J9" s="10"/>
      <c r="K9" s="10"/>
      <c r="L9" s="10"/>
    </row>
    <row r="10" spans="1:12" ht="30" hidden="1" customHeight="1">
      <c r="A10" s="131"/>
      <c r="B10" s="26" t="s">
        <v>20</v>
      </c>
      <c r="C10" s="26" t="s">
        <v>4</v>
      </c>
      <c r="D10" s="8"/>
      <c r="E10" s="27">
        <v>63290</v>
      </c>
      <c r="F10" s="8">
        <f>D10*E10</f>
        <v>0</v>
      </c>
      <c r="G10" s="28"/>
      <c r="I10" s="9"/>
      <c r="J10" s="10"/>
      <c r="K10" s="10"/>
      <c r="L10" s="10"/>
    </row>
    <row r="11" spans="1:12" ht="30" hidden="1" customHeight="1">
      <c r="A11" s="132"/>
      <c r="B11" s="26" t="s">
        <v>21</v>
      </c>
      <c r="C11" s="26" t="s">
        <v>4</v>
      </c>
      <c r="D11" s="8"/>
      <c r="E11" s="27">
        <v>58530</v>
      </c>
      <c r="F11" s="8">
        <f>D11*E11</f>
        <v>0</v>
      </c>
      <c r="G11" s="28"/>
      <c r="I11" s="9"/>
      <c r="J11" s="10"/>
      <c r="K11" s="10"/>
      <c r="L11" s="10"/>
    </row>
    <row r="12" spans="1:12" ht="30" customHeight="1">
      <c r="A12" s="29" t="s">
        <v>3</v>
      </c>
      <c r="B12" s="26"/>
      <c r="C12" s="26" t="s">
        <v>11</v>
      </c>
      <c r="D12" s="30">
        <v>0.54</v>
      </c>
      <c r="E12" s="43">
        <f>F8</f>
        <v>6139130</v>
      </c>
      <c r="F12" s="8">
        <f>ROUNDDOWN(D12*E12/100*95%,-1)</f>
        <v>31490</v>
      </c>
      <c r="G12" s="45" t="s">
        <v>26</v>
      </c>
    </row>
    <row r="13" spans="1:12" ht="30" customHeight="1">
      <c r="A13" s="31" t="s">
        <v>15</v>
      </c>
      <c r="B13" s="32"/>
      <c r="C13" s="32"/>
      <c r="D13" s="33"/>
      <c r="E13" s="34"/>
      <c r="F13" s="34">
        <f>SUM(F14:F22)</f>
        <v>5086460</v>
      </c>
      <c r="G13" s="35"/>
    </row>
    <row r="14" spans="1:12" ht="30" customHeight="1">
      <c r="A14" s="130" t="s">
        <v>50</v>
      </c>
      <c r="B14" s="26" t="s">
        <v>51</v>
      </c>
      <c r="C14" s="26" t="s">
        <v>46</v>
      </c>
      <c r="D14" s="8">
        <v>145</v>
      </c>
      <c r="E14" s="27">
        <v>34900</v>
      </c>
      <c r="F14" s="8">
        <f>ROUNDDOWN(D14*E14,-1)</f>
        <v>5060500</v>
      </c>
      <c r="G14" s="71">
        <v>20617073</v>
      </c>
    </row>
    <row r="15" spans="1:12" ht="30" hidden="1" customHeight="1">
      <c r="A15" s="131"/>
      <c r="B15" s="26" t="s">
        <v>22</v>
      </c>
      <c r="C15" s="26" t="s">
        <v>18</v>
      </c>
      <c r="D15" s="36"/>
      <c r="E15" s="27">
        <v>760830</v>
      </c>
      <c r="F15" s="8">
        <f t="shared" ref="F15:F21" si="0">D15*E15</f>
        <v>0</v>
      </c>
      <c r="G15" s="28"/>
    </row>
    <row r="16" spans="1:12" ht="30" hidden="1" customHeight="1">
      <c r="A16" s="131"/>
      <c r="B16" s="26" t="s">
        <v>23</v>
      </c>
      <c r="C16" s="26" t="s">
        <v>18</v>
      </c>
      <c r="D16" s="36"/>
      <c r="E16" s="27">
        <v>760830</v>
      </c>
      <c r="F16" s="8">
        <f t="shared" si="0"/>
        <v>0</v>
      </c>
      <c r="G16" s="28"/>
    </row>
    <row r="17" spans="1:7" ht="30" hidden="1" customHeight="1">
      <c r="A17" s="131"/>
      <c r="B17" s="26" t="s">
        <v>24</v>
      </c>
      <c r="C17" s="26" t="s">
        <v>18</v>
      </c>
      <c r="D17" s="36"/>
      <c r="E17" s="27">
        <v>760830</v>
      </c>
      <c r="F17" s="8">
        <f t="shared" si="0"/>
        <v>0</v>
      </c>
      <c r="G17" s="28"/>
    </row>
    <row r="18" spans="1:7" ht="30" hidden="1" customHeight="1">
      <c r="A18" s="131"/>
      <c r="B18" s="26" t="s">
        <v>16</v>
      </c>
      <c r="C18" s="26" t="s">
        <v>18</v>
      </c>
      <c r="D18" s="36"/>
      <c r="E18" s="27">
        <v>771600</v>
      </c>
      <c r="F18" s="8">
        <f t="shared" si="0"/>
        <v>0</v>
      </c>
      <c r="G18" s="28"/>
    </row>
    <row r="19" spans="1:7" ht="30" hidden="1" customHeight="1">
      <c r="A19" s="131"/>
      <c r="B19" s="26" t="s">
        <v>25</v>
      </c>
      <c r="C19" s="26" t="s">
        <v>18</v>
      </c>
      <c r="D19" s="36"/>
      <c r="E19" s="27">
        <v>766210</v>
      </c>
      <c r="F19" s="8">
        <f t="shared" si="0"/>
        <v>0</v>
      </c>
      <c r="G19" s="28"/>
    </row>
    <row r="20" spans="1:7" ht="30" hidden="1" customHeight="1">
      <c r="A20" s="131"/>
      <c r="B20" s="26" t="s">
        <v>17</v>
      </c>
      <c r="C20" s="26" t="s">
        <v>18</v>
      </c>
      <c r="D20" s="36"/>
      <c r="E20" s="27">
        <v>766210</v>
      </c>
      <c r="F20" s="8">
        <f t="shared" si="0"/>
        <v>0</v>
      </c>
      <c r="G20" s="28"/>
    </row>
    <row r="21" spans="1:7" ht="30" hidden="1" customHeight="1">
      <c r="A21" s="132"/>
      <c r="B21" s="26" t="s">
        <v>19</v>
      </c>
      <c r="C21" s="26" t="s">
        <v>18</v>
      </c>
      <c r="D21" s="36"/>
      <c r="E21" s="27">
        <v>766210</v>
      </c>
      <c r="F21" s="8">
        <f t="shared" si="0"/>
        <v>0</v>
      </c>
      <c r="G21" s="28"/>
    </row>
    <row r="22" spans="1:7" ht="30" customHeight="1">
      <c r="A22" s="29" t="s">
        <v>3</v>
      </c>
      <c r="B22" s="26"/>
      <c r="C22" s="26" t="s">
        <v>11</v>
      </c>
      <c r="D22" s="30">
        <v>0.54</v>
      </c>
      <c r="E22" s="43">
        <f>SUM(F14:F21)</f>
        <v>5060500</v>
      </c>
      <c r="F22" s="8">
        <f>ROUNDDOWN(D22*E22/100*95%,-1)</f>
        <v>25960</v>
      </c>
      <c r="G22" s="45" t="s">
        <v>26</v>
      </c>
    </row>
    <row r="23" spans="1:7" ht="30" customHeight="1">
      <c r="A23" s="31" t="s">
        <v>15</v>
      </c>
      <c r="B23" s="32"/>
      <c r="C23" s="32"/>
      <c r="D23" s="33"/>
      <c r="E23" s="34"/>
      <c r="F23" s="34">
        <f>SUM(F24:F27)</f>
        <v>521960</v>
      </c>
      <c r="G23" s="35"/>
    </row>
    <row r="24" spans="1:7" ht="30" customHeight="1">
      <c r="A24" s="130" t="s">
        <v>31</v>
      </c>
      <c r="B24" s="26" t="s">
        <v>32</v>
      </c>
      <c r="C24" s="46" t="s">
        <v>34</v>
      </c>
      <c r="D24" s="37">
        <v>9</v>
      </c>
      <c r="E24" s="27">
        <v>57700</v>
      </c>
      <c r="F24" s="8">
        <f>D24*E24</f>
        <v>519300</v>
      </c>
      <c r="G24" s="44">
        <v>21545958</v>
      </c>
    </row>
    <row r="25" spans="1:7" ht="30" hidden="1" customHeight="1">
      <c r="A25" s="131"/>
      <c r="B25" s="38" t="s">
        <v>33</v>
      </c>
      <c r="C25" s="26" t="s">
        <v>34</v>
      </c>
      <c r="D25" s="42"/>
      <c r="E25" s="27">
        <v>183000</v>
      </c>
      <c r="F25" s="8">
        <f>D25*E25</f>
        <v>0</v>
      </c>
      <c r="G25" s="41"/>
    </row>
    <row r="26" spans="1:7" ht="30" hidden="1" customHeight="1">
      <c r="A26" s="132"/>
      <c r="B26" s="38"/>
      <c r="C26" s="26"/>
      <c r="D26" s="39"/>
      <c r="E26" s="40"/>
      <c r="F26" s="8"/>
      <c r="G26" s="41"/>
    </row>
    <row r="27" spans="1:7" ht="30" customHeight="1">
      <c r="A27" s="29" t="s">
        <v>3</v>
      </c>
      <c r="B27" s="26"/>
      <c r="C27" s="26" t="s">
        <v>11</v>
      </c>
      <c r="D27" s="30">
        <v>0.54</v>
      </c>
      <c r="E27" s="43">
        <f>F24+F25</f>
        <v>519300</v>
      </c>
      <c r="F27" s="8">
        <f>ROUNDDOWN(D27*E27/100*95%,-1)</f>
        <v>2660</v>
      </c>
      <c r="G27" s="45" t="s">
        <v>26</v>
      </c>
    </row>
    <row r="28" spans="1:7" ht="30" customHeight="1"/>
    <row r="29" spans="1:7" ht="30" customHeight="1"/>
    <row r="30" spans="1:7" ht="30" customHeight="1"/>
    <row r="31" spans="1:7" ht="30" customHeight="1"/>
    <row r="32" spans="1:7" ht="30" customHeight="1"/>
    <row r="33" ht="30" customHeight="1"/>
  </sheetData>
  <mergeCells count="4">
    <mergeCell ref="A1:G1"/>
    <mergeCell ref="A8:A11"/>
    <mergeCell ref="A14:A21"/>
    <mergeCell ref="A24:A26"/>
  </mergeCells>
  <phoneticPr fontId="2" type="noConversion"/>
  <printOptions horizontalCentered="1"/>
  <pageMargins left="0.74803149606299213" right="0.74803149606299213" top="0.78740157480314965" bottom="0.78740157480314965" header="0.31496062992125984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총괄</vt:lpstr>
      <vt:lpstr>감물도전</vt:lpstr>
      <vt:lpstr>구입내역</vt:lpstr>
      <vt:lpstr>문광광덕2</vt:lpstr>
      <vt:lpstr>동막골마을안길</vt:lpstr>
      <vt:lpstr>감물도전!Print_Area</vt:lpstr>
      <vt:lpstr>구입내역!Print_Area</vt:lpstr>
      <vt:lpstr>동막골마을안길!Print_Area</vt:lpstr>
      <vt:lpstr>문광광덕2!Print_Area</vt:lpstr>
      <vt:lpstr>총괄!Print_Area</vt:lpstr>
      <vt:lpstr>감물도전!Print_Titles</vt:lpstr>
      <vt:lpstr>구입내역!Print_Titles</vt:lpstr>
      <vt:lpstr>동막골마을안길!Print_Titles</vt:lpstr>
      <vt:lpstr>문광광덕2!Print_Titles</vt:lpstr>
      <vt:lpstr>총괄!Print_Titles</vt:lpstr>
    </vt:vector>
  </TitlesOfParts>
  <Company>괴산군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성윤 이</cp:lastModifiedBy>
  <cp:lastPrinted>2026-07-20T05:38:19Z</cp:lastPrinted>
  <dcterms:created xsi:type="dcterms:W3CDTF">2006-03-03T05:58:08Z</dcterms:created>
  <dcterms:modified xsi:type="dcterms:W3CDTF">2026-08-18T06:48:51Z</dcterms:modified>
</cp:coreProperties>
</file>