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1외6\"/>
    </mc:Choice>
  </mc:AlternateContent>
  <bookViews>
    <workbookView xWindow="0" yWindow="0" windowWidth="15525" windowHeight="12015" tabRatio="790"/>
  </bookViews>
  <sheets>
    <sheet name="산출내역(산불진화_구목령)" sheetId="10" r:id="rId1"/>
    <sheet name="감리(전기,통신)" sheetId="2" state="hidden" r:id="rId2"/>
    <sheet name="건축사용역의범위와대가기준" sheetId="9" state="hidden" r:id="rId3"/>
    <sheet name="엔지니어링사업대가의 기준" sheetId="6" state="hidden" r:id="rId4"/>
    <sheet name="전력기설물공사 감리원배치기준" sheetId="7" state="hidden" r:id="rId5"/>
  </sheets>
  <definedNames>
    <definedName name="_xlnm.Print_Area" localSheetId="1">'감리(전기,통신)'!$A$1:$AC$41</definedName>
    <definedName name="_xlnm.Print_Area" localSheetId="0">'산출내역(산불진화_구목령)'!$A$1:$AC$37</definedName>
    <definedName name="_xlnm.Print_Area" localSheetId="3">'엔지니어링사업대가의 기준'!$A$1:$E$16</definedName>
  </definedNames>
  <calcPr calcId="162913"/>
</workbook>
</file>

<file path=xl/calcChain.xml><?xml version="1.0" encoding="utf-8"?>
<calcChain xmlns="http://schemas.openxmlformats.org/spreadsheetml/2006/main">
  <c r="I11" i="10" l="1"/>
  <c r="R18" i="10" l="1"/>
  <c r="N25" i="10" s="1"/>
  <c r="B11" i="10"/>
  <c r="D23" i="2"/>
  <c r="W12" i="2"/>
  <c r="W11" i="2" s="1"/>
  <c r="I23" i="2" s="1"/>
  <c r="D25" i="2" s="1"/>
  <c r="L25" i="2" s="1"/>
  <c r="U25" i="2" s="1"/>
  <c r="G29" i="2" s="1"/>
  <c r="S29" i="2" s="1"/>
  <c r="W13" i="2"/>
  <c r="P14" i="2"/>
  <c r="W14" i="2" s="1"/>
  <c r="O23" i="2"/>
  <c r="V23" i="2"/>
  <c r="Y23" i="2"/>
  <c r="K24" i="2"/>
  <c r="S24" i="2"/>
  <c r="S33" i="2"/>
  <c r="S32" i="2" s="1"/>
  <c r="W11" i="10" l="1"/>
  <c r="W10" i="10" s="1"/>
  <c r="F25" i="10" s="1"/>
  <c r="T25" i="10" s="1"/>
  <c r="G30" i="2"/>
  <c r="S30" i="2" s="1"/>
  <c r="G31" i="2" s="1"/>
  <c r="S31" i="2" s="1"/>
  <c r="P11" i="2"/>
  <c r="I11" i="2" s="1"/>
  <c r="I10" i="10"/>
  <c r="P11" i="10" l="1"/>
  <c r="P10" i="10" s="1"/>
  <c r="S28" i="2"/>
  <c r="G37" i="2" s="1"/>
  <c r="R37" i="2" s="1"/>
  <c r="F36" i="2" s="1"/>
  <c r="F29" i="10" l="1"/>
  <c r="T29" i="10" s="1"/>
  <c r="F27" i="10" s="1"/>
  <c r="F30" i="10"/>
  <c r="T30" i="10" s="1"/>
  <c r="N27" i="10" s="1"/>
  <c r="T27" i="10" l="1"/>
  <c r="F32" i="10" s="1"/>
  <c r="T32" i="10" s="1"/>
  <c r="T34" i="10" s="1"/>
  <c r="F23" i="10" s="1"/>
</calcChain>
</file>

<file path=xl/sharedStrings.xml><?xml version="1.0" encoding="utf-8"?>
<sst xmlns="http://schemas.openxmlformats.org/spreadsheetml/2006/main" count="389" uniqueCount="282">
  <si>
    <t>계</t>
    <phoneticPr fontId="2" type="noConversion"/>
  </si>
  <si>
    <t>①</t>
    <phoneticPr fontId="2" type="noConversion"/>
  </si>
  <si>
    <t>전기공사 1식(전기자가설비 설치 및 3상 전선인입 등)</t>
    <phoneticPr fontId="2" type="noConversion"/>
  </si>
  <si>
    <t>※한전인입비,사용전검사수수료 등 제외</t>
    <phoneticPr fontId="2" type="noConversion"/>
  </si>
  <si>
    <t>②</t>
    <phoneticPr fontId="2" type="noConversion"/>
  </si>
  <si>
    <r>
      <t xml:space="preserve">통신공사 </t>
    </r>
    <r>
      <rPr>
        <sz val="11"/>
        <rFont val="돋움"/>
        <family val="3"/>
        <charset val="129"/>
      </rPr>
      <t>1식</t>
    </r>
    <phoneticPr fontId="2" type="noConversion"/>
  </si>
  <si>
    <t>※통신인입비 제외</t>
    <phoneticPr fontId="2" type="noConversion"/>
  </si>
  <si>
    <t>공종별</t>
    <phoneticPr fontId="2" type="noConversion"/>
  </si>
  <si>
    <t>총사업비</t>
    <phoneticPr fontId="2" type="noConversion"/>
  </si>
  <si>
    <t>공제사업비</t>
    <phoneticPr fontId="2" type="noConversion"/>
  </si>
  <si>
    <t>적용공사비</t>
    <phoneticPr fontId="2" type="noConversion"/>
  </si>
  <si>
    <t>전기공사</t>
    <phoneticPr fontId="2" type="noConversion"/>
  </si>
  <si>
    <r>
      <t>관급자재대(전기</t>
    </r>
    <r>
      <rPr>
        <sz val="11"/>
        <rFont val="돋움"/>
        <family val="3"/>
        <charset val="129"/>
      </rPr>
      <t>)</t>
    </r>
    <phoneticPr fontId="2" type="noConversion"/>
  </si>
  <si>
    <t>통신공사</t>
    <phoneticPr fontId="2" type="noConversion"/>
  </si>
  <si>
    <t>4. 용역산출근거</t>
    <phoneticPr fontId="2" type="noConversion"/>
  </si>
  <si>
    <r>
      <t>ㅇ근 거 : 전력기술관리법 운영요령(산업자원부고시제200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68</t>
    </r>
    <r>
      <rPr>
        <sz val="11"/>
        <rFont val="돋움"/>
        <family val="3"/>
        <charset val="129"/>
      </rPr>
      <t>호)</t>
    </r>
    <phoneticPr fontId="2" type="noConversion"/>
  </si>
  <si>
    <t>ㅇ기준인원(공사감리)</t>
    <phoneticPr fontId="2" type="noConversion"/>
  </si>
  <si>
    <t>- 큰   금   액(x1) :</t>
    <phoneticPr fontId="2" type="noConversion"/>
  </si>
  <si>
    <t>-요율(y1) :</t>
    <phoneticPr fontId="2" type="noConversion"/>
  </si>
  <si>
    <t>인*월</t>
    <phoneticPr fontId="2" type="noConversion"/>
  </si>
  <si>
    <t>- 작 은 금 액(x2) :</t>
    <phoneticPr fontId="2" type="noConversion"/>
  </si>
  <si>
    <r>
      <t>-</t>
    </r>
    <r>
      <rPr>
        <sz val="11"/>
        <rFont val="돋움"/>
        <family val="3"/>
        <charset val="129"/>
      </rPr>
      <t>요율(y2) :</t>
    </r>
    <phoneticPr fontId="2" type="noConversion"/>
  </si>
  <si>
    <r>
      <t>y=y1-</t>
    </r>
    <r>
      <rPr>
        <u/>
        <sz val="11"/>
        <rFont val="바탕체"/>
        <family val="1"/>
        <charset val="129"/>
      </rPr>
      <t>(x-x2)(y1-y2)</t>
    </r>
    <phoneticPr fontId="2" type="noConversion"/>
  </si>
  <si>
    <t xml:space="preserve">         x1-x2</t>
    <phoneticPr fontId="2" type="noConversion"/>
  </si>
  <si>
    <t>y=</t>
    <phoneticPr fontId="2" type="noConversion"/>
  </si>
  <si>
    <t>-</t>
    <phoneticPr fontId="2" type="noConversion"/>
  </si>
  <si>
    <t>(</t>
    <phoneticPr fontId="2" type="noConversion"/>
  </si>
  <si>
    <t>) x (</t>
    <phoneticPr fontId="2" type="noConversion"/>
  </si>
  <si>
    <t>)</t>
    <phoneticPr fontId="2" type="noConversion"/>
  </si>
  <si>
    <t>=</t>
    <phoneticPr fontId="2" type="noConversion"/>
  </si>
  <si>
    <t>인</t>
    <phoneticPr fontId="2" type="noConversion"/>
  </si>
  <si>
    <r>
      <t xml:space="preserve">감리원수 </t>
    </r>
    <r>
      <rPr>
        <sz val="11"/>
        <rFont val="돋움"/>
        <family val="3"/>
        <charset val="129"/>
      </rPr>
      <t xml:space="preserve">= </t>
    </r>
    <phoneticPr fontId="2" type="noConversion"/>
  </si>
  <si>
    <t>x</t>
    <phoneticPr fontId="2" type="noConversion"/>
  </si>
  <si>
    <t>일</t>
    <phoneticPr fontId="2" type="noConversion"/>
  </si>
  <si>
    <t>원</t>
    <phoneticPr fontId="2" type="noConversion"/>
  </si>
  <si>
    <t xml:space="preserve">가. 직접인건비 = </t>
    <phoneticPr fontId="2" type="noConversion"/>
  </si>
  <si>
    <r>
      <t>나. 제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경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비</t>
    </r>
    <phoneticPr fontId="2" type="noConversion"/>
  </si>
  <si>
    <r>
      <t xml:space="preserve">다. 기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술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료</t>
    </r>
    <phoneticPr fontId="2" type="noConversion"/>
  </si>
  <si>
    <t>라. 직접경비</t>
    <phoneticPr fontId="2" type="noConversion"/>
  </si>
  <si>
    <t xml:space="preserve">  -보고서(CD)</t>
    <phoneticPr fontId="2" type="noConversion"/>
  </si>
  <si>
    <t>부</t>
    <phoneticPr fontId="2" type="noConversion"/>
  </si>
  <si>
    <r>
      <t>※ 예산사정상</t>
    </r>
    <r>
      <rPr>
        <sz val="11"/>
        <rFont val="돋움"/>
        <family val="3"/>
        <charset val="129"/>
      </rPr>
      <t xml:space="preserve"> 제경비,기술료,직접경비의 일부만  적용</t>
    </r>
    <phoneticPr fontId="2" type="noConversion"/>
  </si>
  <si>
    <t xml:space="preserve">A. 용 역 대 가 = </t>
    <phoneticPr fontId="2" type="noConversion"/>
  </si>
  <si>
    <t xml:space="preserve">1. 용 역 명 : </t>
    <phoneticPr fontId="2" type="noConversion"/>
  </si>
  <si>
    <t>2. 사 업 량 :</t>
    <phoneticPr fontId="2" type="noConversion"/>
  </si>
  <si>
    <t>3. 적용공사비</t>
    <phoneticPr fontId="2" type="noConversion"/>
  </si>
  <si>
    <t>(단위 : 원)</t>
    <phoneticPr fontId="2" type="noConversion"/>
  </si>
  <si>
    <t>5. 설계용역비 산출</t>
    <phoneticPr fontId="2" type="noConversion"/>
  </si>
  <si>
    <t xml:space="preserve">6. 적용용역비 : </t>
    <phoneticPr fontId="2" type="noConversion"/>
  </si>
  <si>
    <r>
      <t>한국건설감리협회 감리원</t>
    </r>
    <r>
      <rPr>
        <sz val="11"/>
        <rFont val="돋움"/>
        <family val="3"/>
        <charset val="129"/>
      </rPr>
      <t xml:space="preserve"> 임금 공표</t>
    </r>
    <phoneticPr fontId="2" type="noConversion"/>
  </si>
  <si>
    <t>감리용역비 산출내역</t>
    <phoneticPr fontId="2" type="noConversion"/>
  </si>
  <si>
    <t>%</t>
    <phoneticPr fontId="2" type="noConversion"/>
  </si>
  <si>
    <t>(부가가치세)</t>
    <phoneticPr fontId="2" type="noConversion"/>
  </si>
  <si>
    <t>업  무  별  요  율(%)</t>
  </si>
  <si>
    <t>  공사비</t>
  </si>
  <si>
    <t>기본설계</t>
  </si>
  <si>
    <t>실시설계</t>
  </si>
  <si>
    <t>산업자원부고시  제2006 - 68호
전력기술관리법 운영요령</t>
    <phoneticPr fontId="2" type="noConversion"/>
  </si>
  <si>
    <t>전력시설물공사 감리원배치기준(제25조제1항관련)</t>
  </si>
  <si>
    <t>단위 : 감리원수(인×월)</t>
  </si>
  <si>
    <t> 공사비(억원)</t>
  </si>
  <si>
    <t>단순공종</t>
  </si>
  <si>
    <t>보통공종</t>
  </si>
  <si>
    <t>복잡공종</t>
  </si>
  <si>
    <t>* 감리일수는 공사기간    개월을 감안하여   일 적용</t>
    <phoneticPr fontId="2" type="noConversion"/>
  </si>
  <si>
    <t>공사비</t>
  </si>
  <si>
    <t>제3종(복잡)</t>
  </si>
  <si>
    <t>제2종(보통)</t>
  </si>
  <si>
    <t>제1종(단순)</t>
  </si>
  <si>
    <t xml:space="preserve">5천만원 </t>
  </si>
  <si>
    <t>2.02 </t>
  </si>
  <si>
    <t>1억원</t>
  </si>
  <si>
    <t>2억원</t>
  </si>
  <si>
    <t> 3억원</t>
  </si>
  <si>
    <t>5억원</t>
  </si>
  <si>
    <t>10억원</t>
  </si>
  <si>
    <t>20억원</t>
  </si>
  <si>
    <t>30억원</t>
  </si>
  <si>
    <t>50억원</t>
  </si>
  <si>
    <t>100억원</t>
  </si>
  <si>
    <t>200억원</t>
  </si>
  <si>
    <t>300억원</t>
  </si>
  <si>
    <t>500억원</t>
  </si>
  <si>
    <t>1000억원</t>
  </si>
  <si>
    <t>2000억원</t>
  </si>
  <si>
    <t>3000억원</t>
  </si>
  <si>
    <t>5000억원</t>
  </si>
  <si>
    <r>
      <t>[별표 5]</t>
    </r>
    <r>
      <rPr>
        <sz val="12"/>
        <color indexed="8"/>
        <rFont val="한양중고딕,한컴돋움"/>
        <family val="3"/>
        <charset val="129"/>
      </rPr>
      <t xml:space="preserve"> 건축공사감리 대가요율</t>
    </r>
  </si>
  <si>
    <t>건설교통부공고 제2002 - 270호</t>
  </si>
  <si>
    <t>종 별</t>
  </si>
  <si>
    <t>제 3종(복잡)</t>
  </si>
  <si>
    <t>제 2 종(보통)</t>
  </si>
  <si>
    <t>제 1 종(단순)</t>
  </si>
  <si>
    <t>도서의양</t>
  </si>
  <si>
    <t>상급</t>
  </si>
  <si>
    <t>중급</t>
  </si>
  <si>
    <t>기본</t>
  </si>
  <si>
    <t>5000만원</t>
  </si>
  <si>
    <t>9.86 </t>
  </si>
  <si>
    <t>7.88 </t>
  </si>
  <si>
    <t>10.75 </t>
  </si>
  <si>
    <t>8.96 </t>
  </si>
  <si>
    <t>7.17 </t>
  </si>
  <si>
    <t>9.68 </t>
  </si>
  <si>
    <t>8.06 </t>
  </si>
  <si>
    <t>6.45 </t>
  </si>
  <si>
    <t>9.26 </t>
  </si>
  <si>
    <t>7.41 </t>
  </si>
  <si>
    <t>10.10 </t>
  </si>
  <si>
    <t>8.42 </t>
  </si>
  <si>
    <t>6.74 </t>
  </si>
  <si>
    <t>9.09 </t>
  </si>
  <si>
    <t>7.58 </t>
  </si>
  <si>
    <t>6.06 </t>
  </si>
  <si>
    <t>8.87 </t>
  </si>
  <si>
    <t>7.39 </t>
  </si>
  <si>
    <t>5.91 </t>
  </si>
  <si>
    <t>6.72 </t>
  </si>
  <si>
    <t>5.38 </t>
  </si>
  <si>
    <t>7.26 </t>
  </si>
  <si>
    <t>6.05 </t>
  </si>
  <si>
    <t>4.84 </t>
  </si>
  <si>
    <t>3억원</t>
  </si>
  <si>
    <t>8.09 </t>
  </si>
  <si>
    <t>5.39 </t>
  </si>
  <si>
    <t>7.36 </t>
  </si>
  <si>
    <t>6.13 </t>
  </si>
  <si>
    <t>4.90 </t>
  </si>
  <si>
    <t>6.62 </t>
  </si>
  <si>
    <t>5.52 </t>
  </si>
  <si>
    <t>4.41 </t>
  </si>
  <si>
    <t>6.31 </t>
  </si>
  <si>
    <t>5.05 </t>
  </si>
  <si>
    <t>6.89 </t>
  </si>
  <si>
    <t>5.74 </t>
  </si>
  <si>
    <t>4.59 </t>
  </si>
  <si>
    <t>6.20 </t>
  </si>
  <si>
    <t>5.17 </t>
  </si>
  <si>
    <t>4.13 </t>
  </si>
  <si>
    <t>6.48 </t>
  </si>
  <si>
    <t>5.40 </t>
  </si>
  <si>
    <t>4.32 </t>
  </si>
  <si>
    <t>5.89 </t>
  </si>
  <si>
    <t>4.91 </t>
  </si>
  <si>
    <t>3.93 </t>
  </si>
  <si>
    <t>5.30 </t>
  </si>
  <si>
    <t>4.42 </t>
  </si>
  <si>
    <t>3.54 </t>
  </si>
  <si>
    <t>5.97 </t>
  </si>
  <si>
    <t>4.97 </t>
  </si>
  <si>
    <t>3.98 </t>
  </si>
  <si>
    <t>5.42 </t>
  </si>
  <si>
    <t>4.52 </t>
  </si>
  <si>
    <t>3.62 </t>
  </si>
  <si>
    <t>4.88 </t>
  </si>
  <si>
    <t>4.07 </t>
  </si>
  <si>
    <t>3.25 </t>
  </si>
  <si>
    <t>5.76 </t>
  </si>
  <si>
    <t>4.80 </t>
  </si>
  <si>
    <t>3.84 </t>
  </si>
  <si>
    <t>5.23 </t>
  </si>
  <si>
    <t>4.36 </t>
  </si>
  <si>
    <t>3.49 </t>
  </si>
  <si>
    <t>4.71 </t>
  </si>
  <si>
    <t>3.92 </t>
  </si>
  <si>
    <t>3.14 </t>
  </si>
  <si>
    <t>5.65 </t>
  </si>
  <si>
    <t>3.77 </t>
  </si>
  <si>
    <t>5.14 </t>
  </si>
  <si>
    <t>4.28 </t>
  </si>
  <si>
    <t>3.42 </t>
  </si>
  <si>
    <t>4.62 </t>
  </si>
  <si>
    <t>3.85 </t>
  </si>
  <si>
    <t>3.08 </t>
  </si>
  <si>
    <t>5.50 </t>
  </si>
  <si>
    <t>3.67 </t>
  </si>
  <si>
    <t>5.00 </t>
  </si>
  <si>
    <t>4.17 </t>
  </si>
  <si>
    <t>3.34 </t>
  </si>
  <si>
    <t>4.50 </t>
  </si>
  <si>
    <t>3.75 </t>
  </si>
  <si>
    <t>3.00 </t>
  </si>
  <si>
    <t>5.33 </t>
  </si>
  <si>
    <t>4.44 </t>
  </si>
  <si>
    <t>3.56 </t>
  </si>
  <si>
    <t>4.85 </t>
  </si>
  <si>
    <t>4.04 </t>
  </si>
  <si>
    <t>3.23 </t>
  </si>
  <si>
    <t>3.64 </t>
  </si>
  <si>
    <t>2.91 </t>
  </si>
  <si>
    <t>5.29 </t>
  </si>
  <si>
    <t>3.53 </t>
  </si>
  <si>
    <t>4.81 </t>
  </si>
  <si>
    <t>4.01 </t>
  </si>
  <si>
    <t>3.21 </t>
  </si>
  <si>
    <t>4.33 </t>
  </si>
  <si>
    <t>3.61 </t>
  </si>
  <si>
    <t>2.89 </t>
  </si>
  <si>
    <t>5.19 </t>
  </si>
  <si>
    <t>3.46 </t>
  </si>
  <si>
    <t>4.72 </t>
  </si>
  <si>
    <t>4.24 </t>
  </si>
  <si>
    <t>2.83 </t>
  </si>
  <si>
    <t>5.10 </t>
  </si>
  <si>
    <t>4.25 </t>
  </si>
  <si>
    <t>3.40 </t>
  </si>
  <si>
    <t>4.63 </t>
  </si>
  <si>
    <t>3.09 </t>
  </si>
  <si>
    <t>3.47 </t>
  </si>
  <si>
    <t>2.78 </t>
  </si>
  <si>
    <t>5.03 </t>
  </si>
  <si>
    <t>4.19 </t>
  </si>
  <si>
    <t>3.35 </t>
  </si>
  <si>
    <t>4.57 </t>
  </si>
  <si>
    <t>3.05 </t>
  </si>
  <si>
    <t>4.11 </t>
  </si>
  <si>
    <t>3.43 </t>
  </si>
  <si>
    <t>2.74 </t>
  </si>
  <si>
    <t>4.95 </t>
  </si>
  <si>
    <t>3.30 </t>
  </si>
  <si>
    <t>4.05 </t>
  </si>
  <si>
    <t>3.38 </t>
  </si>
  <si>
    <t>2.70 </t>
  </si>
  <si>
    <t>3.26 </t>
  </si>
  <si>
    <t>2.96 </t>
  </si>
  <si>
    <t>4.00 </t>
  </si>
  <si>
    <t>3.33 </t>
  </si>
  <si>
    <t>2.66 </t>
  </si>
  <si>
    <r>
      <t>[별표 4]</t>
    </r>
    <r>
      <rPr>
        <sz val="12"/>
        <color indexed="8"/>
        <rFont val="한양중고딕,한컴돋움"/>
        <family val="3"/>
        <charset val="129"/>
      </rPr>
      <t xml:space="preserve"> 건축설계 대가요율</t>
    </r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</si>
  <si>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</si>
  <si>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</si>
  <si>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t xml:space="preserve">7. 예산과목 : </t>
    <phoneticPr fontId="2" type="noConversion"/>
  </si>
  <si>
    <t>5. 용역비 산출</t>
    <phoneticPr fontId="2" type="noConversion"/>
  </si>
  <si>
    <t xml:space="preserve">A. 용역대가  = </t>
    <phoneticPr fontId="2" type="noConversion"/>
  </si>
  <si>
    <t>설계용역비 산출내역</t>
    <phoneticPr fontId="2" type="noConversion"/>
  </si>
  <si>
    <t>2. 용 역 량 :</t>
    <phoneticPr fontId="2" type="noConversion"/>
  </si>
  <si>
    <t>ㅇ 기준요율</t>
    <phoneticPr fontId="2" type="noConversion"/>
  </si>
  <si>
    <t>실시설계 1식</t>
    <phoneticPr fontId="2" type="noConversion"/>
  </si>
  <si>
    <t>km</t>
    <phoneticPr fontId="2" type="noConversion"/>
  </si>
  <si>
    <t>원</t>
    <phoneticPr fontId="2" type="noConversion"/>
  </si>
  <si>
    <t xml:space="preserve">B. 손해보험료 = </t>
    <phoneticPr fontId="2" type="noConversion"/>
  </si>
  <si>
    <t>=</t>
  </si>
  <si>
    <t>원</t>
    <phoneticPr fontId="2" type="noConversion"/>
  </si>
  <si>
    <t xml:space="preserve">C.부가가치세 = </t>
    <phoneticPr fontId="2" type="noConversion"/>
  </si>
  <si>
    <t>D. 산출용역비 =</t>
    <phoneticPr fontId="2" type="noConversion"/>
  </si>
  <si>
    <t>A  +  B  +  C</t>
    <phoneticPr fontId="2" type="noConversion"/>
  </si>
  <si>
    <t xml:space="preserve"> ※ 『건설기술 진흥법』 제34조 2항, 『엔지니어링산업 진흥법』 제31조, 동법 시행령 제42조</t>
    <phoneticPr fontId="2" type="noConversion"/>
  </si>
  <si>
    <t>가. 1단계 공제료=</t>
    <phoneticPr fontId="2" type="noConversion"/>
  </si>
  <si>
    <t>나. 2단계 공제료=</t>
    <phoneticPr fontId="2" type="noConversion"/>
  </si>
  <si>
    <t>원</t>
    <phoneticPr fontId="2" type="noConversion"/>
  </si>
  <si>
    <t>&lt; 산업통상자원부 고시 제2019-20호, 2019년 1월 28일 &gt;</t>
    <phoneticPr fontId="2" type="noConversion"/>
  </si>
  <si>
    <t>[별표 1] 건설부문의 요율(도로)</t>
    <phoneticPr fontId="2" type="noConversion"/>
  </si>
  <si>
    <t>10억원 이하</t>
    <phoneticPr fontId="2" type="noConversion"/>
  </si>
  <si>
    <t>20억원 이하</t>
    <phoneticPr fontId="2" type="noConversion"/>
  </si>
  <si>
    <t>30억원 이하</t>
    <phoneticPr fontId="2" type="noConversion"/>
  </si>
  <si>
    <t>50억원 이하</t>
    <phoneticPr fontId="2" type="noConversion"/>
  </si>
  <si>
    <t>100억원 이하</t>
    <phoneticPr fontId="2" type="noConversion"/>
  </si>
  <si>
    <t>200억원 이하</t>
    <phoneticPr fontId="2" type="noConversion"/>
  </si>
  <si>
    <t>300억원 이하</t>
    <phoneticPr fontId="2" type="noConversion"/>
  </si>
  <si>
    <t>500억원 이하</t>
    <phoneticPr fontId="2" type="noConversion"/>
  </si>
  <si>
    <t>+</t>
    <phoneticPr fontId="2" type="noConversion"/>
  </si>
  <si>
    <t>            요  율</t>
    <phoneticPr fontId="2" type="noConversion"/>
  </si>
  <si>
    <t>공 종 별</t>
    <phoneticPr fontId="2" type="noConversion"/>
  </si>
  <si>
    <t>총사업비</t>
    <phoneticPr fontId="2" type="noConversion"/>
  </si>
  <si>
    <t>공제공사비</t>
    <phoneticPr fontId="2" type="noConversion"/>
  </si>
  <si>
    <t>적용공사비</t>
    <phoneticPr fontId="2" type="noConversion"/>
  </si>
  <si>
    <t>적용요율</t>
    <phoneticPr fontId="2" type="noConversion"/>
  </si>
  <si>
    <t>=</t>
    <phoneticPr fontId="2" type="noConversion"/>
  </si>
  <si>
    <t>A.</t>
    <phoneticPr fontId="2" type="noConversion"/>
  </si>
  <si>
    <t>B.</t>
    <phoneticPr fontId="2" type="noConversion"/>
  </si>
  <si>
    <t>C.</t>
    <phoneticPr fontId="2" type="noConversion"/>
  </si>
  <si>
    <t>(단위 : 원)</t>
  </si>
  <si>
    <t>A.</t>
    <phoneticPr fontId="2" type="noConversion"/>
  </si>
  <si>
    <t>B.</t>
    <phoneticPr fontId="2" type="noConversion"/>
  </si>
  <si>
    <t>C.</t>
    <phoneticPr fontId="2" type="noConversion"/>
  </si>
  <si>
    <t xml:space="preserve"> [별표 1] 건설부문 실시설계 요율(도로) 적용: 6.16%(10억 이하)</t>
    <phoneticPr fontId="2" type="noConversion"/>
  </si>
  <si>
    <t xml:space="preserve"> 제13조제2항에 따라 건설부분 업무단계별 구분에 따른 요율 적용: 1.0배</t>
    <phoneticPr fontId="2" type="noConversion"/>
  </si>
  <si>
    <t>6. 예산과목 : 1536-302-420-02(임도시설 실시설계비)</t>
    <phoneticPr fontId="2" type="noConversion"/>
  </si>
  <si>
    <t xml:space="preserve"> 제15조에 따라 설계 난이도 등에 따른 요율조정(10% 범위): 1.0배</t>
    <phoneticPr fontId="2" type="noConversion"/>
  </si>
  <si>
    <t>ㅇ 근 거 : 엔지니어링사업 대가의 기준(산업통상자원부 고시 제2024-217호, 2024.12.31.)</t>
    <phoneticPr fontId="2" type="noConversion"/>
  </si>
  <si>
    <t>※ 총사업비 산출내역 : 1.00km × 310,000,000원 = 310,000,000원</t>
    <phoneticPr fontId="2" type="noConversion"/>
  </si>
  <si>
    <t>2027년 임도시설사업 실시설계용역(산불진화_구목령)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</si>
</sst>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#,##0.00_ "/>
    <numFmt numFmtId="177" formatCode="_-* #,##0.0_-;\-* #,##0.0_-;_-* &quot;-&quot;_-;_-@_-"/>
    <numFmt numFmtId="178" formatCode="_-* #,##0.00_-;\-* #,##0.00_-;_-* &quot;-&quot;_-;_-@_-"/>
    <numFmt numFmtId="179" formatCode="_-* #,##0.0000_-;\-* #,##0.0000_-;_-* &quot;-&quot;_-;_-@_-"/>
    <numFmt numFmtId="180" formatCode="0.00_ "/>
    <numFmt numFmtId="181" formatCode="#,##0_ "/>
    <numFmt numFmtId="182" formatCode="0.000_ "/>
    <numFmt numFmtId="183" formatCode="_-* #,##0_-;\-* #,##0_-;_-* &quot;-&quot;??_-;_-@_-"/>
    <numFmt numFmtId="184" formatCode="0.00;__x0003_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한양신명조,한컴돋움"/>
      <family val="3"/>
      <charset val="129"/>
    </font>
    <font>
      <sz val="13"/>
      <color indexed="8"/>
      <name val="한양신명조,한컴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1"/>
      <name val="바탕체"/>
      <family val="1"/>
      <charset val="129"/>
    </font>
    <font>
      <u/>
      <sz val="11"/>
      <name val="바탕체"/>
      <family val="1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HY헤드라인M"/>
      <family val="1"/>
      <charset val="129"/>
    </font>
    <font>
      <sz val="10.3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0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u val="double"/>
      <sz val="20"/>
      <name val="HY헤드라인M"/>
      <family val="1"/>
      <charset val="129"/>
    </font>
    <font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8"/>
      <color rgb="FF0033C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>
      <alignment vertical="center"/>
    </xf>
  </cellStyleXfs>
  <cellXfs count="298">
    <xf numFmtId="0" fontId="0" fillId="0" borderId="0" xfId="0">
      <alignment vertical="center"/>
    </xf>
    <xf numFmtId="41" fontId="0" fillId="0" borderId="0" xfId="2" applyFont="1">
      <alignment vertical="center"/>
    </xf>
    <xf numFmtId="0" fontId="3" fillId="0" borderId="0" xfId="0" applyFont="1" applyAlignment="1">
      <alignment horizontal="left" vertical="center"/>
    </xf>
    <xf numFmtId="41" fontId="1" fillId="0" borderId="0" xfId="2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>
      <alignment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10" fontId="1" fillId="0" borderId="0" xfId="1" applyNumberFormat="1" applyFont="1" applyAlignment="1">
      <alignment vertical="center"/>
    </xf>
    <xf numFmtId="41" fontId="1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9" fontId="1" fillId="0" borderId="0" xfId="1" applyFont="1" applyAlignment="1">
      <alignment vertical="center"/>
    </xf>
    <xf numFmtId="41" fontId="1" fillId="0" borderId="0" xfId="2" applyFont="1" applyAlignment="1">
      <alignment vertical="center"/>
    </xf>
    <xf numFmtId="0" fontId="1" fillId="0" borderId="0" xfId="0" quotePrefix="1" applyFont="1" applyAlignment="1">
      <alignment horizontal="center" vertical="center"/>
    </xf>
    <xf numFmtId="0" fontId="0" fillId="0" borderId="0" xfId="0" applyAlignment="1">
      <alignment horizontal="left" vertical="center"/>
    </xf>
    <xf numFmtId="41" fontId="1" fillId="0" borderId="0" xfId="0" applyNumberFormat="1" applyFont="1" applyAlignment="1">
      <alignment horizontal="left" vertical="center"/>
    </xf>
    <xf numFmtId="41" fontId="1" fillId="0" borderId="0" xfId="2" quotePrefix="1" applyFont="1" applyFill="1" applyAlignment="1">
      <alignment horizontal="center" vertical="center"/>
    </xf>
    <xf numFmtId="41" fontId="1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right" vertical="center" shrinkToFit="1"/>
    </xf>
    <xf numFmtId="0" fontId="1" fillId="0" borderId="0" xfId="0" quotePrefix="1" applyFont="1" applyFill="1" applyAlignment="1">
      <alignment horizontal="center" vertical="center" shrinkToFit="1"/>
    </xf>
    <xf numFmtId="41" fontId="1" fillId="0" borderId="2" xfId="2" applyFont="1" applyFill="1" applyBorder="1" applyAlignment="1">
      <alignment vertical="center" shrinkToFit="1"/>
    </xf>
    <xf numFmtId="0" fontId="1" fillId="0" borderId="0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right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justify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right" vertical="center" wrapText="1"/>
    </xf>
    <xf numFmtId="0" fontId="15" fillId="0" borderId="26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0" fontId="15" fillId="0" borderId="27" xfId="0" applyFont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3" fillId="0" borderId="0" xfId="0" applyFont="1" applyAlignment="1">
      <alignment horizontal="justify" vertical="center"/>
    </xf>
    <xf numFmtId="0" fontId="22" fillId="0" borderId="0" xfId="0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vertical="center"/>
    </xf>
    <xf numFmtId="0" fontId="27" fillId="0" borderId="0" xfId="0" applyFont="1" applyBorder="1" applyAlignment="1">
      <alignment horizontal="right" vertical="center"/>
    </xf>
    <xf numFmtId="0" fontId="29" fillId="0" borderId="0" xfId="0" applyFont="1">
      <alignment vertical="center"/>
    </xf>
    <xf numFmtId="0" fontId="27" fillId="0" borderId="0" xfId="0" applyFont="1">
      <alignment vertical="center"/>
    </xf>
    <xf numFmtId="0" fontId="30" fillId="0" borderId="0" xfId="0" applyFont="1">
      <alignment vertical="center"/>
    </xf>
    <xf numFmtId="0" fontId="30" fillId="0" borderId="0" xfId="0" applyFont="1" applyFill="1" applyBorder="1">
      <alignment vertical="center"/>
    </xf>
    <xf numFmtId="0" fontId="26" fillId="0" borderId="0" xfId="0" applyFont="1" applyFill="1" applyBorder="1">
      <alignment vertical="center"/>
    </xf>
    <xf numFmtId="0" fontId="29" fillId="0" borderId="0" xfId="0" applyFont="1" applyFill="1" applyBorder="1">
      <alignment vertical="center"/>
    </xf>
    <xf numFmtId="0" fontId="32" fillId="0" borderId="19" xfId="0" applyFont="1" applyBorder="1" applyAlignment="1">
      <alignment horizontal="center" vertical="center" wrapText="1"/>
    </xf>
    <xf numFmtId="0" fontId="29" fillId="0" borderId="38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1" fillId="0" borderId="0" xfId="0" applyFont="1" applyAlignment="1">
      <alignment horizontal="justify" vertical="center"/>
    </xf>
    <xf numFmtId="0" fontId="29" fillId="0" borderId="5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right" vertical="center" wrapText="1"/>
    </xf>
    <xf numFmtId="0" fontId="29" fillId="0" borderId="61" xfId="0" applyFont="1" applyFill="1" applyBorder="1" applyAlignment="1">
      <alignment horizontal="center" vertical="center" wrapText="1"/>
    </xf>
    <xf numFmtId="0" fontId="32" fillId="0" borderId="62" xfId="0" applyFont="1" applyBorder="1" applyAlignment="1">
      <alignment horizontal="right" vertical="center" wrapText="1"/>
    </xf>
    <xf numFmtId="0" fontId="24" fillId="0" borderId="61" xfId="0" applyFont="1" applyBorder="1" applyAlignment="1">
      <alignment horizontal="center" vertical="center" wrapText="1"/>
    </xf>
    <xf numFmtId="0" fontId="32" fillId="0" borderId="63" xfId="0" applyFont="1" applyBorder="1" applyAlignment="1">
      <alignment horizontal="right" vertical="center" wrapText="1"/>
    </xf>
    <xf numFmtId="0" fontId="29" fillId="0" borderId="64" xfId="0" applyFont="1" applyBorder="1" applyAlignment="1">
      <alignment horizontal="center" vertic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right" vertical="center" wrapText="1"/>
    </xf>
    <xf numFmtId="0" fontId="32" fillId="0" borderId="66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29" fillId="0" borderId="62" xfId="0" applyFont="1" applyFill="1" applyBorder="1" applyAlignment="1">
      <alignment horizontal="right" vertical="center" wrapText="1"/>
    </xf>
    <xf numFmtId="0" fontId="29" fillId="0" borderId="68" xfId="0" applyFont="1" applyFill="1" applyBorder="1" applyAlignment="1">
      <alignment horizontal="center" vertical="center" wrapText="1"/>
    </xf>
    <xf numFmtId="0" fontId="29" fillId="0" borderId="69" xfId="0" applyFont="1" applyFill="1" applyBorder="1" applyAlignment="1">
      <alignment horizontal="right" vertical="center" wrapText="1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184" fontId="32" fillId="0" borderId="5" xfId="0" applyNumberFormat="1" applyFont="1" applyBorder="1" applyAlignment="1">
      <alignment horizontal="center" vertical="center" wrapText="1"/>
    </xf>
    <xf numFmtId="184" fontId="32" fillId="0" borderId="68" xfId="0" applyNumberFormat="1" applyFont="1" applyBorder="1" applyAlignment="1">
      <alignment horizontal="center" vertical="center" wrapText="1"/>
    </xf>
    <xf numFmtId="180" fontId="29" fillId="0" borderId="61" xfId="0" applyNumberFormat="1" applyFont="1" applyBorder="1" applyAlignment="1">
      <alignment horizontal="center" vertical="center" wrapText="1"/>
    </xf>
    <xf numFmtId="0" fontId="32" fillId="0" borderId="70" xfId="0" applyFont="1" applyBorder="1" applyAlignment="1">
      <alignment horizontal="justify" vertical="center" wrapText="1"/>
    </xf>
    <xf numFmtId="0" fontId="32" fillId="0" borderId="59" xfId="0" applyFont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0" fillId="0" borderId="36" xfId="0" applyBorder="1">
      <alignment vertical="center"/>
    </xf>
    <xf numFmtId="0" fontId="25" fillId="0" borderId="36" xfId="0" applyFont="1" applyBorder="1">
      <alignment vertical="center"/>
    </xf>
    <xf numFmtId="0" fontId="25" fillId="0" borderId="22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>
      <alignment vertical="center"/>
    </xf>
    <xf numFmtId="0" fontId="26" fillId="0" borderId="0" xfId="0" applyFont="1" applyBorder="1" applyAlignment="1">
      <alignment vertical="center" shrinkToFit="1"/>
    </xf>
    <xf numFmtId="0" fontId="25" fillId="0" borderId="22" xfId="0" applyFont="1" applyBorder="1">
      <alignment vertical="center"/>
    </xf>
    <xf numFmtId="0" fontId="26" fillId="0" borderId="22" xfId="0" applyFont="1" applyBorder="1">
      <alignment vertical="center"/>
    </xf>
    <xf numFmtId="0" fontId="28" fillId="0" borderId="22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36" xfId="0" applyFont="1" applyBorder="1">
      <alignment vertical="center"/>
    </xf>
    <xf numFmtId="0" fontId="29" fillId="0" borderId="22" xfId="0" applyFont="1" applyBorder="1">
      <alignment vertical="center"/>
    </xf>
    <xf numFmtId="0" fontId="25" fillId="0" borderId="0" xfId="0" applyFont="1" applyFill="1" applyBorder="1">
      <alignment vertical="center"/>
    </xf>
    <xf numFmtId="0" fontId="27" fillId="0" borderId="22" xfId="0" applyFont="1" applyBorder="1">
      <alignment vertical="center"/>
    </xf>
    <xf numFmtId="0" fontId="27" fillId="0" borderId="0" xfId="0" applyFont="1" applyFill="1" applyBorder="1">
      <alignment vertical="center"/>
    </xf>
    <xf numFmtId="0" fontId="27" fillId="0" borderId="0" xfId="0" applyFont="1" applyBorder="1">
      <alignment vertical="center"/>
    </xf>
    <xf numFmtId="180" fontId="29" fillId="0" borderId="0" xfId="0" applyNumberFormat="1" applyFont="1" applyFill="1" applyBorder="1">
      <alignment vertical="center"/>
    </xf>
    <xf numFmtId="0" fontId="27" fillId="0" borderId="0" xfId="0" applyFont="1" applyBorder="1" applyAlignment="1">
      <alignment vertical="center"/>
    </xf>
    <xf numFmtId="0" fontId="30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27" fillId="0" borderId="36" xfId="0" applyFont="1" applyBorder="1">
      <alignment vertical="center"/>
    </xf>
    <xf numFmtId="0" fontId="27" fillId="0" borderId="0" xfId="0" applyFont="1" applyBorder="1" applyAlignment="1">
      <alignment horizontal="center" vertical="center"/>
    </xf>
    <xf numFmtId="181" fontId="27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 shrinkToFit="1"/>
    </xf>
    <xf numFmtId="0" fontId="29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29" fillId="0" borderId="0" xfId="2" applyFont="1" applyBorder="1" applyAlignment="1">
      <alignment horizontal="center" vertical="center"/>
    </xf>
    <xf numFmtId="177" fontId="29" fillId="0" borderId="0" xfId="2" applyNumberFormat="1" applyFont="1" applyBorder="1" applyAlignment="1">
      <alignment vertical="center"/>
    </xf>
    <xf numFmtId="0" fontId="25" fillId="0" borderId="34" xfId="0" applyFont="1" applyBorder="1">
      <alignment vertical="center"/>
    </xf>
    <xf numFmtId="0" fontId="25" fillId="0" borderId="35" xfId="0" applyFont="1" applyBorder="1">
      <alignment vertical="center"/>
    </xf>
    <xf numFmtId="0" fontId="33" fillId="0" borderId="0" xfId="0" applyFont="1" applyBorder="1" applyAlignment="1">
      <alignment horizontal="left" vertical="center"/>
    </xf>
    <xf numFmtId="0" fontId="29" fillId="0" borderId="0" xfId="0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center" vertical="center" wrapText="1"/>
    </xf>
    <xf numFmtId="176" fontId="29" fillId="0" borderId="0" xfId="2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77" fontId="27" fillId="0" borderId="0" xfId="2" applyNumberFormat="1" applyFont="1" applyBorder="1" applyAlignment="1">
      <alignment horizontal="center" vertical="center"/>
    </xf>
    <xf numFmtId="183" fontId="30" fillId="0" borderId="0" xfId="0" applyNumberFormat="1" applyFont="1" applyBorder="1" applyAlignment="1">
      <alignment horizontal="center" vertical="center"/>
    </xf>
    <xf numFmtId="0" fontId="0" fillId="0" borderId="32" xfId="0" applyBorder="1">
      <alignment vertical="center"/>
    </xf>
    <xf numFmtId="0" fontId="29" fillId="4" borderId="72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176" fontId="29" fillId="0" borderId="0" xfId="2" applyNumberFormat="1" applyFont="1" applyFill="1" applyBorder="1" applyAlignment="1">
      <alignment vertical="center"/>
    </xf>
    <xf numFmtId="180" fontId="29" fillId="0" borderId="0" xfId="0" applyNumberFormat="1" applyFont="1" applyFill="1" applyBorder="1" applyAlignment="1">
      <alignment horizontal="center" vertical="center"/>
    </xf>
    <xf numFmtId="180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>
      <alignment vertical="center"/>
    </xf>
    <xf numFmtId="182" fontId="27" fillId="0" borderId="0" xfId="1" applyNumberFormat="1" applyFont="1" applyBorder="1" applyAlignment="1">
      <alignment horizontal="center" vertical="center"/>
    </xf>
    <xf numFmtId="177" fontId="27" fillId="0" borderId="0" xfId="2" applyNumberFormat="1" applyFont="1" applyBorder="1" applyAlignment="1">
      <alignment horizontal="center" vertical="center"/>
    </xf>
    <xf numFmtId="183" fontId="27" fillId="0" borderId="0" xfId="0" applyNumberFormat="1" applyFont="1" applyBorder="1" applyAlignment="1">
      <alignment horizontal="center" vertical="center"/>
    </xf>
    <xf numFmtId="41" fontId="27" fillId="0" borderId="0" xfId="2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41" fontId="29" fillId="0" borderId="0" xfId="2" applyFont="1" applyBorder="1" applyAlignment="1">
      <alignment horizontal="center" vertical="center"/>
    </xf>
    <xf numFmtId="182" fontId="27" fillId="0" borderId="0" xfId="1" applyNumberFormat="1" applyFont="1" applyBorder="1" applyAlignment="1">
      <alignment horizontal="center" vertical="center"/>
    </xf>
    <xf numFmtId="177" fontId="27" fillId="0" borderId="0" xfId="2" applyNumberFormat="1" applyFont="1" applyBorder="1" applyAlignment="1">
      <alignment horizontal="center" vertical="center"/>
    </xf>
    <xf numFmtId="183" fontId="27" fillId="0" borderId="0" xfId="0" applyNumberFormat="1" applyFont="1" applyBorder="1" applyAlignment="1">
      <alignment horizontal="center" vertical="center"/>
    </xf>
    <xf numFmtId="10" fontId="37" fillId="0" borderId="0" xfId="1" applyNumberFormat="1" applyFont="1" applyBorder="1" applyAlignment="1">
      <alignment horizontal="center" vertical="center"/>
    </xf>
    <xf numFmtId="41" fontId="27" fillId="0" borderId="0" xfId="2" applyFont="1" applyBorder="1" applyAlignment="1">
      <alignment horizontal="center" vertical="center"/>
    </xf>
    <xf numFmtId="41" fontId="30" fillId="0" borderId="71" xfId="0" applyNumberFormat="1" applyFont="1" applyFill="1" applyBorder="1" applyAlignment="1">
      <alignment horizontal="center" vertical="center"/>
    </xf>
    <xf numFmtId="0" fontId="30" fillId="0" borderId="71" xfId="0" applyFont="1" applyFill="1" applyBorder="1" applyAlignment="1">
      <alignment horizontal="center" vertical="center"/>
    </xf>
    <xf numFmtId="41" fontId="29" fillId="0" borderId="71" xfId="0" applyNumberFormat="1" applyFont="1" applyFill="1" applyBorder="1" applyAlignment="1">
      <alignment horizontal="center" vertical="center"/>
    </xf>
    <xf numFmtId="41" fontId="30" fillId="0" borderId="71" xfId="2" applyFont="1" applyFill="1" applyBorder="1" applyAlignment="1">
      <alignment horizontal="center" vertical="center"/>
    </xf>
    <xf numFmtId="0" fontId="30" fillId="0" borderId="71" xfId="0" applyFont="1" applyBorder="1" applyAlignment="1">
      <alignment horizontal="center" vertical="center"/>
    </xf>
    <xf numFmtId="41" fontId="30" fillId="0" borderId="71" xfId="2" applyFont="1" applyBorder="1" applyAlignment="1">
      <alignment horizontal="center" vertical="center"/>
    </xf>
    <xf numFmtId="41" fontId="29" fillId="0" borderId="71" xfId="2" applyFont="1" applyFill="1" applyBorder="1" applyAlignment="1">
      <alignment horizontal="center" vertical="center" shrinkToFit="1"/>
    </xf>
    <xf numFmtId="0" fontId="29" fillId="0" borderId="71" xfId="0" applyFont="1" applyBorder="1" applyAlignment="1">
      <alignment vertical="center" shrinkToFit="1"/>
    </xf>
    <xf numFmtId="41" fontId="29" fillId="0" borderId="71" xfId="2" applyFont="1" applyBorder="1" applyAlignment="1">
      <alignment horizontal="center" vertical="center"/>
    </xf>
    <xf numFmtId="41" fontId="29" fillId="0" borderId="71" xfId="2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176" fontId="27" fillId="0" borderId="0" xfId="1" applyNumberFormat="1" applyFont="1" applyBorder="1" applyAlignment="1">
      <alignment horizontal="center" vertical="center"/>
    </xf>
    <xf numFmtId="41" fontId="30" fillId="0" borderId="0" xfId="2" applyFont="1" applyFill="1" applyBorder="1" applyAlignment="1">
      <alignment horizontal="center" vertical="center"/>
    </xf>
    <xf numFmtId="181" fontId="28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0" fontId="21" fillId="0" borderId="21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6" fillId="0" borderId="22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30" fillId="0" borderId="71" xfId="0" applyFont="1" applyBorder="1">
      <alignment vertical="center"/>
    </xf>
    <xf numFmtId="0" fontId="26" fillId="0" borderId="0" xfId="0" applyFont="1" applyBorder="1" applyAlignment="1">
      <alignment horizontal="center" vertical="center" shrinkToFit="1"/>
    </xf>
    <xf numFmtId="180" fontId="35" fillId="5" borderId="0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183" fontId="30" fillId="0" borderId="0" xfId="0" applyNumberFormat="1" applyFont="1" applyBorder="1" applyAlignment="1">
      <alignment horizontal="center" vertical="center"/>
    </xf>
    <xf numFmtId="41" fontId="29" fillId="0" borderId="0" xfId="2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41" fontId="1" fillId="0" borderId="43" xfId="2" applyFont="1" applyBorder="1" applyAlignment="1">
      <alignment horizontal="center" vertical="center"/>
    </xf>
    <xf numFmtId="41" fontId="1" fillId="0" borderId="44" xfId="2" applyBorder="1" applyAlignment="1">
      <alignment horizontal="center" vertical="center"/>
    </xf>
    <xf numFmtId="41" fontId="1" fillId="0" borderId="45" xfId="2" applyBorder="1" applyAlignment="1">
      <alignment horizontal="center" vertical="center"/>
    </xf>
    <xf numFmtId="41" fontId="1" fillId="0" borderId="43" xfId="2" applyBorder="1" applyAlignment="1">
      <alignment horizontal="center" vertical="center"/>
    </xf>
    <xf numFmtId="41" fontId="1" fillId="0" borderId="43" xfId="2" applyFill="1" applyBorder="1" applyAlignment="1">
      <alignment horizontal="center" vertical="center"/>
    </xf>
    <xf numFmtId="41" fontId="1" fillId="0" borderId="44" xfId="2" applyFill="1" applyBorder="1" applyAlignment="1">
      <alignment horizontal="center" vertical="center"/>
    </xf>
    <xf numFmtId="41" fontId="1" fillId="0" borderId="45" xfId="2" applyFill="1" applyBorder="1" applyAlignment="1">
      <alignment horizontal="center" vertical="center"/>
    </xf>
    <xf numFmtId="41" fontId="0" fillId="0" borderId="43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" fillId="0" borderId="37" xfId="2" applyFont="1" applyBorder="1" applyAlignment="1">
      <alignment horizontal="center" vertical="center"/>
    </xf>
    <xf numFmtId="41" fontId="1" fillId="0" borderId="1" xfId="2" applyBorder="1" applyAlignment="1">
      <alignment horizontal="center" vertical="center"/>
    </xf>
    <xf numFmtId="41" fontId="1" fillId="0" borderId="39" xfId="2" applyBorder="1" applyAlignment="1">
      <alignment horizontal="center" vertical="center"/>
    </xf>
    <xf numFmtId="41" fontId="6" fillId="0" borderId="37" xfId="2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41" fontId="6" fillId="0" borderId="39" xfId="2" applyFont="1" applyBorder="1" applyAlignment="1">
      <alignment horizontal="center" vertical="center"/>
    </xf>
    <xf numFmtId="41" fontId="1" fillId="0" borderId="37" xfId="2" applyFill="1" applyBorder="1" applyAlignment="1">
      <alignment horizontal="center" vertical="center"/>
    </xf>
    <xf numFmtId="41" fontId="1" fillId="0" borderId="1" xfId="2" applyFill="1" applyBorder="1" applyAlignment="1">
      <alignment horizontal="center" vertical="center"/>
    </xf>
    <xf numFmtId="41" fontId="1" fillId="0" borderId="39" xfId="2" applyFill="1" applyBorder="1" applyAlignment="1">
      <alignment horizontal="center" vertical="center"/>
    </xf>
    <xf numFmtId="41" fontId="6" fillId="0" borderId="3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1" fontId="0" fillId="0" borderId="44" xfId="0" applyNumberFormat="1" applyBorder="1" applyAlignment="1">
      <alignment horizontal="center" vertical="center"/>
    </xf>
    <xf numFmtId="41" fontId="0" fillId="0" borderId="45" xfId="0" applyNumberFormat="1" applyBorder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1" fontId="1" fillId="0" borderId="2" xfId="2" applyFont="1" applyFill="1" applyBorder="1" applyAlignment="1">
      <alignment horizontal="center" vertical="center" shrinkToFit="1"/>
    </xf>
    <xf numFmtId="179" fontId="1" fillId="0" borderId="0" xfId="0" applyNumberFormat="1" applyFont="1" applyFill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41" fontId="1" fillId="0" borderId="1" xfId="2" applyFont="1" applyFill="1" applyBorder="1" applyAlignment="1">
      <alignment horizontal="center" vertical="center" shrinkToFit="1"/>
    </xf>
    <xf numFmtId="41" fontId="1" fillId="0" borderId="1" xfId="0" applyNumberFormat="1" applyFont="1" applyFill="1" applyBorder="1" applyAlignment="1">
      <alignment horizontal="center" vertical="center" shrinkToFit="1"/>
    </xf>
    <xf numFmtId="178" fontId="1" fillId="0" borderId="0" xfId="2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178" fontId="1" fillId="0" borderId="0" xfId="2" applyNumberFormat="1" applyFont="1" applyFill="1" applyAlignment="1">
      <alignment horizontal="center" vertical="center"/>
    </xf>
    <xf numFmtId="41" fontId="1" fillId="0" borderId="0" xfId="2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77" fontId="1" fillId="0" borderId="0" xfId="2" applyNumberFormat="1" applyFont="1" applyFill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41" fontId="1" fillId="0" borderId="0" xfId="2" applyFont="1" applyAlignment="1">
      <alignment horizontal="left" vertical="center"/>
    </xf>
    <xf numFmtId="41" fontId="6" fillId="0" borderId="0" xfId="2" applyFont="1" applyFill="1" applyAlignment="1">
      <alignment horizontal="center" vertical="center"/>
    </xf>
    <xf numFmtId="9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5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15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15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N71"/>
  <sheetViews>
    <sheetView tabSelected="1" view="pageBreakPreview" zoomScaleNormal="100" workbookViewId="0">
      <selection sqref="A1:AB1"/>
    </sheetView>
  </sheetViews>
  <sheetFormatPr defaultRowHeight="13.5"/>
  <cols>
    <col min="1" max="3" width="2.88671875" customWidth="1"/>
    <col min="4" max="4" width="5.109375" customWidth="1"/>
    <col min="5" max="7" width="2.88671875" customWidth="1"/>
    <col min="8" max="8" width="5.77734375" customWidth="1"/>
    <col min="9" max="11" width="2.88671875" customWidth="1"/>
    <col min="12" max="12" width="3.33203125" customWidth="1"/>
    <col min="13" max="13" width="4.77734375" customWidth="1"/>
    <col min="14" max="14" width="2.21875" customWidth="1"/>
    <col min="15" max="15" width="3.33203125" customWidth="1"/>
    <col min="16" max="16" width="5.21875" customWidth="1"/>
    <col min="17" max="20" width="2.88671875" customWidth="1"/>
    <col min="21" max="21" width="2.33203125" customWidth="1"/>
    <col min="22" max="22" width="1.77734375" customWidth="1"/>
    <col min="23" max="23" width="3.44140625" bestFit="1" customWidth="1"/>
    <col min="24" max="24" width="2.44140625" bestFit="1" customWidth="1"/>
    <col min="25" max="25" width="2.88671875" customWidth="1"/>
    <col min="26" max="26" width="3.21875" customWidth="1"/>
    <col min="27" max="27" width="2.88671875" customWidth="1"/>
    <col min="28" max="28" width="3.109375" customWidth="1"/>
    <col min="29" max="54" width="3" customWidth="1"/>
  </cols>
  <sheetData>
    <row r="1" spans="1:29" ht="36.75" customHeight="1">
      <c r="A1" s="212" t="s">
        <v>234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170"/>
    </row>
    <row r="2" spans="1:29" ht="30" customHeigh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93" customFormat="1" ht="28.5" customHeight="1">
      <c r="A3" s="214" t="s">
        <v>43</v>
      </c>
      <c r="B3" s="215"/>
      <c r="C3" s="215"/>
      <c r="D3" s="215"/>
      <c r="E3" s="215" t="s">
        <v>281</v>
      </c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137"/>
      <c r="AC3" s="134"/>
    </row>
    <row r="4" spans="1:29" s="93" customFormat="1" ht="20.100000000000001" customHeight="1">
      <c r="A4" s="135"/>
      <c r="B4" s="136"/>
      <c r="C4" s="136"/>
      <c r="D4" s="136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4"/>
    </row>
    <row r="5" spans="1:29" s="93" customFormat="1" ht="28.5" customHeight="1">
      <c r="A5" s="214" t="s">
        <v>235</v>
      </c>
      <c r="B5" s="215"/>
      <c r="C5" s="215"/>
      <c r="D5" s="215"/>
      <c r="E5" s="217" t="s">
        <v>237</v>
      </c>
      <c r="F5" s="217"/>
      <c r="G5" s="217"/>
      <c r="H5" s="217"/>
      <c r="I5" s="217"/>
      <c r="J5" s="138" t="s">
        <v>26</v>
      </c>
      <c r="K5" s="218">
        <v>1</v>
      </c>
      <c r="L5" s="218"/>
      <c r="M5" s="138" t="s">
        <v>238</v>
      </c>
      <c r="N5" s="138" t="s">
        <v>28</v>
      </c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7"/>
      <c r="AC5" s="134"/>
    </row>
    <row r="6" spans="1:29" s="93" customFormat="1" ht="20.100000000000001" customHeight="1">
      <c r="A6" s="139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4"/>
    </row>
    <row r="7" spans="1:29" s="93" customFormat="1" ht="28.5" customHeight="1">
      <c r="A7" s="140" t="s">
        <v>45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94"/>
      <c r="X7" s="94"/>
      <c r="Y7" s="137"/>
      <c r="Z7" s="137"/>
      <c r="AA7" s="137"/>
      <c r="AB7" s="95"/>
      <c r="AC7" s="134"/>
    </row>
    <row r="8" spans="1:29" s="96" customFormat="1" ht="20.100000000000001" customHeight="1">
      <c r="A8" s="141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57"/>
      <c r="X8" s="157"/>
      <c r="Y8" s="157"/>
      <c r="Z8" s="219" t="s">
        <v>271</v>
      </c>
      <c r="AA8" s="219"/>
      <c r="AB8" s="219"/>
      <c r="AC8" s="143"/>
    </row>
    <row r="9" spans="1:29" s="96" customFormat="1" ht="28.5" customHeight="1">
      <c r="A9" s="144"/>
      <c r="B9" s="197" t="s">
        <v>262</v>
      </c>
      <c r="C9" s="216"/>
      <c r="D9" s="216"/>
      <c r="E9" s="216"/>
      <c r="F9" s="216"/>
      <c r="G9" s="216"/>
      <c r="H9" s="216"/>
      <c r="I9" s="198" t="s">
        <v>263</v>
      </c>
      <c r="J9" s="198"/>
      <c r="K9" s="198"/>
      <c r="L9" s="198"/>
      <c r="M9" s="198"/>
      <c r="N9" s="198"/>
      <c r="O9" s="198"/>
      <c r="P9" s="197" t="s">
        <v>264</v>
      </c>
      <c r="Q9" s="197"/>
      <c r="R9" s="197"/>
      <c r="S9" s="197"/>
      <c r="T9" s="197"/>
      <c r="U9" s="197"/>
      <c r="V9" s="197"/>
      <c r="W9" s="197" t="s">
        <v>265</v>
      </c>
      <c r="X9" s="197"/>
      <c r="Y9" s="197"/>
      <c r="Z9" s="197"/>
      <c r="AA9" s="197"/>
      <c r="AB9" s="197"/>
      <c r="AC9" s="143"/>
    </row>
    <row r="10" spans="1:29" s="96" customFormat="1" ht="28.5" customHeight="1">
      <c r="A10" s="144"/>
      <c r="B10" s="196" t="s">
        <v>0</v>
      </c>
      <c r="C10" s="197"/>
      <c r="D10" s="197"/>
      <c r="E10" s="197"/>
      <c r="F10" s="197"/>
      <c r="G10" s="197"/>
      <c r="H10" s="197"/>
      <c r="I10" s="198">
        <f>SUM(I11:O11)</f>
        <v>310000000</v>
      </c>
      <c r="J10" s="198"/>
      <c r="K10" s="198"/>
      <c r="L10" s="198"/>
      <c r="M10" s="198"/>
      <c r="N10" s="198"/>
      <c r="O10" s="198"/>
      <c r="P10" s="198">
        <f>SUM(P11:V11)</f>
        <v>28181819</v>
      </c>
      <c r="Q10" s="198"/>
      <c r="R10" s="198"/>
      <c r="S10" s="198"/>
      <c r="T10" s="198"/>
      <c r="U10" s="198"/>
      <c r="V10" s="198"/>
      <c r="W10" s="193">
        <f>SUM(W11:AB11)</f>
        <v>281818181</v>
      </c>
      <c r="X10" s="194"/>
      <c r="Y10" s="194"/>
      <c r="Z10" s="194"/>
      <c r="AA10" s="194"/>
      <c r="AB10" s="194"/>
      <c r="AC10" s="143"/>
    </row>
    <row r="11" spans="1:29" s="96" customFormat="1" ht="28.5" customHeight="1">
      <c r="A11" s="144"/>
      <c r="B11" s="199" t="str">
        <f>E3</f>
        <v>2027년 임도시설사업 실시설계용역(산불진화_구목령)</v>
      </c>
      <c r="C11" s="200"/>
      <c r="D11" s="200"/>
      <c r="E11" s="200"/>
      <c r="F11" s="200"/>
      <c r="G11" s="200"/>
      <c r="H11" s="200"/>
      <c r="I11" s="201">
        <f>K5*310000000</f>
        <v>310000000</v>
      </c>
      <c r="J11" s="201"/>
      <c r="K11" s="201"/>
      <c r="L11" s="201"/>
      <c r="M11" s="201"/>
      <c r="N11" s="201"/>
      <c r="O11" s="201"/>
      <c r="P11" s="202">
        <f>I11-W11</f>
        <v>28181819</v>
      </c>
      <c r="Q11" s="202"/>
      <c r="R11" s="202"/>
      <c r="S11" s="202"/>
      <c r="T11" s="202"/>
      <c r="U11" s="202"/>
      <c r="V11" s="202"/>
      <c r="W11" s="195">
        <f>INT(I11/1.1)</f>
        <v>281818181</v>
      </c>
      <c r="X11" s="195"/>
      <c r="Y11" s="195"/>
      <c r="Z11" s="195"/>
      <c r="AA11" s="195"/>
      <c r="AB11" s="195"/>
      <c r="AC11" s="143"/>
    </row>
    <row r="12" spans="1:29" s="96" customFormat="1" ht="28.5" customHeight="1">
      <c r="A12" s="144"/>
      <c r="B12" s="203" t="s">
        <v>280</v>
      </c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143"/>
    </row>
    <row r="13" spans="1:29" s="96" customFormat="1" ht="20.100000000000001" customHeight="1">
      <c r="A13" s="144"/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43"/>
    </row>
    <row r="14" spans="1:29" s="93" customFormat="1" ht="24.95" customHeight="1">
      <c r="A14" s="140" t="s">
        <v>14</v>
      </c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34"/>
    </row>
    <row r="15" spans="1:29" s="96" customFormat="1" ht="20.100000000000001" customHeight="1">
      <c r="A15" s="14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43"/>
    </row>
    <row r="16" spans="1:29" s="97" customFormat="1" ht="24.95" customHeight="1">
      <c r="A16" s="146"/>
      <c r="B16" s="180" t="s">
        <v>279</v>
      </c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53"/>
    </row>
    <row r="17" spans="1:29" s="97" customFormat="1" ht="24.95" customHeight="1">
      <c r="A17" s="146"/>
      <c r="B17" s="147" t="s">
        <v>236</v>
      </c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53"/>
    </row>
    <row r="18" spans="1:29" s="96" customFormat="1" ht="17.25" customHeight="1">
      <c r="A18" s="144"/>
      <c r="B18" s="208" t="s">
        <v>266</v>
      </c>
      <c r="C18" s="208"/>
      <c r="D18" s="208"/>
      <c r="E18" s="208"/>
      <c r="F18" s="208"/>
      <c r="G18" s="101" t="s">
        <v>29</v>
      </c>
      <c r="H18" s="179" t="s">
        <v>272</v>
      </c>
      <c r="I18" s="209">
        <v>6.16</v>
      </c>
      <c r="J18" s="209"/>
      <c r="K18" s="148" t="s">
        <v>32</v>
      </c>
      <c r="L18" s="166" t="s">
        <v>273</v>
      </c>
      <c r="M18" s="173">
        <v>1</v>
      </c>
      <c r="N18" s="148" t="s">
        <v>32</v>
      </c>
      <c r="O18" s="174" t="s">
        <v>274</v>
      </c>
      <c r="P18" s="175">
        <v>1</v>
      </c>
      <c r="Q18" s="172" t="s">
        <v>267</v>
      </c>
      <c r="R18" s="210">
        <f>ROUNDDOWN((I18*M18*P18),2)</f>
        <v>6.16</v>
      </c>
      <c r="S18" s="210"/>
      <c r="T18" s="210"/>
      <c r="U18" s="210"/>
      <c r="V18" s="210"/>
      <c r="W18" s="210"/>
      <c r="X18" s="101"/>
      <c r="Y18" s="101"/>
      <c r="Z18" s="101"/>
      <c r="AA18" s="101"/>
      <c r="AB18" s="101"/>
      <c r="AC18" s="143"/>
    </row>
    <row r="19" spans="1:29" s="96" customFormat="1" ht="17.25" customHeight="1">
      <c r="A19" s="144"/>
      <c r="B19" s="101" t="s">
        <v>268</v>
      </c>
      <c r="C19" s="211" t="s">
        <v>275</v>
      </c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101"/>
      <c r="Z19" s="101"/>
      <c r="AA19" s="101"/>
      <c r="AB19" s="101"/>
      <c r="AC19" s="143"/>
    </row>
    <row r="20" spans="1:29" s="96" customFormat="1" ht="17.25" customHeight="1">
      <c r="A20" s="144"/>
      <c r="B20" s="101" t="s">
        <v>269</v>
      </c>
      <c r="C20" s="211" t="s">
        <v>276</v>
      </c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176"/>
      <c r="Y20" s="101"/>
      <c r="Z20" s="101"/>
      <c r="AA20" s="101"/>
      <c r="AB20" s="101"/>
      <c r="AC20" s="143"/>
    </row>
    <row r="21" spans="1:29" s="96" customFormat="1" ht="17.25" customHeight="1">
      <c r="A21" s="144"/>
      <c r="B21" s="101" t="s">
        <v>270</v>
      </c>
      <c r="C21" s="211" t="s">
        <v>278</v>
      </c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176"/>
      <c r="Y21" s="101"/>
      <c r="Z21" s="101"/>
      <c r="AA21" s="101"/>
      <c r="AB21" s="101"/>
      <c r="AC21" s="143"/>
    </row>
    <row r="22" spans="1:29" s="96" customFormat="1" ht="20.100000000000001" customHeight="1">
      <c r="A22" s="144"/>
      <c r="B22" s="101"/>
      <c r="C22" s="164"/>
      <c r="D22" s="164"/>
      <c r="E22" s="164"/>
      <c r="F22" s="164"/>
      <c r="G22" s="101"/>
      <c r="H22" s="165"/>
      <c r="I22" s="165"/>
      <c r="J22" s="165"/>
      <c r="K22" s="148"/>
      <c r="L22" s="166"/>
      <c r="M22" s="166"/>
      <c r="N22" s="148"/>
      <c r="O22" s="149"/>
      <c r="P22" s="150"/>
      <c r="Q22" s="167"/>
      <c r="R22" s="167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43"/>
    </row>
    <row r="23" spans="1:29" s="93" customFormat="1" ht="17.25" customHeight="1">
      <c r="A23" s="140" t="s">
        <v>232</v>
      </c>
      <c r="B23" s="137"/>
      <c r="C23" s="137"/>
      <c r="D23" s="137"/>
      <c r="E23" s="137"/>
      <c r="F23" s="205">
        <f>ROUNDDOWN(T34,-1)</f>
        <v>19282370</v>
      </c>
      <c r="G23" s="205"/>
      <c r="H23" s="205"/>
      <c r="I23" s="205"/>
      <c r="J23" s="205"/>
      <c r="K23" s="151" t="s">
        <v>34</v>
      </c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4"/>
    </row>
    <row r="24" spans="1:29" s="96" customFormat="1" ht="20.100000000000001" customHeight="1">
      <c r="A24" s="14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43"/>
    </row>
    <row r="25" spans="1:29" s="97" customFormat="1" ht="20.100000000000001" customHeight="1">
      <c r="A25" s="146"/>
      <c r="B25" s="186" t="s">
        <v>233</v>
      </c>
      <c r="C25" s="186"/>
      <c r="D25" s="186"/>
      <c r="E25" s="186"/>
      <c r="F25" s="207">
        <f>W10</f>
        <v>281818181</v>
      </c>
      <c r="G25" s="207"/>
      <c r="H25" s="207"/>
      <c r="I25" s="207"/>
      <c r="J25" s="207"/>
      <c r="K25" s="207"/>
      <c r="L25" s="150" t="s">
        <v>34</v>
      </c>
      <c r="M25" s="148" t="s">
        <v>32</v>
      </c>
      <c r="N25" s="204">
        <f>R18</f>
        <v>6.16</v>
      </c>
      <c r="O25" s="204"/>
      <c r="P25" s="204"/>
      <c r="Q25" s="148" t="s">
        <v>51</v>
      </c>
      <c r="R25" s="189" t="s">
        <v>241</v>
      </c>
      <c r="S25" s="189"/>
      <c r="T25" s="206">
        <f>F25*N25%</f>
        <v>17359999.9496</v>
      </c>
      <c r="U25" s="206"/>
      <c r="V25" s="206"/>
      <c r="W25" s="206"/>
      <c r="X25" s="206"/>
      <c r="Y25" s="206"/>
      <c r="Z25" s="152" t="s">
        <v>242</v>
      </c>
      <c r="AA25" s="148"/>
      <c r="AB25" s="148"/>
      <c r="AC25" s="153"/>
    </row>
    <row r="26" spans="1:29" s="97" customFormat="1" ht="20.100000000000001" customHeight="1">
      <c r="A26" s="146"/>
      <c r="B26" s="154"/>
      <c r="C26" s="154"/>
      <c r="D26" s="154"/>
      <c r="E26" s="154"/>
      <c r="F26" s="155"/>
      <c r="G26" s="155"/>
      <c r="H26" s="155"/>
      <c r="I26" s="155"/>
      <c r="J26" s="155"/>
      <c r="K26" s="155"/>
      <c r="L26" s="150"/>
      <c r="M26" s="148"/>
      <c r="N26" s="150"/>
      <c r="O26" s="150"/>
      <c r="P26" s="150"/>
      <c r="Q26" s="150"/>
      <c r="R26" s="156"/>
      <c r="S26" s="156"/>
      <c r="T26" s="156"/>
      <c r="U26" s="156"/>
      <c r="V26" s="156"/>
      <c r="W26" s="152"/>
      <c r="X26" s="148"/>
      <c r="Y26" s="148"/>
      <c r="Z26" s="148"/>
      <c r="AA26" s="148"/>
      <c r="AB26" s="148"/>
      <c r="AC26" s="153"/>
    </row>
    <row r="27" spans="1:29" s="96" customFormat="1" ht="20.100000000000001" customHeight="1">
      <c r="A27" s="144"/>
      <c r="B27" s="150" t="s">
        <v>240</v>
      </c>
      <c r="C27" s="150"/>
      <c r="D27" s="150"/>
      <c r="E27" s="150"/>
      <c r="F27" s="192">
        <f>T29</f>
        <v>141657.59958873599</v>
      </c>
      <c r="G27" s="192"/>
      <c r="H27" s="192"/>
      <c r="I27" s="192"/>
      <c r="J27" s="192"/>
      <c r="K27" s="192"/>
      <c r="L27" s="157" t="s">
        <v>239</v>
      </c>
      <c r="M27" s="148" t="s">
        <v>260</v>
      </c>
      <c r="N27" s="192">
        <f>T30</f>
        <v>27775.999919360002</v>
      </c>
      <c r="O27" s="192"/>
      <c r="P27" s="192"/>
      <c r="Q27" s="148" t="s">
        <v>249</v>
      </c>
      <c r="R27" s="189" t="s">
        <v>241</v>
      </c>
      <c r="S27" s="189"/>
      <c r="T27" s="190">
        <f>F27+N27</f>
        <v>169433.599508096</v>
      </c>
      <c r="U27" s="190"/>
      <c r="V27" s="190"/>
      <c r="W27" s="190"/>
      <c r="X27" s="190"/>
      <c r="Y27" s="190"/>
      <c r="Z27" s="152" t="s">
        <v>34</v>
      </c>
      <c r="AA27" s="142"/>
      <c r="AB27" s="142"/>
      <c r="AC27" s="143"/>
    </row>
    <row r="28" spans="1:29" s="96" customFormat="1" ht="20.100000000000001" customHeight="1">
      <c r="A28" s="144"/>
      <c r="B28" s="220" t="s">
        <v>246</v>
      </c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142"/>
      <c r="AB28" s="142"/>
      <c r="AC28" s="143"/>
    </row>
    <row r="29" spans="1:29" s="96" customFormat="1" ht="20.100000000000001" customHeight="1">
      <c r="A29" s="144"/>
      <c r="B29" s="221" t="s">
        <v>247</v>
      </c>
      <c r="C29" s="221"/>
      <c r="D29" s="221"/>
      <c r="E29" s="221"/>
      <c r="F29" s="192">
        <f>T25</f>
        <v>17359999.9496</v>
      </c>
      <c r="G29" s="192"/>
      <c r="H29" s="192"/>
      <c r="I29" s="192"/>
      <c r="J29" s="192"/>
      <c r="K29" s="192"/>
      <c r="L29" s="157" t="s">
        <v>34</v>
      </c>
      <c r="M29" s="148" t="s">
        <v>32</v>
      </c>
      <c r="N29" s="188">
        <v>0.81599999999999995</v>
      </c>
      <c r="O29" s="188"/>
      <c r="P29" s="188"/>
      <c r="Q29" s="148" t="s">
        <v>51</v>
      </c>
      <c r="R29" s="189" t="s">
        <v>241</v>
      </c>
      <c r="S29" s="189"/>
      <c r="T29" s="190">
        <f>F29*N29%</f>
        <v>141657.59958873599</v>
      </c>
      <c r="U29" s="190"/>
      <c r="V29" s="190"/>
      <c r="W29" s="190"/>
      <c r="X29" s="190"/>
      <c r="Y29" s="190"/>
      <c r="Z29" s="152" t="s">
        <v>34</v>
      </c>
      <c r="AA29" s="142"/>
      <c r="AB29" s="142"/>
      <c r="AC29" s="143"/>
    </row>
    <row r="30" spans="1:29" s="96" customFormat="1" ht="20.100000000000001" customHeight="1">
      <c r="A30" s="144"/>
      <c r="B30" s="221" t="s">
        <v>248</v>
      </c>
      <c r="C30" s="221"/>
      <c r="D30" s="221"/>
      <c r="E30" s="221"/>
      <c r="F30" s="192">
        <f>T25</f>
        <v>17359999.9496</v>
      </c>
      <c r="G30" s="192"/>
      <c r="H30" s="192"/>
      <c r="I30" s="192"/>
      <c r="J30" s="192"/>
      <c r="K30" s="192"/>
      <c r="L30" s="157" t="s">
        <v>34</v>
      </c>
      <c r="M30" s="148" t="s">
        <v>32</v>
      </c>
      <c r="N30" s="188">
        <v>0.16</v>
      </c>
      <c r="O30" s="188"/>
      <c r="P30" s="188"/>
      <c r="Q30" s="148" t="s">
        <v>51</v>
      </c>
      <c r="R30" s="189" t="s">
        <v>241</v>
      </c>
      <c r="S30" s="189"/>
      <c r="T30" s="190">
        <f>F30*N30%</f>
        <v>27775.999919360002</v>
      </c>
      <c r="U30" s="190"/>
      <c r="V30" s="190"/>
      <c r="W30" s="190"/>
      <c r="X30" s="190"/>
      <c r="Y30" s="190"/>
      <c r="Z30" s="152" t="s">
        <v>34</v>
      </c>
      <c r="AA30" s="142"/>
      <c r="AB30" s="142"/>
      <c r="AC30" s="143"/>
    </row>
    <row r="31" spans="1:29" s="96" customFormat="1" ht="20.100000000000001" customHeight="1">
      <c r="A31" s="144"/>
      <c r="B31" s="185"/>
      <c r="C31" s="185"/>
      <c r="D31" s="185"/>
      <c r="E31" s="185"/>
      <c r="F31" s="184"/>
      <c r="G31" s="184"/>
      <c r="H31" s="184"/>
      <c r="I31" s="184"/>
      <c r="J31" s="184"/>
      <c r="K31" s="184"/>
      <c r="L31" s="157"/>
      <c r="M31" s="148"/>
      <c r="N31" s="181"/>
      <c r="O31" s="181"/>
      <c r="P31" s="181"/>
      <c r="Q31" s="148"/>
      <c r="R31" s="182"/>
      <c r="S31" s="182"/>
      <c r="T31" s="183"/>
      <c r="U31" s="183"/>
      <c r="V31" s="183"/>
      <c r="W31" s="183"/>
      <c r="X31" s="183"/>
      <c r="Y31" s="183"/>
      <c r="Z31" s="152"/>
      <c r="AA31" s="142"/>
      <c r="AB31" s="142"/>
      <c r="AC31" s="143"/>
    </row>
    <row r="32" spans="1:29" s="96" customFormat="1" ht="20.100000000000001" customHeight="1">
      <c r="A32" s="144"/>
      <c r="B32" s="150" t="s">
        <v>243</v>
      </c>
      <c r="C32" s="150"/>
      <c r="D32" s="150"/>
      <c r="E32" s="158"/>
      <c r="F32" s="187">
        <f>T25+T27</f>
        <v>17529433.549108095</v>
      </c>
      <c r="G32" s="187"/>
      <c r="H32" s="187"/>
      <c r="I32" s="187"/>
      <c r="J32" s="187"/>
      <c r="K32" s="187"/>
      <c r="L32" s="157" t="s">
        <v>239</v>
      </c>
      <c r="M32" s="148" t="s">
        <v>32</v>
      </c>
      <c r="N32" s="186">
        <v>10</v>
      </c>
      <c r="O32" s="186"/>
      <c r="P32" s="186"/>
      <c r="Q32" s="148" t="s">
        <v>51</v>
      </c>
      <c r="R32" s="189" t="s">
        <v>241</v>
      </c>
      <c r="S32" s="189"/>
      <c r="T32" s="223">
        <f>F32*N32%</f>
        <v>1752943.3549108095</v>
      </c>
      <c r="U32" s="223"/>
      <c r="V32" s="223"/>
      <c r="W32" s="223"/>
      <c r="X32" s="223"/>
      <c r="Y32" s="223"/>
      <c r="Z32" s="152" t="s">
        <v>34</v>
      </c>
      <c r="AA32" s="142"/>
      <c r="AB32" s="142"/>
      <c r="AC32" s="143"/>
    </row>
    <row r="33" spans="1:40" s="96" customFormat="1" ht="20.100000000000001" customHeight="1">
      <c r="A33" s="144"/>
      <c r="B33" s="150"/>
      <c r="C33" s="150"/>
      <c r="D33" s="150"/>
      <c r="E33" s="150"/>
      <c r="F33" s="159"/>
      <c r="G33" s="159"/>
      <c r="H33" s="159"/>
      <c r="I33" s="159"/>
      <c r="J33" s="159"/>
      <c r="K33" s="159"/>
      <c r="L33" s="157"/>
      <c r="M33" s="142"/>
      <c r="N33" s="191"/>
      <c r="O33" s="191"/>
      <c r="P33" s="191"/>
      <c r="Q33" s="191"/>
      <c r="R33" s="160"/>
      <c r="S33" s="160"/>
      <c r="T33" s="142"/>
      <c r="U33" s="142"/>
      <c r="V33" s="142"/>
      <c r="W33" s="142"/>
      <c r="X33" s="142"/>
      <c r="Y33" s="142"/>
      <c r="Z33" s="142"/>
      <c r="AA33" s="142"/>
      <c r="AB33" s="142"/>
      <c r="AC33" s="143"/>
    </row>
    <row r="34" spans="1:40" s="96" customFormat="1" ht="20.100000000000001" customHeight="1">
      <c r="A34" s="144"/>
      <c r="B34" s="186" t="s">
        <v>244</v>
      </c>
      <c r="C34" s="186"/>
      <c r="D34" s="186"/>
      <c r="E34" s="186"/>
      <c r="F34" s="187" t="s">
        <v>245</v>
      </c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9" t="s">
        <v>241</v>
      </c>
      <c r="S34" s="189"/>
      <c r="T34" s="222">
        <f>T25+T27+T32</f>
        <v>19282376.904018905</v>
      </c>
      <c r="U34" s="222"/>
      <c r="V34" s="222"/>
      <c r="W34" s="222"/>
      <c r="X34" s="222"/>
      <c r="Y34" s="222"/>
      <c r="Z34" s="152" t="s">
        <v>34</v>
      </c>
      <c r="AA34" s="142"/>
      <c r="AB34" s="142"/>
      <c r="AC34" s="143"/>
    </row>
    <row r="35" spans="1:40" s="96" customFormat="1" ht="20.100000000000001" customHeight="1">
      <c r="A35" s="144"/>
      <c r="B35" s="154"/>
      <c r="C35" s="154"/>
      <c r="D35" s="154"/>
      <c r="E35" s="154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68"/>
      <c r="S35" s="168"/>
      <c r="T35" s="169"/>
      <c r="U35" s="169"/>
      <c r="V35" s="169"/>
      <c r="W35" s="169"/>
      <c r="X35" s="169"/>
      <c r="Y35" s="169"/>
      <c r="Z35" s="152"/>
      <c r="AA35" s="142"/>
      <c r="AB35" s="142"/>
      <c r="AC35" s="143"/>
    </row>
    <row r="36" spans="1:40" s="93" customFormat="1" ht="28.5" customHeight="1">
      <c r="A36" s="214" t="s">
        <v>277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137"/>
      <c r="U36" s="137"/>
      <c r="V36" s="137"/>
      <c r="W36" s="137"/>
      <c r="X36" s="137"/>
      <c r="Y36" s="137"/>
      <c r="Z36" s="137"/>
      <c r="AA36" s="137"/>
      <c r="AB36" s="137"/>
      <c r="AC36" s="134"/>
    </row>
    <row r="37" spans="1:40" s="93" customFormat="1" ht="24" customHeight="1" thickBot="1">
      <c r="A37" s="177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2"/>
    </row>
    <row r="38" spans="1:40" ht="28.5" customHeight="1"/>
    <row r="39" spans="1:40" ht="18.75">
      <c r="AL39" s="44"/>
      <c r="AM39" s="44"/>
      <c r="AN39" s="44"/>
    </row>
    <row r="40" spans="1:40" ht="16.5" customHeight="1"/>
    <row r="41" spans="1:40" ht="18.75" customHeight="1"/>
    <row r="42" spans="1:40" ht="18.75" customHeight="1"/>
    <row r="43" spans="1:40" ht="18.75" customHeight="1"/>
    <row r="44" spans="1:40" ht="18.75" customHeight="1"/>
    <row r="45" spans="1:40" ht="18.75" customHeight="1"/>
    <row r="46" spans="1:40" ht="18.75" customHeight="1"/>
    <row r="47" spans="1:40" ht="18.75" customHeight="1"/>
    <row r="48" spans="1:40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9" customHeight="1"/>
    <row r="71" ht="9.75" customHeight="1"/>
  </sheetData>
  <mergeCells count="57">
    <mergeCell ref="A36:S36"/>
    <mergeCell ref="F32:K32"/>
    <mergeCell ref="F27:K27"/>
    <mergeCell ref="N27:P27"/>
    <mergeCell ref="B28:Z28"/>
    <mergeCell ref="B29:E29"/>
    <mergeCell ref="B30:E30"/>
    <mergeCell ref="R29:S29"/>
    <mergeCell ref="R34:S34"/>
    <mergeCell ref="T34:Y34"/>
    <mergeCell ref="T27:Y27"/>
    <mergeCell ref="R27:S27"/>
    <mergeCell ref="N32:P32"/>
    <mergeCell ref="R32:S32"/>
    <mergeCell ref="T32:Y32"/>
    <mergeCell ref="F30:K30"/>
    <mergeCell ref="A1:AB1"/>
    <mergeCell ref="A3:D3"/>
    <mergeCell ref="A5:D5"/>
    <mergeCell ref="B9:H9"/>
    <mergeCell ref="I9:O9"/>
    <mergeCell ref="P9:V9"/>
    <mergeCell ref="W9:AB9"/>
    <mergeCell ref="E3:AA3"/>
    <mergeCell ref="E5:I5"/>
    <mergeCell ref="K5:L5"/>
    <mergeCell ref="Z8:AB8"/>
    <mergeCell ref="T25:Y25"/>
    <mergeCell ref="F25:K25"/>
    <mergeCell ref="B18:F18"/>
    <mergeCell ref="I18:J18"/>
    <mergeCell ref="R18:W18"/>
    <mergeCell ref="C19:X19"/>
    <mergeCell ref="C20:W20"/>
    <mergeCell ref="C21:W21"/>
    <mergeCell ref="F29:K29"/>
    <mergeCell ref="N29:P29"/>
    <mergeCell ref="T29:Y29"/>
    <mergeCell ref="W10:AB10"/>
    <mergeCell ref="W11:AB11"/>
    <mergeCell ref="B10:H10"/>
    <mergeCell ref="I10:O10"/>
    <mergeCell ref="B11:H11"/>
    <mergeCell ref="I11:O11"/>
    <mergeCell ref="P11:V11"/>
    <mergeCell ref="P10:V10"/>
    <mergeCell ref="B12:AB12"/>
    <mergeCell ref="B25:E25"/>
    <mergeCell ref="N25:P25"/>
    <mergeCell ref="R25:S25"/>
    <mergeCell ref="F23:J23"/>
    <mergeCell ref="B34:E34"/>
    <mergeCell ref="F34:Q34"/>
    <mergeCell ref="N30:P30"/>
    <mergeCell ref="R30:S30"/>
    <mergeCell ref="T30:Y30"/>
    <mergeCell ref="N33:Q33"/>
  </mergeCells>
  <phoneticPr fontId="2" type="noConversion"/>
  <pageMargins left="0.65" right="0.61" top="1" bottom="1" header="0.5" footer="0.5"/>
  <pageSetup paperSize="9" scale="8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view="pageBreakPreview" zoomScaleNormal="100" workbookViewId="0">
      <selection activeCell="F7" sqref="F7"/>
    </sheetView>
  </sheetViews>
  <sheetFormatPr defaultRowHeight="13.5"/>
  <cols>
    <col min="1" max="30" width="2.88671875" customWidth="1"/>
    <col min="31" max="31" width="12.44140625" customWidth="1"/>
    <col min="32" max="32" width="13.44140625" customWidth="1"/>
  </cols>
  <sheetData>
    <row r="1" spans="1:32" ht="25.5">
      <c r="A1" s="224" t="s">
        <v>50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</row>
    <row r="3" spans="1:32" s="4" customFormat="1" ht="18.75" customHeight="1">
      <c r="A3" s="225" t="s">
        <v>43</v>
      </c>
      <c r="B3" s="225"/>
      <c r="C3" s="225"/>
      <c r="D3" s="225"/>
      <c r="E3" s="36"/>
    </row>
    <row r="4" spans="1:32" s="4" customFormat="1" ht="15" customHeight="1">
      <c r="A4" s="35"/>
      <c r="B4" s="35"/>
      <c r="C4" s="35"/>
      <c r="D4" s="35"/>
      <c r="AE4" s="33"/>
      <c r="AF4" s="33"/>
    </row>
    <row r="5" spans="1:32" s="4" customFormat="1" ht="18.75" customHeight="1">
      <c r="A5" s="225" t="s">
        <v>44</v>
      </c>
      <c r="B5" s="225"/>
      <c r="C5" s="225"/>
      <c r="D5" s="225"/>
      <c r="E5" s="4" t="s">
        <v>1</v>
      </c>
      <c r="F5" t="s">
        <v>2</v>
      </c>
      <c r="T5" s="6" t="s">
        <v>3</v>
      </c>
      <c r="AE5" s="1"/>
      <c r="AF5" s="3"/>
    </row>
    <row r="6" spans="1:32" s="4" customFormat="1" ht="15" customHeight="1">
      <c r="A6" s="34"/>
      <c r="B6" s="34"/>
      <c r="C6" s="34"/>
      <c r="D6" s="34"/>
      <c r="E6" s="4" t="s">
        <v>4</v>
      </c>
      <c r="F6" s="4" t="s">
        <v>5</v>
      </c>
      <c r="T6" s="6" t="s">
        <v>6</v>
      </c>
      <c r="AE6" s="1"/>
      <c r="AF6" s="3"/>
    </row>
    <row r="7" spans="1:32" s="4" customFormat="1" ht="15" customHeight="1">
      <c r="A7" s="35"/>
      <c r="B7" s="35"/>
      <c r="C7" s="35"/>
      <c r="D7" s="35"/>
    </row>
    <row r="8" spans="1:32" s="4" customFormat="1" ht="18.75" customHeight="1">
      <c r="A8" s="36" t="s">
        <v>45</v>
      </c>
      <c r="B8" s="37"/>
      <c r="C8" s="37"/>
      <c r="D8" s="37"/>
      <c r="W8" s="8"/>
      <c r="X8" s="8"/>
      <c r="Z8" s="21"/>
      <c r="AA8" s="21"/>
      <c r="AB8" s="43" t="s">
        <v>46</v>
      </c>
    </row>
    <row r="9" spans="1:32" s="4" customFormat="1" ht="6" customHeight="1">
      <c r="A9" s="36"/>
      <c r="B9" s="37"/>
      <c r="C9" s="37"/>
      <c r="D9" s="37"/>
      <c r="W9" s="8"/>
      <c r="X9" s="8"/>
      <c r="Y9" s="8"/>
    </row>
    <row r="10" spans="1:32" ht="15" customHeight="1" thickBot="1">
      <c r="B10" s="226" t="s">
        <v>7</v>
      </c>
      <c r="C10" s="227"/>
      <c r="D10" s="227"/>
      <c r="E10" s="227"/>
      <c r="F10" s="227"/>
      <c r="G10" s="227"/>
      <c r="H10" s="228"/>
      <c r="I10" s="226" t="s">
        <v>8</v>
      </c>
      <c r="J10" s="227"/>
      <c r="K10" s="227"/>
      <c r="L10" s="227"/>
      <c r="M10" s="227"/>
      <c r="N10" s="227"/>
      <c r="O10" s="228"/>
      <c r="P10" s="226" t="s">
        <v>9</v>
      </c>
      <c r="Q10" s="227"/>
      <c r="R10" s="227"/>
      <c r="S10" s="227"/>
      <c r="T10" s="227"/>
      <c r="U10" s="227"/>
      <c r="V10" s="228"/>
      <c r="W10" s="226" t="s">
        <v>10</v>
      </c>
      <c r="X10" s="227"/>
      <c r="Y10" s="227"/>
      <c r="Z10" s="227"/>
      <c r="AA10" s="227"/>
      <c r="AB10" s="228"/>
    </row>
    <row r="11" spans="1:32" ht="15" customHeight="1" thickTop="1">
      <c r="B11" s="239" t="s">
        <v>0</v>
      </c>
      <c r="C11" s="240"/>
      <c r="D11" s="240"/>
      <c r="E11" s="240"/>
      <c r="F11" s="240"/>
      <c r="G11" s="240"/>
      <c r="H11" s="241"/>
      <c r="I11" s="242">
        <f>SUM(P11:AB11)</f>
        <v>0</v>
      </c>
      <c r="J11" s="243"/>
      <c r="K11" s="243"/>
      <c r="L11" s="243"/>
      <c r="M11" s="243"/>
      <c r="N11" s="243"/>
      <c r="O11" s="244"/>
      <c r="P11" s="245">
        <f>SUM(P12:V14)</f>
        <v>0</v>
      </c>
      <c r="Q11" s="246"/>
      <c r="R11" s="246"/>
      <c r="S11" s="246"/>
      <c r="T11" s="246"/>
      <c r="U11" s="246"/>
      <c r="V11" s="247"/>
      <c r="W11" s="248">
        <f>SUM(W12:AB14)</f>
        <v>0</v>
      </c>
      <c r="X11" s="249"/>
      <c r="Y11" s="249"/>
      <c r="Z11" s="249"/>
      <c r="AA11" s="249"/>
      <c r="AB11" s="250"/>
    </row>
    <row r="12" spans="1:32" ht="15" customHeight="1">
      <c r="B12" s="229" t="s">
        <v>11</v>
      </c>
      <c r="C12" s="230"/>
      <c r="D12" s="230"/>
      <c r="E12" s="230"/>
      <c r="F12" s="230"/>
      <c r="G12" s="230"/>
      <c r="H12" s="231"/>
      <c r="I12" s="232"/>
      <c r="J12" s="230"/>
      <c r="K12" s="230"/>
      <c r="L12" s="230"/>
      <c r="M12" s="230"/>
      <c r="N12" s="230"/>
      <c r="O12" s="231"/>
      <c r="P12" s="233"/>
      <c r="Q12" s="234"/>
      <c r="R12" s="234"/>
      <c r="S12" s="234"/>
      <c r="T12" s="234"/>
      <c r="U12" s="234"/>
      <c r="V12" s="235"/>
      <c r="W12" s="236">
        <f>I12-P12</f>
        <v>0</v>
      </c>
      <c r="X12" s="237"/>
      <c r="Y12" s="237"/>
      <c r="Z12" s="237"/>
      <c r="AA12" s="237"/>
      <c r="AB12" s="238"/>
    </row>
    <row r="13" spans="1:32" ht="15" customHeight="1">
      <c r="B13" s="229" t="s">
        <v>12</v>
      </c>
      <c r="C13" s="230"/>
      <c r="D13" s="230"/>
      <c r="E13" s="230"/>
      <c r="F13" s="230"/>
      <c r="G13" s="230"/>
      <c r="H13" s="231"/>
      <c r="I13" s="232"/>
      <c r="J13" s="230"/>
      <c r="K13" s="230"/>
      <c r="L13" s="230"/>
      <c r="M13" s="230"/>
      <c r="N13" s="230"/>
      <c r="O13" s="231"/>
      <c r="P13" s="233"/>
      <c r="Q13" s="234"/>
      <c r="R13" s="234"/>
      <c r="S13" s="234"/>
      <c r="T13" s="234"/>
      <c r="U13" s="234"/>
      <c r="V13" s="235"/>
      <c r="W13" s="236">
        <f>I13-P13</f>
        <v>0</v>
      </c>
      <c r="X13" s="251"/>
      <c r="Y13" s="251"/>
      <c r="Z13" s="251"/>
      <c r="AA13" s="251"/>
      <c r="AB13" s="252"/>
    </row>
    <row r="14" spans="1:32" ht="15" customHeight="1">
      <c r="B14" s="229" t="s">
        <v>13</v>
      </c>
      <c r="C14" s="230"/>
      <c r="D14" s="230"/>
      <c r="E14" s="230"/>
      <c r="F14" s="230"/>
      <c r="G14" s="230"/>
      <c r="H14" s="231"/>
      <c r="I14" s="232"/>
      <c r="J14" s="230"/>
      <c r="K14" s="230"/>
      <c r="L14" s="230"/>
      <c r="M14" s="230"/>
      <c r="N14" s="230"/>
      <c r="O14" s="231"/>
      <c r="P14" s="233">
        <f>ROUNDUP(I14/11,0)</f>
        <v>0</v>
      </c>
      <c r="Q14" s="234"/>
      <c r="R14" s="234"/>
      <c r="S14" s="234"/>
      <c r="T14" s="234"/>
      <c r="U14" s="234"/>
      <c r="V14" s="235"/>
      <c r="W14" s="236">
        <f>I14-P14</f>
        <v>0</v>
      </c>
      <c r="X14" s="237"/>
      <c r="Y14" s="237"/>
      <c r="Z14" s="237"/>
      <c r="AA14" s="237"/>
      <c r="AB14" s="238"/>
    </row>
    <row r="15" spans="1:32" s="4" customFormat="1" ht="15" customHeight="1"/>
    <row r="16" spans="1:32" s="4" customFormat="1" ht="18.75" customHeight="1">
      <c r="A16" s="36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1:31" s="4" customFormat="1" ht="15" customHeight="1">
      <c r="B17" s="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spans="1:31" s="4" customFormat="1" ht="15" customHeight="1">
      <c r="B18" s="9" t="s">
        <v>16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1:31" s="4" customFormat="1" ht="15" customHeight="1">
      <c r="B19" s="9"/>
      <c r="C19" s="254" t="s">
        <v>17</v>
      </c>
      <c r="D19" s="254"/>
      <c r="E19" s="254"/>
      <c r="F19" s="254"/>
      <c r="G19" s="254"/>
      <c r="H19" s="254"/>
      <c r="I19" s="255">
        <v>70000000</v>
      </c>
      <c r="J19" s="255"/>
      <c r="K19" s="255"/>
      <c r="L19" s="255"/>
      <c r="M19" s="255"/>
      <c r="N19" s="256" t="s">
        <v>34</v>
      </c>
      <c r="O19" s="256"/>
      <c r="P19" s="11"/>
      <c r="Q19" s="11"/>
      <c r="R19" s="11"/>
      <c r="S19" s="254" t="s">
        <v>18</v>
      </c>
      <c r="T19" s="254"/>
      <c r="U19" s="254"/>
      <c r="V19" s="254"/>
      <c r="W19" s="253">
        <v>1.2</v>
      </c>
      <c r="X19" s="253"/>
      <c r="Y19" s="253"/>
      <c r="Z19" s="9" t="s">
        <v>19</v>
      </c>
      <c r="AA19" s="9"/>
      <c r="AB19" s="9"/>
      <c r="AC19" s="9"/>
    </row>
    <row r="20" spans="1:31" s="4" customFormat="1" ht="15" customHeight="1">
      <c r="B20" s="9"/>
      <c r="C20" s="254" t="s">
        <v>20</v>
      </c>
      <c r="D20" s="254"/>
      <c r="E20" s="254"/>
      <c r="F20" s="254"/>
      <c r="G20" s="254"/>
      <c r="H20" s="254"/>
      <c r="I20" s="255">
        <v>60000000</v>
      </c>
      <c r="J20" s="255"/>
      <c r="K20" s="255"/>
      <c r="L20" s="255"/>
      <c r="M20" s="255"/>
      <c r="N20" s="256" t="s">
        <v>34</v>
      </c>
      <c r="O20" s="256"/>
      <c r="P20" s="11"/>
      <c r="Q20" s="11"/>
      <c r="R20" s="11"/>
      <c r="S20" s="254" t="s">
        <v>21</v>
      </c>
      <c r="T20" s="254"/>
      <c r="U20" s="254"/>
      <c r="V20" s="254"/>
      <c r="W20" s="253">
        <v>1.1000000000000001</v>
      </c>
      <c r="X20" s="253"/>
      <c r="Y20" s="253"/>
      <c r="Z20" s="9" t="s">
        <v>19</v>
      </c>
      <c r="AA20" s="9"/>
      <c r="AB20" s="9"/>
      <c r="AC20" s="9"/>
    </row>
    <row r="21" spans="1:31" s="4" customFormat="1" ht="15" customHeight="1">
      <c r="B21" s="9"/>
      <c r="C21" s="12" t="s">
        <v>22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spans="1:31" s="4" customFormat="1" ht="15" customHeight="1">
      <c r="B22" s="13" t="s">
        <v>23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spans="1:31" s="4" customFormat="1" ht="15" customHeight="1">
      <c r="B23" s="9"/>
      <c r="C23" s="11" t="s">
        <v>24</v>
      </c>
      <c r="D23" s="264">
        <f>W20</f>
        <v>1.1000000000000001</v>
      </c>
      <c r="E23" s="264"/>
      <c r="F23" s="264"/>
      <c r="G23" s="14" t="s">
        <v>25</v>
      </c>
      <c r="H23" s="15" t="s">
        <v>26</v>
      </c>
      <c r="I23" s="263">
        <f>W11</f>
        <v>0</v>
      </c>
      <c r="J23" s="263"/>
      <c r="K23" s="263"/>
      <c r="L23" s="263"/>
      <c r="M23" s="263"/>
      <c r="N23" s="38" t="s">
        <v>25</v>
      </c>
      <c r="O23" s="262">
        <f>I20</f>
        <v>60000000</v>
      </c>
      <c r="P23" s="262"/>
      <c r="Q23" s="262"/>
      <c r="R23" s="262"/>
      <c r="S23" s="262"/>
      <c r="T23" s="265" t="s">
        <v>27</v>
      </c>
      <c r="U23" s="265"/>
      <c r="V23" s="261">
        <f>W20</f>
        <v>1.1000000000000001</v>
      </c>
      <c r="W23" s="261"/>
      <c r="X23" s="16" t="s">
        <v>25</v>
      </c>
      <c r="Y23" s="261">
        <f>W19</f>
        <v>1.2</v>
      </c>
      <c r="Z23" s="261"/>
      <c r="AA23" s="15" t="s">
        <v>28</v>
      </c>
      <c r="AB23" s="9"/>
    </row>
    <row r="24" spans="1:31" s="4" customFormat="1" ht="15" customHeight="1">
      <c r="B24" s="9"/>
      <c r="C24" s="9"/>
      <c r="D24" s="9"/>
      <c r="E24" s="9"/>
      <c r="F24" s="9"/>
      <c r="G24" s="9"/>
      <c r="H24" s="9"/>
      <c r="I24" s="39"/>
      <c r="J24" s="40" t="s">
        <v>26</v>
      </c>
      <c r="K24" s="257">
        <f>I19</f>
        <v>70000000</v>
      </c>
      <c r="L24" s="257"/>
      <c r="M24" s="257"/>
      <c r="N24" s="257"/>
      <c r="O24" s="257"/>
      <c r="P24" s="41"/>
      <c r="Q24" s="41" t="s">
        <v>25</v>
      </c>
      <c r="R24" s="42"/>
      <c r="S24" s="257">
        <f>I20</f>
        <v>60000000</v>
      </c>
      <c r="T24" s="257"/>
      <c r="U24" s="257"/>
      <c r="V24" s="257"/>
      <c r="W24" s="257"/>
      <c r="X24" s="9" t="s">
        <v>28</v>
      </c>
      <c r="Y24" s="9"/>
      <c r="Z24" s="9"/>
      <c r="AA24" s="9"/>
      <c r="AB24" s="9"/>
    </row>
    <row r="25" spans="1:31" s="4" customFormat="1" ht="15" customHeight="1">
      <c r="B25" s="9"/>
      <c r="C25" s="17" t="s">
        <v>29</v>
      </c>
      <c r="D25" s="258">
        <f>D23-(((I23-O23)*(V23-Y23))/(K24-S24))</f>
        <v>0.50000000000000089</v>
      </c>
      <c r="E25" s="258"/>
      <c r="F25" s="258"/>
      <c r="G25" s="9" t="s">
        <v>30</v>
      </c>
      <c r="H25" s="268" t="s">
        <v>31</v>
      </c>
      <c r="I25" s="268"/>
      <c r="J25" s="268"/>
      <c r="K25" s="268"/>
      <c r="L25" s="266">
        <f>INT(D25*10)/10</f>
        <v>0.5</v>
      </c>
      <c r="M25" s="266"/>
      <c r="N25" s="266"/>
      <c r="O25" s="9" t="s">
        <v>30</v>
      </c>
      <c r="P25" s="9" t="s">
        <v>32</v>
      </c>
      <c r="Q25" s="268"/>
      <c r="R25" s="268"/>
      <c r="S25" s="9" t="s">
        <v>33</v>
      </c>
      <c r="T25" s="11" t="s">
        <v>29</v>
      </c>
      <c r="U25" s="269">
        <f>L25*Q25</f>
        <v>0</v>
      </c>
      <c r="V25" s="269"/>
      <c r="W25" s="269"/>
      <c r="X25" s="9"/>
      <c r="Y25" s="9"/>
      <c r="Z25" s="9"/>
      <c r="AA25" s="9"/>
      <c r="AB25" s="9"/>
    </row>
    <row r="26" spans="1:31" s="4" customFormat="1" ht="15" customHeight="1">
      <c r="B26" s="9"/>
      <c r="C26" s="17"/>
      <c r="D26" s="11"/>
      <c r="E26" s="11"/>
      <c r="F26" s="11"/>
      <c r="G26" s="9"/>
      <c r="H26" s="11"/>
      <c r="I26" s="11"/>
      <c r="J26" s="11"/>
      <c r="K26" s="11"/>
      <c r="L26" s="18"/>
      <c r="M26" s="18"/>
      <c r="N26" s="18"/>
      <c r="O26" s="9"/>
      <c r="P26" s="9"/>
      <c r="Q26" s="20" t="s">
        <v>64</v>
      </c>
      <c r="R26" s="11"/>
      <c r="S26" s="9"/>
      <c r="T26" s="11"/>
      <c r="U26" s="19"/>
      <c r="V26" s="19"/>
      <c r="W26" s="19"/>
      <c r="X26" s="9"/>
      <c r="Y26" s="9"/>
      <c r="Z26" s="9"/>
      <c r="AA26" s="9"/>
      <c r="AB26" s="9"/>
    </row>
    <row r="27" spans="1:31" s="4" customFormat="1" ht="15" customHeight="1">
      <c r="B27" s="9"/>
      <c r="C27" s="17"/>
      <c r="D27" s="11"/>
      <c r="E27" s="11"/>
      <c r="F27" s="11"/>
      <c r="G27" s="9"/>
      <c r="H27" s="11"/>
      <c r="I27" s="11"/>
      <c r="J27" s="11"/>
      <c r="K27" s="11"/>
      <c r="L27" s="18"/>
      <c r="M27" s="18"/>
      <c r="N27" s="18"/>
      <c r="O27" s="9"/>
      <c r="P27" s="9"/>
      <c r="Q27" s="20"/>
      <c r="R27" s="11"/>
      <c r="S27" s="9"/>
      <c r="T27" s="11"/>
      <c r="U27" s="19"/>
      <c r="V27" s="19"/>
      <c r="W27" s="19"/>
      <c r="X27" s="9"/>
      <c r="Y27" s="9"/>
      <c r="Z27" s="9"/>
      <c r="AA27" s="9"/>
      <c r="AB27" s="9"/>
    </row>
    <row r="28" spans="1:31" s="4" customFormat="1" ht="18.75" customHeight="1">
      <c r="A28" s="36" t="s">
        <v>47</v>
      </c>
      <c r="S28" s="259">
        <f>S29+S30+S31+S32</f>
        <v>5000</v>
      </c>
      <c r="T28" s="260"/>
      <c r="U28" s="260"/>
      <c r="V28" s="260"/>
      <c r="W28" s="260"/>
      <c r="X28" s="7" t="s">
        <v>34</v>
      </c>
    </row>
    <row r="29" spans="1:31" s="4" customFormat="1" ht="15" customHeight="1">
      <c r="B29" s="21" t="s">
        <v>35</v>
      </c>
      <c r="C29" s="21"/>
      <c r="D29" s="21"/>
      <c r="E29" s="21"/>
      <c r="G29" s="266">
        <f>INT(U25/1)*1</f>
        <v>0</v>
      </c>
      <c r="H29" s="266"/>
      <c r="I29" s="266"/>
      <c r="J29" s="22" t="s">
        <v>30</v>
      </c>
      <c r="K29" s="4" t="s">
        <v>32</v>
      </c>
      <c r="L29" s="267">
        <v>178291</v>
      </c>
      <c r="M29" s="267"/>
      <c r="N29" s="267"/>
      <c r="O29" s="267"/>
      <c r="P29" s="23" t="s">
        <v>34</v>
      </c>
      <c r="Q29" s="23"/>
      <c r="R29" s="24" t="s">
        <v>29</v>
      </c>
      <c r="S29" s="267">
        <f>INT(G29*L29)</f>
        <v>0</v>
      </c>
      <c r="T29" s="267"/>
      <c r="U29" s="267"/>
      <c r="V29" s="267"/>
      <c r="W29" s="267"/>
      <c r="X29" s="24" t="s">
        <v>34</v>
      </c>
      <c r="AE29" s="4" t="s">
        <v>49</v>
      </c>
    </row>
    <row r="30" spans="1:31" s="4" customFormat="1" ht="15" customHeight="1">
      <c r="B30" s="4" t="s">
        <v>36</v>
      </c>
      <c r="E30" s="24"/>
      <c r="F30" s="5" t="s">
        <v>29</v>
      </c>
      <c r="G30" s="267">
        <f>S29</f>
        <v>0</v>
      </c>
      <c r="H30" s="267"/>
      <c r="I30" s="267"/>
      <c r="J30" s="267"/>
      <c r="K30" s="267"/>
      <c r="L30" s="4" t="s">
        <v>34</v>
      </c>
      <c r="M30" s="4" t="s">
        <v>32</v>
      </c>
      <c r="N30" s="276">
        <v>1.1000000000000001</v>
      </c>
      <c r="O30" s="276"/>
      <c r="P30" s="276"/>
      <c r="Q30" s="25"/>
      <c r="R30" s="24" t="s">
        <v>29</v>
      </c>
      <c r="S30" s="267">
        <f>INT(G30*N30)</f>
        <v>0</v>
      </c>
      <c r="T30" s="267"/>
      <c r="U30" s="267"/>
      <c r="V30" s="267"/>
      <c r="W30" s="267"/>
      <c r="X30" s="24" t="s">
        <v>34</v>
      </c>
    </row>
    <row r="31" spans="1:31" s="4" customFormat="1" ht="15" customHeight="1">
      <c r="B31" s="4" t="s">
        <v>37</v>
      </c>
      <c r="F31" s="5" t="s">
        <v>29</v>
      </c>
      <c r="G31" s="270">
        <f>S29+S30</f>
        <v>0</v>
      </c>
      <c r="H31" s="277"/>
      <c r="I31" s="277"/>
      <c r="J31" s="277"/>
      <c r="K31" s="277"/>
      <c r="L31" s="4" t="s">
        <v>34</v>
      </c>
      <c r="M31" s="4" t="s">
        <v>32</v>
      </c>
      <c r="N31" s="276">
        <v>0.2</v>
      </c>
      <c r="O31" s="276"/>
      <c r="P31" s="276"/>
      <c r="Q31" s="25"/>
      <c r="R31" s="24" t="s">
        <v>29</v>
      </c>
      <c r="S31" s="267">
        <f>INT(G31*N31)</f>
        <v>0</v>
      </c>
      <c r="T31" s="267"/>
      <c r="U31" s="267"/>
      <c r="V31" s="267"/>
      <c r="W31" s="267"/>
      <c r="X31" s="24" t="s">
        <v>34</v>
      </c>
    </row>
    <row r="32" spans="1:31" s="4" customFormat="1" ht="15" customHeight="1">
      <c r="B32" s="4" t="s">
        <v>38</v>
      </c>
      <c r="F32" s="5"/>
      <c r="G32" s="270"/>
      <c r="H32" s="277"/>
      <c r="I32" s="277"/>
      <c r="J32" s="277"/>
      <c r="K32" s="277"/>
      <c r="N32" s="276"/>
      <c r="O32" s="276"/>
      <c r="P32" s="276"/>
      <c r="Q32" s="25"/>
      <c r="R32" s="24"/>
      <c r="S32" s="267">
        <f>S33</f>
        <v>5000</v>
      </c>
      <c r="T32" s="267"/>
      <c r="U32" s="267"/>
      <c r="V32" s="267"/>
      <c r="W32" s="267"/>
      <c r="X32" s="24" t="s">
        <v>34</v>
      </c>
    </row>
    <row r="33" spans="1:24" s="4" customFormat="1" ht="15" customHeight="1">
      <c r="B33" s="273" t="s">
        <v>39</v>
      </c>
      <c r="C33" s="273"/>
      <c r="D33" s="273"/>
      <c r="E33" s="273"/>
      <c r="F33" s="5" t="s">
        <v>29</v>
      </c>
      <c r="G33" s="270">
        <v>5000</v>
      </c>
      <c r="H33" s="270"/>
      <c r="I33" s="270"/>
      <c r="J33" s="4" t="s">
        <v>34</v>
      </c>
      <c r="K33" s="4" t="s">
        <v>32</v>
      </c>
      <c r="L33" s="274">
        <v>1</v>
      </c>
      <c r="M33" s="274"/>
      <c r="N33" s="27" t="s">
        <v>40</v>
      </c>
      <c r="O33" s="24"/>
      <c r="P33" s="28"/>
      <c r="Q33" s="28"/>
      <c r="R33" s="28" t="s">
        <v>29</v>
      </c>
      <c r="S33" s="267">
        <f>INT(G33*L33)</f>
        <v>5000</v>
      </c>
      <c r="T33" s="267"/>
      <c r="U33" s="267"/>
      <c r="V33" s="267"/>
      <c r="W33" s="267"/>
      <c r="X33" s="24" t="s">
        <v>34</v>
      </c>
    </row>
    <row r="34" spans="1:24" s="4" customFormat="1" ht="15" customHeight="1">
      <c r="B34" s="5" t="s">
        <v>41</v>
      </c>
      <c r="C34" s="29"/>
      <c r="D34" s="29"/>
      <c r="E34" s="29"/>
      <c r="F34" s="5"/>
      <c r="G34" s="26"/>
      <c r="H34" s="24"/>
      <c r="I34" s="24"/>
      <c r="J34" s="24"/>
      <c r="K34" s="24"/>
      <c r="N34" s="25"/>
      <c r="O34" s="25"/>
      <c r="P34" s="25"/>
      <c r="Q34" s="24"/>
      <c r="R34" s="23"/>
      <c r="S34" s="23"/>
      <c r="T34" s="23"/>
      <c r="U34" s="23"/>
      <c r="V34" s="23"/>
      <c r="W34" s="26"/>
    </row>
    <row r="35" spans="1:24" s="4" customFormat="1" ht="15" customHeight="1">
      <c r="B35" s="29"/>
      <c r="C35" s="29"/>
      <c r="D35" s="29"/>
      <c r="E35" s="29"/>
      <c r="F35" s="5"/>
      <c r="G35" s="26"/>
      <c r="H35" s="24"/>
      <c r="I35" s="24"/>
      <c r="J35" s="24"/>
      <c r="K35" s="24"/>
      <c r="N35" s="25"/>
      <c r="O35" s="25"/>
      <c r="P35" s="25"/>
      <c r="Q35" s="24"/>
      <c r="R35" s="23"/>
      <c r="S35" s="23"/>
      <c r="T35" s="23"/>
      <c r="U35" s="23"/>
      <c r="V35" s="23"/>
      <c r="W35" s="26"/>
    </row>
    <row r="36" spans="1:24" s="4" customFormat="1" ht="18.75" customHeight="1">
      <c r="A36" s="36" t="s">
        <v>48</v>
      </c>
      <c r="F36" s="275">
        <f>ROUNDDOWN(R37,-1)</f>
        <v>5500</v>
      </c>
      <c r="G36" s="275"/>
      <c r="H36" s="275"/>
      <c r="I36" s="275"/>
      <c r="J36" s="275"/>
      <c r="K36" s="7" t="s">
        <v>34</v>
      </c>
    </row>
    <row r="37" spans="1:24" s="4" customFormat="1" ht="15" customHeight="1">
      <c r="A37" s="7"/>
      <c r="B37" s="30" t="s">
        <v>42</v>
      </c>
      <c r="C37" s="30"/>
      <c r="D37" s="30"/>
      <c r="E37" s="30"/>
      <c r="F37" s="31"/>
      <c r="G37" s="270">
        <f>S28</f>
        <v>5000</v>
      </c>
      <c r="H37" s="270"/>
      <c r="I37" s="270"/>
      <c r="J37" s="270"/>
      <c r="K37" s="270"/>
      <c r="L37" s="4" t="s">
        <v>34</v>
      </c>
      <c r="M37" s="10" t="s">
        <v>32</v>
      </c>
      <c r="N37" s="271">
        <v>1.1000000000000001</v>
      </c>
      <c r="O37" s="271"/>
      <c r="P37" s="32"/>
      <c r="Q37" s="32" t="s">
        <v>29</v>
      </c>
      <c r="R37" s="272">
        <f>G37*(N37)</f>
        <v>5500</v>
      </c>
      <c r="S37" s="272"/>
      <c r="T37" s="272"/>
      <c r="U37" s="272"/>
      <c r="V37" s="272"/>
      <c r="W37" s="7" t="s">
        <v>34</v>
      </c>
    </row>
    <row r="38" spans="1:24" s="4" customFormat="1" ht="15" customHeight="1">
      <c r="A38" s="7"/>
      <c r="N38" s="37" t="s">
        <v>52</v>
      </c>
    </row>
    <row r="39" spans="1:24" s="4" customFormat="1" ht="15" customHeight="1">
      <c r="A39" s="7"/>
      <c r="N39" s="37"/>
    </row>
    <row r="40" spans="1:24" ht="18.75" customHeight="1">
      <c r="A40" s="7" t="s">
        <v>231</v>
      </c>
    </row>
    <row r="41" spans="1:24" ht="24" customHeight="1">
      <c r="A41" s="7"/>
    </row>
  </sheetData>
  <mergeCells count="67">
    <mergeCell ref="S30:W30"/>
    <mergeCell ref="G30:K30"/>
    <mergeCell ref="N30:P30"/>
    <mergeCell ref="G32:K32"/>
    <mergeCell ref="N32:P32"/>
    <mergeCell ref="G31:K31"/>
    <mergeCell ref="N31:P31"/>
    <mergeCell ref="S31:W31"/>
    <mergeCell ref="S32:W32"/>
    <mergeCell ref="G37:K37"/>
    <mergeCell ref="N37:O37"/>
    <mergeCell ref="R37:V37"/>
    <mergeCell ref="B33:E33"/>
    <mergeCell ref="G33:I33"/>
    <mergeCell ref="L33:M33"/>
    <mergeCell ref="S33:W33"/>
    <mergeCell ref="F36:J36"/>
    <mergeCell ref="G29:I29"/>
    <mergeCell ref="L29:O29"/>
    <mergeCell ref="S29:W29"/>
    <mergeCell ref="H25:K25"/>
    <mergeCell ref="L25:N25"/>
    <mergeCell ref="Q25:R25"/>
    <mergeCell ref="U25:W25"/>
    <mergeCell ref="K24:O24"/>
    <mergeCell ref="D25:F25"/>
    <mergeCell ref="S28:W28"/>
    <mergeCell ref="Y23:Z23"/>
    <mergeCell ref="V23:W23"/>
    <mergeCell ref="O23:S23"/>
    <mergeCell ref="I23:M23"/>
    <mergeCell ref="S24:W24"/>
    <mergeCell ref="D23:F23"/>
    <mergeCell ref="T23:U23"/>
    <mergeCell ref="W19:Y19"/>
    <mergeCell ref="C20:H20"/>
    <mergeCell ref="I20:M20"/>
    <mergeCell ref="N20:O20"/>
    <mergeCell ref="S20:V20"/>
    <mergeCell ref="W20:Y20"/>
    <mergeCell ref="C19:H19"/>
    <mergeCell ref="I19:M19"/>
    <mergeCell ref="N19:O19"/>
    <mergeCell ref="S19:V19"/>
    <mergeCell ref="B14:H14"/>
    <mergeCell ref="I14:O14"/>
    <mergeCell ref="P14:V14"/>
    <mergeCell ref="W14:AB14"/>
    <mergeCell ref="B13:H13"/>
    <mergeCell ref="I13:O13"/>
    <mergeCell ref="P13:V13"/>
    <mergeCell ref="W13:AB13"/>
    <mergeCell ref="B12:H12"/>
    <mergeCell ref="I12:O12"/>
    <mergeCell ref="P12:V12"/>
    <mergeCell ref="W12:AB12"/>
    <mergeCell ref="B11:H11"/>
    <mergeCell ref="I11:O11"/>
    <mergeCell ref="P11:V11"/>
    <mergeCell ref="W11:AB11"/>
    <mergeCell ref="A1:AB1"/>
    <mergeCell ref="A3:D3"/>
    <mergeCell ref="A5:D5"/>
    <mergeCell ref="B10:H10"/>
    <mergeCell ref="I10:O10"/>
    <mergeCell ref="P10:V10"/>
    <mergeCell ref="W10:AB10"/>
  </mergeCells>
  <phoneticPr fontId="2" type="noConversion"/>
  <pageMargins left="0.75" right="0.75" top="1" bottom="1" header="0.5" footer="0.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BreakPreview" zoomScaleNormal="100" workbookViewId="0">
      <selection activeCell="L28" sqref="L28"/>
    </sheetView>
  </sheetViews>
  <sheetFormatPr defaultRowHeight="13.5"/>
  <cols>
    <col min="1" max="1" width="6.6640625" customWidth="1"/>
    <col min="2" max="2" width="8.44140625" customWidth="1"/>
    <col min="3" max="10" width="6.77734375" customWidth="1"/>
    <col min="11" max="11" width="7.21875" customWidth="1"/>
    <col min="12" max="12" width="3.109375" customWidth="1"/>
    <col min="14" max="16" width="10.77734375" customWidth="1"/>
  </cols>
  <sheetData>
    <row r="1" spans="1:17" ht="20.25" customHeight="1">
      <c r="A1" s="60" t="s">
        <v>88</v>
      </c>
    </row>
    <row r="2" spans="1:17" ht="18.75" customHeight="1" thickBot="1">
      <c r="A2" s="59" t="s">
        <v>228</v>
      </c>
      <c r="M2" s="59" t="s">
        <v>87</v>
      </c>
    </row>
    <row r="3" spans="1:17" ht="14.25">
      <c r="A3" s="76"/>
      <c r="B3" s="292" t="s">
        <v>89</v>
      </c>
      <c r="C3" s="286" t="s">
        <v>90</v>
      </c>
      <c r="D3" s="287"/>
      <c r="E3" s="292"/>
      <c r="F3" s="286" t="s">
        <v>91</v>
      </c>
      <c r="G3" s="287"/>
      <c r="H3" s="292"/>
      <c r="I3" s="286" t="s">
        <v>92</v>
      </c>
      <c r="J3" s="287"/>
      <c r="K3" s="288"/>
      <c r="M3" s="59"/>
    </row>
    <row r="4" spans="1:17" ht="14.25" thickBot="1">
      <c r="A4" s="77"/>
      <c r="B4" s="293"/>
      <c r="C4" s="289"/>
      <c r="D4" s="290"/>
      <c r="E4" s="293"/>
      <c r="F4" s="289"/>
      <c r="G4" s="290"/>
      <c r="H4" s="293"/>
      <c r="I4" s="289"/>
      <c r="J4" s="290"/>
      <c r="K4" s="291"/>
    </row>
    <row r="5" spans="1:17" ht="20.100000000000001" customHeight="1" thickBot="1">
      <c r="A5" s="78" t="s">
        <v>65</v>
      </c>
      <c r="B5" s="73" t="s">
        <v>93</v>
      </c>
      <c r="C5" s="74" t="s">
        <v>94</v>
      </c>
      <c r="D5" s="74" t="s">
        <v>95</v>
      </c>
      <c r="E5" s="74" t="s">
        <v>96</v>
      </c>
      <c r="F5" s="74" t="s">
        <v>94</v>
      </c>
      <c r="G5" s="74" t="s">
        <v>95</v>
      </c>
      <c r="H5" s="74" t="s">
        <v>96</v>
      </c>
      <c r="I5" s="74" t="s">
        <v>94</v>
      </c>
      <c r="J5" s="74" t="s">
        <v>95</v>
      </c>
      <c r="K5" s="79" t="s">
        <v>96</v>
      </c>
      <c r="M5" s="61" t="s">
        <v>65</v>
      </c>
      <c r="N5" s="62" t="s">
        <v>66</v>
      </c>
      <c r="O5" s="63" t="s">
        <v>67</v>
      </c>
      <c r="P5" s="65" t="s">
        <v>68</v>
      </c>
      <c r="Q5" s="69"/>
    </row>
    <row r="6" spans="1:17" ht="20.100000000000001" customHeight="1" thickTop="1">
      <c r="A6" s="284" t="s">
        <v>97</v>
      </c>
      <c r="B6" s="285"/>
      <c r="C6" s="75">
        <v>11.83</v>
      </c>
      <c r="D6" s="75" t="s">
        <v>98</v>
      </c>
      <c r="E6" s="75" t="s">
        <v>99</v>
      </c>
      <c r="F6" s="75" t="s">
        <v>100</v>
      </c>
      <c r="G6" s="75" t="s">
        <v>101</v>
      </c>
      <c r="H6" s="75" t="s">
        <v>102</v>
      </c>
      <c r="I6" s="75" t="s">
        <v>103</v>
      </c>
      <c r="J6" s="75" t="s">
        <v>104</v>
      </c>
      <c r="K6" s="80" t="s">
        <v>105</v>
      </c>
      <c r="M6" s="84" t="s">
        <v>69</v>
      </c>
      <c r="N6" s="58">
        <v>2.46</v>
      </c>
      <c r="O6" s="58">
        <v>2.2400000000000002</v>
      </c>
      <c r="P6" s="66" t="s">
        <v>70</v>
      </c>
      <c r="Q6" s="70"/>
    </row>
    <row r="7" spans="1:17" ht="20.100000000000001" customHeight="1">
      <c r="A7" s="280" t="s">
        <v>71</v>
      </c>
      <c r="B7" s="281"/>
      <c r="C7" s="57">
        <v>11.11</v>
      </c>
      <c r="D7" s="57" t="s">
        <v>106</v>
      </c>
      <c r="E7" s="57" t="s">
        <v>107</v>
      </c>
      <c r="F7" s="57" t="s">
        <v>108</v>
      </c>
      <c r="G7" s="57" t="s">
        <v>109</v>
      </c>
      <c r="H7" s="57" t="s">
        <v>110</v>
      </c>
      <c r="I7" s="57" t="s">
        <v>111</v>
      </c>
      <c r="J7" s="57" t="s">
        <v>112</v>
      </c>
      <c r="K7" s="81" t="s">
        <v>113</v>
      </c>
      <c r="M7" s="85" t="s">
        <v>71</v>
      </c>
      <c r="N7" s="56">
        <v>2.3199999999999998</v>
      </c>
      <c r="O7" s="88">
        <v>2.11</v>
      </c>
      <c r="P7" s="67">
        <v>1.9</v>
      </c>
      <c r="Q7" s="71"/>
    </row>
    <row r="8" spans="1:17" ht="20.100000000000001" customHeight="1">
      <c r="A8" s="280" t="s">
        <v>72</v>
      </c>
      <c r="B8" s="281"/>
      <c r="C8" s="57" t="s">
        <v>114</v>
      </c>
      <c r="D8" s="57" t="s">
        <v>115</v>
      </c>
      <c r="E8" s="57" t="s">
        <v>116</v>
      </c>
      <c r="F8" s="57" t="s">
        <v>104</v>
      </c>
      <c r="G8" s="57" t="s">
        <v>117</v>
      </c>
      <c r="H8" s="57" t="s">
        <v>118</v>
      </c>
      <c r="I8" s="57" t="s">
        <v>119</v>
      </c>
      <c r="J8" s="57" t="s">
        <v>120</v>
      </c>
      <c r="K8" s="81" t="s">
        <v>121</v>
      </c>
      <c r="M8" s="85" t="s">
        <v>72</v>
      </c>
      <c r="N8" s="56">
        <v>1.85</v>
      </c>
      <c r="O8" s="88">
        <v>1.68</v>
      </c>
      <c r="P8" s="67">
        <v>1.51</v>
      </c>
      <c r="Q8" s="71"/>
    </row>
    <row r="9" spans="1:17" ht="20.100000000000001" customHeight="1">
      <c r="A9" s="280" t="s">
        <v>122</v>
      </c>
      <c r="B9" s="281"/>
      <c r="C9" s="57" t="s">
        <v>123</v>
      </c>
      <c r="D9" s="57" t="s">
        <v>110</v>
      </c>
      <c r="E9" s="57" t="s">
        <v>124</v>
      </c>
      <c r="F9" s="57" t="s">
        <v>125</v>
      </c>
      <c r="G9" s="57" t="s">
        <v>126</v>
      </c>
      <c r="H9" s="57" t="s">
        <v>127</v>
      </c>
      <c r="I9" s="57" t="s">
        <v>128</v>
      </c>
      <c r="J9" s="57" t="s">
        <v>129</v>
      </c>
      <c r="K9" s="81" t="s">
        <v>130</v>
      </c>
      <c r="M9" s="85" t="s">
        <v>73</v>
      </c>
      <c r="N9" s="56">
        <v>1.7</v>
      </c>
      <c r="O9" s="89">
        <v>1.54</v>
      </c>
      <c r="P9" s="67">
        <v>1.39</v>
      </c>
      <c r="Q9" s="71"/>
    </row>
    <row r="10" spans="1:17" ht="20.100000000000001" customHeight="1">
      <c r="A10" s="280" t="s">
        <v>74</v>
      </c>
      <c r="B10" s="281"/>
      <c r="C10" s="57" t="s">
        <v>112</v>
      </c>
      <c r="D10" s="57" t="s">
        <v>131</v>
      </c>
      <c r="E10" s="57" t="s">
        <v>132</v>
      </c>
      <c r="F10" s="57" t="s">
        <v>133</v>
      </c>
      <c r="G10" s="57" t="s">
        <v>134</v>
      </c>
      <c r="H10" s="57" t="s">
        <v>135</v>
      </c>
      <c r="I10" s="57" t="s">
        <v>136</v>
      </c>
      <c r="J10" s="57" t="s">
        <v>137</v>
      </c>
      <c r="K10" s="81" t="s">
        <v>138</v>
      </c>
      <c r="M10" s="85" t="s">
        <v>74</v>
      </c>
      <c r="N10" s="56">
        <v>1.57</v>
      </c>
      <c r="O10" s="87">
        <v>1.43</v>
      </c>
      <c r="P10" s="67">
        <v>1.29</v>
      </c>
      <c r="Q10" s="71"/>
    </row>
    <row r="11" spans="1:17" ht="20.100000000000001" customHeight="1">
      <c r="A11" s="280" t="s">
        <v>75</v>
      </c>
      <c r="B11" s="281"/>
      <c r="C11" s="57" t="s">
        <v>139</v>
      </c>
      <c r="D11" s="57" t="s">
        <v>140</v>
      </c>
      <c r="E11" s="57" t="s">
        <v>141</v>
      </c>
      <c r="F11" s="57" t="s">
        <v>142</v>
      </c>
      <c r="G11" s="57" t="s">
        <v>143</v>
      </c>
      <c r="H11" s="57" t="s">
        <v>144</v>
      </c>
      <c r="I11" s="57" t="s">
        <v>145</v>
      </c>
      <c r="J11" s="57" t="s">
        <v>146</v>
      </c>
      <c r="K11" s="81" t="s">
        <v>147</v>
      </c>
      <c r="M11" s="85" t="s">
        <v>75</v>
      </c>
      <c r="N11" s="56">
        <v>1.35</v>
      </c>
      <c r="O11" s="56">
        <v>1.23</v>
      </c>
      <c r="P11" s="67">
        <v>1.1100000000000001</v>
      </c>
      <c r="Q11" s="71"/>
    </row>
    <row r="12" spans="1:17" ht="20.100000000000001" customHeight="1">
      <c r="A12" s="280" t="s">
        <v>76</v>
      </c>
      <c r="B12" s="281"/>
      <c r="C12" s="57" t="s">
        <v>148</v>
      </c>
      <c r="D12" s="57" t="s">
        <v>149</v>
      </c>
      <c r="E12" s="57" t="s">
        <v>150</v>
      </c>
      <c r="F12" s="57" t="s">
        <v>151</v>
      </c>
      <c r="G12" s="57" t="s">
        <v>152</v>
      </c>
      <c r="H12" s="57" t="s">
        <v>153</v>
      </c>
      <c r="I12" s="57" t="s">
        <v>154</v>
      </c>
      <c r="J12" s="57" t="s">
        <v>155</v>
      </c>
      <c r="K12" s="81" t="s">
        <v>156</v>
      </c>
      <c r="M12" s="85" t="s">
        <v>76</v>
      </c>
      <c r="N12" s="56">
        <v>1.24</v>
      </c>
      <c r="O12" s="56">
        <v>1.1299999999999999</v>
      </c>
      <c r="P12" s="67">
        <v>1.02</v>
      </c>
      <c r="Q12" s="71"/>
    </row>
    <row r="13" spans="1:17" ht="20.100000000000001" customHeight="1">
      <c r="A13" s="280" t="s">
        <v>77</v>
      </c>
      <c r="B13" s="281"/>
      <c r="C13" s="57" t="s">
        <v>157</v>
      </c>
      <c r="D13" s="57" t="s">
        <v>158</v>
      </c>
      <c r="E13" s="57" t="s">
        <v>159</v>
      </c>
      <c r="F13" s="57" t="s">
        <v>160</v>
      </c>
      <c r="G13" s="57" t="s">
        <v>161</v>
      </c>
      <c r="H13" s="57" t="s">
        <v>162</v>
      </c>
      <c r="I13" s="57" t="s">
        <v>163</v>
      </c>
      <c r="J13" s="57" t="s">
        <v>164</v>
      </c>
      <c r="K13" s="81" t="s">
        <v>165</v>
      </c>
      <c r="M13" s="85" t="s">
        <v>77</v>
      </c>
      <c r="N13" s="56">
        <v>1.2</v>
      </c>
      <c r="O13" s="56">
        <v>1.0900000000000001</v>
      </c>
      <c r="P13" s="67">
        <v>0.98</v>
      </c>
      <c r="Q13" s="71"/>
    </row>
    <row r="14" spans="1:17" ht="20.100000000000001" customHeight="1">
      <c r="A14" s="280" t="s">
        <v>78</v>
      </c>
      <c r="B14" s="281"/>
      <c r="C14" s="57" t="s">
        <v>166</v>
      </c>
      <c r="D14" s="57" t="s">
        <v>163</v>
      </c>
      <c r="E14" s="57" t="s">
        <v>167</v>
      </c>
      <c r="F14" s="57" t="s">
        <v>168</v>
      </c>
      <c r="G14" s="57" t="s">
        <v>169</v>
      </c>
      <c r="H14" s="57" t="s">
        <v>170</v>
      </c>
      <c r="I14" s="57" t="s">
        <v>171</v>
      </c>
      <c r="J14" s="57" t="s">
        <v>172</v>
      </c>
      <c r="K14" s="81" t="s">
        <v>173</v>
      </c>
      <c r="M14" s="85" t="s">
        <v>78</v>
      </c>
      <c r="N14" s="56">
        <v>1.18</v>
      </c>
      <c r="O14" s="56">
        <v>1.07</v>
      </c>
      <c r="P14" s="67">
        <v>0.96</v>
      </c>
      <c r="Q14" s="71"/>
    </row>
    <row r="15" spans="1:17" ht="20.100000000000001" customHeight="1">
      <c r="A15" s="280" t="s">
        <v>79</v>
      </c>
      <c r="B15" s="281"/>
      <c r="C15" s="57" t="s">
        <v>174</v>
      </c>
      <c r="D15" s="57" t="s">
        <v>135</v>
      </c>
      <c r="E15" s="57" t="s">
        <v>175</v>
      </c>
      <c r="F15" s="57" t="s">
        <v>176</v>
      </c>
      <c r="G15" s="57" t="s">
        <v>177</v>
      </c>
      <c r="H15" s="57" t="s">
        <v>178</v>
      </c>
      <c r="I15" s="57" t="s">
        <v>179</v>
      </c>
      <c r="J15" s="57" t="s">
        <v>180</v>
      </c>
      <c r="K15" s="81" t="s">
        <v>181</v>
      </c>
      <c r="M15" s="85" t="s">
        <v>79</v>
      </c>
      <c r="N15" s="56">
        <v>1.1399999999999999</v>
      </c>
      <c r="O15" s="56">
        <v>1.04</v>
      </c>
      <c r="P15" s="67">
        <v>0.94</v>
      </c>
      <c r="Q15" s="71"/>
    </row>
    <row r="16" spans="1:17" ht="20.100000000000001" customHeight="1">
      <c r="A16" s="280" t="s">
        <v>80</v>
      </c>
      <c r="B16" s="281"/>
      <c r="C16" s="57" t="s">
        <v>182</v>
      </c>
      <c r="D16" s="57" t="s">
        <v>183</v>
      </c>
      <c r="E16" s="57" t="s">
        <v>184</v>
      </c>
      <c r="F16" s="57" t="s">
        <v>185</v>
      </c>
      <c r="G16" s="57" t="s">
        <v>186</v>
      </c>
      <c r="H16" s="57" t="s">
        <v>187</v>
      </c>
      <c r="I16" s="57" t="s">
        <v>161</v>
      </c>
      <c r="J16" s="57" t="s">
        <v>188</v>
      </c>
      <c r="K16" s="81" t="s">
        <v>189</v>
      </c>
      <c r="M16" s="85" t="s">
        <v>80</v>
      </c>
      <c r="N16" s="56">
        <v>1.1100000000000001</v>
      </c>
      <c r="O16" s="56">
        <v>1.01</v>
      </c>
      <c r="P16" s="67">
        <v>0.91</v>
      </c>
      <c r="Q16" s="71"/>
    </row>
    <row r="17" spans="1:17" ht="20.100000000000001" customHeight="1">
      <c r="A17" s="280" t="s">
        <v>81</v>
      </c>
      <c r="B17" s="281"/>
      <c r="C17" s="57" t="s">
        <v>190</v>
      </c>
      <c r="D17" s="57" t="s">
        <v>130</v>
      </c>
      <c r="E17" s="57" t="s">
        <v>191</v>
      </c>
      <c r="F17" s="57" t="s">
        <v>192</v>
      </c>
      <c r="G17" s="57" t="s">
        <v>193</v>
      </c>
      <c r="H17" s="57" t="s">
        <v>194</v>
      </c>
      <c r="I17" s="57" t="s">
        <v>195</v>
      </c>
      <c r="J17" s="57" t="s">
        <v>196</v>
      </c>
      <c r="K17" s="81" t="s">
        <v>197</v>
      </c>
      <c r="M17" s="85" t="s">
        <v>81</v>
      </c>
      <c r="N17" s="56">
        <v>1.1000000000000001</v>
      </c>
      <c r="O17" s="56">
        <v>1</v>
      </c>
      <c r="P17" s="67">
        <v>0.9</v>
      </c>
      <c r="Q17" s="71"/>
    </row>
    <row r="18" spans="1:17" ht="20.100000000000001" customHeight="1">
      <c r="A18" s="280" t="s">
        <v>82</v>
      </c>
      <c r="B18" s="281"/>
      <c r="C18" s="57" t="s">
        <v>198</v>
      </c>
      <c r="D18" s="57" t="s">
        <v>141</v>
      </c>
      <c r="E18" s="57" t="s">
        <v>199</v>
      </c>
      <c r="F18" s="57" t="s">
        <v>200</v>
      </c>
      <c r="G18" s="57" t="s">
        <v>144</v>
      </c>
      <c r="H18" s="57" t="s">
        <v>165</v>
      </c>
      <c r="I18" s="57" t="s">
        <v>201</v>
      </c>
      <c r="J18" s="57" t="s">
        <v>147</v>
      </c>
      <c r="K18" s="81" t="s">
        <v>202</v>
      </c>
      <c r="M18" s="85" t="s">
        <v>82</v>
      </c>
      <c r="N18" s="56">
        <v>1.08</v>
      </c>
      <c r="O18" s="56">
        <v>0.98</v>
      </c>
      <c r="P18" s="67">
        <v>0.88</v>
      </c>
      <c r="Q18" s="71"/>
    </row>
    <row r="19" spans="1:17" ht="20.100000000000001" customHeight="1">
      <c r="A19" s="280" t="s">
        <v>83</v>
      </c>
      <c r="B19" s="281"/>
      <c r="C19" s="57" t="s">
        <v>203</v>
      </c>
      <c r="D19" s="57" t="s">
        <v>204</v>
      </c>
      <c r="E19" s="57" t="s">
        <v>205</v>
      </c>
      <c r="F19" s="57" t="s">
        <v>206</v>
      </c>
      <c r="G19" s="57">
        <v>3.86</v>
      </c>
      <c r="H19" s="57" t="s">
        <v>207</v>
      </c>
      <c r="I19" s="57" t="s">
        <v>177</v>
      </c>
      <c r="J19" s="57" t="s">
        <v>208</v>
      </c>
      <c r="K19" s="81" t="s">
        <v>209</v>
      </c>
      <c r="M19" s="85" t="s">
        <v>83</v>
      </c>
      <c r="N19" s="56">
        <v>1.07</v>
      </c>
      <c r="O19" s="56">
        <v>0.97</v>
      </c>
      <c r="P19" s="67">
        <v>0.87</v>
      </c>
      <c r="Q19" s="71"/>
    </row>
    <row r="20" spans="1:17" ht="20.100000000000001" customHeight="1">
      <c r="A20" s="280" t="s">
        <v>84</v>
      </c>
      <c r="B20" s="281"/>
      <c r="C20" s="57" t="s">
        <v>210</v>
      </c>
      <c r="D20" s="57" t="s">
        <v>211</v>
      </c>
      <c r="E20" s="57" t="s">
        <v>212</v>
      </c>
      <c r="F20" s="57" t="s">
        <v>213</v>
      </c>
      <c r="G20" s="57">
        <v>3.81</v>
      </c>
      <c r="H20" s="57" t="s">
        <v>214</v>
      </c>
      <c r="I20" s="57" t="s">
        <v>215</v>
      </c>
      <c r="J20" s="57" t="s">
        <v>216</v>
      </c>
      <c r="K20" s="81" t="s">
        <v>217</v>
      </c>
      <c r="M20" s="85" t="s">
        <v>84</v>
      </c>
      <c r="N20" s="56">
        <v>1.05</v>
      </c>
      <c r="O20" s="56">
        <v>0.95</v>
      </c>
      <c r="P20" s="67">
        <v>0.86</v>
      </c>
      <c r="Q20" s="71"/>
    </row>
    <row r="21" spans="1:17" ht="20.100000000000001" customHeight="1">
      <c r="A21" s="280" t="s">
        <v>85</v>
      </c>
      <c r="B21" s="281"/>
      <c r="C21" s="57" t="s">
        <v>218</v>
      </c>
      <c r="D21" s="57" t="s">
        <v>138</v>
      </c>
      <c r="E21" s="57" t="s">
        <v>219</v>
      </c>
      <c r="F21" s="57" t="s">
        <v>179</v>
      </c>
      <c r="G21" s="57">
        <v>3.75</v>
      </c>
      <c r="H21" s="57" t="s">
        <v>181</v>
      </c>
      <c r="I21" s="57" t="s">
        <v>220</v>
      </c>
      <c r="J21" s="57" t="s">
        <v>221</v>
      </c>
      <c r="K21" s="81" t="s">
        <v>222</v>
      </c>
      <c r="M21" s="85" t="s">
        <v>85</v>
      </c>
      <c r="N21" s="56">
        <v>1.03</v>
      </c>
      <c r="O21" s="56">
        <v>0.94</v>
      </c>
      <c r="P21" s="67">
        <v>0.85</v>
      </c>
      <c r="Q21" s="71"/>
    </row>
    <row r="22" spans="1:17" ht="20.100000000000001" customHeight="1" thickBot="1">
      <c r="A22" s="282" t="s">
        <v>86</v>
      </c>
      <c r="B22" s="283"/>
      <c r="C22" s="82" t="s">
        <v>154</v>
      </c>
      <c r="D22" s="82" t="s">
        <v>155</v>
      </c>
      <c r="E22" s="82" t="s">
        <v>223</v>
      </c>
      <c r="F22" s="82" t="s">
        <v>183</v>
      </c>
      <c r="G22" s="82">
        <v>3.7</v>
      </c>
      <c r="H22" s="82" t="s">
        <v>224</v>
      </c>
      <c r="I22" s="82" t="s">
        <v>225</v>
      </c>
      <c r="J22" s="82" t="s">
        <v>226</v>
      </c>
      <c r="K22" s="83" t="s">
        <v>227</v>
      </c>
      <c r="M22" s="86" t="s">
        <v>86</v>
      </c>
      <c r="N22" s="64">
        <v>1.02</v>
      </c>
      <c r="O22" s="64">
        <v>0.93</v>
      </c>
      <c r="P22" s="68">
        <v>0.84</v>
      </c>
      <c r="Q22" s="72"/>
    </row>
    <row r="24" spans="1:17" ht="45.75" customHeight="1">
      <c r="A24" s="278" t="s">
        <v>230</v>
      </c>
      <c r="B24" s="279"/>
      <c r="C24" s="279"/>
      <c r="D24" s="279"/>
      <c r="E24" s="279"/>
      <c r="F24" s="279"/>
      <c r="G24" s="279"/>
      <c r="H24" s="279"/>
      <c r="I24" s="279"/>
      <c r="J24" s="279"/>
      <c r="K24" s="279"/>
      <c r="M24" s="278" t="s">
        <v>229</v>
      </c>
      <c r="N24" s="279"/>
      <c r="O24" s="279"/>
      <c r="P24" s="279"/>
      <c r="Q24" s="279"/>
    </row>
    <row r="25" spans="1:17" ht="20.100000000000001" customHeight="1"/>
    <row r="26" spans="1:17" ht="20.100000000000001" customHeight="1"/>
    <row r="27" spans="1:17" ht="20.100000000000001" customHeight="1"/>
    <row r="28" spans="1:17" ht="20.100000000000001" customHeight="1"/>
    <row r="29" spans="1:17" ht="20.100000000000001" customHeight="1"/>
    <row r="30" spans="1:17" ht="20.100000000000001" customHeight="1"/>
    <row r="31" spans="1:17" ht="20.100000000000001" customHeight="1"/>
    <row r="32" spans="1:1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7" ht="43.5" customHeight="1"/>
  </sheetData>
  <mergeCells count="23">
    <mergeCell ref="A6:B6"/>
    <mergeCell ref="A8:B8"/>
    <mergeCell ref="A7:B7"/>
    <mergeCell ref="I3:K4"/>
    <mergeCell ref="B3:B4"/>
    <mergeCell ref="C3:E4"/>
    <mergeCell ref="F3:H4"/>
    <mergeCell ref="A9:B9"/>
    <mergeCell ref="A11:B11"/>
    <mergeCell ref="A13:B13"/>
    <mergeCell ref="A14:B14"/>
    <mergeCell ref="A10:B10"/>
    <mergeCell ref="A24:K24"/>
    <mergeCell ref="A12:B12"/>
    <mergeCell ref="A21:B21"/>
    <mergeCell ref="M24:Q24"/>
    <mergeCell ref="A15:B15"/>
    <mergeCell ref="A16:B16"/>
    <mergeCell ref="A22:B22"/>
    <mergeCell ref="A17:B17"/>
    <mergeCell ref="A18:B18"/>
    <mergeCell ref="A19:B19"/>
    <mergeCell ref="A20:B20"/>
  </mergeCells>
  <phoneticPr fontId="2" type="noConversion"/>
  <pageMargins left="0.69" right="0.62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view="pageBreakPreview" zoomScaleNormal="100" zoomScaleSheetLayoutView="100" workbookViewId="0">
      <selection activeCell="B3" sqref="B3"/>
    </sheetView>
  </sheetViews>
  <sheetFormatPr defaultRowHeight="13.5"/>
  <cols>
    <col min="1" max="1" width="2.6640625" customWidth="1"/>
    <col min="2" max="2" width="18.21875" customWidth="1"/>
    <col min="3" max="4" width="25.77734375" customWidth="1"/>
    <col min="5" max="5" width="2.5546875" customWidth="1"/>
    <col min="6" max="6" width="7.109375" customWidth="1"/>
    <col min="7" max="7" width="6.33203125" customWidth="1"/>
  </cols>
  <sheetData>
    <row r="2" spans="1:7">
      <c r="A2" s="90"/>
      <c r="B2" s="90"/>
      <c r="C2" s="90"/>
      <c r="D2" s="90"/>
      <c r="E2" s="90"/>
      <c r="F2" s="90"/>
      <c r="G2" s="90"/>
    </row>
    <row r="3" spans="1:7" s="98" customFormat="1" ht="21.75" customHeight="1">
      <c r="A3" s="99"/>
      <c r="B3" s="100" t="s">
        <v>250</v>
      </c>
      <c r="C3" s="99"/>
      <c r="D3" s="99"/>
      <c r="E3" s="99"/>
      <c r="F3" s="99"/>
      <c r="G3" s="99"/>
    </row>
    <row r="4" spans="1:7" s="98" customFormat="1" ht="16.5" customHeight="1">
      <c r="A4" s="99"/>
      <c r="B4" s="100"/>
      <c r="C4" s="99"/>
      <c r="D4" s="99"/>
      <c r="E4" s="99"/>
      <c r="F4" s="99"/>
      <c r="G4" s="99"/>
    </row>
    <row r="5" spans="1:7" s="96" customFormat="1" ht="19.5" customHeight="1" thickBot="1">
      <c r="A5" s="101"/>
      <c r="B5" s="296" t="s">
        <v>251</v>
      </c>
      <c r="C5" s="296"/>
      <c r="F5" s="101"/>
      <c r="G5" s="101"/>
    </row>
    <row r="6" spans="1:7" s="96" customFormat="1" ht="27" customHeight="1">
      <c r="A6" s="101"/>
      <c r="B6" s="129" t="s">
        <v>261</v>
      </c>
      <c r="C6" s="294" t="s">
        <v>53</v>
      </c>
      <c r="D6" s="295"/>
      <c r="E6" s="122"/>
      <c r="F6" s="101"/>
      <c r="G6" s="101"/>
    </row>
    <row r="7" spans="1:7" s="96" customFormat="1" ht="27" customHeight="1" thickBot="1">
      <c r="A7" s="101"/>
      <c r="B7" s="130" t="s">
        <v>54</v>
      </c>
      <c r="C7" s="102" t="s">
        <v>55</v>
      </c>
      <c r="D7" s="108" t="s">
        <v>56</v>
      </c>
      <c r="E7" s="122"/>
      <c r="F7" s="101"/>
      <c r="G7" s="101"/>
    </row>
    <row r="8" spans="1:7" s="96" customFormat="1" ht="27" customHeight="1" thickTop="1">
      <c r="A8" s="101"/>
      <c r="B8" s="109" t="s">
        <v>252</v>
      </c>
      <c r="C8" s="103">
        <v>3.78</v>
      </c>
      <c r="D8" s="171">
        <v>6.16</v>
      </c>
      <c r="E8" s="123"/>
      <c r="F8" s="101"/>
      <c r="G8" s="101"/>
    </row>
    <row r="9" spans="1:7" s="96" customFormat="1" ht="27" customHeight="1">
      <c r="A9" s="101"/>
      <c r="B9" s="121" t="s">
        <v>253</v>
      </c>
      <c r="C9" s="120">
        <v>3.33</v>
      </c>
      <c r="D9" s="110">
        <v>5.47</v>
      </c>
      <c r="E9" s="123"/>
      <c r="F9" s="101"/>
      <c r="G9" s="101"/>
    </row>
    <row r="10" spans="1:7" s="96" customFormat="1" ht="27" customHeight="1">
      <c r="A10" s="101"/>
      <c r="B10" s="121" t="s">
        <v>254</v>
      </c>
      <c r="C10" s="127">
        <v>3.1</v>
      </c>
      <c r="D10" s="128">
        <v>5.0999999999999996</v>
      </c>
      <c r="E10" s="124"/>
      <c r="F10" s="101"/>
      <c r="G10" s="101"/>
    </row>
    <row r="11" spans="1:7" s="96" customFormat="1" ht="27" customHeight="1">
      <c r="A11" s="101"/>
      <c r="B11" s="119" t="s">
        <v>255</v>
      </c>
      <c r="C11" s="107">
        <v>2.82</v>
      </c>
      <c r="D11" s="112">
        <v>4.67</v>
      </c>
      <c r="E11" s="125"/>
      <c r="F11" s="101"/>
      <c r="G11" s="101"/>
    </row>
    <row r="12" spans="1:7" s="96" customFormat="1" ht="27" customHeight="1">
      <c r="A12" s="101"/>
      <c r="B12" s="113" t="s">
        <v>256</v>
      </c>
      <c r="C12" s="105">
        <v>2.4900000000000002</v>
      </c>
      <c r="D12" s="114">
        <v>4.1500000000000004</v>
      </c>
      <c r="E12" s="124"/>
      <c r="F12" s="101"/>
      <c r="G12" s="101"/>
    </row>
    <row r="13" spans="1:7" s="96" customFormat="1" ht="27" customHeight="1">
      <c r="A13" s="101"/>
      <c r="B13" s="111" t="s">
        <v>257</v>
      </c>
      <c r="C13" s="126">
        <v>2.2000000000000002</v>
      </c>
      <c r="D13" s="115">
        <v>3.68</v>
      </c>
      <c r="E13" s="122"/>
      <c r="F13" s="101"/>
      <c r="G13" s="101"/>
    </row>
    <row r="14" spans="1:7" s="96" customFormat="1" ht="27" customHeight="1">
      <c r="A14" s="101"/>
      <c r="B14" s="111" t="s">
        <v>258</v>
      </c>
      <c r="C14" s="104">
        <v>2.04</v>
      </c>
      <c r="D14" s="115">
        <v>3.43</v>
      </c>
      <c r="E14" s="122"/>
      <c r="F14" s="101"/>
      <c r="G14" s="101"/>
    </row>
    <row r="15" spans="1:7" s="96" customFormat="1" ht="27" customHeight="1" thickBot="1">
      <c r="A15" s="101"/>
      <c r="B15" s="116" t="s">
        <v>259</v>
      </c>
      <c r="C15" s="117">
        <v>1.86</v>
      </c>
      <c r="D15" s="118">
        <v>3.15</v>
      </c>
      <c r="E15" s="122"/>
      <c r="F15" s="101"/>
      <c r="G15" s="101"/>
    </row>
    <row r="16" spans="1:7" s="96" customFormat="1" ht="16.5">
      <c r="B16" s="106"/>
    </row>
    <row r="17" spans="1:2">
      <c r="A17" s="91"/>
      <c r="B17" s="92"/>
    </row>
    <row r="18" spans="1:2">
      <c r="B18" s="91"/>
    </row>
    <row r="19" spans="1:2">
      <c r="B19" s="91"/>
    </row>
  </sheetData>
  <mergeCells count="2">
    <mergeCell ref="C6:D6"/>
    <mergeCell ref="B5:C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workbookViewId="0">
      <selection activeCell="H32" sqref="H32"/>
    </sheetView>
  </sheetViews>
  <sheetFormatPr defaultRowHeight="13.5"/>
  <cols>
    <col min="2" max="5" width="15.77734375" customWidth="1"/>
  </cols>
  <sheetData>
    <row r="1" spans="2:5" ht="27.75" customHeight="1">
      <c r="B1" s="297" t="s">
        <v>57</v>
      </c>
      <c r="C1" s="297"/>
      <c r="D1" s="297"/>
      <c r="E1" s="297"/>
    </row>
    <row r="3" spans="2:5" ht="18.75">
      <c r="B3" s="2" t="s">
        <v>58</v>
      </c>
    </row>
    <row r="4" spans="2:5" ht="16.5">
      <c r="B4" s="45" t="s">
        <v>59</v>
      </c>
    </row>
    <row r="5" spans="2:5" ht="16.5">
      <c r="B5" s="46" t="s">
        <v>60</v>
      </c>
      <c r="C5" s="47" t="s">
        <v>61</v>
      </c>
      <c r="D5" s="47" t="s">
        <v>62</v>
      </c>
      <c r="E5" s="47" t="s">
        <v>63</v>
      </c>
    </row>
    <row r="6" spans="2:5" ht="16.5">
      <c r="B6" s="48">
        <v>0.05</v>
      </c>
      <c r="C6" s="49">
        <v>0.15</v>
      </c>
      <c r="D6" s="49">
        <v>0.16</v>
      </c>
      <c r="E6" s="49">
        <v>0.18</v>
      </c>
    </row>
    <row r="7" spans="2:5" ht="16.5">
      <c r="B7" s="50">
        <v>0.1</v>
      </c>
      <c r="C7" s="51">
        <v>0.25</v>
      </c>
      <c r="D7" s="51">
        <v>0.28000000000000003</v>
      </c>
      <c r="E7" s="51">
        <v>0.3</v>
      </c>
    </row>
    <row r="8" spans="2:5" ht="16.5">
      <c r="B8" s="50">
        <v>0.2</v>
      </c>
      <c r="C8" s="51">
        <v>0.42</v>
      </c>
      <c r="D8" s="51">
        <v>0.47</v>
      </c>
      <c r="E8" s="51">
        <v>0.52</v>
      </c>
    </row>
    <row r="9" spans="2:5" ht="16.5">
      <c r="B9" s="50">
        <v>0.3</v>
      </c>
      <c r="C9" s="51">
        <v>0.57999999999999996</v>
      </c>
      <c r="D9" s="51">
        <v>0.64</v>
      </c>
      <c r="E9" s="51">
        <v>0.71</v>
      </c>
    </row>
    <row r="10" spans="2:5" ht="16.5">
      <c r="B10" s="50">
        <v>0.4</v>
      </c>
      <c r="C10" s="51">
        <v>0.72</v>
      </c>
      <c r="D10" s="51">
        <v>0.8</v>
      </c>
      <c r="E10" s="51">
        <v>0.88</v>
      </c>
    </row>
    <row r="11" spans="2:5" ht="16.5">
      <c r="B11" s="50">
        <v>0.5</v>
      </c>
      <c r="C11" s="51">
        <v>0.86</v>
      </c>
      <c r="D11" s="51">
        <v>1</v>
      </c>
      <c r="E11" s="51">
        <v>1.1000000000000001</v>
      </c>
    </row>
    <row r="12" spans="2:5" ht="16.5">
      <c r="B12" s="50">
        <v>0.6</v>
      </c>
      <c r="C12" s="51">
        <v>0.98</v>
      </c>
      <c r="D12" s="51">
        <v>1.1000000000000001</v>
      </c>
      <c r="E12" s="51">
        <v>1.2</v>
      </c>
    </row>
    <row r="13" spans="2:5" ht="16.5">
      <c r="B13" s="50">
        <v>0.7</v>
      </c>
      <c r="C13" s="51">
        <v>1.1000000000000001</v>
      </c>
      <c r="D13" s="51">
        <v>1.2</v>
      </c>
      <c r="E13" s="51">
        <v>1.4</v>
      </c>
    </row>
    <row r="14" spans="2:5" ht="16.5">
      <c r="B14" s="50">
        <v>0.8</v>
      </c>
      <c r="C14" s="51">
        <v>1.2</v>
      </c>
      <c r="D14" s="51">
        <v>1.4</v>
      </c>
      <c r="E14" s="51">
        <v>1.5</v>
      </c>
    </row>
    <row r="15" spans="2:5" ht="16.5">
      <c r="B15" s="50">
        <v>0.9</v>
      </c>
      <c r="C15" s="51">
        <v>1.3</v>
      </c>
      <c r="D15" s="51">
        <v>1.5</v>
      </c>
      <c r="E15" s="51">
        <v>1.6</v>
      </c>
    </row>
    <row r="16" spans="2:5" ht="16.5">
      <c r="B16" s="50">
        <v>1</v>
      </c>
      <c r="C16" s="51">
        <v>1.5</v>
      </c>
      <c r="D16" s="52">
        <v>1.6</v>
      </c>
      <c r="E16" s="51">
        <v>1.8</v>
      </c>
    </row>
    <row r="17" spans="2:5" ht="16.5">
      <c r="B17" s="50">
        <v>2</v>
      </c>
      <c r="C17" s="51">
        <v>2.5</v>
      </c>
      <c r="D17" s="52">
        <v>2.8</v>
      </c>
      <c r="E17" s="51">
        <v>3</v>
      </c>
    </row>
    <row r="18" spans="2:5" ht="16.5">
      <c r="B18" s="50">
        <v>3</v>
      </c>
      <c r="C18" s="51">
        <v>3.4</v>
      </c>
      <c r="D18" s="51">
        <v>3.8</v>
      </c>
      <c r="E18" s="51">
        <v>4.0999999999999996</v>
      </c>
    </row>
    <row r="19" spans="2:5" ht="16.5">
      <c r="B19" s="50">
        <v>4</v>
      </c>
      <c r="C19" s="51">
        <v>4.2</v>
      </c>
      <c r="D19" s="53">
        <v>4.7</v>
      </c>
      <c r="E19" s="51">
        <v>5.2</v>
      </c>
    </row>
    <row r="20" spans="2:5" ht="16.5">
      <c r="B20" s="50">
        <v>5</v>
      </c>
      <c r="C20" s="51">
        <v>5</v>
      </c>
      <c r="D20" s="53">
        <v>5.6</v>
      </c>
      <c r="E20" s="51">
        <v>6.1</v>
      </c>
    </row>
    <row r="21" spans="2:5" ht="16.5">
      <c r="B21" s="50">
        <v>6</v>
      </c>
      <c r="C21" s="51">
        <v>5.8</v>
      </c>
      <c r="D21" s="51">
        <v>6.4</v>
      </c>
      <c r="E21" s="51">
        <v>7.1</v>
      </c>
    </row>
    <row r="22" spans="2:5" ht="16.5">
      <c r="B22" s="50">
        <v>7</v>
      </c>
      <c r="C22" s="51">
        <v>6.5</v>
      </c>
      <c r="D22" s="51">
        <v>7.2</v>
      </c>
      <c r="E22" s="51">
        <v>8</v>
      </c>
    </row>
    <row r="23" spans="2:5" ht="16.5">
      <c r="B23" s="50">
        <v>8</v>
      </c>
      <c r="C23" s="51">
        <v>7.2</v>
      </c>
      <c r="D23" s="51">
        <v>8</v>
      </c>
      <c r="E23" s="51">
        <v>8.8000000000000007</v>
      </c>
    </row>
    <row r="24" spans="2:5" ht="16.5">
      <c r="B24" s="50">
        <v>9</v>
      </c>
      <c r="C24" s="51">
        <v>7.9</v>
      </c>
      <c r="D24" s="51">
        <v>8.8000000000000007</v>
      </c>
      <c r="E24" s="51">
        <v>9.6</v>
      </c>
    </row>
    <row r="25" spans="2:5" ht="16.5">
      <c r="B25" s="50">
        <v>10</v>
      </c>
      <c r="C25" s="51">
        <v>8.6</v>
      </c>
      <c r="D25" s="51">
        <v>9.5</v>
      </c>
      <c r="E25" s="51">
        <v>10.5</v>
      </c>
    </row>
    <row r="26" spans="2:5" ht="16.5">
      <c r="B26" s="50">
        <v>20</v>
      </c>
      <c r="C26" s="51">
        <v>14.9</v>
      </c>
      <c r="D26" s="51">
        <v>16.2</v>
      </c>
      <c r="E26" s="51">
        <v>17.8</v>
      </c>
    </row>
    <row r="27" spans="2:5" ht="16.5">
      <c r="B27" s="50">
        <v>30</v>
      </c>
      <c r="C27" s="51">
        <v>19.899999999999999</v>
      </c>
      <c r="D27" s="51">
        <v>22.1</v>
      </c>
      <c r="E27" s="51">
        <v>24.4</v>
      </c>
    </row>
    <row r="28" spans="2:5" ht="16.5">
      <c r="B28" s="50">
        <v>40</v>
      </c>
      <c r="C28" s="51">
        <v>24.9</v>
      </c>
      <c r="D28" s="51">
        <v>27.6</v>
      </c>
      <c r="E28" s="51">
        <v>30.4</v>
      </c>
    </row>
    <row r="29" spans="2:5" ht="16.5">
      <c r="B29" s="50">
        <v>50</v>
      </c>
      <c r="C29" s="51">
        <v>29.5</v>
      </c>
      <c r="D29" s="51">
        <v>32.799999999999997</v>
      </c>
      <c r="E29" s="51">
        <v>36.1</v>
      </c>
    </row>
    <row r="30" spans="2:5" ht="16.5">
      <c r="B30" s="50">
        <v>70</v>
      </c>
      <c r="C30" s="51">
        <v>38.200000000000003</v>
      </c>
      <c r="D30" s="51">
        <v>42.5</v>
      </c>
      <c r="E30" s="51">
        <v>46.7</v>
      </c>
    </row>
    <row r="31" spans="2:5" ht="16.5">
      <c r="B31" s="50">
        <v>100</v>
      </c>
      <c r="C31" s="51">
        <v>50.3</v>
      </c>
      <c r="D31" s="51">
        <v>55.9</v>
      </c>
      <c r="E31" s="51">
        <v>61.5</v>
      </c>
    </row>
    <row r="32" spans="2:5" ht="16.5">
      <c r="B32" s="50">
        <v>200</v>
      </c>
      <c r="C32" s="51">
        <v>85.7</v>
      </c>
      <c r="D32" s="51">
        <v>95.2</v>
      </c>
      <c r="E32" s="51">
        <v>104.8</v>
      </c>
    </row>
    <row r="33" spans="2:5" ht="16.5">
      <c r="B33" s="50">
        <v>300</v>
      </c>
      <c r="C33" s="51">
        <v>117.1</v>
      </c>
      <c r="D33" s="51">
        <v>130.1</v>
      </c>
      <c r="E33" s="51">
        <v>143.1</v>
      </c>
    </row>
    <row r="34" spans="2:5" ht="16.5">
      <c r="B34" s="50">
        <v>400</v>
      </c>
      <c r="C34" s="51">
        <v>146.1</v>
      </c>
      <c r="D34" s="51">
        <v>162.30000000000001</v>
      </c>
      <c r="E34" s="51">
        <v>178.5</v>
      </c>
    </row>
    <row r="35" spans="2:5" ht="16.5">
      <c r="B35" s="54">
        <v>500</v>
      </c>
      <c r="C35" s="55">
        <v>173.4</v>
      </c>
      <c r="D35" s="55">
        <v>192.7</v>
      </c>
      <c r="E35" s="55">
        <v>211.9</v>
      </c>
    </row>
  </sheetData>
  <mergeCells count="1">
    <mergeCell ref="B1:E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산출내역(산불진화_구목령)</vt:lpstr>
      <vt:lpstr>감리(전기,통신)</vt:lpstr>
      <vt:lpstr>건축사용역의범위와대가기준</vt:lpstr>
      <vt:lpstr>엔지니어링사업대가의 기준</vt:lpstr>
      <vt:lpstr>전력기설물공사 감리원배치기준</vt:lpstr>
      <vt:lpstr>'감리(전기,통신)'!Print_Area</vt:lpstr>
      <vt:lpstr>'산출내역(산불진화_구목령)'!Print_Area</vt:lpstr>
      <vt:lpstr>'엔지니어링사업대가의 기준'!Print_Area</vt:lpstr>
    </vt:vector>
  </TitlesOfParts>
  <Company>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2024-11-11T23:58:19Z</cp:lastPrinted>
  <dcterms:created xsi:type="dcterms:W3CDTF">2008-04-08T11:20:40Z</dcterms:created>
  <dcterms:modified xsi:type="dcterms:W3CDTF">2026-08-20T03:16:11Z</dcterms:modified>
</cp:coreProperties>
</file>