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(8.3)확장양수장\요청공문\2. 설계도서(확장양수장 신설사업)\"/>
    </mc:Choice>
  </mc:AlternateContent>
  <xr:revisionPtr revIDLastSave="0" documentId="13_ncr:1_{E7D0692A-D4D5-4A59-B99F-4E948E092652}" xr6:coauthVersionLast="47" xr6:coauthVersionMax="47" xr10:uidLastSave="{00000000-0000-0000-0000-000000000000}"/>
  <bookViews>
    <workbookView xWindow="-120" yWindow="-120" windowWidth="29040" windowHeight="15720" tabRatio="815" xr2:uid="{00000000-000D-0000-FFFF-FFFF00000000}"/>
  </bookViews>
  <sheets>
    <sheet name="원가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예비품" sheetId="9" r:id="rId6"/>
    <sheet name="단가대비표" sheetId="3" r:id="rId7"/>
    <sheet name=" 공사설정 " sheetId="2" state="hidden" r:id="rId8"/>
    <sheet name="Sheet1" sheetId="1" state="hidden" r:id="rId9"/>
  </sheets>
  <definedNames>
    <definedName name="_xlnm.Print_Area" localSheetId="2">공종별내역서!$A$1:$M$240</definedName>
    <definedName name="_xlnm.Print_Area" localSheetId="1">공종별집계표!$A$1:$M$27</definedName>
    <definedName name="_xlnm.Print_Area" localSheetId="6">단가대비표!$A$1:$X$459</definedName>
    <definedName name="_xlnm.Print_Area" localSheetId="5">예비품!$A$1:$M$240</definedName>
    <definedName name="_xlnm.Print_Area" localSheetId="0">원가!$B$3:$AL$40</definedName>
    <definedName name="_xlnm.Print_Area" localSheetId="4">일위대가!$A$1:$M$1198</definedName>
    <definedName name="_xlnm.Print_Area" localSheetId="3">일위대가목록!$A$1:$M$114</definedName>
    <definedName name="_xlnm.Print_Titles" localSheetId="2">공종별내역서!$1:$3</definedName>
    <definedName name="_xlnm.Print_Titles" localSheetId="1">공종별집계표!$1:$4</definedName>
    <definedName name="_xlnm.Print_Titles" localSheetId="6">단가대비표!$1:$4</definedName>
    <definedName name="_xlnm.Print_Titles" localSheetId="5">예비품!$1:$3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29" i="9" l="1"/>
  <c r="H229" i="9"/>
  <c r="J228" i="9"/>
  <c r="J240" i="9" s="1"/>
  <c r="H228" i="9"/>
  <c r="H240" i="9" s="1"/>
  <c r="E218" i="9"/>
  <c r="K218" i="9" s="1"/>
  <c r="I201" i="9"/>
  <c r="J201" i="9" s="1"/>
  <c r="G201" i="9"/>
  <c r="F201" i="9"/>
  <c r="I200" i="9"/>
  <c r="J200" i="9" s="1"/>
  <c r="H200" i="9"/>
  <c r="G200" i="9"/>
  <c r="F200" i="9"/>
  <c r="I199" i="9"/>
  <c r="J199" i="9" s="1"/>
  <c r="G199" i="9"/>
  <c r="H199" i="9" s="1"/>
  <c r="F199" i="9"/>
  <c r="L199" i="9" s="1"/>
  <c r="F198" i="9"/>
  <c r="I197" i="9"/>
  <c r="J197" i="9" s="1"/>
  <c r="H197" i="9"/>
  <c r="G197" i="9"/>
  <c r="F197" i="9"/>
  <c r="J174" i="9"/>
  <c r="H174" i="9"/>
  <c r="I173" i="9"/>
  <c r="J173" i="9" s="1"/>
  <c r="J195" i="9" s="1"/>
  <c r="G173" i="9"/>
  <c r="H173" i="9" s="1"/>
  <c r="H195" i="9" s="1"/>
  <c r="E173" i="9"/>
  <c r="K173" i="9" s="1"/>
  <c r="I169" i="9"/>
  <c r="J169" i="9" s="1"/>
  <c r="G169" i="9"/>
  <c r="H169" i="9" s="1"/>
  <c r="E169" i="9"/>
  <c r="K169" i="9" s="1"/>
  <c r="I168" i="9"/>
  <c r="J168" i="9" s="1"/>
  <c r="G168" i="9"/>
  <c r="H168" i="9" s="1"/>
  <c r="E168" i="9"/>
  <c r="F168" i="9" s="1"/>
  <c r="I167" i="9"/>
  <c r="J167" i="9" s="1"/>
  <c r="G167" i="9"/>
  <c r="H167" i="9" s="1"/>
  <c r="F167" i="9"/>
  <c r="E167" i="9"/>
  <c r="I166" i="9"/>
  <c r="J166" i="9" s="1"/>
  <c r="G166" i="9"/>
  <c r="H166" i="9" s="1"/>
  <c r="E166" i="9"/>
  <c r="K166" i="9" s="1"/>
  <c r="I165" i="9"/>
  <c r="J165" i="9" s="1"/>
  <c r="G165" i="9"/>
  <c r="H165" i="9" s="1"/>
  <c r="E165" i="9"/>
  <c r="F165" i="9" s="1"/>
  <c r="I164" i="9"/>
  <c r="J164" i="9" s="1"/>
  <c r="G164" i="9"/>
  <c r="H164" i="9" s="1"/>
  <c r="F164" i="9"/>
  <c r="E164" i="9"/>
  <c r="I163" i="9"/>
  <c r="J163" i="9" s="1"/>
  <c r="G163" i="9"/>
  <c r="H163" i="9" s="1"/>
  <c r="E163" i="9"/>
  <c r="K163" i="9" s="1"/>
  <c r="I162" i="9"/>
  <c r="J162" i="9" s="1"/>
  <c r="G162" i="9"/>
  <c r="H162" i="9" s="1"/>
  <c r="E162" i="9"/>
  <c r="F162" i="9" s="1"/>
  <c r="I161" i="9"/>
  <c r="J161" i="9" s="1"/>
  <c r="G161" i="9"/>
  <c r="H161" i="9" s="1"/>
  <c r="F161" i="9"/>
  <c r="E161" i="9"/>
  <c r="I160" i="9"/>
  <c r="J160" i="9" s="1"/>
  <c r="G160" i="9"/>
  <c r="H160" i="9" s="1"/>
  <c r="E160" i="9"/>
  <c r="K160" i="9" s="1"/>
  <c r="I159" i="9"/>
  <c r="J159" i="9" s="1"/>
  <c r="G159" i="9"/>
  <c r="H159" i="9" s="1"/>
  <c r="E159" i="9"/>
  <c r="F159" i="9" s="1"/>
  <c r="I158" i="9"/>
  <c r="J158" i="9" s="1"/>
  <c r="G158" i="9"/>
  <c r="H158" i="9" s="1"/>
  <c r="F158" i="9"/>
  <c r="E158" i="9"/>
  <c r="I157" i="9"/>
  <c r="J157" i="9" s="1"/>
  <c r="G157" i="9"/>
  <c r="H157" i="9" s="1"/>
  <c r="E157" i="9"/>
  <c r="K157" i="9" s="1"/>
  <c r="I156" i="9"/>
  <c r="J156" i="9" s="1"/>
  <c r="G156" i="9"/>
  <c r="H156" i="9" s="1"/>
  <c r="E156" i="9"/>
  <c r="F156" i="9" s="1"/>
  <c r="I155" i="9"/>
  <c r="J155" i="9" s="1"/>
  <c r="G155" i="9"/>
  <c r="H155" i="9" s="1"/>
  <c r="F155" i="9"/>
  <c r="E155" i="9"/>
  <c r="I154" i="9"/>
  <c r="J154" i="9" s="1"/>
  <c r="G154" i="9"/>
  <c r="H154" i="9" s="1"/>
  <c r="E154" i="9"/>
  <c r="K154" i="9" s="1"/>
  <c r="I153" i="9"/>
  <c r="J153" i="9" s="1"/>
  <c r="G153" i="9"/>
  <c r="H153" i="9" s="1"/>
  <c r="E153" i="9"/>
  <c r="F153" i="9" s="1"/>
  <c r="I152" i="9"/>
  <c r="J152" i="9" s="1"/>
  <c r="G152" i="9"/>
  <c r="H152" i="9" s="1"/>
  <c r="F152" i="9"/>
  <c r="E152" i="9"/>
  <c r="I151" i="9"/>
  <c r="J151" i="9" s="1"/>
  <c r="G151" i="9"/>
  <c r="H151" i="9" s="1"/>
  <c r="E151" i="9"/>
  <c r="K151" i="9" s="1"/>
  <c r="I150" i="9"/>
  <c r="J150" i="9" s="1"/>
  <c r="G150" i="9"/>
  <c r="H150" i="9" s="1"/>
  <c r="E150" i="9"/>
  <c r="F150" i="9" s="1"/>
  <c r="I149" i="9"/>
  <c r="J149" i="9" s="1"/>
  <c r="G149" i="9"/>
  <c r="H149" i="9" s="1"/>
  <c r="H171" i="9" s="1"/>
  <c r="F149" i="9"/>
  <c r="E149" i="9"/>
  <c r="I135" i="9"/>
  <c r="J135" i="9" s="1"/>
  <c r="G135" i="9"/>
  <c r="H135" i="9" s="1"/>
  <c r="E135" i="9"/>
  <c r="I134" i="9"/>
  <c r="J134" i="9" s="1"/>
  <c r="G134" i="9"/>
  <c r="H134" i="9" s="1"/>
  <c r="E134" i="9"/>
  <c r="K134" i="9" s="1"/>
  <c r="J133" i="9"/>
  <c r="I133" i="9"/>
  <c r="K133" i="9" s="1"/>
  <c r="G133" i="9"/>
  <c r="H133" i="9" s="1"/>
  <c r="E133" i="9"/>
  <c r="F133" i="9" s="1"/>
  <c r="I132" i="9"/>
  <c r="J132" i="9" s="1"/>
  <c r="G132" i="9"/>
  <c r="H132" i="9" s="1"/>
  <c r="E132" i="9"/>
  <c r="I131" i="9"/>
  <c r="J131" i="9" s="1"/>
  <c r="G131" i="9"/>
  <c r="H131" i="9" s="1"/>
  <c r="E131" i="9"/>
  <c r="K131" i="9" s="1"/>
  <c r="J130" i="9"/>
  <c r="I130" i="9"/>
  <c r="K130" i="9" s="1"/>
  <c r="G130" i="9"/>
  <c r="H130" i="9" s="1"/>
  <c r="E130" i="9"/>
  <c r="F130" i="9" s="1"/>
  <c r="I129" i="9"/>
  <c r="J129" i="9" s="1"/>
  <c r="G129" i="9"/>
  <c r="H129" i="9" s="1"/>
  <c r="E129" i="9"/>
  <c r="K129" i="9" s="1"/>
  <c r="I128" i="9"/>
  <c r="J128" i="9" s="1"/>
  <c r="G128" i="9"/>
  <c r="H128" i="9" s="1"/>
  <c r="E128" i="9"/>
  <c r="K127" i="9"/>
  <c r="J127" i="9"/>
  <c r="I127" i="9"/>
  <c r="G127" i="9"/>
  <c r="H127" i="9" s="1"/>
  <c r="E127" i="9"/>
  <c r="F127" i="9" s="1"/>
  <c r="I126" i="9"/>
  <c r="J126" i="9" s="1"/>
  <c r="G126" i="9"/>
  <c r="H126" i="9" s="1"/>
  <c r="F126" i="9"/>
  <c r="L126" i="9" s="1"/>
  <c r="E126" i="9"/>
  <c r="K126" i="9" s="1"/>
  <c r="I125" i="9"/>
  <c r="J125" i="9" s="1"/>
  <c r="G125" i="9"/>
  <c r="H125" i="9" s="1"/>
  <c r="E125" i="9"/>
  <c r="I110" i="9"/>
  <c r="J110" i="9" s="1"/>
  <c r="G110" i="9"/>
  <c r="H110" i="9" s="1"/>
  <c r="E110" i="9"/>
  <c r="J109" i="9"/>
  <c r="I109" i="9"/>
  <c r="G109" i="9"/>
  <c r="H109" i="9" s="1"/>
  <c r="E109" i="9"/>
  <c r="F109" i="9" s="1"/>
  <c r="K108" i="9"/>
  <c r="I108" i="9"/>
  <c r="J108" i="9" s="1"/>
  <c r="G108" i="9"/>
  <c r="H108" i="9" s="1"/>
  <c r="E108" i="9"/>
  <c r="F108" i="9" s="1"/>
  <c r="L108" i="9" s="1"/>
  <c r="I107" i="9"/>
  <c r="J107" i="9" s="1"/>
  <c r="G107" i="9"/>
  <c r="H107" i="9" s="1"/>
  <c r="E107" i="9"/>
  <c r="F107" i="9" s="1"/>
  <c r="L107" i="9" s="1"/>
  <c r="J106" i="9"/>
  <c r="I106" i="9"/>
  <c r="G106" i="9"/>
  <c r="H106" i="9" s="1"/>
  <c r="E106" i="9"/>
  <c r="F106" i="9" s="1"/>
  <c r="I105" i="9"/>
  <c r="J105" i="9" s="1"/>
  <c r="G105" i="9"/>
  <c r="H105" i="9" s="1"/>
  <c r="E105" i="9"/>
  <c r="K105" i="9" s="1"/>
  <c r="I104" i="9"/>
  <c r="J104" i="9" s="1"/>
  <c r="G104" i="9"/>
  <c r="H104" i="9" s="1"/>
  <c r="E104" i="9"/>
  <c r="F104" i="9" s="1"/>
  <c r="L104" i="9" s="1"/>
  <c r="I102" i="9"/>
  <c r="J102" i="9" s="1"/>
  <c r="G102" i="9"/>
  <c r="H102" i="9" s="1"/>
  <c r="E102" i="9"/>
  <c r="K102" i="9" s="1"/>
  <c r="I101" i="9"/>
  <c r="J101" i="9" s="1"/>
  <c r="G101" i="9"/>
  <c r="H101" i="9" s="1"/>
  <c r="E101" i="9"/>
  <c r="F101" i="9" s="1"/>
  <c r="L101" i="9" s="1"/>
  <c r="K100" i="9"/>
  <c r="I100" i="9"/>
  <c r="J100" i="9" s="1"/>
  <c r="G100" i="9"/>
  <c r="H100" i="9" s="1"/>
  <c r="E100" i="9"/>
  <c r="F100" i="9" s="1"/>
  <c r="I99" i="9"/>
  <c r="J99" i="9" s="1"/>
  <c r="G99" i="9"/>
  <c r="H99" i="9" s="1"/>
  <c r="E99" i="9"/>
  <c r="K99" i="9" s="1"/>
  <c r="I98" i="9"/>
  <c r="J98" i="9" s="1"/>
  <c r="G98" i="9"/>
  <c r="H98" i="9" s="1"/>
  <c r="E98" i="9"/>
  <c r="F98" i="9" s="1"/>
  <c r="I97" i="9"/>
  <c r="J97" i="9" s="1"/>
  <c r="G97" i="9"/>
  <c r="H97" i="9" s="1"/>
  <c r="E97" i="9"/>
  <c r="F97" i="9" s="1"/>
  <c r="I96" i="9"/>
  <c r="J96" i="9" s="1"/>
  <c r="G96" i="9"/>
  <c r="H96" i="9" s="1"/>
  <c r="E96" i="9"/>
  <c r="K96" i="9" s="1"/>
  <c r="K95" i="9"/>
  <c r="I95" i="9"/>
  <c r="J95" i="9" s="1"/>
  <c r="G95" i="9"/>
  <c r="H95" i="9" s="1"/>
  <c r="E95" i="9"/>
  <c r="F95" i="9" s="1"/>
  <c r="L95" i="9" s="1"/>
  <c r="J94" i="9"/>
  <c r="I94" i="9"/>
  <c r="G94" i="9"/>
  <c r="H94" i="9" s="1"/>
  <c r="E94" i="9"/>
  <c r="F94" i="9" s="1"/>
  <c r="I93" i="9"/>
  <c r="J93" i="9" s="1"/>
  <c r="G93" i="9"/>
  <c r="H93" i="9" s="1"/>
  <c r="F93" i="9"/>
  <c r="E93" i="9"/>
  <c r="I92" i="9"/>
  <c r="J92" i="9" s="1"/>
  <c r="G92" i="9"/>
  <c r="H92" i="9" s="1"/>
  <c r="E92" i="9"/>
  <c r="F92" i="9" s="1"/>
  <c r="L92" i="9" s="1"/>
  <c r="J91" i="9"/>
  <c r="I91" i="9"/>
  <c r="G91" i="9"/>
  <c r="H91" i="9" s="1"/>
  <c r="E91" i="9"/>
  <c r="F91" i="9" s="1"/>
  <c r="K90" i="9"/>
  <c r="I90" i="9"/>
  <c r="J90" i="9" s="1"/>
  <c r="G90" i="9"/>
  <c r="H90" i="9" s="1"/>
  <c r="E90" i="9"/>
  <c r="F90" i="9" s="1"/>
  <c r="L90" i="9" s="1"/>
  <c r="I89" i="9"/>
  <c r="J89" i="9" s="1"/>
  <c r="G89" i="9"/>
  <c r="H89" i="9" s="1"/>
  <c r="E89" i="9"/>
  <c r="F89" i="9" s="1"/>
  <c r="L89" i="9" s="1"/>
  <c r="J88" i="9"/>
  <c r="I88" i="9"/>
  <c r="G88" i="9"/>
  <c r="H88" i="9" s="1"/>
  <c r="E88" i="9"/>
  <c r="F88" i="9" s="1"/>
  <c r="I87" i="9"/>
  <c r="J87" i="9" s="1"/>
  <c r="G87" i="9"/>
  <c r="H87" i="9" s="1"/>
  <c r="E87" i="9"/>
  <c r="K87" i="9" s="1"/>
  <c r="I86" i="9"/>
  <c r="J86" i="9" s="1"/>
  <c r="G86" i="9"/>
  <c r="H86" i="9" s="1"/>
  <c r="E86" i="9"/>
  <c r="F86" i="9" s="1"/>
  <c r="L86" i="9" s="1"/>
  <c r="J85" i="9"/>
  <c r="I85" i="9"/>
  <c r="K85" i="9" s="1"/>
  <c r="G85" i="9"/>
  <c r="H85" i="9" s="1"/>
  <c r="E85" i="9"/>
  <c r="F85" i="9" s="1"/>
  <c r="I84" i="9"/>
  <c r="J84" i="9" s="1"/>
  <c r="G84" i="9"/>
  <c r="H84" i="9" s="1"/>
  <c r="E84" i="9"/>
  <c r="K84" i="9" s="1"/>
  <c r="I83" i="9"/>
  <c r="J83" i="9" s="1"/>
  <c r="G83" i="9"/>
  <c r="H83" i="9" s="1"/>
  <c r="E83" i="9"/>
  <c r="F83" i="9" s="1"/>
  <c r="L83" i="9" s="1"/>
  <c r="K82" i="9"/>
  <c r="I82" i="9"/>
  <c r="J82" i="9" s="1"/>
  <c r="G82" i="9"/>
  <c r="H82" i="9" s="1"/>
  <c r="E82" i="9"/>
  <c r="F82" i="9" s="1"/>
  <c r="I81" i="9"/>
  <c r="J81" i="9" s="1"/>
  <c r="G81" i="9"/>
  <c r="H81" i="9" s="1"/>
  <c r="E81" i="9"/>
  <c r="K81" i="9" s="1"/>
  <c r="I80" i="9"/>
  <c r="J80" i="9" s="1"/>
  <c r="G80" i="9"/>
  <c r="H80" i="9" s="1"/>
  <c r="E80" i="9"/>
  <c r="F80" i="9" s="1"/>
  <c r="I79" i="9"/>
  <c r="J79" i="9" s="1"/>
  <c r="G79" i="9"/>
  <c r="H79" i="9" s="1"/>
  <c r="E79" i="9"/>
  <c r="F79" i="9" s="1"/>
  <c r="I78" i="9"/>
  <c r="J78" i="9" s="1"/>
  <c r="G78" i="9"/>
  <c r="H78" i="9" s="1"/>
  <c r="E78" i="9"/>
  <c r="K78" i="9" s="1"/>
  <c r="K77" i="9"/>
  <c r="I77" i="9"/>
  <c r="J77" i="9" s="1"/>
  <c r="G77" i="9"/>
  <c r="H77" i="9" s="1"/>
  <c r="E77" i="9"/>
  <c r="F77" i="9" s="1"/>
  <c r="L77" i="9" s="1"/>
  <c r="I63" i="9"/>
  <c r="J63" i="9" s="1"/>
  <c r="G63" i="9"/>
  <c r="H63" i="9" s="1"/>
  <c r="E63" i="9"/>
  <c r="F63" i="9" s="1"/>
  <c r="K62" i="9"/>
  <c r="J62" i="9"/>
  <c r="I62" i="9"/>
  <c r="G62" i="9"/>
  <c r="H62" i="9" s="1"/>
  <c r="E62" i="9"/>
  <c r="F62" i="9" s="1"/>
  <c r="I61" i="9"/>
  <c r="J61" i="9" s="1"/>
  <c r="G61" i="9"/>
  <c r="H61" i="9" s="1"/>
  <c r="E61" i="9"/>
  <c r="K61" i="9" s="1"/>
  <c r="I60" i="9"/>
  <c r="J60" i="9" s="1"/>
  <c r="G60" i="9"/>
  <c r="H60" i="9" s="1"/>
  <c r="E60" i="9"/>
  <c r="F60" i="9" s="1"/>
  <c r="I59" i="9"/>
  <c r="J59" i="9" s="1"/>
  <c r="G59" i="9"/>
  <c r="H59" i="9" s="1"/>
  <c r="E59" i="9"/>
  <c r="F59" i="9" s="1"/>
  <c r="L59" i="9" s="1"/>
  <c r="I58" i="9"/>
  <c r="J58" i="9" s="1"/>
  <c r="G58" i="9"/>
  <c r="K58" i="9" s="1"/>
  <c r="F58" i="9"/>
  <c r="E58" i="9"/>
  <c r="I57" i="9"/>
  <c r="J57" i="9" s="1"/>
  <c r="G57" i="9"/>
  <c r="H57" i="9" s="1"/>
  <c r="E57" i="9"/>
  <c r="F57" i="9" s="1"/>
  <c r="L57" i="9" s="1"/>
  <c r="I56" i="9"/>
  <c r="J56" i="9" s="1"/>
  <c r="G56" i="9"/>
  <c r="H56" i="9" s="1"/>
  <c r="E56" i="9"/>
  <c r="F56" i="9" s="1"/>
  <c r="L56" i="9" s="1"/>
  <c r="K55" i="9"/>
  <c r="I55" i="9"/>
  <c r="J55" i="9" s="1"/>
  <c r="G55" i="9"/>
  <c r="H55" i="9" s="1"/>
  <c r="E55" i="9"/>
  <c r="F55" i="9" s="1"/>
  <c r="L55" i="9" s="1"/>
  <c r="I54" i="9"/>
  <c r="J54" i="9" s="1"/>
  <c r="G54" i="9"/>
  <c r="H54" i="9" s="1"/>
  <c r="E54" i="9"/>
  <c r="F54" i="9" s="1"/>
  <c r="L54" i="9" s="1"/>
  <c r="K53" i="9"/>
  <c r="J53" i="9"/>
  <c r="I53" i="9"/>
  <c r="G53" i="9"/>
  <c r="H53" i="9" s="1"/>
  <c r="E53" i="9"/>
  <c r="F53" i="9" s="1"/>
  <c r="I37" i="9"/>
  <c r="J37" i="9" s="1"/>
  <c r="G37" i="9"/>
  <c r="H37" i="9" s="1"/>
  <c r="E37" i="9"/>
  <c r="F37" i="9" s="1"/>
  <c r="K36" i="9"/>
  <c r="I36" i="9"/>
  <c r="J36" i="9" s="1"/>
  <c r="G36" i="9"/>
  <c r="H36" i="9" s="1"/>
  <c r="E36" i="9"/>
  <c r="F36" i="9" s="1"/>
  <c r="L36" i="9" s="1"/>
  <c r="I35" i="9"/>
  <c r="J35" i="9" s="1"/>
  <c r="G35" i="9"/>
  <c r="H35" i="9" s="1"/>
  <c r="E35" i="9"/>
  <c r="F35" i="9" s="1"/>
  <c r="L35" i="9" s="1"/>
  <c r="K34" i="9"/>
  <c r="J34" i="9"/>
  <c r="L34" i="9" s="1"/>
  <c r="I34" i="9"/>
  <c r="G34" i="9"/>
  <c r="H34" i="9" s="1"/>
  <c r="E34" i="9"/>
  <c r="F34" i="9" s="1"/>
  <c r="I33" i="9"/>
  <c r="J33" i="9" s="1"/>
  <c r="G33" i="9"/>
  <c r="H33" i="9" s="1"/>
  <c r="E33" i="9"/>
  <c r="K33" i="9" s="1"/>
  <c r="I32" i="9"/>
  <c r="J32" i="9" s="1"/>
  <c r="G32" i="9"/>
  <c r="H32" i="9" s="1"/>
  <c r="E32" i="9"/>
  <c r="F32" i="9" s="1"/>
  <c r="I31" i="9"/>
  <c r="J31" i="9" s="1"/>
  <c r="G31" i="9"/>
  <c r="H31" i="9" s="1"/>
  <c r="E31" i="9"/>
  <c r="F31" i="9" s="1"/>
  <c r="L31" i="9" s="1"/>
  <c r="I30" i="9"/>
  <c r="J30" i="9" s="1"/>
  <c r="G30" i="9"/>
  <c r="K30" i="9" s="1"/>
  <c r="F30" i="9"/>
  <c r="E30" i="9"/>
  <c r="I29" i="9"/>
  <c r="J29" i="9" s="1"/>
  <c r="G29" i="9"/>
  <c r="H29" i="9" s="1"/>
  <c r="E29" i="9"/>
  <c r="F29" i="9" s="1"/>
  <c r="L29" i="9" s="1"/>
  <c r="I28" i="9"/>
  <c r="J28" i="9" s="1"/>
  <c r="G28" i="9"/>
  <c r="H28" i="9" s="1"/>
  <c r="E28" i="9"/>
  <c r="F28" i="9" s="1"/>
  <c r="L28" i="9" s="1"/>
  <c r="K27" i="9"/>
  <c r="I27" i="9"/>
  <c r="J27" i="9" s="1"/>
  <c r="G27" i="9"/>
  <c r="H27" i="9" s="1"/>
  <c r="E27" i="9"/>
  <c r="F27" i="9" s="1"/>
  <c r="L27" i="9" s="1"/>
  <c r="I26" i="9"/>
  <c r="J26" i="9" s="1"/>
  <c r="G26" i="9"/>
  <c r="H26" i="9" s="1"/>
  <c r="E26" i="9"/>
  <c r="F26" i="9" s="1"/>
  <c r="L26" i="9" s="1"/>
  <c r="K25" i="9"/>
  <c r="J25" i="9"/>
  <c r="L25" i="9" s="1"/>
  <c r="I25" i="9"/>
  <c r="G25" i="9"/>
  <c r="H25" i="9" s="1"/>
  <c r="E25" i="9"/>
  <c r="F25" i="9" s="1"/>
  <c r="I24" i="9"/>
  <c r="J24" i="9" s="1"/>
  <c r="G24" i="9"/>
  <c r="H24" i="9" s="1"/>
  <c r="E24" i="9"/>
  <c r="K24" i="9" s="1"/>
  <c r="I23" i="9"/>
  <c r="J23" i="9" s="1"/>
  <c r="G23" i="9"/>
  <c r="H23" i="9" s="1"/>
  <c r="E23" i="9"/>
  <c r="F23" i="9" s="1"/>
  <c r="I22" i="9"/>
  <c r="J22" i="9" s="1"/>
  <c r="G22" i="9"/>
  <c r="H22" i="9" s="1"/>
  <c r="F22" i="9"/>
  <c r="L22" i="9" s="1"/>
  <c r="E22" i="9"/>
  <c r="K22" i="9" s="1"/>
  <c r="I21" i="9"/>
  <c r="J21" i="9" s="1"/>
  <c r="H21" i="9"/>
  <c r="G21" i="9"/>
  <c r="K21" i="9" s="1"/>
  <c r="E21" i="9"/>
  <c r="F21" i="9" s="1"/>
  <c r="L21" i="9" s="1"/>
  <c r="I20" i="9"/>
  <c r="J20" i="9" s="1"/>
  <c r="G20" i="9"/>
  <c r="H20" i="9" s="1"/>
  <c r="E20" i="9"/>
  <c r="F20" i="9" s="1"/>
  <c r="I19" i="9"/>
  <c r="J19" i="9" s="1"/>
  <c r="G19" i="9"/>
  <c r="H19" i="9" s="1"/>
  <c r="E19" i="9"/>
  <c r="F19" i="9" s="1"/>
  <c r="L19" i="9" s="1"/>
  <c r="I18" i="9"/>
  <c r="J18" i="9" s="1"/>
  <c r="H18" i="9"/>
  <c r="G18" i="9"/>
  <c r="F18" i="9"/>
  <c r="L18" i="9" s="1"/>
  <c r="E18" i="9"/>
  <c r="K18" i="9" s="1"/>
  <c r="I17" i="9"/>
  <c r="J17" i="9" s="1"/>
  <c r="G17" i="9"/>
  <c r="H17" i="9" s="1"/>
  <c r="E17" i="9"/>
  <c r="F17" i="9" s="1"/>
  <c r="I16" i="9"/>
  <c r="J16" i="9" s="1"/>
  <c r="G16" i="9"/>
  <c r="H16" i="9" s="1"/>
  <c r="F16" i="9"/>
  <c r="L16" i="9" s="1"/>
  <c r="E16" i="9"/>
  <c r="K16" i="9" s="1"/>
  <c r="I15" i="9"/>
  <c r="J15" i="9" s="1"/>
  <c r="H15" i="9"/>
  <c r="G15" i="9"/>
  <c r="K15" i="9" s="1"/>
  <c r="E15" i="9"/>
  <c r="F15" i="9" s="1"/>
  <c r="L15" i="9" s="1"/>
  <c r="J14" i="9"/>
  <c r="I14" i="9"/>
  <c r="G14" i="9"/>
  <c r="H14" i="9" s="1"/>
  <c r="E14" i="9"/>
  <c r="F14" i="9" s="1"/>
  <c r="L14" i="9" s="1"/>
  <c r="J13" i="9"/>
  <c r="I13" i="9"/>
  <c r="K13" i="9" s="1"/>
  <c r="G13" i="9"/>
  <c r="H13" i="9" s="1"/>
  <c r="L13" i="9" s="1"/>
  <c r="F13" i="9"/>
  <c r="E13" i="9"/>
  <c r="I12" i="9"/>
  <c r="J12" i="9" s="1"/>
  <c r="H12" i="9"/>
  <c r="G12" i="9"/>
  <c r="E12" i="9"/>
  <c r="F12" i="9" s="1"/>
  <c r="L12" i="9" s="1"/>
  <c r="K11" i="9"/>
  <c r="I11" i="9"/>
  <c r="J11" i="9" s="1"/>
  <c r="L11" i="9" s="1"/>
  <c r="G11" i="9"/>
  <c r="H11" i="9" s="1"/>
  <c r="E11" i="9"/>
  <c r="F11" i="9" s="1"/>
  <c r="J10" i="9"/>
  <c r="I10" i="9"/>
  <c r="G10" i="9"/>
  <c r="H10" i="9" s="1"/>
  <c r="E10" i="9"/>
  <c r="K10" i="9" s="1"/>
  <c r="I9" i="9"/>
  <c r="J9" i="9" s="1"/>
  <c r="H9" i="9"/>
  <c r="G9" i="9"/>
  <c r="F9" i="9"/>
  <c r="L9" i="9" s="1"/>
  <c r="E9" i="9"/>
  <c r="K9" i="9" s="1"/>
  <c r="I8" i="9"/>
  <c r="J8" i="9" s="1"/>
  <c r="G8" i="9"/>
  <c r="H8" i="9" s="1"/>
  <c r="E8" i="9"/>
  <c r="F8" i="9" s="1"/>
  <c r="J7" i="9"/>
  <c r="I7" i="9"/>
  <c r="H7" i="9"/>
  <c r="G7" i="9"/>
  <c r="F7" i="9"/>
  <c r="L7" i="9" s="1"/>
  <c r="E7" i="9"/>
  <c r="K7" i="9" s="1"/>
  <c r="I6" i="9"/>
  <c r="J6" i="9" s="1"/>
  <c r="G6" i="9"/>
  <c r="K6" i="9" s="1"/>
  <c r="E6" i="9"/>
  <c r="F6" i="9" s="1"/>
  <c r="J5" i="9"/>
  <c r="I5" i="9"/>
  <c r="G5" i="9"/>
  <c r="H5" i="9" s="1"/>
  <c r="E5" i="9"/>
  <c r="F5" i="9" s="1"/>
  <c r="L5" i="9" s="1"/>
  <c r="G1067" i="4"/>
  <c r="J75" i="9" l="1"/>
  <c r="J171" i="9"/>
  <c r="J51" i="9"/>
  <c r="F75" i="9"/>
  <c r="L8" i="9"/>
  <c r="L37" i="9"/>
  <c r="L88" i="9"/>
  <c r="L93" i="9"/>
  <c r="L106" i="9"/>
  <c r="L149" i="9"/>
  <c r="L152" i="9"/>
  <c r="L155" i="9"/>
  <c r="L158" i="9"/>
  <c r="L161" i="9"/>
  <c r="L164" i="9"/>
  <c r="L167" i="9"/>
  <c r="F10" i="9"/>
  <c r="L10" i="9" s="1"/>
  <c r="K125" i="9"/>
  <c r="F125" i="9"/>
  <c r="K23" i="9"/>
  <c r="H30" i="9"/>
  <c r="L30" i="9" s="1"/>
  <c r="K32" i="9"/>
  <c r="L53" i="9"/>
  <c r="H58" i="9"/>
  <c r="L58" i="9" s="1"/>
  <c r="K60" i="9"/>
  <c r="L63" i="9"/>
  <c r="F78" i="9"/>
  <c r="L78" i="9" s="1"/>
  <c r="K80" i="9"/>
  <c r="L91" i="9"/>
  <c r="F96" i="9"/>
  <c r="L96" i="9" s="1"/>
  <c r="K98" i="9"/>
  <c r="L109" i="9"/>
  <c r="H147" i="9"/>
  <c r="K128" i="9"/>
  <c r="F128" i="9"/>
  <c r="L128" i="9" s="1"/>
  <c r="H201" i="9"/>
  <c r="K201" i="9"/>
  <c r="K93" i="9"/>
  <c r="J147" i="9"/>
  <c r="L150" i="9"/>
  <c r="L153" i="9"/>
  <c r="L156" i="9"/>
  <c r="L159" i="9"/>
  <c r="L162" i="9"/>
  <c r="L165" i="9"/>
  <c r="L168" i="9"/>
  <c r="K8" i="9"/>
  <c r="F24" i="9"/>
  <c r="L24" i="9" s="1"/>
  <c r="F33" i="9"/>
  <c r="F61" i="9"/>
  <c r="L61" i="9" s="1"/>
  <c r="F81" i="9"/>
  <c r="L81" i="9" s="1"/>
  <c r="K83" i="9"/>
  <c r="K88" i="9"/>
  <c r="L94" i="9"/>
  <c r="F99" i="9"/>
  <c r="L99" i="9" s="1"/>
  <c r="K101" i="9"/>
  <c r="K106" i="9"/>
  <c r="H6" i="9"/>
  <c r="L6" i="9" s="1"/>
  <c r="K17" i="9"/>
  <c r="L20" i="9"/>
  <c r="K37" i="9"/>
  <c r="K56" i="9"/>
  <c r="K63" i="9"/>
  <c r="K28" i="9"/>
  <c r="K26" i="9"/>
  <c r="K35" i="9"/>
  <c r="K54" i="9"/>
  <c r="L79" i="9"/>
  <c r="F84" i="9"/>
  <c r="L84" i="9" s="1"/>
  <c r="K86" i="9"/>
  <c r="K91" i="9"/>
  <c r="L97" i="9"/>
  <c r="F102" i="9"/>
  <c r="K104" i="9"/>
  <c r="K109" i="9"/>
  <c r="F129" i="9"/>
  <c r="L129" i="9" s="1"/>
  <c r="K132" i="9"/>
  <c r="K135" i="9"/>
  <c r="K12" i="9"/>
  <c r="K110" i="9"/>
  <c r="F110" i="9"/>
  <c r="L110" i="9" s="1"/>
  <c r="F132" i="9"/>
  <c r="L132" i="9" s="1"/>
  <c r="F135" i="9"/>
  <c r="L135" i="9" s="1"/>
  <c r="K150" i="9"/>
  <c r="K153" i="9"/>
  <c r="K156" i="9"/>
  <c r="K159" i="9"/>
  <c r="K162" i="9"/>
  <c r="K165" i="9"/>
  <c r="K168" i="9"/>
  <c r="K19" i="9"/>
  <c r="K5" i="9"/>
  <c r="K14" i="9"/>
  <c r="L82" i="9"/>
  <c r="F87" i="9"/>
  <c r="L87" i="9" s="1"/>
  <c r="K89" i="9"/>
  <c r="K94" i="9"/>
  <c r="L100" i="9"/>
  <c r="F105" i="9"/>
  <c r="L105" i="9" s="1"/>
  <c r="K107" i="9"/>
  <c r="K199" i="9"/>
  <c r="K31" i="9"/>
  <c r="K59" i="9"/>
  <c r="L62" i="9"/>
  <c r="L127" i="9"/>
  <c r="L197" i="9"/>
  <c r="L200" i="9"/>
  <c r="K29" i="9"/>
  <c r="K57" i="9"/>
  <c r="K79" i="9"/>
  <c r="L85" i="9"/>
  <c r="K92" i="9"/>
  <c r="K97" i="9"/>
  <c r="L130" i="9"/>
  <c r="L133" i="9"/>
  <c r="K20" i="9"/>
  <c r="L17" i="9"/>
  <c r="L23" i="9"/>
  <c r="L32" i="9"/>
  <c r="L60" i="9"/>
  <c r="L80" i="9"/>
  <c r="L98" i="9"/>
  <c r="K149" i="9"/>
  <c r="K152" i="9"/>
  <c r="K155" i="9"/>
  <c r="K158" i="9"/>
  <c r="K161" i="9"/>
  <c r="K164" i="9"/>
  <c r="K167" i="9"/>
  <c r="K197" i="9"/>
  <c r="K200" i="9"/>
  <c r="F131" i="9"/>
  <c r="L131" i="9" s="1"/>
  <c r="F134" i="9"/>
  <c r="L134" i="9" s="1"/>
  <c r="F151" i="9"/>
  <c r="L151" i="9" s="1"/>
  <c r="F154" i="9"/>
  <c r="L154" i="9" s="1"/>
  <c r="F157" i="9"/>
  <c r="L157" i="9" s="1"/>
  <c r="F160" i="9"/>
  <c r="L160" i="9" s="1"/>
  <c r="F163" i="9"/>
  <c r="L163" i="9" s="1"/>
  <c r="F166" i="9"/>
  <c r="L166" i="9" s="1"/>
  <c r="F169" i="9"/>
  <c r="L169" i="9" s="1"/>
  <c r="F173" i="9"/>
  <c r="F218" i="9"/>
  <c r="O453" i="3"/>
  <c r="O450" i="3"/>
  <c r="O446" i="3"/>
  <c r="O445" i="3"/>
  <c r="O444" i="3"/>
  <c r="O440" i="3"/>
  <c r="O439" i="3"/>
  <c r="O437" i="3"/>
  <c r="O436" i="3"/>
  <c r="O434" i="3"/>
  <c r="O432" i="3"/>
  <c r="O431" i="3"/>
  <c r="O428" i="3"/>
  <c r="O423" i="3"/>
  <c r="O421" i="3"/>
  <c r="O414" i="3"/>
  <c r="O413" i="3"/>
  <c r="O410" i="3"/>
  <c r="O408" i="3"/>
  <c r="O406" i="3"/>
  <c r="O403" i="3"/>
  <c r="O399" i="3"/>
  <c r="O394" i="3"/>
  <c r="O393" i="3"/>
  <c r="O391" i="3"/>
  <c r="O386" i="3"/>
  <c r="O384" i="3"/>
  <c r="O383" i="3"/>
  <c r="O382" i="3"/>
  <c r="O377" i="3"/>
  <c r="O376" i="3"/>
  <c r="O375" i="3"/>
  <c r="O374" i="3"/>
  <c r="O372" i="3"/>
  <c r="O371" i="3"/>
  <c r="O370" i="3"/>
  <c r="O373" i="3"/>
  <c r="O369" i="3"/>
  <c r="O368" i="3"/>
  <c r="O367" i="3"/>
  <c r="O366" i="3"/>
  <c r="O365" i="3"/>
  <c r="O358" i="3"/>
  <c r="O351" i="3"/>
  <c r="O350" i="3"/>
  <c r="O349" i="3"/>
  <c r="O344" i="3"/>
  <c r="O343" i="3"/>
  <c r="O333" i="3"/>
  <c r="O331" i="3"/>
  <c r="O326" i="3"/>
  <c r="O325" i="3"/>
  <c r="O323" i="3"/>
  <c r="O321" i="3"/>
  <c r="O319" i="3"/>
  <c r="O316" i="3"/>
  <c r="O315" i="3"/>
  <c r="O312" i="3"/>
  <c r="O311" i="3"/>
  <c r="O310" i="3"/>
  <c r="O306" i="3"/>
  <c r="O305" i="3"/>
  <c r="O304" i="3"/>
  <c r="O300" i="3"/>
  <c r="O299" i="3"/>
  <c r="O298" i="3"/>
  <c r="O294" i="3"/>
  <c r="O293" i="3"/>
  <c r="O288" i="3"/>
  <c r="O286" i="3"/>
  <c r="O285" i="3"/>
  <c r="O281" i="3"/>
  <c r="O279" i="3"/>
  <c r="O248" i="3"/>
  <c r="O247" i="3"/>
  <c r="O246" i="3"/>
  <c r="O245" i="3"/>
  <c r="O243" i="3"/>
  <c r="O241" i="3"/>
  <c r="O240" i="3"/>
  <c r="O239" i="3"/>
  <c r="O238" i="3"/>
  <c r="O237" i="3"/>
  <c r="O236" i="3"/>
  <c r="O233" i="3"/>
  <c r="O232" i="3"/>
  <c r="O230" i="3"/>
  <c r="O222" i="3"/>
  <c r="O220" i="3"/>
  <c r="O219" i="3"/>
  <c r="O218" i="3"/>
  <c r="O210" i="3"/>
  <c r="O208" i="3"/>
  <c r="O207" i="3"/>
  <c r="O205" i="3"/>
  <c r="O200" i="3"/>
  <c r="O197" i="3"/>
  <c r="O194" i="3"/>
  <c r="O191" i="3"/>
  <c r="O190" i="3"/>
  <c r="O184" i="3"/>
  <c r="O182" i="3"/>
  <c r="O180" i="3"/>
  <c r="O179" i="3"/>
  <c r="O178" i="3"/>
  <c r="O176" i="3"/>
  <c r="O175" i="3"/>
  <c r="O174" i="3"/>
  <c r="O173" i="3"/>
  <c r="O172" i="3"/>
  <c r="O171" i="3"/>
  <c r="O170" i="3"/>
  <c r="O169" i="3"/>
  <c r="O168" i="3"/>
  <c r="O166" i="3"/>
  <c r="O165" i="3"/>
  <c r="O164" i="3"/>
  <c r="O163" i="3"/>
  <c r="O162" i="3"/>
  <c r="O161" i="3"/>
  <c r="O160" i="3"/>
  <c r="O159" i="3"/>
  <c r="O158" i="3"/>
  <c r="O156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39" i="3"/>
  <c r="E448" i="3"/>
  <c r="O448" i="3" s="1"/>
  <c r="E435" i="3"/>
  <c r="O435" i="3" s="1"/>
  <c r="E433" i="3"/>
  <c r="O433" i="3" s="1"/>
  <c r="E430" i="3"/>
  <c r="O430" i="3" s="1"/>
  <c r="E429" i="3"/>
  <c r="O429" i="3" s="1"/>
  <c r="E426" i="3"/>
  <c r="E423" i="3"/>
  <c r="E421" i="3"/>
  <c r="E419" i="3"/>
  <c r="O419" i="3" s="1"/>
  <c r="E417" i="3"/>
  <c r="O417" i="3" s="1"/>
  <c r="E414" i="3"/>
  <c r="E427" i="3" s="1"/>
  <c r="O427" i="3" s="1"/>
  <c r="E413" i="3"/>
  <c r="E405" i="3"/>
  <c r="E404" i="3"/>
  <c r="O404" i="3" s="1"/>
  <c r="E403" i="3"/>
  <c r="E392" i="3"/>
  <c r="O392" i="3" s="1"/>
  <c r="E391" i="3"/>
  <c r="E390" i="3"/>
  <c r="O390" i="3" s="1"/>
  <c r="E388" i="3"/>
  <c r="O388" i="3" s="1"/>
  <c r="E387" i="3"/>
  <c r="O387" i="3" s="1"/>
  <c r="E386" i="3"/>
  <c r="E385" i="3"/>
  <c r="O385" i="3" s="1"/>
  <c r="E384" i="3"/>
  <c r="E383" i="3"/>
  <c r="E442" i="3" s="1"/>
  <c r="O442" i="3" s="1"/>
  <c r="E382" i="3"/>
  <c r="E381" i="3"/>
  <c r="O381" i="3" s="1"/>
  <c r="E380" i="3"/>
  <c r="O380" i="3" s="1"/>
  <c r="E363" i="3"/>
  <c r="O363" i="3" s="1"/>
  <c r="E358" i="3"/>
  <c r="E355" i="3"/>
  <c r="O355" i="3" s="1"/>
  <c r="E354" i="3"/>
  <c r="O354" i="3" s="1"/>
  <c r="E353" i="3"/>
  <c r="O353" i="3" s="1"/>
  <c r="E352" i="3"/>
  <c r="O352" i="3" s="1"/>
  <c r="E351" i="3"/>
  <c r="E350" i="3"/>
  <c r="E349" i="3"/>
  <c r="E348" i="3"/>
  <c r="O348" i="3" s="1"/>
  <c r="E347" i="3"/>
  <c r="O347" i="3" s="1"/>
  <c r="E346" i="3"/>
  <c r="O346" i="3" s="1"/>
  <c r="E345" i="3"/>
  <c r="O345" i="3" s="1"/>
  <c r="E343" i="3"/>
  <c r="E342" i="3"/>
  <c r="O342" i="3" s="1"/>
  <c r="E341" i="3"/>
  <c r="O341" i="3" s="1"/>
  <c r="E340" i="3"/>
  <c r="O340" i="3" s="1"/>
  <c r="E336" i="3"/>
  <c r="O336" i="3" s="1"/>
  <c r="E335" i="3"/>
  <c r="O335" i="3" s="1"/>
  <c r="E334" i="3"/>
  <c r="O334" i="3" s="1"/>
  <c r="E331" i="3"/>
  <c r="E329" i="3"/>
  <c r="O329" i="3" s="1"/>
  <c r="E322" i="3"/>
  <c r="O322" i="3" s="1"/>
  <c r="E319" i="3"/>
  <c r="E316" i="3"/>
  <c r="E314" i="3"/>
  <c r="O314" i="3" s="1"/>
  <c r="E313" i="3"/>
  <c r="O313" i="3" s="1"/>
  <c r="E312" i="3"/>
  <c r="E311" i="3"/>
  <c r="E310" i="3"/>
  <c r="E309" i="3"/>
  <c r="O309" i="3" s="1"/>
  <c r="E308" i="3"/>
  <c r="O308" i="3" s="1"/>
  <c r="E307" i="3"/>
  <c r="O307" i="3" s="1"/>
  <c r="E306" i="3"/>
  <c r="E305" i="3"/>
  <c r="E304" i="3"/>
  <c r="E303" i="3"/>
  <c r="O303" i="3" s="1"/>
  <c r="E302" i="3"/>
  <c r="O302" i="3" s="1"/>
  <c r="E301" i="3"/>
  <c r="O301" i="3" s="1"/>
  <c r="E300" i="3"/>
  <c r="E299" i="3"/>
  <c r="E298" i="3"/>
  <c r="E297" i="3"/>
  <c r="O297" i="3" s="1"/>
  <c r="E296" i="3"/>
  <c r="O296" i="3" s="1"/>
  <c r="E295" i="3"/>
  <c r="O295" i="3" s="1"/>
  <c r="E294" i="3"/>
  <c r="E293" i="3"/>
  <c r="E291" i="3"/>
  <c r="O291" i="3" s="1"/>
  <c r="E290" i="3"/>
  <c r="O290" i="3" s="1"/>
  <c r="E289" i="3"/>
  <c r="E415" i="3" s="1"/>
  <c r="O415" i="3" s="1"/>
  <c r="E288" i="3"/>
  <c r="E416" i="3" s="1"/>
  <c r="O416" i="3" s="1"/>
  <c r="E286" i="3"/>
  <c r="E285" i="3"/>
  <c r="E280" i="3"/>
  <c r="O280" i="3" s="1"/>
  <c r="E282" i="3"/>
  <c r="O282" i="3" s="1"/>
  <c r="E284" i="3"/>
  <c r="O284" i="3" s="1"/>
  <c r="E283" i="3"/>
  <c r="O283" i="3" s="1"/>
  <c r="E281" i="3"/>
  <c r="E279" i="3"/>
  <c r="E278" i="3"/>
  <c r="O278" i="3" s="1"/>
  <c r="C278" i="3"/>
  <c r="B278" i="3"/>
  <c r="E276" i="3"/>
  <c r="O276" i="3" s="1"/>
  <c r="E273" i="3"/>
  <c r="O273" i="3" s="1"/>
  <c r="E272" i="3"/>
  <c r="O272" i="3" s="1"/>
  <c r="E271" i="3"/>
  <c r="O271" i="3" s="1"/>
  <c r="E270" i="3"/>
  <c r="O270" i="3" s="1"/>
  <c r="E269" i="3"/>
  <c r="O269" i="3" s="1"/>
  <c r="E268" i="3"/>
  <c r="O268" i="3" s="1"/>
  <c r="E267" i="3"/>
  <c r="O267" i="3" s="1"/>
  <c r="E266" i="3"/>
  <c r="O266" i="3" s="1"/>
  <c r="E265" i="3"/>
  <c r="O265" i="3" s="1"/>
  <c r="E264" i="3"/>
  <c r="O264" i="3" s="1"/>
  <c r="E263" i="3"/>
  <c r="O263" i="3" s="1"/>
  <c r="E262" i="3"/>
  <c r="O262" i="3" s="1"/>
  <c r="E261" i="3"/>
  <c r="O261" i="3" s="1"/>
  <c r="E260" i="3"/>
  <c r="O260" i="3" s="1"/>
  <c r="E259" i="3"/>
  <c r="O259" i="3" s="1"/>
  <c r="E258" i="3"/>
  <c r="O258" i="3" s="1"/>
  <c r="E257" i="3"/>
  <c r="E339" i="3" s="1"/>
  <c r="O339" i="3" s="1"/>
  <c r="E256" i="3"/>
  <c r="O256" i="3" s="1"/>
  <c r="E255" i="3"/>
  <c r="O255" i="3" s="1"/>
  <c r="E254" i="3"/>
  <c r="O254" i="3" s="1"/>
  <c r="E253" i="3"/>
  <c r="O253" i="3" s="1"/>
  <c r="E252" i="3"/>
  <c r="O252" i="3" s="1"/>
  <c r="E251" i="3"/>
  <c r="O251" i="3" s="1"/>
  <c r="E250" i="3"/>
  <c r="O250" i="3" s="1"/>
  <c r="E249" i="3"/>
  <c r="E292" i="3" s="1"/>
  <c r="O292" i="3" s="1"/>
  <c r="E247" i="3"/>
  <c r="E246" i="3"/>
  <c r="E245" i="3"/>
  <c r="E328" i="3" s="1"/>
  <c r="E242" i="3"/>
  <c r="O242" i="3" s="1"/>
  <c r="E239" i="3"/>
  <c r="E324" i="3" s="1"/>
  <c r="O324" i="3" s="1"/>
  <c r="E235" i="3"/>
  <c r="O235" i="3" s="1"/>
  <c r="C235" i="3"/>
  <c r="B235" i="3"/>
  <c r="E233" i="3"/>
  <c r="E230" i="3"/>
  <c r="E229" i="3"/>
  <c r="O229" i="3" s="1"/>
  <c r="E228" i="3"/>
  <c r="O228" i="3" s="1"/>
  <c r="E227" i="3"/>
  <c r="O227" i="3" s="1"/>
  <c r="E226" i="3"/>
  <c r="O226" i="3" s="1"/>
  <c r="E225" i="3"/>
  <c r="O225" i="3" s="1"/>
  <c r="E224" i="3"/>
  <c r="O224" i="3" s="1"/>
  <c r="E223" i="3"/>
  <c r="O223" i="3" s="1"/>
  <c r="E222" i="3"/>
  <c r="E221" i="3"/>
  <c r="O221" i="3" s="1"/>
  <c r="E220" i="3"/>
  <c r="E219" i="3"/>
  <c r="E218" i="3"/>
  <c r="E217" i="3"/>
  <c r="O217" i="3" s="1"/>
  <c r="E216" i="3"/>
  <c r="O216" i="3" s="1"/>
  <c r="E215" i="3"/>
  <c r="O215" i="3" s="1"/>
  <c r="E214" i="3"/>
  <c r="O214" i="3" s="1"/>
  <c r="E213" i="3"/>
  <c r="O213" i="3" s="1"/>
  <c r="E212" i="3"/>
  <c r="O212" i="3" s="1"/>
  <c r="E211" i="3"/>
  <c r="O211" i="3" s="1"/>
  <c r="E210" i="3"/>
  <c r="E209" i="3"/>
  <c r="O209" i="3" s="1"/>
  <c r="E208" i="3"/>
  <c r="E207" i="3"/>
  <c r="E205" i="3"/>
  <c r="E204" i="3"/>
  <c r="O204" i="3" s="1"/>
  <c r="E203" i="3"/>
  <c r="O203" i="3" s="1"/>
  <c r="E202" i="3"/>
  <c r="O202" i="3" s="1"/>
  <c r="E201" i="3"/>
  <c r="O201" i="3" s="1"/>
  <c r="E199" i="3"/>
  <c r="O199" i="3" s="1"/>
  <c r="E198" i="3"/>
  <c r="O198" i="3" s="1"/>
  <c r="E197" i="3"/>
  <c r="E196" i="3"/>
  <c r="O196" i="3" s="1"/>
  <c r="C196" i="3"/>
  <c r="B196" i="3"/>
  <c r="E194" i="3"/>
  <c r="E191" i="3"/>
  <c r="E190" i="3"/>
  <c r="E189" i="3"/>
  <c r="O189" i="3" s="1"/>
  <c r="E188" i="3"/>
  <c r="O188" i="3" s="1"/>
  <c r="E187" i="3"/>
  <c r="O187" i="3" s="1"/>
  <c r="E186" i="3"/>
  <c r="O186" i="3" s="1"/>
  <c r="E185" i="3"/>
  <c r="O185" i="3" s="1"/>
  <c r="E184" i="3"/>
  <c r="E183" i="3"/>
  <c r="O183" i="3" s="1"/>
  <c r="E182" i="3"/>
  <c r="E181" i="3"/>
  <c r="O181" i="3" s="1"/>
  <c r="E180" i="3"/>
  <c r="E179" i="3"/>
  <c r="E178" i="3"/>
  <c r="E177" i="3"/>
  <c r="O177" i="3" s="1"/>
  <c r="L102" i="9" l="1"/>
  <c r="L33" i="9"/>
  <c r="L51" i="9" s="1"/>
  <c r="F51" i="9"/>
  <c r="L75" i="9"/>
  <c r="L171" i="9"/>
  <c r="H51" i="9"/>
  <c r="L201" i="9"/>
  <c r="L218" i="9"/>
  <c r="H75" i="9"/>
  <c r="L125" i="9"/>
  <c r="L147" i="9" s="1"/>
  <c r="F147" i="9"/>
  <c r="L173" i="9"/>
  <c r="F171" i="9"/>
  <c r="E441" i="3"/>
  <c r="O441" i="3" s="1"/>
  <c r="O328" i="3"/>
  <c r="E330" i="3"/>
  <c r="O330" i="3" s="1"/>
  <c r="O289" i="3"/>
  <c r="O249" i="3"/>
  <c r="E332" i="3"/>
  <c r="O332" i="3" s="1"/>
  <c r="O257" i="3"/>
  <c r="E337" i="3"/>
  <c r="O337" i="3" s="1"/>
  <c r="E327" i="3"/>
  <c r="O327" i="3" s="1"/>
  <c r="E338" i="3"/>
  <c r="O338" i="3" s="1"/>
  <c r="E228" i="9" l="1"/>
  <c r="E174" i="9"/>
  <c r="G113" i="5"/>
  <c r="F113" i="5"/>
  <c r="J1197" i="4"/>
  <c r="H1197" i="4"/>
  <c r="I1196" i="4"/>
  <c r="J1196" i="4" s="1"/>
  <c r="G1196" i="4"/>
  <c r="H1196" i="4" s="1"/>
  <c r="I1195" i="4"/>
  <c r="J1195" i="4" s="1"/>
  <c r="G1195" i="4"/>
  <c r="H1195" i="4" s="1"/>
  <c r="I1194" i="4"/>
  <c r="J1194" i="4" s="1"/>
  <c r="G1194" i="4"/>
  <c r="H1194" i="4" s="1"/>
  <c r="I1193" i="4"/>
  <c r="J1193" i="4" s="1"/>
  <c r="J1198" i="4" s="1"/>
  <c r="G1193" i="4"/>
  <c r="H1193" i="4" s="1"/>
  <c r="H1190" i="4"/>
  <c r="J1189" i="4"/>
  <c r="H1189" i="4"/>
  <c r="J1188" i="4"/>
  <c r="H1188" i="4"/>
  <c r="J1187" i="4"/>
  <c r="H1187" i="4"/>
  <c r="J1186" i="4"/>
  <c r="H1186" i="4"/>
  <c r="J1185" i="4"/>
  <c r="H1185" i="4"/>
  <c r="J1184" i="4"/>
  <c r="J1190" i="4" s="1"/>
  <c r="H1184" i="4"/>
  <c r="J1183" i="4"/>
  <c r="H1183" i="4"/>
  <c r="I1182" i="4"/>
  <c r="J1182" i="4" s="1"/>
  <c r="G114" i="5" s="1"/>
  <c r="G1182" i="4"/>
  <c r="H1182" i="4" s="1"/>
  <c r="K174" i="9" l="1"/>
  <c r="F174" i="9"/>
  <c r="F228" i="9"/>
  <c r="K228" i="9"/>
  <c r="E1185" i="4"/>
  <c r="F114" i="5"/>
  <c r="K1193" i="4"/>
  <c r="H1198" i="4"/>
  <c r="E1197" i="4" s="1"/>
  <c r="F1197" i="4" s="1"/>
  <c r="L1197" i="4" s="1"/>
  <c r="K1185" i="4"/>
  <c r="F1185" i="4"/>
  <c r="F1193" i="4"/>
  <c r="L174" i="9" l="1"/>
  <c r="L195" i="9" s="1"/>
  <c r="F195" i="9"/>
  <c r="L228" i="9"/>
  <c r="K1197" i="4"/>
  <c r="L1185" i="4"/>
  <c r="E1186" i="4"/>
  <c r="L1193" i="4"/>
  <c r="E229" i="9" l="1"/>
  <c r="F1186" i="4"/>
  <c r="K1186" i="4"/>
  <c r="K229" i="9" l="1"/>
  <c r="F229" i="9"/>
  <c r="L1186" i="4"/>
  <c r="L229" i="9" l="1"/>
  <c r="L240" i="9" s="1"/>
  <c r="F240" i="9"/>
  <c r="J229" i="6"/>
  <c r="H229" i="6"/>
  <c r="J228" i="6"/>
  <c r="H228" i="6"/>
  <c r="J1175" i="4"/>
  <c r="H1175" i="4"/>
  <c r="F1175" i="4"/>
  <c r="H240" i="6" l="1"/>
  <c r="L1175" i="4"/>
  <c r="K1175" i="4"/>
  <c r="J240" i="6" l="1"/>
  <c r="J1140" i="4"/>
  <c r="H1140" i="4"/>
  <c r="K1140" i="4"/>
  <c r="J1096" i="4"/>
  <c r="H1096" i="4"/>
  <c r="K1096" i="4"/>
  <c r="E701" i="4"/>
  <c r="F1140" i="4" l="1"/>
  <c r="L1140" i="4" s="1"/>
  <c r="F1096" i="4"/>
  <c r="L1096" i="4" s="1"/>
  <c r="B4" i="8" l="1"/>
  <c r="I173" i="6" l="1"/>
  <c r="G173" i="6"/>
  <c r="I169" i="6"/>
  <c r="G169" i="6"/>
  <c r="H169" i="6" s="1"/>
  <c r="I168" i="6"/>
  <c r="G168" i="6"/>
  <c r="I167" i="6"/>
  <c r="J167" i="6" s="1"/>
  <c r="G167" i="6"/>
  <c r="H167" i="6" s="1"/>
  <c r="I159" i="6"/>
  <c r="J159" i="6" s="1"/>
  <c r="G159" i="6"/>
  <c r="H159" i="6" s="1"/>
  <c r="I158" i="6"/>
  <c r="J158" i="6" s="1"/>
  <c r="G158" i="6"/>
  <c r="I157" i="6"/>
  <c r="G157" i="6"/>
  <c r="I156" i="6"/>
  <c r="G156" i="6"/>
  <c r="I135" i="6"/>
  <c r="J135" i="6" s="1"/>
  <c r="G135" i="6"/>
  <c r="H135" i="6" s="1"/>
  <c r="I110" i="6"/>
  <c r="J110" i="6" s="1"/>
  <c r="G110" i="6"/>
  <c r="H110" i="6" s="1"/>
  <c r="I93" i="6"/>
  <c r="J93" i="6" s="1"/>
  <c r="G93" i="6"/>
  <c r="H93" i="6" s="1"/>
  <c r="I92" i="6"/>
  <c r="J92" i="6" s="1"/>
  <c r="G92" i="6"/>
  <c r="H92" i="6" s="1"/>
  <c r="I91" i="6"/>
  <c r="G91" i="6"/>
  <c r="I37" i="6"/>
  <c r="G37" i="6"/>
  <c r="I36" i="6"/>
  <c r="G36" i="6"/>
  <c r="H36" i="6" s="1"/>
  <c r="I1178" i="4"/>
  <c r="J1178" i="4" s="1"/>
  <c r="G1178" i="4"/>
  <c r="H1178" i="4" s="1"/>
  <c r="E1178" i="4"/>
  <c r="F1178" i="4" s="1"/>
  <c r="I1177" i="4"/>
  <c r="J1177" i="4" s="1"/>
  <c r="G1177" i="4"/>
  <c r="H1177" i="4" s="1"/>
  <c r="E1177" i="4"/>
  <c r="F1177" i="4" s="1"/>
  <c r="I1176" i="4"/>
  <c r="G1176" i="4"/>
  <c r="E1176" i="4"/>
  <c r="I1174" i="4"/>
  <c r="G1174" i="4"/>
  <c r="I1173" i="4"/>
  <c r="G1173" i="4"/>
  <c r="H1173" i="4" s="1"/>
  <c r="I1172" i="4"/>
  <c r="G1172" i="4"/>
  <c r="H1172" i="4" s="1"/>
  <c r="I1171" i="4"/>
  <c r="J1171" i="4" s="1"/>
  <c r="G1171" i="4"/>
  <c r="H1171" i="4" s="1"/>
  <c r="I1170" i="4"/>
  <c r="J1170" i="4" s="1"/>
  <c r="G1170" i="4"/>
  <c r="I1169" i="4"/>
  <c r="G1169" i="4"/>
  <c r="I1168" i="4"/>
  <c r="G1168" i="4"/>
  <c r="I1167" i="4"/>
  <c r="J1167" i="4" s="1"/>
  <c r="G1167" i="4"/>
  <c r="I1166" i="4"/>
  <c r="J1166" i="4" s="1"/>
  <c r="G1166" i="4"/>
  <c r="H1166" i="4" s="1"/>
  <c r="I1165" i="4"/>
  <c r="J1165" i="4" s="1"/>
  <c r="G1165" i="4"/>
  <c r="H1165" i="4" s="1"/>
  <c r="I1164" i="4"/>
  <c r="J1164" i="4" s="1"/>
  <c r="G1164" i="4"/>
  <c r="I1163" i="4"/>
  <c r="J1163" i="4" s="1"/>
  <c r="G1163" i="4"/>
  <c r="I1162" i="4"/>
  <c r="G1162" i="4"/>
  <c r="H1162" i="4" s="1"/>
  <c r="I1161" i="4"/>
  <c r="G1161" i="4"/>
  <c r="H1161" i="4" s="1"/>
  <c r="I1160" i="4"/>
  <c r="J1160" i="4" s="1"/>
  <c r="G1160" i="4"/>
  <c r="H1160" i="4" s="1"/>
  <c r="I1159" i="4"/>
  <c r="J1159" i="4" s="1"/>
  <c r="G1159" i="4"/>
  <c r="H1159" i="4" s="1"/>
  <c r="I1143" i="4"/>
  <c r="J1143" i="4" s="1"/>
  <c r="G1143" i="4"/>
  <c r="H1143" i="4" s="1"/>
  <c r="E1143" i="4"/>
  <c r="I1142" i="4"/>
  <c r="G1142" i="4"/>
  <c r="H1142" i="4" s="1"/>
  <c r="E1142" i="4"/>
  <c r="I1141" i="4"/>
  <c r="G1141" i="4"/>
  <c r="E1141" i="4"/>
  <c r="F1141" i="4" s="1"/>
  <c r="I1139" i="4"/>
  <c r="J1139" i="4" s="1"/>
  <c r="G1139" i="4"/>
  <c r="H1139" i="4" s="1"/>
  <c r="I1138" i="4"/>
  <c r="J1138" i="4" s="1"/>
  <c r="G1138" i="4"/>
  <c r="I1137" i="4"/>
  <c r="G1137" i="4"/>
  <c r="I1136" i="4"/>
  <c r="G1136" i="4"/>
  <c r="I1135" i="4"/>
  <c r="G1135" i="4"/>
  <c r="I1134" i="4"/>
  <c r="J1134" i="4" s="1"/>
  <c r="G1134" i="4"/>
  <c r="E1134" i="4"/>
  <c r="F1134" i="4" s="1"/>
  <c r="I1133" i="4"/>
  <c r="J1133" i="4" s="1"/>
  <c r="G1133" i="4"/>
  <c r="H1133" i="4" s="1"/>
  <c r="I1132" i="4"/>
  <c r="J1132" i="4" s="1"/>
  <c r="G1132" i="4"/>
  <c r="I1131" i="4"/>
  <c r="J1131" i="4" s="1"/>
  <c r="G1131" i="4"/>
  <c r="I1130" i="4"/>
  <c r="G1130" i="4"/>
  <c r="H1130" i="4" s="1"/>
  <c r="I1129" i="4"/>
  <c r="G1129" i="4"/>
  <c r="H1129" i="4" s="1"/>
  <c r="I1128" i="4"/>
  <c r="J1128" i="4" s="1"/>
  <c r="G1128" i="4"/>
  <c r="H1128" i="4" s="1"/>
  <c r="I1127" i="4"/>
  <c r="G1127" i="4"/>
  <c r="H1127" i="4" s="1"/>
  <c r="I1126" i="4"/>
  <c r="J1126" i="4" s="1"/>
  <c r="G1126" i="4"/>
  <c r="I1125" i="4"/>
  <c r="G1125" i="4"/>
  <c r="I1124" i="4"/>
  <c r="G1124" i="4"/>
  <c r="I1123" i="4"/>
  <c r="G1123" i="4"/>
  <c r="H1123" i="4" s="1"/>
  <c r="I1122" i="4"/>
  <c r="J1122" i="4" s="1"/>
  <c r="G1122" i="4"/>
  <c r="H1122" i="4" s="1"/>
  <c r="I1121" i="4"/>
  <c r="J1121" i="4" s="1"/>
  <c r="G1121" i="4"/>
  <c r="H1121" i="4" s="1"/>
  <c r="I1120" i="4"/>
  <c r="J1120" i="4" s="1"/>
  <c r="G1120" i="4"/>
  <c r="I1119" i="4"/>
  <c r="G1119" i="4"/>
  <c r="I1118" i="4"/>
  <c r="G1118" i="4"/>
  <c r="I1117" i="4"/>
  <c r="G1117" i="4"/>
  <c r="H1117" i="4" s="1"/>
  <c r="I1116" i="4"/>
  <c r="J1116" i="4" s="1"/>
  <c r="G1116" i="4"/>
  <c r="H1116" i="4" s="1"/>
  <c r="I1115" i="4"/>
  <c r="J1115" i="4" s="1"/>
  <c r="G1115" i="4"/>
  <c r="H1115" i="4" s="1"/>
  <c r="I1099" i="4"/>
  <c r="J1099" i="4" s="1"/>
  <c r="G1099" i="4"/>
  <c r="H1099" i="4" s="1"/>
  <c r="E1099" i="4"/>
  <c r="I1098" i="4"/>
  <c r="G1098" i="4"/>
  <c r="E1098" i="4"/>
  <c r="I1097" i="4"/>
  <c r="G1097" i="4"/>
  <c r="E1097" i="4"/>
  <c r="F1097" i="4" s="1"/>
  <c r="I1095" i="4"/>
  <c r="G1095" i="4"/>
  <c r="H1095" i="4" s="1"/>
  <c r="I1094" i="4"/>
  <c r="J1094" i="4" s="1"/>
  <c r="G1094" i="4"/>
  <c r="H1094" i="4" s="1"/>
  <c r="I1093" i="4"/>
  <c r="G1093" i="4"/>
  <c r="I1092" i="4"/>
  <c r="G1092" i="4"/>
  <c r="I1091" i="4"/>
  <c r="G1091" i="4"/>
  <c r="I1090" i="4"/>
  <c r="J1090" i="4" s="1"/>
  <c r="G1090" i="4"/>
  <c r="H1090" i="4" s="1"/>
  <c r="I1089" i="4"/>
  <c r="J1089" i="4" s="1"/>
  <c r="G1089" i="4"/>
  <c r="H1089" i="4" s="1"/>
  <c r="I1088" i="4"/>
  <c r="J1088" i="4" s="1"/>
  <c r="G1088" i="4"/>
  <c r="H1088" i="4" s="1"/>
  <c r="I1087" i="4"/>
  <c r="G1087" i="4"/>
  <c r="I1086" i="4"/>
  <c r="G1086" i="4"/>
  <c r="I1085" i="4"/>
  <c r="G1085" i="4"/>
  <c r="I1084" i="4"/>
  <c r="J1084" i="4" s="1"/>
  <c r="G1084" i="4"/>
  <c r="H1084" i="4" s="1"/>
  <c r="I1083" i="4"/>
  <c r="J1083" i="4" s="1"/>
  <c r="G1083" i="4"/>
  <c r="H1083" i="4" s="1"/>
  <c r="I1067" i="4"/>
  <c r="J1067" i="4" s="1"/>
  <c r="H1067" i="4"/>
  <c r="E1067" i="4"/>
  <c r="F1067" i="4" s="1"/>
  <c r="I1066" i="4"/>
  <c r="J1066" i="4" s="1"/>
  <c r="G1066" i="4"/>
  <c r="E1066" i="4"/>
  <c r="I1065" i="4"/>
  <c r="G1065" i="4"/>
  <c r="E1065" i="4"/>
  <c r="I1064" i="4"/>
  <c r="J1064" i="4" s="1"/>
  <c r="G1064" i="4"/>
  <c r="H1064" i="4" s="1"/>
  <c r="E1064" i="4"/>
  <c r="F1064" i="4" s="1"/>
  <c r="I1059" i="4"/>
  <c r="J1059" i="4" s="1"/>
  <c r="G1059" i="4"/>
  <c r="H1059" i="4" s="1"/>
  <c r="E1059" i="4"/>
  <c r="I1058" i="4"/>
  <c r="G1058" i="4"/>
  <c r="E1058" i="4"/>
  <c r="I1057" i="4"/>
  <c r="G1057" i="4"/>
  <c r="H1057" i="4" s="1"/>
  <c r="E1057" i="4"/>
  <c r="I1056" i="4"/>
  <c r="G1056" i="4"/>
  <c r="H1056" i="4" s="1"/>
  <c r="E1056" i="4"/>
  <c r="F1056" i="4" s="1"/>
  <c r="I1055" i="4"/>
  <c r="J1055" i="4" s="1"/>
  <c r="G1055" i="4"/>
  <c r="H1055" i="4" s="1"/>
  <c r="I1054" i="4"/>
  <c r="G1054" i="4"/>
  <c r="I1053" i="4"/>
  <c r="G1053" i="4"/>
  <c r="I1052" i="4"/>
  <c r="G1052" i="4"/>
  <c r="I1051" i="4"/>
  <c r="J1051" i="4" s="1"/>
  <c r="G1051" i="4"/>
  <c r="H1051" i="4" s="1"/>
  <c r="I1050" i="4"/>
  <c r="J1050" i="4" s="1"/>
  <c r="G1050" i="4"/>
  <c r="H1050" i="4" s="1"/>
  <c r="I1049" i="4"/>
  <c r="J1049" i="4" s="1"/>
  <c r="G1049" i="4"/>
  <c r="H1049" i="4" s="1"/>
  <c r="I1048" i="4"/>
  <c r="G1048" i="4"/>
  <c r="I1047" i="4"/>
  <c r="G1047" i="4"/>
  <c r="H1047" i="4" s="1"/>
  <c r="I1046" i="4"/>
  <c r="G1046" i="4"/>
  <c r="I1045" i="4"/>
  <c r="J1045" i="4" s="1"/>
  <c r="G1045" i="4"/>
  <c r="H1045" i="4" s="1"/>
  <c r="I1044" i="4"/>
  <c r="J1044" i="4" s="1"/>
  <c r="G1044" i="4"/>
  <c r="H1044" i="4" s="1"/>
  <c r="I1043" i="4"/>
  <c r="J1043" i="4" s="1"/>
  <c r="G1043" i="4"/>
  <c r="H1043" i="4" s="1"/>
  <c r="I1042" i="4"/>
  <c r="J1042" i="4" s="1"/>
  <c r="G1042" i="4"/>
  <c r="I1041" i="4"/>
  <c r="G1041" i="4"/>
  <c r="I1040" i="4"/>
  <c r="J1040" i="4" s="1"/>
  <c r="G1040" i="4"/>
  <c r="I1039" i="4"/>
  <c r="J1039" i="4" s="1"/>
  <c r="G1039" i="4"/>
  <c r="H1039" i="4" s="1"/>
  <c r="I1038" i="4"/>
  <c r="J1038" i="4" s="1"/>
  <c r="G1038" i="4"/>
  <c r="H1038" i="4" s="1"/>
  <c r="I1037" i="4"/>
  <c r="J1037" i="4" s="1"/>
  <c r="G1037" i="4"/>
  <c r="H1037" i="4" s="1"/>
  <c r="I1036" i="4"/>
  <c r="J1036" i="4" s="1"/>
  <c r="G1036" i="4"/>
  <c r="I1035" i="4"/>
  <c r="G1035" i="4"/>
  <c r="H1035" i="4" s="1"/>
  <c r="I1034" i="4"/>
  <c r="G1034" i="4"/>
  <c r="I1033" i="4"/>
  <c r="J1033" i="4" s="1"/>
  <c r="G1033" i="4"/>
  <c r="H1033" i="4" s="1"/>
  <c r="I1032" i="4"/>
  <c r="J1032" i="4" s="1"/>
  <c r="G1032" i="4"/>
  <c r="H1032" i="4" s="1"/>
  <c r="I1031" i="4"/>
  <c r="J1031" i="4" s="1"/>
  <c r="G1031" i="4"/>
  <c r="H1031" i="4" s="1"/>
  <c r="I1030" i="4"/>
  <c r="G1030" i="4"/>
  <c r="I1029" i="4"/>
  <c r="G1029" i="4"/>
  <c r="I1028" i="4"/>
  <c r="J1028" i="4" s="1"/>
  <c r="G1028" i="4"/>
  <c r="I1027" i="4"/>
  <c r="J1027" i="4" s="1"/>
  <c r="G1027" i="4"/>
  <c r="H1027" i="4" s="1"/>
  <c r="I1026" i="4"/>
  <c r="J1026" i="4" s="1"/>
  <c r="G1026" i="4"/>
  <c r="H1026" i="4" s="1"/>
  <c r="I1025" i="4"/>
  <c r="J1025" i="4" s="1"/>
  <c r="G1025" i="4"/>
  <c r="H1025" i="4" s="1"/>
  <c r="I1024" i="4"/>
  <c r="J1024" i="4" s="1"/>
  <c r="G1024" i="4"/>
  <c r="I1023" i="4"/>
  <c r="G1023" i="4"/>
  <c r="H1023" i="4" s="1"/>
  <c r="I1022" i="4"/>
  <c r="G1022" i="4"/>
  <c r="I1021" i="4"/>
  <c r="J1021" i="4" s="1"/>
  <c r="G1021" i="4"/>
  <c r="H1021" i="4" s="1"/>
  <c r="I1020" i="4"/>
  <c r="J1020" i="4" s="1"/>
  <c r="G1020" i="4"/>
  <c r="H1020" i="4" s="1"/>
  <c r="I1019" i="4"/>
  <c r="J1019" i="4" s="1"/>
  <c r="G1019" i="4"/>
  <c r="H1019" i="4" s="1"/>
  <c r="I1018" i="4"/>
  <c r="J1018" i="4" s="1"/>
  <c r="G1018" i="4"/>
  <c r="I1017" i="4"/>
  <c r="G1017" i="4"/>
  <c r="I1016" i="4"/>
  <c r="J1016" i="4" s="1"/>
  <c r="G1016" i="4"/>
  <c r="I1015" i="4"/>
  <c r="G1015" i="4"/>
  <c r="H1015" i="4" s="1"/>
  <c r="I1014" i="4"/>
  <c r="J1014" i="4" s="1"/>
  <c r="G1014" i="4"/>
  <c r="H1014" i="4" s="1"/>
  <c r="I1013" i="4"/>
  <c r="J1013" i="4" s="1"/>
  <c r="G1013" i="4"/>
  <c r="H1013" i="4" s="1"/>
  <c r="I1012" i="4"/>
  <c r="G1012" i="4"/>
  <c r="E1012" i="4"/>
  <c r="I1011" i="4"/>
  <c r="G1011" i="4"/>
  <c r="E1011" i="4"/>
  <c r="I1010" i="4"/>
  <c r="J1010" i="4" s="1"/>
  <c r="G1010" i="4"/>
  <c r="H1010" i="4" s="1"/>
  <c r="E1010" i="4"/>
  <c r="I1009" i="4"/>
  <c r="J1009" i="4" s="1"/>
  <c r="G1009" i="4"/>
  <c r="H1009" i="4" s="1"/>
  <c r="I1008" i="4"/>
  <c r="J1008" i="4" s="1"/>
  <c r="G1008" i="4"/>
  <c r="H1008" i="4" s="1"/>
  <c r="I1007" i="4"/>
  <c r="G1007" i="4"/>
  <c r="H1007" i="4" s="1"/>
  <c r="I1006" i="4"/>
  <c r="J1006" i="4" s="1"/>
  <c r="G1006" i="4"/>
  <c r="H1006" i="4" s="1"/>
  <c r="I1005" i="4"/>
  <c r="G1005" i="4"/>
  <c r="H1005" i="4" s="1"/>
  <c r="I1004" i="4"/>
  <c r="G1004" i="4"/>
  <c r="H1004" i="4" s="1"/>
  <c r="I1003" i="4"/>
  <c r="J1003" i="4" s="1"/>
  <c r="G1003" i="4"/>
  <c r="I1002" i="4"/>
  <c r="J1002" i="4" s="1"/>
  <c r="G1002" i="4"/>
  <c r="H1002" i="4" s="1"/>
  <c r="I1001" i="4"/>
  <c r="G1001" i="4"/>
  <c r="I1000" i="4"/>
  <c r="J1000" i="4" s="1"/>
  <c r="G1000" i="4"/>
  <c r="H1000" i="4" s="1"/>
  <c r="I999" i="4"/>
  <c r="G999" i="4"/>
  <c r="H999" i="4" s="1"/>
  <c r="I998" i="4"/>
  <c r="G998" i="4"/>
  <c r="H998" i="4" s="1"/>
  <c r="I997" i="4"/>
  <c r="J997" i="4" s="1"/>
  <c r="G997" i="4"/>
  <c r="H997" i="4" s="1"/>
  <c r="I996" i="4"/>
  <c r="J996" i="4" s="1"/>
  <c r="G996" i="4"/>
  <c r="H996" i="4" s="1"/>
  <c r="I995" i="4"/>
  <c r="G995" i="4"/>
  <c r="H995" i="4" s="1"/>
  <c r="I994" i="4"/>
  <c r="G994" i="4"/>
  <c r="H994" i="4" s="1"/>
  <c r="I993" i="4"/>
  <c r="G993" i="4"/>
  <c r="H993" i="4" s="1"/>
  <c r="I992" i="4"/>
  <c r="J992" i="4" s="1"/>
  <c r="G992" i="4"/>
  <c r="H992" i="4" s="1"/>
  <c r="I976" i="4"/>
  <c r="J976" i="4" s="1"/>
  <c r="G976" i="4"/>
  <c r="H976" i="4" s="1"/>
  <c r="E976" i="4"/>
  <c r="I975" i="4"/>
  <c r="G975" i="4"/>
  <c r="E975" i="4"/>
  <c r="I974" i="4"/>
  <c r="G974" i="4"/>
  <c r="H974" i="4" s="1"/>
  <c r="E974" i="4"/>
  <c r="F974" i="4" s="1"/>
  <c r="I973" i="4"/>
  <c r="J973" i="4" s="1"/>
  <c r="G973" i="4"/>
  <c r="H973" i="4" s="1"/>
  <c r="E973" i="4"/>
  <c r="F973" i="4" s="1"/>
  <c r="I972" i="4"/>
  <c r="J972" i="4" s="1"/>
  <c r="G972" i="4"/>
  <c r="H972" i="4" s="1"/>
  <c r="E972" i="4"/>
  <c r="I971" i="4"/>
  <c r="G971" i="4"/>
  <c r="I970" i="4"/>
  <c r="G970" i="4"/>
  <c r="H970" i="4" s="1"/>
  <c r="I969" i="4"/>
  <c r="J969" i="4" s="1"/>
  <c r="G969" i="4"/>
  <c r="H969" i="4" s="1"/>
  <c r="I968" i="4"/>
  <c r="J968" i="4" s="1"/>
  <c r="G968" i="4"/>
  <c r="H968" i="4" s="1"/>
  <c r="I967" i="4"/>
  <c r="J967" i="4" s="1"/>
  <c r="G967" i="4"/>
  <c r="H967" i="4" s="1"/>
  <c r="I966" i="4"/>
  <c r="G966" i="4"/>
  <c r="H966" i="4" s="1"/>
  <c r="I965" i="4"/>
  <c r="G965" i="4"/>
  <c r="I964" i="4"/>
  <c r="G964" i="4"/>
  <c r="H964" i="4" s="1"/>
  <c r="I963" i="4"/>
  <c r="J963" i="4" s="1"/>
  <c r="G963" i="4"/>
  <c r="H963" i="4" s="1"/>
  <c r="I962" i="4"/>
  <c r="G962" i="4"/>
  <c r="H962" i="4" s="1"/>
  <c r="I961" i="4"/>
  <c r="J961" i="4" s="1"/>
  <c r="G961" i="4"/>
  <c r="I960" i="4"/>
  <c r="J960" i="4" s="1"/>
  <c r="G960" i="4"/>
  <c r="H960" i="4" s="1"/>
  <c r="I959" i="4"/>
  <c r="G959" i="4"/>
  <c r="I958" i="4"/>
  <c r="G958" i="4"/>
  <c r="H958" i="4" s="1"/>
  <c r="I957" i="4"/>
  <c r="J957" i="4" s="1"/>
  <c r="G957" i="4"/>
  <c r="H957" i="4" s="1"/>
  <c r="I956" i="4"/>
  <c r="J956" i="4" s="1"/>
  <c r="G956" i="4"/>
  <c r="H956" i="4" s="1"/>
  <c r="I955" i="4"/>
  <c r="J955" i="4" s="1"/>
  <c r="G955" i="4"/>
  <c r="H955" i="4" s="1"/>
  <c r="I954" i="4"/>
  <c r="J954" i="4" s="1"/>
  <c r="G954" i="4"/>
  <c r="H954" i="4" s="1"/>
  <c r="I953" i="4"/>
  <c r="G953" i="4"/>
  <c r="H953" i="4" s="1"/>
  <c r="I952" i="4"/>
  <c r="G952" i="4"/>
  <c r="H952" i="4" s="1"/>
  <c r="I951" i="4"/>
  <c r="J951" i="4" s="1"/>
  <c r="G951" i="4"/>
  <c r="H951" i="4" s="1"/>
  <c r="I950" i="4"/>
  <c r="J950" i="4" s="1"/>
  <c r="G950" i="4"/>
  <c r="H950" i="4" s="1"/>
  <c r="I949" i="4"/>
  <c r="J949" i="4" s="1"/>
  <c r="G949" i="4"/>
  <c r="H949" i="4" s="1"/>
  <c r="I948" i="4"/>
  <c r="J948" i="4" s="1"/>
  <c r="G948" i="4"/>
  <c r="H948" i="4" s="1"/>
  <c r="E948" i="4"/>
  <c r="F948" i="4" s="1"/>
  <c r="I947" i="4"/>
  <c r="G947" i="4"/>
  <c r="I946" i="4"/>
  <c r="J946" i="4" s="1"/>
  <c r="G946" i="4"/>
  <c r="H946" i="4" s="1"/>
  <c r="I945" i="4"/>
  <c r="J945" i="4" s="1"/>
  <c r="G945" i="4"/>
  <c r="H945" i="4" s="1"/>
  <c r="I944" i="4"/>
  <c r="J944" i="4" s="1"/>
  <c r="G944" i="4"/>
  <c r="H944" i="4" s="1"/>
  <c r="I943" i="4"/>
  <c r="J943" i="4" s="1"/>
  <c r="G943" i="4"/>
  <c r="H943" i="4" s="1"/>
  <c r="I942" i="4"/>
  <c r="J942" i="4" s="1"/>
  <c r="G942" i="4"/>
  <c r="I941" i="4"/>
  <c r="G941" i="4"/>
  <c r="I940" i="4"/>
  <c r="J940" i="4" s="1"/>
  <c r="G940" i="4"/>
  <c r="H940" i="4" s="1"/>
  <c r="I939" i="4"/>
  <c r="J939" i="4" s="1"/>
  <c r="G939" i="4"/>
  <c r="H939" i="4" s="1"/>
  <c r="I938" i="4"/>
  <c r="G938" i="4"/>
  <c r="H938" i="4" s="1"/>
  <c r="I937" i="4"/>
  <c r="J937" i="4" s="1"/>
  <c r="G937" i="4"/>
  <c r="H937" i="4" s="1"/>
  <c r="I936" i="4"/>
  <c r="J936" i="4" s="1"/>
  <c r="G936" i="4"/>
  <c r="I935" i="4"/>
  <c r="G935" i="4"/>
  <c r="I934" i="4"/>
  <c r="J934" i="4" s="1"/>
  <c r="G934" i="4"/>
  <c r="H934" i="4" s="1"/>
  <c r="I933" i="4"/>
  <c r="J933" i="4" s="1"/>
  <c r="G933" i="4"/>
  <c r="I917" i="4"/>
  <c r="J917" i="4" s="1"/>
  <c r="G917" i="4"/>
  <c r="H917" i="4" s="1"/>
  <c r="E917" i="4"/>
  <c r="F917" i="4" s="1"/>
  <c r="I916" i="4"/>
  <c r="J916" i="4" s="1"/>
  <c r="G916" i="4"/>
  <c r="H916" i="4" s="1"/>
  <c r="E916" i="4"/>
  <c r="I915" i="4"/>
  <c r="G915" i="4"/>
  <c r="H915" i="4" s="1"/>
  <c r="E915" i="4"/>
  <c r="F915" i="4" s="1"/>
  <c r="I914" i="4"/>
  <c r="J914" i="4" s="1"/>
  <c r="G914" i="4"/>
  <c r="E914" i="4"/>
  <c r="F914" i="4" s="1"/>
  <c r="I913" i="4"/>
  <c r="J913" i="4" s="1"/>
  <c r="G913" i="4"/>
  <c r="H913" i="4" s="1"/>
  <c r="E913" i="4"/>
  <c r="F913" i="4" s="1"/>
  <c r="I912" i="4"/>
  <c r="J912" i="4" s="1"/>
  <c r="G912" i="4"/>
  <c r="H912" i="4" s="1"/>
  <c r="E912" i="4"/>
  <c r="I911" i="4"/>
  <c r="G911" i="4"/>
  <c r="I910" i="4"/>
  <c r="J910" i="4" s="1"/>
  <c r="G910" i="4"/>
  <c r="I909" i="4"/>
  <c r="J909" i="4" s="1"/>
  <c r="G909" i="4"/>
  <c r="H909" i="4" s="1"/>
  <c r="I908" i="4"/>
  <c r="J908" i="4" s="1"/>
  <c r="G908" i="4"/>
  <c r="H908" i="4" s="1"/>
  <c r="I907" i="4"/>
  <c r="G907" i="4"/>
  <c r="H907" i="4" s="1"/>
  <c r="I906" i="4"/>
  <c r="J906" i="4" s="1"/>
  <c r="G906" i="4"/>
  <c r="I905" i="4"/>
  <c r="G905" i="4"/>
  <c r="I904" i="4"/>
  <c r="G904" i="4"/>
  <c r="H904" i="4" s="1"/>
  <c r="I903" i="4"/>
  <c r="G903" i="4"/>
  <c r="H903" i="4" s="1"/>
  <c r="I902" i="4"/>
  <c r="J902" i="4" s="1"/>
  <c r="G902" i="4"/>
  <c r="H902" i="4" s="1"/>
  <c r="I901" i="4"/>
  <c r="J901" i="4" s="1"/>
  <c r="G901" i="4"/>
  <c r="H901" i="4" s="1"/>
  <c r="I900" i="4"/>
  <c r="J900" i="4" s="1"/>
  <c r="G900" i="4"/>
  <c r="I899" i="4"/>
  <c r="J899" i="4" s="1"/>
  <c r="G899" i="4"/>
  <c r="I898" i="4"/>
  <c r="G898" i="4"/>
  <c r="H898" i="4" s="1"/>
  <c r="I897" i="4"/>
  <c r="J897" i="4" s="1"/>
  <c r="G897" i="4"/>
  <c r="H897" i="4" s="1"/>
  <c r="I896" i="4"/>
  <c r="J896" i="4" s="1"/>
  <c r="G896" i="4"/>
  <c r="H896" i="4" s="1"/>
  <c r="I895" i="4"/>
  <c r="J895" i="4" s="1"/>
  <c r="G895" i="4"/>
  <c r="H895" i="4" s="1"/>
  <c r="I894" i="4"/>
  <c r="J894" i="4" s="1"/>
  <c r="G894" i="4"/>
  <c r="H894" i="4" s="1"/>
  <c r="I893" i="4"/>
  <c r="G893" i="4"/>
  <c r="I892" i="4"/>
  <c r="G892" i="4"/>
  <c r="H892" i="4" s="1"/>
  <c r="I891" i="4"/>
  <c r="J891" i="4" s="1"/>
  <c r="G891" i="4"/>
  <c r="H891" i="4" s="1"/>
  <c r="I890" i="4"/>
  <c r="J890" i="4" s="1"/>
  <c r="G890" i="4"/>
  <c r="H890" i="4" s="1"/>
  <c r="I889" i="4"/>
  <c r="J889" i="4" s="1"/>
  <c r="G889" i="4"/>
  <c r="H889" i="4" s="1"/>
  <c r="I888" i="4"/>
  <c r="J888" i="4" s="1"/>
  <c r="G888" i="4"/>
  <c r="I887" i="4"/>
  <c r="J887" i="4" s="1"/>
  <c r="G887" i="4"/>
  <c r="I886" i="4"/>
  <c r="G886" i="4"/>
  <c r="H886" i="4" s="1"/>
  <c r="I885" i="4"/>
  <c r="J885" i="4" s="1"/>
  <c r="G885" i="4"/>
  <c r="H885" i="4" s="1"/>
  <c r="I884" i="4"/>
  <c r="J884" i="4" s="1"/>
  <c r="G884" i="4"/>
  <c r="H884" i="4" s="1"/>
  <c r="E884" i="4"/>
  <c r="F884" i="4" s="1"/>
  <c r="I883" i="4"/>
  <c r="G883" i="4"/>
  <c r="H883" i="4" s="1"/>
  <c r="I882" i="4"/>
  <c r="G882" i="4"/>
  <c r="I881" i="4"/>
  <c r="G881" i="4"/>
  <c r="H881" i="4" s="1"/>
  <c r="I880" i="4"/>
  <c r="J880" i="4" s="1"/>
  <c r="G880" i="4"/>
  <c r="H880" i="4" s="1"/>
  <c r="I879" i="4"/>
  <c r="G879" i="4"/>
  <c r="H879" i="4" s="1"/>
  <c r="I878" i="4"/>
  <c r="J878" i="4" s="1"/>
  <c r="G878" i="4"/>
  <c r="I877" i="4"/>
  <c r="J877" i="4" s="1"/>
  <c r="G877" i="4"/>
  <c r="I876" i="4"/>
  <c r="G876" i="4"/>
  <c r="I875" i="4"/>
  <c r="G875" i="4"/>
  <c r="H875" i="4" s="1"/>
  <c r="I874" i="4"/>
  <c r="J874" i="4" s="1"/>
  <c r="G874" i="4"/>
  <c r="H874" i="4" s="1"/>
  <c r="I873" i="4"/>
  <c r="J873" i="4" s="1"/>
  <c r="G873" i="4"/>
  <c r="H873" i="4" s="1"/>
  <c r="I872" i="4"/>
  <c r="J872" i="4" s="1"/>
  <c r="G872" i="4"/>
  <c r="H872" i="4" s="1"/>
  <c r="I871" i="4"/>
  <c r="G871" i="4"/>
  <c r="H871" i="4" s="1"/>
  <c r="I870" i="4"/>
  <c r="G870" i="4"/>
  <c r="I869" i="4"/>
  <c r="G869" i="4"/>
  <c r="I853" i="4"/>
  <c r="G853" i="4"/>
  <c r="H853" i="4" s="1"/>
  <c r="E853" i="4"/>
  <c r="F853" i="4" s="1"/>
  <c r="I852" i="4"/>
  <c r="G852" i="4"/>
  <c r="H852" i="4" s="1"/>
  <c r="E852" i="4"/>
  <c r="F852" i="4" s="1"/>
  <c r="I851" i="4"/>
  <c r="J851" i="4" s="1"/>
  <c r="G851" i="4"/>
  <c r="H851" i="4" s="1"/>
  <c r="E851" i="4"/>
  <c r="I850" i="4"/>
  <c r="G850" i="4"/>
  <c r="H850" i="4" s="1"/>
  <c r="E850" i="4"/>
  <c r="I849" i="4"/>
  <c r="J849" i="4" s="1"/>
  <c r="G849" i="4"/>
  <c r="H849" i="4" s="1"/>
  <c r="E849" i="4"/>
  <c r="F849" i="4" s="1"/>
  <c r="I848" i="4"/>
  <c r="G848" i="4"/>
  <c r="H848" i="4" s="1"/>
  <c r="E848" i="4"/>
  <c r="F848" i="4" s="1"/>
  <c r="I847" i="4"/>
  <c r="J847" i="4" s="1"/>
  <c r="G847" i="4"/>
  <c r="H847" i="4" s="1"/>
  <c r="I846" i="4"/>
  <c r="G846" i="4"/>
  <c r="I845" i="4"/>
  <c r="G845" i="4"/>
  <c r="H845" i="4" s="1"/>
  <c r="I844" i="4"/>
  <c r="G844" i="4"/>
  <c r="H844" i="4" s="1"/>
  <c r="I843" i="4"/>
  <c r="J843" i="4" s="1"/>
  <c r="G843" i="4"/>
  <c r="I842" i="4"/>
  <c r="J842" i="4" s="1"/>
  <c r="G842" i="4"/>
  <c r="H842" i="4" s="1"/>
  <c r="I841" i="4"/>
  <c r="J841" i="4" s="1"/>
  <c r="G841" i="4"/>
  <c r="H841" i="4" s="1"/>
  <c r="I840" i="4"/>
  <c r="J840" i="4" s="1"/>
  <c r="G840" i="4"/>
  <c r="I839" i="4"/>
  <c r="G839" i="4"/>
  <c r="H839" i="4" s="1"/>
  <c r="I838" i="4"/>
  <c r="J838" i="4" s="1"/>
  <c r="G838" i="4"/>
  <c r="H838" i="4" s="1"/>
  <c r="I837" i="4"/>
  <c r="J837" i="4" s="1"/>
  <c r="G837" i="4"/>
  <c r="H837" i="4" s="1"/>
  <c r="I836" i="4"/>
  <c r="J836" i="4" s="1"/>
  <c r="G836" i="4"/>
  <c r="H836" i="4" s="1"/>
  <c r="I835" i="4"/>
  <c r="J835" i="4" s="1"/>
  <c r="G835" i="4"/>
  <c r="H835" i="4" s="1"/>
  <c r="I834" i="4"/>
  <c r="G834" i="4"/>
  <c r="I833" i="4"/>
  <c r="G833" i="4"/>
  <c r="I832" i="4"/>
  <c r="G832" i="4"/>
  <c r="H832" i="4" s="1"/>
  <c r="I831" i="4"/>
  <c r="J831" i="4" s="1"/>
  <c r="G831" i="4"/>
  <c r="H831" i="4" s="1"/>
  <c r="I830" i="4"/>
  <c r="J830" i="4" s="1"/>
  <c r="G830" i="4"/>
  <c r="H830" i="4" s="1"/>
  <c r="I829" i="4"/>
  <c r="G829" i="4"/>
  <c r="H829" i="4" s="1"/>
  <c r="I828" i="4"/>
  <c r="G828" i="4"/>
  <c r="I827" i="4"/>
  <c r="G827" i="4"/>
  <c r="I826" i="4"/>
  <c r="J826" i="4" s="1"/>
  <c r="G826" i="4"/>
  <c r="H826" i="4" s="1"/>
  <c r="I825" i="4"/>
  <c r="J825" i="4" s="1"/>
  <c r="G825" i="4"/>
  <c r="H825" i="4" s="1"/>
  <c r="I824" i="4"/>
  <c r="J824" i="4" s="1"/>
  <c r="G824" i="4"/>
  <c r="H824" i="4" s="1"/>
  <c r="I823" i="4"/>
  <c r="J823" i="4" s="1"/>
  <c r="G823" i="4"/>
  <c r="I822" i="4"/>
  <c r="J822" i="4" s="1"/>
  <c r="G822" i="4"/>
  <c r="I821" i="4"/>
  <c r="G821" i="4"/>
  <c r="H821" i="4" s="1"/>
  <c r="I820" i="4"/>
  <c r="J820" i="4" s="1"/>
  <c r="G820" i="4"/>
  <c r="H820" i="4" s="1"/>
  <c r="E820" i="4"/>
  <c r="I819" i="4"/>
  <c r="J819" i="4" s="1"/>
  <c r="G819" i="4"/>
  <c r="H819" i="4" s="1"/>
  <c r="I818" i="4"/>
  <c r="J818" i="4" s="1"/>
  <c r="G818" i="4"/>
  <c r="H818" i="4" s="1"/>
  <c r="I817" i="4"/>
  <c r="J817" i="4" s="1"/>
  <c r="G817" i="4"/>
  <c r="I816" i="4"/>
  <c r="J816" i="4" s="1"/>
  <c r="G816" i="4"/>
  <c r="I815" i="4"/>
  <c r="J815" i="4" s="1"/>
  <c r="G815" i="4"/>
  <c r="H815" i="4" s="1"/>
  <c r="I814" i="4"/>
  <c r="J814" i="4" s="1"/>
  <c r="G814" i="4"/>
  <c r="H814" i="4" s="1"/>
  <c r="I813" i="4"/>
  <c r="J813" i="4" s="1"/>
  <c r="G813" i="4"/>
  <c r="H813" i="4" s="1"/>
  <c r="I812" i="4"/>
  <c r="J812" i="4" s="1"/>
  <c r="G812" i="4"/>
  <c r="H812" i="4" s="1"/>
  <c r="I811" i="4"/>
  <c r="J811" i="4" s="1"/>
  <c r="G811" i="4"/>
  <c r="I810" i="4"/>
  <c r="G810" i="4"/>
  <c r="I809" i="4"/>
  <c r="J809" i="4" s="1"/>
  <c r="G809" i="4"/>
  <c r="H809" i="4" s="1"/>
  <c r="I808" i="4"/>
  <c r="J808" i="4" s="1"/>
  <c r="G808" i="4"/>
  <c r="H808" i="4" s="1"/>
  <c r="I807" i="4"/>
  <c r="J807" i="4" s="1"/>
  <c r="G807" i="4"/>
  <c r="I806" i="4"/>
  <c r="J806" i="4" s="1"/>
  <c r="G806" i="4"/>
  <c r="H806" i="4" s="1"/>
  <c r="I805" i="4"/>
  <c r="J805" i="4" s="1"/>
  <c r="G805" i="4"/>
  <c r="I789" i="4"/>
  <c r="G789" i="4"/>
  <c r="E789" i="4"/>
  <c r="F789" i="4" s="1"/>
  <c r="I788" i="4"/>
  <c r="J788" i="4" s="1"/>
  <c r="G788" i="4"/>
  <c r="E788" i="4"/>
  <c r="F788" i="4" s="1"/>
  <c r="I787" i="4"/>
  <c r="J787" i="4" s="1"/>
  <c r="G787" i="4"/>
  <c r="H787" i="4" s="1"/>
  <c r="E787" i="4"/>
  <c r="F787" i="4" s="1"/>
  <c r="I786" i="4"/>
  <c r="J786" i="4" s="1"/>
  <c r="G786" i="4"/>
  <c r="H786" i="4" s="1"/>
  <c r="E786" i="4"/>
  <c r="I785" i="4"/>
  <c r="G785" i="4"/>
  <c r="E785" i="4"/>
  <c r="F785" i="4" s="1"/>
  <c r="I784" i="4"/>
  <c r="J784" i="4" s="1"/>
  <c r="G784" i="4"/>
  <c r="E784" i="4"/>
  <c r="F784" i="4" s="1"/>
  <c r="I783" i="4"/>
  <c r="J783" i="4" s="1"/>
  <c r="G783" i="4"/>
  <c r="H783" i="4" s="1"/>
  <c r="I782" i="4"/>
  <c r="J782" i="4" s="1"/>
  <c r="G782" i="4"/>
  <c r="H782" i="4" s="1"/>
  <c r="I781" i="4"/>
  <c r="J781" i="4" s="1"/>
  <c r="G781" i="4"/>
  <c r="I780" i="4"/>
  <c r="G780" i="4"/>
  <c r="I779" i="4"/>
  <c r="J779" i="4" s="1"/>
  <c r="G779" i="4"/>
  <c r="H779" i="4" s="1"/>
  <c r="I778" i="4"/>
  <c r="J778" i="4" s="1"/>
  <c r="G778" i="4"/>
  <c r="H778" i="4" s="1"/>
  <c r="I777" i="4"/>
  <c r="J777" i="4" s="1"/>
  <c r="G777" i="4"/>
  <c r="H777" i="4" s="1"/>
  <c r="I776" i="4"/>
  <c r="J776" i="4" s="1"/>
  <c r="G776" i="4"/>
  <c r="I775" i="4"/>
  <c r="J775" i="4" s="1"/>
  <c r="G775" i="4"/>
  <c r="I774" i="4"/>
  <c r="G774" i="4"/>
  <c r="I773" i="4"/>
  <c r="J773" i="4" s="1"/>
  <c r="G773" i="4"/>
  <c r="H773" i="4" s="1"/>
  <c r="I772" i="4"/>
  <c r="J772" i="4" s="1"/>
  <c r="G772" i="4"/>
  <c r="H772" i="4" s="1"/>
  <c r="I771" i="4"/>
  <c r="J771" i="4" s="1"/>
  <c r="G771" i="4"/>
  <c r="H771" i="4" s="1"/>
  <c r="I770" i="4"/>
  <c r="J770" i="4" s="1"/>
  <c r="G770" i="4"/>
  <c r="H770" i="4" s="1"/>
  <c r="I769" i="4"/>
  <c r="J769" i="4" s="1"/>
  <c r="G769" i="4"/>
  <c r="I768" i="4"/>
  <c r="J768" i="4" s="1"/>
  <c r="G768" i="4"/>
  <c r="H768" i="4" s="1"/>
  <c r="I767" i="4"/>
  <c r="J767" i="4" s="1"/>
  <c r="G767" i="4"/>
  <c r="H767" i="4" s="1"/>
  <c r="I766" i="4"/>
  <c r="J766" i="4" s="1"/>
  <c r="G766" i="4"/>
  <c r="H766" i="4" s="1"/>
  <c r="I765" i="4"/>
  <c r="J765" i="4" s="1"/>
  <c r="G765" i="4"/>
  <c r="H765" i="4" s="1"/>
  <c r="I764" i="4"/>
  <c r="J764" i="4" s="1"/>
  <c r="G764" i="4"/>
  <c r="H764" i="4" s="1"/>
  <c r="I763" i="4"/>
  <c r="J763" i="4" s="1"/>
  <c r="G763" i="4"/>
  <c r="I762" i="4"/>
  <c r="G762" i="4"/>
  <c r="I761" i="4"/>
  <c r="G761" i="4"/>
  <c r="H761" i="4" s="1"/>
  <c r="I760" i="4"/>
  <c r="J760" i="4" s="1"/>
  <c r="G760" i="4"/>
  <c r="H760" i="4" s="1"/>
  <c r="E760" i="4"/>
  <c r="I759" i="4"/>
  <c r="J759" i="4" s="1"/>
  <c r="G759" i="4"/>
  <c r="H759" i="4" s="1"/>
  <c r="I758" i="4"/>
  <c r="J758" i="4" s="1"/>
  <c r="G758" i="4"/>
  <c r="H758" i="4" s="1"/>
  <c r="I757" i="4"/>
  <c r="G757" i="4"/>
  <c r="I756" i="4"/>
  <c r="G756" i="4"/>
  <c r="I755" i="4"/>
  <c r="J755" i="4" s="1"/>
  <c r="G755" i="4"/>
  <c r="H755" i="4" s="1"/>
  <c r="I754" i="4"/>
  <c r="J754" i="4" s="1"/>
  <c r="G754" i="4"/>
  <c r="H754" i="4" s="1"/>
  <c r="I753" i="4"/>
  <c r="G753" i="4"/>
  <c r="H753" i="4" s="1"/>
  <c r="I752" i="4"/>
  <c r="J752" i="4" s="1"/>
  <c r="G752" i="4"/>
  <c r="H752" i="4" s="1"/>
  <c r="I751" i="4"/>
  <c r="G751" i="4"/>
  <c r="I750" i="4"/>
  <c r="G750" i="4"/>
  <c r="H750" i="4" s="1"/>
  <c r="I749" i="4"/>
  <c r="G749" i="4"/>
  <c r="H749" i="4" s="1"/>
  <c r="I748" i="4"/>
  <c r="J748" i="4" s="1"/>
  <c r="G748" i="4"/>
  <c r="I747" i="4"/>
  <c r="J747" i="4" s="1"/>
  <c r="G747" i="4"/>
  <c r="H747" i="4" s="1"/>
  <c r="I746" i="4"/>
  <c r="G746" i="4"/>
  <c r="H746" i="4" s="1"/>
  <c r="I745" i="4"/>
  <c r="G745" i="4"/>
  <c r="I729" i="4"/>
  <c r="J729" i="4" s="1"/>
  <c r="G729" i="4"/>
  <c r="E729" i="4"/>
  <c r="F729" i="4" s="1"/>
  <c r="I728" i="4"/>
  <c r="J728" i="4" s="1"/>
  <c r="G728" i="4"/>
  <c r="H728" i="4" s="1"/>
  <c r="E728" i="4"/>
  <c r="I727" i="4"/>
  <c r="J727" i="4" s="1"/>
  <c r="G727" i="4"/>
  <c r="H727" i="4" s="1"/>
  <c r="E727" i="4"/>
  <c r="F727" i="4" s="1"/>
  <c r="I726" i="4"/>
  <c r="J726" i="4" s="1"/>
  <c r="G726" i="4"/>
  <c r="H726" i="4" s="1"/>
  <c r="E726" i="4"/>
  <c r="I725" i="4"/>
  <c r="J725" i="4" s="1"/>
  <c r="G725" i="4"/>
  <c r="E725" i="4"/>
  <c r="F725" i="4" s="1"/>
  <c r="I724" i="4"/>
  <c r="J724" i="4" s="1"/>
  <c r="G724" i="4"/>
  <c r="H724" i="4" s="1"/>
  <c r="E724" i="4"/>
  <c r="I723" i="4"/>
  <c r="J723" i="4" s="1"/>
  <c r="G723" i="4"/>
  <c r="H723" i="4" s="1"/>
  <c r="I722" i="4"/>
  <c r="G722" i="4"/>
  <c r="H722" i="4" s="1"/>
  <c r="I721" i="4"/>
  <c r="G721" i="4"/>
  <c r="I720" i="4"/>
  <c r="G720" i="4"/>
  <c r="H720" i="4" s="1"/>
  <c r="I719" i="4"/>
  <c r="J719" i="4" s="1"/>
  <c r="G719" i="4"/>
  <c r="H719" i="4" s="1"/>
  <c r="I718" i="4"/>
  <c r="J718" i="4" s="1"/>
  <c r="G718" i="4"/>
  <c r="H718" i="4" s="1"/>
  <c r="I717" i="4"/>
  <c r="J717" i="4" s="1"/>
  <c r="G717" i="4"/>
  <c r="I716" i="4"/>
  <c r="J716" i="4" s="1"/>
  <c r="G716" i="4"/>
  <c r="H716" i="4" s="1"/>
  <c r="I715" i="4"/>
  <c r="G715" i="4"/>
  <c r="I714" i="4"/>
  <c r="G714" i="4"/>
  <c r="H714" i="4" s="1"/>
  <c r="I713" i="4"/>
  <c r="J713" i="4" s="1"/>
  <c r="G713" i="4"/>
  <c r="I712" i="4"/>
  <c r="J712" i="4" s="1"/>
  <c r="G712" i="4"/>
  <c r="H712" i="4" s="1"/>
  <c r="I711" i="4"/>
  <c r="J711" i="4" s="1"/>
  <c r="G711" i="4"/>
  <c r="H711" i="4" s="1"/>
  <c r="I710" i="4"/>
  <c r="J710" i="4" s="1"/>
  <c r="G710" i="4"/>
  <c r="H710" i="4" s="1"/>
  <c r="I709" i="4"/>
  <c r="G709" i="4"/>
  <c r="I708" i="4"/>
  <c r="G708" i="4"/>
  <c r="H708" i="4" s="1"/>
  <c r="I707" i="4"/>
  <c r="J707" i="4" s="1"/>
  <c r="G707" i="4"/>
  <c r="H707" i="4" s="1"/>
  <c r="I706" i="4"/>
  <c r="G706" i="4"/>
  <c r="I705" i="4"/>
  <c r="J705" i="4" s="1"/>
  <c r="G705" i="4"/>
  <c r="I704" i="4"/>
  <c r="J704" i="4" s="1"/>
  <c r="G704" i="4"/>
  <c r="H704" i="4" s="1"/>
  <c r="I703" i="4"/>
  <c r="G703" i="4"/>
  <c r="I702" i="4"/>
  <c r="G702" i="4"/>
  <c r="H702" i="4" s="1"/>
  <c r="I701" i="4"/>
  <c r="J701" i="4" s="1"/>
  <c r="G701" i="4"/>
  <c r="I700" i="4"/>
  <c r="J700" i="4" s="1"/>
  <c r="G700" i="4"/>
  <c r="H700" i="4" s="1"/>
  <c r="I699" i="4"/>
  <c r="J699" i="4" s="1"/>
  <c r="G699" i="4"/>
  <c r="H699" i="4" s="1"/>
  <c r="I698" i="4"/>
  <c r="G698" i="4"/>
  <c r="H698" i="4" s="1"/>
  <c r="I697" i="4"/>
  <c r="G697" i="4"/>
  <c r="I696" i="4"/>
  <c r="G696" i="4"/>
  <c r="H696" i="4" s="1"/>
  <c r="I695" i="4"/>
  <c r="G695" i="4"/>
  <c r="H695" i="4" s="1"/>
  <c r="I694" i="4"/>
  <c r="G694" i="4"/>
  <c r="H694" i="4" s="1"/>
  <c r="I693" i="4"/>
  <c r="J693" i="4" s="1"/>
  <c r="G693" i="4"/>
  <c r="H693" i="4" s="1"/>
  <c r="I692" i="4"/>
  <c r="J692" i="4" s="1"/>
  <c r="G692" i="4"/>
  <c r="H692" i="4" s="1"/>
  <c r="I691" i="4"/>
  <c r="G691" i="4"/>
  <c r="I690" i="4"/>
  <c r="J690" i="4" s="1"/>
  <c r="G690" i="4"/>
  <c r="H690" i="4" s="1"/>
  <c r="I689" i="4"/>
  <c r="J689" i="4" s="1"/>
  <c r="G689" i="4"/>
  <c r="H689" i="4" s="1"/>
  <c r="I688" i="4"/>
  <c r="J688" i="4" s="1"/>
  <c r="G688" i="4"/>
  <c r="I687" i="4"/>
  <c r="J687" i="4" s="1"/>
  <c r="G687" i="4"/>
  <c r="H687" i="4" s="1"/>
  <c r="I686" i="4"/>
  <c r="J686" i="4" s="1"/>
  <c r="G686" i="4"/>
  <c r="H686" i="4" s="1"/>
  <c r="I670" i="4"/>
  <c r="G670" i="4"/>
  <c r="E670" i="4"/>
  <c r="I669" i="4"/>
  <c r="J669" i="4" s="1"/>
  <c r="G669" i="4"/>
  <c r="H669" i="4" s="1"/>
  <c r="E669" i="4"/>
  <c r="I664" i="4"/>
  <c r="J664" i="4" s="1"/>
  <c r="G664" i="4"/>
  <c r="H664" i="4" s="1"/>
  <c r="E664" i="4"/>
  <c r="F664" i="4" s="1"/>
  <c r="I663" i="4"/>
  <c r="G663" i="4"/>
  <c r="H663" i="4" s="1"/>
  <c r="I662" i="4"/>
  <c r="J662" i="4" s="1"/>
  <c r="G662" i="4"/>
  <c r="I657" i="4"/>
  <c r="G657" i="4"/>
  <c r="E657" i="4"/>
  <c r="F657" i="4" s="1"/>
  <c r="I656" i="4"/>
  <c r="J656" i="4" s="1"/>
  <c r="G656" i="4"/>
  <c r="H656" i="4" s="1"/>
  <c r="I651" i="4"/>
  <c r="G651" i="4"/>
  <c r="H651" i="4" s="1"/>
  <c r="E651" i="4"/>
  <c r="F651" i="4" s="1"/>
  <c r="I650" i="4"/>
  <c r="J650" i="4" s="1"/>
  <c r="G650" i="4"/>
  <c r="I645" i="4"/>
  <c r="J645" i="4" s="1"/>
  <c r="G645" i="4"/>
  <c r="E645" i="4"/>
  <c r="I644" i="4"/>
  <c r="J644" i="4" s="1"/>
  <c r="G644" i="4"/>
  <c r="H644" i="4" s="1"/>
  <c r="I639" i="4"/>
  <c r="J639" i="4" s="1"/>
  <c r="G639" i="4"/>
  <c r="H639" i="4" s="1"/>
  <c r="E639" i="4"/>
  <c r="F639" i="4" s="1"/>
  <c r="I638" i="4"/>
  <c r="J638" i="4" s="1"/>
  <c r="G638" i="4"/>
  <c r="I633" i="4"/>
  <c r="J633" i="4" s="1"/>
  <c r="G633" i="4"/>
  <c r="H633" i="4" s="1"/>
  <c r="E633" i="4"/>
  <c r="F633" i="4" s="1"/>
  <c r="I632" i="4"/>
  <c r="G632" i="4"/>
  <c r="I627" i="4"/>
  <c r="G627" i="4"/>
  <c r="H627" i="4" s="1"/>
  <c r="E627" i="4"/>
  <c r="F627" i="4" s="1"/>
  <c r="I626" i="4"/>
  <c r="J626" i="4" s="1"/>
  <c r="G626" i="4"/>
  <c r="I625" i="4"/>
  <c r="J625" i="4" s="1"/>
  <c r="G625" i="4"/>
  <c r="H625" i="4" s="1"/>
  <c r="I620" i="4"/>
  <c r="J620" i="4" s="1"/>
  <c r="G620" i="4"/>
  <c r="H620" i="4" s="1"/>
  <c r="E620" i="4"/>
  <c r="F620" i="4" s="1"/>
  <c r="I619" i="4"/>
  <c r="J619" i="4" s="1"/>
  <c r="G619" i="4"/>
  <c r="H619" i="4" s="1"/>
  <c r="I614" i="4"/>
  <c r="G614" i="4"/>
  <c r="E614" i="4"/>
  <c r="F614" i="4" s="1"/>
  <c r="I613" i="4"/>
  <c r="J613" i="4" s="1"/>
  <c r="G613" i="4"/>
  <c r="H613" i="4" s="1"/>
  <c r="I608" i="4"/>
  <c r="J608" i="4" s="1"/>
  <c r="G608" i="4"/>
  <c r="E608" i="4"/>
  <c r="F608" i="4" s="1"/>
  <c r="I607" i="4"/>
  <c r="G607" i="4"/>
  <c r="H607" i="4" s="1"/>
  <c r="I602" i="4"/>
  <c r="G602" i="4"/>
  <c r="E602" i="4"/>
  <c r="I601" i="4"/>
  <c r="G601" i="4"/>
  <c r="H601" i="4" s="1"/>
  <c r="I596" i="4"/>
  <c r="J596" i="4" s="1"/>
  <c r="G596" i="4"/>
  <c r="H596" i="4" s="1"/>
  <c r="E596" i="4"/>
  <c r="F596" i="4" s="1"/>
  <c r="I595" i="4"/>
  <c r="G595" i="4"/>
  <c r="H595" i="4" s="1"/>
  <c r="I590" i="4"/>
  <c r="J590" i="4" s="1"/>
  <c r="G590" i="4"/>
  <c r="E590" i="4"/>
  <c r="I589" i="4"/>
  <c r="G589" i="4"/>
  <c r="I584" i="4"/>
  <c r="J584" i="4" s="1"/>
  <c r="G584" i="4"/>
  <c r="H584" i="4" s="1"/>
  <c r="E584" i="4"/>
  <c r="I583" i="4"/>
  <c r="J583" i="4" s="1"/>
  <c r="G583" i="4"/>
  <c r="H583" i="4" s="1"/>
  <c r="I578" i="4"/>
  <c r="J578" i="4" s="1"/>
  <c r="G578" i="4"/>
  <c r="E578" i="4"/>
  <c r="F578" i="4" s="1"/>
  <c r="I577" i="4"/>
  <c r="J577" i="4" s="1"/>
  <c r="G577" i="4"/>
  <c r="I572" i="4"/>
  <c r="G572" i="4"/>
  <c r="E572" i="4"/>
  <c r="I571" i="4"/>
  <c r="G571" i="4"/>
  <c r="H571" i="4" s="1"/>
  <c r="I566" i="4"/>
  <c r="J566" i="4" s="1"/>
  <c r="G566" i="4"/>
  <c r="H566" i="4" s="1"/>
  <c r="E566" i="4"/>
  <c r="F566" i="4" s="1"/>
  <c r="I565" i="4"/>
  <c r="J565" i="4" s="1"/>
  <c r="G565" i="4"/>
  <c r="H565" i="4" s="1"/>
  <c r="I560" i="4"/>
  <c r="J560" i="4" s="1"/>
  <c r="G560" i="4"/>
  <c r="E560" i="4"/>
  <c r="I559" i="4"/>
  <c r="J559" i="4" s="1"/>
  <c r="G559" i="4"/>
  <c r="H559" i="4" s="1"/>
  <c r="I554" i="4"/>
  <c r="J554" i="4" s="1"/>
  <c r="G554" i="4"/>
  <c r="E554" i="4"/>
  <c r="F554" i="4" s="1"/>
  <c r="I553" i="4"/>
  <c r="J553" i="4" s="1"/>
  <c r="G553" i="4"/>
  <c r="H553" i="4" s="1"/>
  <c r="E553" i="4"/>
  <c r="F553" i="4" s="1"/>
  <c r="I552" i="4"/>
  <c r="J552" i="4" s="1"/>
  <c r="G552" i="4"/>
  <c r="H552" i="4" s="1"/>
  <c r="I547" i="4"/>
  <c r="G547" i="4"/>
  <c r="E547" i="4"/>
  <c r="I546" i="4"/>
  <c r="J546" i="4" s="1"/>
  <c r="G546" i="4"/>
  <c r="H546" i="4" s="1"/>
  <c r="E546" i="4"/>
  <c r="I545" i="4"/>
  <c r="J545" i="4" s="1"/>
  <c r="G545" i="4"/>
  <c r="I540" i="4"/>
  <c r="J540" i="4" s="1"/>
  <c r="G540" i="4"/>
  <c r="H540" i="4" s="1"/>
  <c r="E540" i="4"/>
  <c r="F540" i="4" s="1"/>
  <c r="I539" i="4"/>
  <c r="G539" i="4"/>
  <c r="E539" i="4"/>
  <c r="I538" i="4"/>
  <c r="G538" i="4"/>
  <c r="H538" i="4" s="1"/>
  <c r="I533" i="4"/>
  <c r="J533" i="4" s="1"/>
  <c r="G533" i="4"/>
  <c r="H533" i="4" s="1"/>
  <c r="E533" i="4"/>
  <c r="F533" i="4" s="1"/>
  <c r="I532" i="4"/>
  <c r="J532" i="4" s="1"/>
  <c r="G532" i="4"/>
  <c r="H532" i="4" s="1"/>
  <c r="E532" i="4"/>
  <c r="F532" i="4" s="1"/>
  <c r="I531" i="4"/>
  <c r="J531" i="4" s="1"/>
  <c r="G531" i="4"/>
  <c r="H531" i="4" s="1"/>
  <c r="I530" i="4"/>
  <c r="G530" i="4"/>
  <c r="H530" i="4" s="1"/>
  <c r="I529" i="4"/>
  <c r="G529" i="4"/>
  <c r="H529" i="4" s="1"/>
  <c r="I528" i="4"/>
  <c r="J528" i="4" s="1"/>
  <c r="G528" i="4"/>
  <c r="H528" i="4" s="1"/>
  <c r="I523" i="4"/>
  <c r="J523" i="4" s="1"/>
  <c r="G523" i="4"/>
  <c r="H523" i="4" s="1"/>
  <c r="E523" i="4"/>
  <c r="F523" i="4" s="1"/>
  <c r="I522" i="4"/>
  <c r="J522" i="4" s="1"/>
  <c r="G522" i="4"/>
  <c r="H522" i="4" s="1"/>
  <c r="E522" i="4"/>
  <c r="F522" i="4" s="1"/>
  <c r="I521" i="4"/>
  <c r="G521" i="4"/>
  <c r="I520" i="4"/>
  <c r="G520" i="4"/>
  <c r="I519" i="4"/>
  <c r="J519" i="4" s="1"/>
  <c r="G519" i="4"/>
  <c r="H519" i="4" s="1"/>
  <c r="I518" i="4"/>
  <c r="J518" i="4" s="1"/>
  <c r="G518" i="4"/>
  <c r="H518" i="4" s="1"/>
  <c r="I513" i="4"/>
  <c r="J513" i="4" s="1"/>
  <c r="G513" i="4"/>
  <c r="H513" i="4" s="1"/>
  <c r="E513" i="4"/>
  <c r="F513" i="4" s="1"/>
  <c r="I512" i="4"/>
  <c r="J512" i="4" s="1"/>
  <c r="G512" i="4"/>
  <c r="H512" i="4" s="1"/>
  <c r="E512" i="4"/>
  <c r="I511" i="4"/>
  <c r="G511" i="4"/>
  <c r="H511" i="4" s="1"/>
  <c r="I510" i="4"/>
  <c r="J510" i="4" s="1"/>
  <c r="G510" i="4"/>
  <c r="H510" i="4" s="1"/>
  <c r="I509" i="4"/>
  <c r="J509" i="4" s="1"/>
  <c r="G509" i="4"/>
  <c r="H509" i="4" s="1"/>
  <c r="I508" i="4"/>
  <c r="J508" i="4" s="1"/>
  <c r="G508" i="4"/>
  <c r="H508" i="4" s="1"/>
  <c r="I503" i="4"/>
  <c r="G503" i="4"/>
  <c r="H503" i="4" s="1"/>
  <c r="E503" i="4"/>
  <c r="I502" i="4"/>
  <c r="G502" i="4"/>
  <c r="E502" i="4"/>
  <c r="F502" i="4" s="1"/>
  <c r="I501" i="4"/>
  <c r="J501" i="4" s="1"/>
  <c r="G501" i="4"/>
  <c r="H501" i="4" s="1"/>
  <c r="I500" i="4"/>
  <c r="J500" i="4" s="1"/>
  <c r="G500" i="4"/>
  <c r="I499" i="4"/>
  <c r="G499" i="4"/>
  <c r="H499" i="4" s="1"/>
  <c r="I498" i="4"/>
  <c r="J498" i="4" s="1"/>
  <c r="G498" i="4"/>
  <c r="H498" i="4" s="1"/>
  <c r="I493" i="4"/>
  <c r="G493" i="4"/>
  <c r="E493" i="4"/>
  <c r="F493" i="4" s="1"/>
  <c r="I492" i="4"/>
  <c r="J492" i="4" s="1"/>
  <c r="G492" i="4"/>
  <c r="H492" i="4" s="1"/>
  <c r="E492" i="4"/>
  <c r="I491" i="4"/>
  <c r="G491" i="4"/>
  <c r="H491" i="4" s="1"/>
  <c r="E491" i="4"/>
  <c r="F491" i="4" s="1"/>
  <c r="I490" i="4"/>
  <c r="J490" i="4" s="1"/>
  <c r="G490" i="4"/>
  <c r="H490" i="4" s="1"/>
  <c r="E490" i="4"/>
  <c r="F490" i="4" s="1"/>
  <c r="I489" i="4"/>
  <c r="G489" i="4"/>
  <c r="E489" i="4"/>
  <c r="F489" i="4" s="1"/>
  <c r="I488" i="4"/>
  <c r="J488" i="4" s="1"/>
  <c r="G488" i="4"/>
  <c r="H488" i="4" s="1"/>
  <c r="E488" i="4"/>
  <c r="I486" i="4"/>
  <c r="J486" i="4" s="1"/>
  <c r="G486" i="4"/>
  <c r="I485" i="4"/>
  <c r="J485" i="4" s="1"/>
  <c r="G485" i="4"/>
  <c r="I484" i="4"/>
  <c r="J484" i="4" s="1"/>
  <c r="G484" i="4"/>
  <c r="H484" i="4" s="1"/>
  <c r="I478" i="4"/>
  <c r="J478" i="4" s="1"/>
  <c r="G478" i="4"/>
  <c r="I477" i="4"/>
  <c r="J477" i="4" s="1"/>
  <c r="G477" i="4"/>
  <c r="H477" i="4" s="1"/>
  <c r="I472" i="4"/>
  <c r="J472" i="4" s="1"/>
  <c r="G472" i="4"/>
  <c r="H472" i="4" s="1"/>
  <c r="E472" i="4"/>
  <c r="I471" i="4"/>
  <c r="J471" i="4" s="1"/>
  <c r="G471" i="4"/>
  <c r="E471" i="4"/>
  <c r="F471" i="4" s="1"/>
  <c r="I470" i="4"/>
  <c r="J470" i="4" s="1"/>
  <c r="G470" i="4"/>
  <c r="H470" i="4" s="1"/>
  <c r="I465" i="4"/>
  <c r="G465" i="4"/>
  <c r="E465" i="4"/>
  <c r="F465" i="4" s="1"/>
  <c r="I464" i="4"/>
  <c r="J464" i="4" s="1"/>
  <c r="G464" i="4"/>
  <c r="H464" i="4" s="1"/>
  <c r="I459" i="4"/>
  <c r="J459" i="4" s="1"/>
  <c r="G459" i="4"/>
  <c r="H459" i="4" s="1"/>
  <c r="E459" i="4"/>
  <c r="F459" i="4" s="1"/>
  <c r="I458" i="4"/>
  <c r="J458" i="4" s="1"/>
  <c r="G458" i="4"/>
  <c r="H458" i="4" s="1"/>
  <c r="I457" i="4"/>
  <c r="G457" i="4"/>
  <c r="H457" i="4" s="1"/>
  <c r="I452" i="4"/>
  <c r="J452" i="4" s="1"/>
  <c r="G452" i="4"/>
  <c r="E452" i="4"/>
  <c r="F452" i="4" s="1"/>
  <c r="I451" i="4"/>
  <c r="J451" i="4" s="1"/>
  <c r="G451" i="4"/>
  <c r="E451" i="4"/>
  <c r="I446" i="4"/>
  <c r="G446" i="4"/>
  <c r="H446" i="4" s="1"/>
  <c r="E446" i="4"/>
  <c r="I444" i="4"/>
  <c r="J444" i="4" s="1"/>
  <c r="G444" i="4"/>
  <c r="H444" i="4" s="1"/>
  <c r="I443" i="4"/>
  <c r="J443" i="4" s="1"/>
  <c r="G443" i="4"/>
  <c r="H443" i="4" s="1"/>
  <c r="I438" i="4"/>
  <c r="G438" i="4"/>
  <c r="E438" i="4"/>
  <c r="F438" i="4" s="1"/>
  <c r="I436" i="4"/>
  <c r="J436" i="4" s="1"/>
  <c r="G436" i="4"/>
  <c r="I435" i="4"/>
  <c r="G435" i="4"/>
  <c r="H435" i="4" s="1"/>
  <c r="I430" i="4"/>
  <c r="J430" i="4" s="1"/>
  <c r="G430" i="4"/>
  <c r="E430" i="4"/>
  <c r="F430" i="4" s="1"/>
  <c r="I428" i="4"/>
  <c r="J428" i="4" s="1"/>
  <c r="G428" i="4"/>
  <c r="H428" i="4" s="1"/>
  <c r="I427" i="4"/>
  <c r="G427" i="4"/>
  <c r="H427" i="4" s="1"/>
  <c r="I422" i="4"/>
  <c r="J422" i="4" s="1"/>
  <c r="G422" i="4"/>
  <c r="H422" i="4" s="1"/>
  <c r="E422" i="4"/>
  <c r="F422" i="4" s="1"/>
  <c r="I420" i="4"/>
  <c r="J420" i="4" s="1"/>
  <c r="G420" i="4"/>
  <c r="H420" i="4" s="1"/>
  <c r="I419" i="4"/>
  <c r="J419" i="4" s="1"/>
  <c r="G419" i="4"/>
  <c r="H419" i="4" s="1"/>
  <c r="I414" i="4"/>
  <c r="J414" i="4" s="1"/>
  <c r="G414" i="4"/>
  <c r="H414" i="4" s="1"/>
  <c r="E414" i="4"/>
  <c r="F414" i="4" s="1"/>
  <c r="I412" i="4"/>
  <c r="G412" i="4"/>
  <c r="H412" i="4" s="1"/>
  <c r="I411" i="4"/>
  <c r="J411" i="4" s="1"/>
  <c r="G411" i="4"/>
  <c r="H411" i="4" s="1"/>
  <c r="I406" i="4"/>
  <c r="G406" i="4"/>
  <c r="E406" i="4"/>
  <c r="F406" i="4" s="1"/>
  <c r="I405" i="4"/>
  <c r="J405" i="4" s="1"/>
  <c r="G405" i="4"/>
  <c r="H405" i="4" s="1"/>
  <c r="E405" i="4"/>
  <c r="F405" i="4" s="1"/>
  <c r="I403" i="4"/>
  <c r="J403" i="4" s="1"/>
  <c r="G403" i="4"/>
  <c r="H403" i="4" s="1"/>
  <c r="I402" i="4"/>
  <c r="G402" i="4"/>
  <c r="H402" i="4" s="1"/>
  <c r="I397" i="4"/>
  <c r="J397" i="4" s="1"/>
  <c r="G397" i="4"/>
  <c r="E397" i="4"/>
  <c r="I396" i="4"/>
  <c r="G396" i="4"/>
  <c r="H396" i="4" s="1"/>
  <c r="E396" i="4"/>
  <c r="F396" i="4" s="1"/>
  <c r="I394" i="4"/>
  <c r="J394" i="4" s="1"/>
  <c r="G394" i="4"/>
  <c r="H394" i="4" s="1"/>
  <c r="I393" i="4"/>
  <c r="J393" i="4" s="1"/>
  <c r="G393" i="4"/>
  <c r="H393" i="4" s="1"/>
  <c r="I388" i="4"/>
  <c r="G388" i="4"/>
  <c r="H388" i="4" s="1"/>
  <c r="E388" i="4"/>
  <c r="F388" i="4" s="1"/>
  <c r="I387" i="4"/>
  <c r="J387" i="4" s="1"/>
  <c r="G387" i="4"/>
  <c r="H387" i="4" s="1"/>
  <c r="E387" i="4"/>
  <c r="I385" i="4"/>
  <c r="J385" i="4" s="1"/>
  <c r="G385" i="4"/>
  <c r="H385" i="4" s="1"/>
  <c r="I384" i="4"/>
  <c r="J384" i="4" s="1"/>
  <c r="G384" i="4"/>
  <c r="H384" i="4" s="1"/>
  <c r="I379" i="4"/>
  <c r="J379" i="4" s="1"/>
  <c r="G379" i="4"/>
  <c r="H379" i="4" s="1"/>
  <c r="E379" i="4"/>
  <c r="I378" i="4"/>
  <c r="J378" i="4" s="1"/>
  <c r="G378" i="4"/>
  <c r="H378" i="4" s="1"/>
  <c r="E378" i="4"/>
  <c r="F378" i="4" s="1"/>
  <c r="I376" i="4"/>
  <c r="G376" i="4"/>
  <c r="I375" i="4"/>
  <c r="J375" i="4" s="1"/>
  <c r="G375" i="4"/>
  <c r="H375" i="4" s="1"/>
  <c r="I370" i="4"/>
  <c r="J370" i="4" s="1"/>
  <c r="G370" i="4"/>
  <c r="H370" i="4" s="1"/>
  <c r="E370" i="4"/>
  <c r="F370" i="4" s="1"/>
  <c r="I368" i="4"/>
  <c r="J368" i="4" s="1"/>
  <c r="G368" i="4"/>
  <c r="I367" i="4"/>
  <c r="J367" i="4" s="1"/>
  <c r="G367" i="4"/>
  <c r="H367" i="4" s="1"/>
  <c r="I362" i="4"/>
  <c r="G362" i="4"/>
  <c r="E362" i="4"/>
  <c r="I360" i="4"/>
  <c r="J360" i="4" s="1"/>
  <c r="G360" i="4"/>
  <c r="H360" i="4" s="1"/>
  <c r="I359" i="4"/>
  <c r="J359" i="4" s="1"/>
  <c r="G359" i="4"/>
  <c r="H359" i="4" s="1"/>
  <c r="I354" i="4"/>
  <c r="J354" i="4" s="1"/>
  <c r="G354" i="4"/>
  <c r="H354" i="4" s="1"/>
  <c r="E354" i="4"/>
  <c r="I352" i="4"/>
  <c r="J352" i="4" s="1"/>
  <c r="G352" i="4"/>
  <c r="H352" i="4" s="1"/>
  <c r="I351" i="4"/>
  <c r="J351" i="4" s="1"/>
  <c r="G351" i="4"/>
  <c r="H351" i="4" s="1"/>
  <c r="I346" i="4"/>
  <c r="G346" i="4"/>
  <c r="H346" i="4" s="1"/>
  <c r="E346" i="4"/>
  <c r="F346" i="4" s="1"/>
  <c r="I344" i="4"/>
  <c r="J344" i="4" s="1"/>
  <c r="G344" i="4"/>
  <c r="H344" i="4" s="1"/>
  <c r="I343" i="4"/>
  <c r="J343" i="4" s="1"/>
  <c r="G343" i="4"/>
  <c r="H343" i="4" s="1"/>
  <c r="I338" i="4"/>
  <c r="G338" i="4"/>
  <c r="E338" i="4"/>
  <c r="F338" i="4" s="1"/>
  <c r="I336" i="4"/>
  <c r="G336" i="4"/>
  <c r="H336" i="4" s="1"/>
  <c r="I335" i="4"/>
  <c r="G335" i="4"/>
  <c r="H335" i="4" s="1"/>
  <c r="I330" i="4"/>
  <c r="J330" i="4" s="1"/>
  <c r="G330" i="4"/>
  <c r="H330" i="4" s="1"/>
  <c r="E330" i="4"/>
  <c r="F330" i="4" s="1"/>
  <c r="I328" i="4"/>
  <c r="J328" i="4" s="1"/>
  <c r="G328" i="4"/>
  <c r="H328" i="4" s="1"/>
  <c r="I327" i="4"/>
  <c r="G327" i="4"/>
  <c r="H327" i="4" s="1"/>
  <c r="I322" i="4"/>
  <c r="J322" i="4" s="1"/>
  <c r="G322" i="4"/>
  <c r="H322" i="4" s="1"/>
  <c r="E322" i="4"/>
  <c r="F322" i="4" s="1"/>
  <c r="I321" i="4"/>
  <c r="G321" i="4"/>
  <c r="H321" i="4" s="1"/>
  <c r="E321" i="4"/>
  <c r="F321" i="4" s="1"/>
  <c r="I319" i="4"/>
  <c r="J319" i="4" s="1"/>
  <c r="G319" i="4"/>
  <c r="H319" i="4" s="1"/>
  <c r="I318" i="4"/>
  <c r="J318" i="4" s="1"/>
  <c r="G318" i="4"/>
  <c r="H318" i="4" s="1"/>
  <c r="I313" i="4"/>
  <c r="G313" i="4"/>
  <c r="H313" i="4" s="1"/>
  <c r="E313" i="4"/>
  <c r="F313" i="4" s="1"/>
  <c r="I312" i="4"/>
  <c r="G312" i="4"/>
  <c r="E312" i="4"/>
  <c r="I310" i="4"/>
  <c r="J310" i="4" s="1"/>
  <c r="G310" i="4"/>
  <c r="H310" i="4" s="1"/>
  <c r="I309" i="4"/>
  <c r="J309" i="4" s="1"/>
  <c r="G309" i="4"/>
  <c r="H309" i="4" s="1"/>
  <c r="I304" i="4"/>
  <c r="G304" i="4"/>
  <c r="H304" i="4" s="1"/>
  <c r="E304" i="4"/>
  <c r="I303" i="4"/>
  <c r="J303" i="4" s="1"/>
  <c r="G303" i="4"/>
  <c r="H303" i="4" s="1"/>
  <c r="E303" i="4"/>
  <c r="F303" i="4" s="1"/>
  <c r="I301" i="4"/>
  <c r="J301" i="4" s="1"/>
  <c r="G301" i="4"/>
  <c r="H301" i="4" s="1"/>
  <c r="I300" i="4"/>
  <c r="J300" i="4" s="1"/>
  <c r="G300" i="4"/>
  <c r="H300" i="4" s="1"/>
  <c r="I295" i="4"/>
  <c r="J295" i="4" s="1"/>
  <c r="G295" i="4"/>
  <c r="H295" i="4" s="1"/>
  <c r="E295" i="4"/>
  <c r="I294" i="4"/>
  <c r="J294" i="4" s="1"/>
  <c r="G294" i="4"/>
  <c r="E294" i="4"/>
  <c r="F294" i="4" s="1"/>
  <c r="I292" i="4"/>
  <c r="J292" i="4" s="1"/>
  <c r="G292" i="4"/>
  <c r="H292" i="4" s="1"/>
  <c r="I291" i="4"/>
  <c r="G291" i="4"/>
  <c r="I286" i="4"/>
  <c r="J286" i="4" s="1"/>
  <c r="G286" i="4"/>
  <c r="H286" i="4" s="1"/>
  <c r="E286" i="4"/>
  <c r="F286" i="4" s="1"/>
  <c r="I285" i="4"/>
  <c r="J285" i="4" s="1"/>
  <c r="G285" i="4"/>
  <c r="H285" i="4" s="1"/>
  <c r="E285" i="4"/>
  <c r="F285" i="4" s="1"/>
  <c r="I283" i="4"/>
  <c r="G283" i="4"/>
  <c r="H283" i="4" s="1"/>
  <c r="I282" i="4"/>
  <c r="J282" i="4" s="1"/>
  <c r="G282" i="4"/>
  <c r="H282" i="4" s="1"/>
  <c r="I277" i="4"/>
  <c r="J277" i="4" s="1"/>
  <c r="G277" i="4"/>
  <c r="E277" i="4"/>
  <c r="F277" i="4" s="1"/>
  <c r="I275" i="4"/>
  <c r="J275" i="4" s="1"/>
  <c r="G275" i="4"/>
  <c r="H275" i="4" s="1"/>
  <c r="I274" i="4"/>
  <c r="J274" i="4" s="1"/>
  <c r="G274" i="4"/>
  <c r="H274" i="4" s="1"/>
  <c r="I269" i="4"/>
  <c r="J269" i="4" s="1"/>
  <c r="G269" i="4"/>
  <c r="E269" i="4"/>
  <c r="F269" i="4" s="1"/>
  <c r="I267" i="4"/>
  <c r="J267" i="4" s="1"/>
  <c r="G267" i="4"/>
  <c r="H267" i="4" s="1"/>
  <c r="I266" i="4"/>
  <c r="J266" i="4" s="1"/>
  <c r="G266" i="4"/>
  <c r="I261" i="4"/>
  <c r="J261" i="4" s="1"/>
  <c r="G261" i="4"/>
  <c r="E261" i="4"/>
  <c r="F261" i="4" s="1"/>
  <c r="I259" i="4"/>
  <c r="J259" i="4" s="1"/>
  <c r="G259" i="4"/>
  <c r="H259" i="4" s="1"/>
  <c r="I258" i="4"/>
  <c r="J258" i="4" s="1"/>
  <c r="G258" i="4"/>
  <c r="I253" i="4"/>
  <c r="J253" i="4" s="1"/>
  <c r="G253" i="4"/>
  <c r="H253" i="4" s="1"/>
  <c r="E253" i="4"/>
  <c r="F253" i="4" s="1"/>
  <c r="I250" i="4"/>
  <c r="J250" i="4" s="1"/>
  <c r="G250" i="4"/>
  <c r="I249" i="4"/>
  <c r="J249" i="4" s="1"/>
  <c r="G249" i="4"/>
  <c r="H249" i="4" s="1"/>
  <c r="I244" i="4"/>
  <c r="J244" i="4" s="1"/>
  <c r="G244" i="4"/>
  <c r="H244" i="4" s="1"/>
  <c r="E244" i="4"/>
  <c r="F244" i="4" s="1"/>
  <c r="I241" i="4"/>
  <c r="J241" i="4" s="1"/>
  <c r="G241" i="4"/>
  <c r="I240" i="4"/>
  <c r="J240" i="4" s="1"/>
  <c r="G240" i="4"/>
  <c r="H240" i="4" s="1"/>
  <c r="I235" i="4"/>
  <c r="J235" i="4" s="1"/>
  <c r="G235" i="4"/>
  <c r="E235" i="4"/>
  <c r="I232" i="4"/>
  <c r="G232" i="4"/>
  <c r="H232" i="4" s="1"/>
  <c r="I231" i="4"/>
  <c r="J231" i="4" s="1"/>
  <c r="G231" i="4"/>
  <c r="H231" i="4" s="1"/>
  <c r="I227" i="4"/>
  <c r="J227" i="4" s="1"/>
  <c r="G227" i="4"/>
  <c r="H227" i="4" s="1"/>
  <c r="E227" i="4"/>
  <c r="I226" i="4"/>
  <c r="J226" i="4" s="1"/>
  <c r="G226" i="4"/>
  <c r="H226" i="4" s="1"/>
  <c r="E226" i="4"/>
  <c r="F226" i="4" s="1"/>
  <c r="I225" i="4"/>
  <c r="J225" i="4" s="1"/>
  <c r="G225" i="4"/>
  <c r="I224" i="4"/>
  <c r="J224" i="4" s="1"/>
  <c r="G224" i="4"/>
  <c r="H224" i="4" s="1"/>
  <c r="I220" i="4"/>
  <c r="J220" i="4" s="1"/>
  <c r="G220" i="4"/>
  <c r="E220" i="4"/>
  <c r="F220" i="4" s="1"/>
  <c r="I218" i="4"/>
  <c r="J218" i="4" s="1"/>
  <c r="G218" i="4"/>
  <c r="I213" i="4"/>
  <c r="J213" i="4" s="1"/>
  <c r="G213" i="4"/>
  <c r="E213" i="4"/>
  <c r="F213" i="4" s="1"/>
  <c r="I212" i="4"/>
  <c r="J212" i="4" s="1"/>
  <c r="G212" i="4"/>
  <c r="E212" i="4"/>
  <c r="I209" i="4"/>
  <c r="J209" i="4" s="1"/>
  <c r="G209" i="4"/>
  <c r="H209" i="4" s="1"/>
  <c r="I208" i="4"/>
  <c r="J208" i="4" s="1"/>
  <c r="G208" i="4"/>
  <c r="H208" i="4" s="1"/>
  <c r="I203" i="4"/>
  <c r="J203" i="4" s="1"/>
  <c r="G203" i="4"/>
  <c r="E203" i="4"/>
  <c r="F203" i="4" s="1"/>
  <c r="I202" i="4"/>
  <c r="J202" i="4" s="1"/>
  <c r="G202" i="4"/>
  <c r="H202" i="4" s="1"/>
  <c r="I193" i="4"/>
  <c r="J193" i="4" s="1"/>
  <c r="J194" i="4" s="1"/>
  <c r="G31" i="5" s="1"/>
  <c r="I482" i="4" s="1"/>
  <c r="J482" i="4" s="1"/>
  <c r="G193" i="4"/>
  <c r="E193" i="4"/>
  <c r="F193" i="4" s="1"/>
  <c r="F194" i="4" s="1"/>
  <c r="I189" i="4"/>
  <c r="J189" i="4" s="1"/>
  <c r="J190" i="4" s="1"/>
  <c r="G30" i="5" s="1"/>
  <c r="G189" i="4"/>
  <c r="H189" i="4" s="1"/>
  <c r="H190" i="4" s="1"/>
  <c r="F30" i="5" s="1"/>
  <c r="E189" i="4"/>
  <c r="F189" i="4" s="1"/>
  <c r="F190" i="4" s="1"/>
  <c r="I185" i="4"/>
  <c r="G185" i="4"/>
  <c r="H185" i="4" s="1"/>
  <c r="H186" i="4" s="1"/>
  <c r="F29" i="5" s="1"/>
  <c r="E185" i="4"/>
  <c r="I162" i="4"/>
  <c r="G162" i="4"/>
  <c r="H162" i="4" s="1"/>
  <c r="E162" i="4"/>
  <c r="F162" i="4" s="1"/>
  <c r="I161" i="4"/>
  <c r="G161" i="4"/>
  <c r="E161" i="4"/>
  <c r="F161" i="4" s="1"/>
  <c r="I160" i="4"/>
  <c r="J160" i="4" s="1"/>
  <c r="G160" i="4"/>
  <c r="H160" i="4" s="1"/>
  <c r="E160" i="4"/>
  <c r="I155" i="4"/>
  <c r="J155" i="4" s="1"/>
  <c r="G155" i="4"/>
  <c r="H155" i="4" s="1"/>
  <c r="E155" i="4"/>
  <c r="I154" i="4"/>
  <c r="J154" i="4" s="1"/>
  <c r="G154" i="4"/>
  <c r="H154" i="4" s="1"/>
  <c r="E154" i="4"/>
  <c r="F154" i="4" s="1"/>
  <c r="I149" i="4"/>
  <c r="J149" i="4" s="1"/>
  <c r="G149" i="4"/>
  <c r="E149" i="4"/>
  <c r="F149" i="4" s="1"/>
  <c r="I148" i="4"/>
  <c r="J148" i="4" s="1"/>
  <c r="G148" i="4"/>
  <c r="H148" i="4" s="1"/>
  <c r="I147" i="4"/>
  <c r="J147" i="4" s="1"/>
  <c r="G147" i="4"/>
  <c r="H147" i="4" s="1"/>
  <c r="I146" i="4"/>
  <c r="G146" i="4"/>
  <c r="I145" i="4"/>
  <c r="J145" i="4" s="1"/>
  <c r="G145" i="4"/>
  <c r="I140" i="4"/>
  <c r="J140" i="4" s="1"/>
  <c r="G140" i="4"/>
  <c r="E140" i="4"/>
  <c r="F140" i="4" s="1"/>
  <c r="I139" i="4"/>
  <c r="J139" i="4" s="1"/>
  <c r="G139" i="4"/>
  <c r="H139" i="4" s="1"/>
  <c r="I138" i="4"/>
  <c r="J138" i="4" s="1"/>
  <c r="G138" i="4"/>
  <c r="H138" i="4" s="1"/>
  <c r="I137" i="4"/>
  <c r="G137" i="4"/>
  <c r="H137" i="4" s="1"/>
  <c r="I132" i="4"/>
  <c r="G132" i="4"/>
  <c r="H132" i="4" s="1"/>
  <c r="E132" i="4"/>
  <c r="F132" i="4" s="1"/>
  <c r="I131" i="4"/>
  <c r="J131" i="4" s="1"/>
  <c r="G131" i="4"/>
  <c r="H131" i="4" s="1"/>
  <c r="I126" i="4"/>
  <c r="G126" i="4"/>
  <c r="H126" i="4" s="1"/>
  <c r="E126" i="4"/>
  <c r="F126" i="4" s="1"/>
  <c r="I125" i="4"/>
  <c r="J125" i="4" s="1"/>
  <c r="G125" i="4"/>
  <c r="I120" i="4"/>
  <c r="J120" i="4" s="1"/>
  <c r="G120" i="4"/>
  <c r="H120" i="4" s="1"/>
  <c r="E120" i="4"/>
  <c r="I119" i="4"/>
  <c r="J119" i="4" s="1"/>
  <c r="G119" i="4"/>
  <c r="H119" i="4" s="1"/>
  <c r="I114" i="4"/>
  <c r="J114" i="4" s="1"/>
  <c r="G114" i="4"/>
  <c r="H114" i="4" s="1"/>
  <c r="E114" i="4"/>
  <c r="I113" i="4"/>
  <c r="J113" i="4" s="1"/>
  <c r="G113" i="4"/>
  <c r="H113" i="4" s="1"/>
  <c r="I108" i="4"/>
  <c r="J108" i="4" s="1"/>
  <c r="G108" i="4"/>
  <c r="H108" i="4" s="1"/>
  <c r="E108" i="4"/>
  <c r="I106" i="4"/>
  <c r="J106" i="4" s="1"/>
  <c r="G106" i="4"/>
  <c r="I105" i="4"/>
  <c r="J105" i="4" s="1"/>
  <c r="G105" i="4"/>
  <c r="H105" i="4" s="1"/>
  <c r="I100" i="4"/>
  <c r="J100" i="4" s="1"/>
  <c r="G100" i="4"/>
  <c r="H100" i="4" s="1"/>
  <c r="E100" i="4"/>
  <c r="I98" i="4"/>
  <c r="J98" i="4" s="1"/>
  <c r="G98" i="4"/>
  <c r="H98" i="4" s="1"/>
  <c r="I97" i="4"/>
  <c r="J97" i="4" s="1"/>
  <c r="G97" i="4"/>
  <c r="H97" i="4" s="1"/>
  <c r="I92" i="4"/>
  <c r="G92" i="4"/>
  <c r="H92" i="4" s="1"/>
  <c r="E92" i="4"/>
  <c r="I91" i="4"/>
  <c r="J91" i="4" s="1"/>
  <c r="G91" i="4"/>
  <c r="E91" i="4"/>
  <c r="F91" i="4" s="1"/>
  <c r="I89" i="4"/>
  <c r="J89" i="4" s="1"/>
  <c r="G89" i="4"/>
  <c r="I88" i="4"/>
  <c r="J88" i="4" s="1"/>
  <c r="G88" i="4"/>
  <c r="H88" i="4" s="1"/>
  <c r="I83" i="4"/>
  <c r="J83" i="4" s="1"/>
  <c r="G83" i="4"/>
  <c r="H83" i="4" s="1"/>
  <c r="E83" i="4"/>
  <c r="F83" i="4" s="1"/>
  <c r="I82" i="4"/>
  <c r="J82" i="4" s="1"/>
  <c r="G82" i="4"/>
  <c r="H82" i="4" s="1"/>
  <c r="E82" i="4"/>
  <c r="F82" i="4" s="1"/>
  <c r="I80" i="4"/>
  <c r="J80" i="4" s="1"/>
  <c r="G80" i="4"/>
  <c r="H80" i="4" s="1"/>
  <c r="I79" i="4"/>
  <c r="J79" i="4" s="1"/>
  <c r="G79" i="4"/>
  <c r="I54" i="4"/>
  <c r="J54" i="4" s="1"/>
  <c r="G54" i="4"/>
  <c r="H54" i="4" s="1"/>
  <c r="E54" i="4"/>
  <c r="F54" i="4" s="1"/>
  <c r="I53" i="4"/>
  <c r="J53" i="4" s="1"/>
  <c r="G53" i="4"/>
  <c r="E53" i="4"/>
  <c r="F53" i="4" s="1"/>
  <c r="I50" i="4"/>
  <c r="G50" i="4"/>
  <c r="H50" i="4" s="1"/>
  <c r="I47" i="4"/>
  <c r="J47" i="4" s="1"/>
  <c r="G47" i="4"/>
  <c r="H47" i="4" s="1"/>
  <c r="I42" i="4"/>
  <c r="J42" i="4" s="1"/>
  <c r="G42" i="4"/>
  <c r="E42" i="4"/>
  <c r="F42" i="4" s="1"/>
  <c r="I41" i="4"/>
  <c r="J41" i="4" s="1"/>
  <c r="G41" i="4"/>
  <c r="H41" i="4" s="1"/>
  <c r="G40" i="4"/>
  <c r="H40" i="4" s="1"/>
  <c r="E40" i="4"/>
  <c r="F40" i="4" s="1"/>
  <c r="I35" i="4"/>
  <c r="J35" i="4" s="1"/>
  <c r="G35" i="4"/>
  <c r="E35" i="4"/>
  <c r="F35" i="4" s="1"/>
  <c r="I34" i="4"/>
  <c r="J34" i="4" s="1"/>
  <c r="G34" i="4"/>
  <c r="H34" i="4" s="1"/>
  <c r="G33" i="4"/>
  <c r="H33" i="4" s="1"/>
  <c r="E33" i="4"/>
  <c r="I28" i="4"/>
  <c r="J28" i="4" s="1"/>
  <c r="G28" i="4"/>
  <c r="H28" i="4" s="1"/>
  <c r="I27" i="4"/>
  <c r="J27" i="4" s="1"/>
  <c r="G27" i="4"/>
  <c r="H27" i="4" s="1"/>
  <c r="E27" i="4"/>
  <c r="G26" i="4"/>
  <c r="H26" i="4" s="1"/>
  <c r="E26" i="4"/>
  <c r="I21" i="4"/>
  <c r="J21" i="4" s="1"/>
  <c r="G21" i="4"/>
  <c r="H21" i="4" s="1"/>
  <c r="E21" i="4"/>
  <c r="F21" i="4" s="1"/>
  <c r="I20" i="4"/>
  <c r="J20" i="4" s="1"/>
  <c r="G20" i="4"/>
  <c r="G19" i="4"/>
  <c r="H19" i="4" s="1"/>
  <c r="E19" i="4"/>
  <c r="F19" i="4" s="1"/>
  <c r="I14" i="4"/>
  <c r="J14" i="4" s="1"/>
  <c r="G14" i="4"/>
  <c r="H14" i="4" s="1"/>
  <c r="I13" i="4"/>
  <c r="J13" i="4" s="1"/>
  <c r="G13" i="4"/>
  <c r="H13" i="4" s="1"/>
  <c r="E13" i="4"/>
  <c r="G12" i="4"/>
  <c r="H12" i="4" s="1"/>
  <c r="E12" i="4"/>
  <c r="F12" i="4" s="1"/>
  <c r="I7" i="4"/>
  <c r="J7" i="4" s="1"/>
  <c r="G7" i="4"/>
  <c r="E7" i="4"/>
  <c r="I6" i="4"/>
  <c r="J6" i="4" s="1"/>
  <c r="G6" i="4"/>
  <c r="H6" i="4" s="1"/>
  <c r="G5" i="4"/>
  <c r="H5" i="4" s="1"/>
  <c r="E5" i="4"/>
  <c r="F5" i="4" s="1"/>
  <c r="O459" i="3"/>
  <c r="E1174" i="4" s="1"/>
  <c r="F1174" i="4" s="1"/>
  <c r="O458" i="3"/>
  <c r="E1173" i="4" s="1"/>
  <c r="O457" i="3"/>
  <c r="E1172" i="4" s="1"/>
  <c r="O456" i="3"/>
  <c r="E1171" i="4" s="1"/>
  <c r="F1171" i="4" s="1"/>
  <c r="O455" i="3"/>
  <c r="E1170" i="4" s="1"/>
  <c r="F1170" i="4" s="1"/>
  <c r="O454" i="3"/>
  <c r="E1169" i="4" s="1"/>
  <c r="F1169" i="4" s="1"/>
  <c r="E1168" i="4"/>
  <c r="O452" i="3"/>
  <c r="E1167" i="4" s="1"/>
  <c r="F1167" i="4" s="1"/>
  <c r="O451" i="3"/>
  <c r="E1166" i="4" s="1"/>
  <c r="F1166" i="4" s="1"/>
  <c r="E1165" i="4"/>
  <c r="F1165" i="4" s="1"/>
  <c r="O449" i="3"/>
  <c r="E1164" i="4" s="1"/>
  <c r="E1163" i="4"/>
  <c r="K1163" i="4" s="1"/>
  <c r="O447" i="3"/>
  <c r="E1162" i="4" s="1"/>
  <c r="F1162" i="4" s="1"/>
  <c r="E1161" i="4"/>
  <c r="F1161" i="4" s="1"/>
  <c r="E1160" i="4"/>
  <c r="F1160" i="4" s="1"/>
  <c r="E1159" i="4"/>
  <c r="F1159" i="4" s="1"/>
  <c r="O443" i="3"/>
  <c r="E1139" i="4" s="1"/>
  <c r="F1139" i="4" s="1"/>
  <c r="E1138" i="4"/>
  <c r="F1138" i="4" s="1"/>
  <c r="E1137" i="4"/>
  <c r="E1136" i="4"/>
  <c r="K1136" i="4" s="1"/>
  <c r="E1135" i="4"/>
  <c r="F1135" i="4" s="1"/>
  <c r="E1133" i="4"/>
  <c r="F1133" i="4" s="1"/>
  <c r="E1132" i="4"/>
  <c r="E1131" i="4"/>
  <c r="E1130" i="4"/>
  <c r="K1130" i="4" s="1"/>
  <c r="E1129" i="4"/>
  <c r="F1129" i="4" s="1"/>
  <c r="E1128" i="4"/>
  <c r="F1128" i="4" s="1"/>
  <c r="E1127" i="4"/>
  <c r="F1127" i="4" s="1"/>
  <c r="E1126" i="4"/>
  <c r="F1126" i="4" s="1"/>
  <c r="E1125" i="4"/>
  <c r="E1124" i="4"/>
  <c r="F1124" i="4" s="1"/>
  <c r="E1123" i="4"/>
  <c r="F1123" i="4" s="1"/>
  <c r="O426" i="3"/>
  <c r="E1122" i="4" s="1"/>
  <c r="F1122" i="4" s="1"/>
  <c r="O425" i="3"/>
  <c r="E1121" i="4" s="1"/>
  <c r="O424" i="3"/>
  <c r="E1120" i="4" s="1"/>
  <c r="F1120" i="4" s="1"/>
  <c r="E1119" i="4"/>
  <c r="F1119" i="4" s="1"/>
  <c r="O422" i="3"/>
  <c r="E1118" i="4" s="1"/>
  <c r="F1118" i="4" s="1"/>
  <c r="E1117" i="4"/>
  <c r="F1117" i="4" s="1"/>
  <c r="O420" i="3"/>
  <c r="E1116" i="4" s="1"/>
  <c r="F1116" i="4" s="1"/>
  <c r="E1115" i="4"/>
  <c r="F1115" i="4" s="1"/>
  <c r="O418" i="3"/>
  <c r="E1095" i="4" s="1"/>
  <c r="F1095" i="4" s="1"/>
  <c r="E1094" i="4"/>
  <c r="F1094" i="4" s="1"/>
  <c r="E1093" i="4"/>
  <c r="E1092" i="4"/>
  <c r="K1092" i="4" s="1"/>
  <c r="E1091" i="4"/>
  <c r="F1091" i="4" s="1"/>
  <c r="E1090" i="4"/>
  <c r="F1090" i="4" s="1"/>
  <c r="O412" i="3"/>
  <c r="E1089" i="4" s="1"/>
  <c r="O411" i="3"/>
  <c r="E1088" i="4" s="1"/>
  <c r="F1088" i="4" s="1"/>
  <c r="E1087" i="4"/>
  <c r="F1087" i="4" s="1"/>
  <c r="O409" i="3"/>
  <c r="E1086" i="4" s="1"/>
  <c r="F1086" i="4" s="1"/>
  <c r="E1085" i="4"/>
  <c r="F1085" i="4" s="1"/>
  <c r="O407" i="3"/>
  <c r="E1084" i="4" s="1"/>
  <c r="F1084" i="4" s="1"/>
  <c r="E1083" i="4"/>
  <c r="F1083" i="4" s="1"/>
  <c r="E1055" i="4"/>
  <c r="F1055" i="4" s="1"/>
  <c r="E1054" i="4"/>
  <c r="O402" i="3"/>
  <c r="E1053" i="4" s="1"/>
  <c r="O401" i="3"/>
  <c r="E1052" i="4" s="1"/>
  <c r="F1052" i="4" s="1"/>
  <c r="O400" i="3"/>
  <c r="E1051" i="4" s="1"/>
  <c r="F1051" i="4" s="1"/>
  <c r="E1050" i="4"/>
  <c r="O398" i="3"/>
  <c r="E1049" i="4" s="1"/>
  <c r="O397" i="3"/>
  <c r="E1048" i="4" s="1"/>
  <c r="F1048" i="4" s="1"/>
  <c r="O396" i="3"/>
  <c r="E1047" i="4" s="1"/>
  <c r="F1047" i="4" s="1"/>
  <c r="O395" i="3"/>
  <c r="E1046" i="4" s="1"/>
  <c r="F1046" i="4" s="1"/>
  <c r="E1045" i="4"/>
  <c r="F1045" i="4" s="1"/>
  <c r="E1044" i="4"/>
  <c r="E1043" i="4"/>
  <c r="F1043" i="4" s="1"/>
  <c r="E1042" i="4"/>
  <c r="F1042" i="4" s="1"/>
  <c r="E1041" i="4"/>
  <c r="F1041" i="4" s="1"/>
  <c r="O389" i="3"/>
  <c r="E1040" i="4" s="1"/>
  <c r="E1039" i="4"/>
  <c r="E1038" i="4"/>
  <c r="E1037" i="4"/>
  <c r="F1037" i="4" s="1"/>
  <c r="E1036" i="4"/>
  <c r="F1036" i="4" s="1"/>
  <c r="E1035" i="4"/>
  <c r="F1035" i="4" s="1"/>
  <c r="E1034" i="4"/>
  <c r="F1034" i="4" s="1"/>
  <c r="E1033" i="4"/>
  <c r="F1033" i="4" s="1"/>
  <c r="E1032" i="4"/>
  <c r="F1032" i="4" s="1"/>
  <c r="E1031" i="4"/>
  <c r="F1031" i="4" s="1"/>
  <c r="O379" i="3"/>
  <c r="E1030" i="4" s="1"/>
  <c r="O378" i="3"/>
  <c r="E1029" i="4" s="1"/>
  <c r="F1029" i="4" s="1"/>
  <c r="E1028" i="4"/>
  <c r="F1028" i="4" s="1"/>
  <c r="E1027" i="4"/>
  <c r="F1027" i="4" s="1"/>
  <c r="E1026" i="4"/>
  <c r="F1026" i="4" s="1"/>
  <c r="E1025" i="4"/>
  <c r="F1025" i="4" s="1"/>
  <c r="E1024" i="4"/>
  <c r="F1024" i="4" s="1"/>
  <c r="E1023" i="4"/>
  <c r="K1023" i="4" s="1"/>
  <c r="E1022" i="4"/>
  <c r="F1022" i="4" s="1"/>
  <c r="E1021" i="4"/>
  <c r="F1021" i="4" s="1"/>
  <c r="E1020" i="4"/>
  <c r="F1020" i="4" s="1"/>
  <c r="E1019" i="4"/>
  <c r="F1019" i="4" s="1"/>
  <c r="E1018" i="4"/>
  <c r="E1017" i="4"/>
  <c r="F1017" i="4" s="1"/>
  <c r="E1016" i="4"/>
  <c r="O364" i="3"/>
  <c r="E1015" i="4" s="1"/>
  <c r="F1015" i="4" s="1"/>
  <c r="E1014" i="4"/>
  <c r="O362" i="3"/>
  <c r="E1013" i="4" s="1"/>
  <c r="F1013" i="4" s="1"/>
  <c r="E1009" i="4"/>
  <c r="F1009" i="4" s="1"/>
  <c r="O357" i="3"/>
  <c r="E1008" i="4" s="1"/>
  <c r="F1008" i="4" s="1"/>
  <c r="O356" i="3"/>
  <c r="E1007" i="4" s="1"/>
  <c r="F1007" i="4" s="1"/>
  <c r="E1006" i="4"/>
  <c r="E1005" i="4"/>
  <c r="F1005" i="4" s="1"/>
  <c r="E1004" i="4"/>
  <c r="F1004" i="4" s="1"/>
  <c r="E1003" i="4"/>
  <c r="F1003" i="4" s="1"/>
  <c r="E1002" i="4"/>
  <c r="E1001" i="4"/>
  <c r="F1001" i="4" s="1"/>
  <c r="E1000" i="4"/>
  <c r="F1000" i="4" s="1"/>
  <c r="E999" i="4"/>
  <c r="F999" i="4" s="1"/>
  <c r="E998" i="4"/>
  <c r="F998" i="4" s="1"/>
  <c r="E997" i="4"/>
  <c r="F997" i="4" s="1"/>
  <c r="E996" i="4"/>
  <c r="F996" i="4" s="1"/>
  <c r="E995" i="4"/>
  <c r="F995" i="4" s="1"/>
  <c r="E994" i="4"/>
  <c r="F994" i="4" s="1"/>
  <c r="E993" i="4"/>
  <c r="E992" i="4"/>
  <c r="F992" i="4" s="1"/>
  <c r="E971" i="4"/>
  <c r="F971" i="4" s="1"/>
  <c r="E970" i="4"/>
  <c r="F970" i="4" s="1"/>
  <c r="E969" i="4"/>
  <c r="F969" i="4" s="1"/>
  <c r="E968" i="4"/>
  <c r="E967" i="4"/>
  <c r="E966" i="4"/>
  <c r="F966" i="4" s="1"/>
  <c r="E965" i="4"/>
  <c r="F965" i="4" s="1"/>
  <c r="E964" i="4"/>
  <c r="E963" i="4"/>
  <c r="F963" i="4" s="1"/>
  <c r="E962" i="4"/>
  <c r="F962" i="4" s="1"/>
  <c r="E961" i="4"/>
  <c r="F961" i="4" s="1"/>
  <c r="E960" i="4"/>
  <c r="E959" i="4"/>
  <c r="E958" i="4"/>
  <c r="F958" i="4" s="1"/>
  <c r="E957" i="4"/>
  <c r="F957" i="4" s="1"/>
  <c r="E956" i="4"/>
  <c r="E955" i="4"/>
  <c r="E954" i="4"/>
  <c r="E953" i="4"/>
  <c r="F953" i="4" s="1"/>
  <c r="E952" i="4"/>
  <c r="F952" i="4" s="1"/>
  <c r="O320" i="3"/>
  <c r="E951" i="4" s="1"/>
  <c r="F951" i="4" s="1"/>
  <c r="E950" i="4"/>
  <c r="F950" i="4" s="1"/>
  <c r="O318" i="3"/>
  <c r="E949" i="4" s="1"/>
  <c r="F949" i="4" s="1"/>
  <c r="E947" i="4"/>
  <c r="F947" i="4" s="1"/>
  <c r="E946" i="4"/>
  <c r="E945" i="4"/>
  <c r="F945" i="4" s="1"/>
  <c r="E944" i="4"/>
  <c r="F944" i="4" s="1"/>
  <c r="E943" i="4"/>
  <c r="F943" i="4" s="1"/>
  <c r="E942" i="4"/>
  <c r="F942" i="4" s="1"/>
  <c r="E941" i="4"/>
  <c r="F941" i="4" s="1"/>
  <c r="E940" i="4"/>
  <c r="E939" i="4"/>
  <c r="F939" i="4" s="1"/>
  <c r="E938" i="4"/>
  <c r="F938" i="4" s="1"/>
  <c r="E937" i="4"/>
  <c r="F937" i="4" s="1"/>
  <c r="E936" i="4"/>
  <c r="E935" i="4"/>
  <c r="K935" i="4" s="1"/>
  <c r="E934" i="4"/>
  <c r="F934" i="4" s="1"/>
  <c r="E933" i="4"/>
  <c r="F933" i="4" s="1"/>
  <c r="E911" i="4"/>
  <c r="F911" i="4" s="1"/>
  <c r="E910" i="4"/>
  <c r="F910" i="4" s="1"/>
  <c r="E909" i="4"/>
  <c r="F909" i="4" s="1"/>
  <c r="E908" i="4"/>
  <c r="F908" i="4" s="1"/>
  <c r="E907" i="4"/>
  <c r="F907" i="4" s="1"/>
  <c r="E906" i="4"/>
  <c r="F906" i="4" s="1"/>
  <c r="E905" i="4"/>
  <c r="E904" i="4"/>
  <c r="F904" i="4" s="1"/>
  <c r="E903" i="4"/>
  <c r="F903" i="4" s="1"/>
  <c r="E902" i="4"/>
  <c r="F902" i="4" s="1"/>
  <c r="E901" i="4"/>
  <c r="F901" i="4" s="1"/>
  <c r="E900" i="4"/>
  <c r="F900" i="4" s="1"/>
  <c r="E899" i="4"/>
  <c r="K899" i="4" s="1"/>
  <c r="E898" i="4"/>
  <c r="O287" i="3"/>
  <c r="E897" i="4" s="1"/>
  <c r="E896" i="4"/>
  <c r="F896" i="4" s="1"/>
  <c r="E895" i="4"/>
  <c r="F895" i="4" s="1"/>
  <c r="E894" i="4"/>
  <c r="F894" i="4" s="1"/>
  <c r="E893" i="4"/>
  <c r="F893" i="4" s="1"/>
  <c r="E892" i="4"/>
  <c r="F892" i="4" s="1"/>
  <c r="E891" i="4"/>
  <c r="F891" i="4" s="1"/>
  <c r="E890" i="4"/>
  <c r="F890" i="4" s="1"/>
  <c r="E889" i="4"/>
  <c r="E888" i="4"/>
  <c r="F888" i="4" s="1"/>
  <c r="O277" i="3"/>
  <c r="E887" i="4" s="1"/>
  <c r="E886" i="4"/>
  <c r="O275" i="3"/>
  <c r="E885" i="4" s="1"/>
  <c r="F885" i="4" s="1"/>
  <c r="E883" i="4"/>
  <c r="F883" i="4" s="1"/>
  <c r="E882" i="4"/>
  <c r="F882" i="4" s="1"/>
  <c r="E881" i="4"/>
  <c r="E880" i="4"/>
  <c r="F880" i="4" s="1"/>
  <c r="E879" i="4"/>
  <c r="F879" i="4" s="1"/>
  <c r="E878" i="4"/>
  <c r="F878" i="4" s="1"/>
  <c r="E877" i="4"/>
  <c r="F877" i="4" s="1"/>
  <c r="E876" i="4"/>
  <c r="E875" i="4"/>
  <c r="F875" i="4" s="1"/>
  <c r="E874" i="4"/>
  <c r="F874" i="4" s="1"/>
  <c r="E873" i="4"/>
  <c r="F873" i="4" s="1"/>
  <c r="E872" i="4"/>
  <c r="E871" i="4"/>
  <c r="F871" i="4" s="1"/>
  <c r="E870" i="4"/>
  <c r="F870" i="4" s="1"/>
  <c r="E869" i="4"/>
  <c r="E847" i="4"/>
  <c r="F847" i="4" s="1"/>
  <c r="E846" i="4"/>
  <c r="E845" i="4"/>
  <c r="F845" i="4" s="1"/>
  <c r="E844" i="4"/>
  <c r="F844" i="4" s="1"/>
  <c r="E843" i="4"/>
  <c r="F843" i="4" s="1"/>
  <c r="E842" i="4"/>
  <c r="F842" i="4" s="1"/>
  <c r="E841" i="4"/>
  <c r="F841" i="4" s="1"/>
  <c r="E840" i="4"/>
  <c r="E839" i="4"/>
  <c r="F839" i="4" s="1"/>
  <c r="E838" i="4"/>
  <c r="F838" i="4" s="1"/>
  <c r="E837" i="4"/>
  <c r="F837" i="4" s="1"/>
  <c r="E836" i="4"/>
  <c r="F836" i="4" s="1"/>
  <c r="E835" i="4"/>
  <c r="F835" i="4" s="1"/>
  <c r="E834" i="4"/>
  <c r="F834" i="4" s="1"/>
  <c r="O244" i="3"/>
  <c r="E833" i="4" s="1"/>
  <c r="E832" i="4"/>
  <c r="F832" i="4" s="1"/>
  <c r="E831" i="4"/>
  <c r="F831" i="4" s="1"/>
  <c r="E830" i="4"/>
  <c r="E829" i="4"/>
  <c r="F829" i="4" s="1"/>
  <c r="E828" i="4"/>
  <c r="F828" i="4" s="1"/>
  <c r="E827" i="4"/>
  <c r="F827" i="4" s="1"/>
  <c r="E826" i="4"/>
  <c r="E825" i="4"/>
  <c r="E824" i="4"/>
  <c r="F824" i="4" s="1"/>
  <c r="O234" i="3"/>
  <c r="E823" i="4" s="1"/>
  <c r="F823" i="4" s="1"/>
  <c r="E822" i="4"/>
  <c r="F822" i="4" s="1"/>
  <c r="E821" i="4"/>
  <c r="F821" i="4" s="1"/>
  <c r="E819" i="4"/>
  <c r="F819" i="4" s="1"/>
  <c r="E818" i="4"/>
  <c r="E817" i="4"/>
  <c r="F817" i="4" s="1"/>
  <c r="E816" i="4"/>
  <c r="E815" i="4"/>
  <c r="F815" i="4" s="1"/>
  <c r="E814" i="4"/>
  <c r="F814" i="4" s="1"/>
  <c r="E813" i="4"/>
  <c r="F813" i="4" s="1"/>
  <c r="E812" i="4"/>
  <c r="F812" i="4" s="1"/>
  <c r="E811" i="4"/>
  <c r="F811" i="4" s="1"/>
  <c r="E810" i="4"/>
  <c r="E809" i="4"/>
  <c r="F809" i="4" s="1"/>
  <c r="E808" i="4"/>
  <c r="F808" i="4" s="1"/>
  <c r="E807" i="4"/>
  <c r="F807" i="4" s="1"/>
  <c r="E806" i="4"/>
  <c r="E805" i="4"/>
  <c r="F805" i="4" s="1"/>
  <c r="E783" i="4"/>
  <c r="F783" i="4" s="1"/>
  <c r="E782" i="4"/>
  <c r="E781" i="4"/>
  <c r="F781" i="4" s="1"/>
  <c r="E780" i="4"/>
  <c r="F780" i="4" s="1"/>
  <c r="E779" i="4"/>
  <c r="F779" i="4" s="1"/>
  <c r="E778" i="4"/>
  <c r="F778" i="4" s="1"/>
  <c r="E777" i="4"/>
  <c r="F777" i="4" s="1"/>
  <c r="E776" i="4"/>
  <c r="F776" i="4" s="1"/>
  <c r="E775" i="4"/>
  <c r="F775" i="4" s="1"/>
  <c r="O206" i="3"/>
  <c r="E774" i="4" s="1"/>
  <c r="F774" i="4" s="1"/>
  <c r="E773" i="4"/>
  <c r="F773" i="4" s="1"/>
  <c r="E772" i="4"/>
  <c r="E771" i="4"/>
  <c r="F771" i="4" s="1"/>
  <c r="E770" i="4"/>
  <c r="F770" i="4" s="1"/>
  <c r="E769" i="4"/>
  <c r="E768" i="4"/>
  <c r="F768" i="4" s="1"/>
  <c r="E767" i="4"/>
  <c r="F767" i="4" s="1"/>
  <c r="E766" i="4"/>
  <c r="F766" i="4" s="1"/>
  <c r="E765" i="4"/>
  <c r="F765" i="4" s="1"/>
  <c r="E764" i="4"/>
  <c r="F764" i="4" s="1"/>
  <c r="O195" i="3"/>
  <c r="E763" i="4" s="1"/>
  <c r="E762" i="4"/>
  <c r="F762" i="4" s="1"/>
  <c r="O193" i="3"/>
  <c r="E761" i="4" s="1"/>
  <c r="F761" i="4" s="1"/>
  <c r="E759" i="4"/>
  <c r="E758" i="4"/>
  <c r="F758" i="4" s="1"/>
  <c r="E757" i="4"/>
  <c r="F757" i="4" s="1"/>
  <c r="E756" i="4"/>
  <c r="F756" i="4" s="1"/>
  <c r="E755" i="4"/>
  <c r="E754" i="4"/>
  <c r="F754" i="4" s="1"/>
  <c r="E753" i="4"/>
  <c r="F753" i="4" s="1"/>
  <c r="E752" i="4"/>
  <c r="F752" i="4" s="1"/>
  <c r="E751" i="4"/>
  <c r="E750" i="4"/>
  <c r="F750" i="4" s="1"/>
  <c r="E749" i="4"/>
  <c r="F749" i="4" s="1"/>
  <c r="E748" i="4"/>
  <c r="F748" i="4" s="1"/>
  <c r="E747" i="4"/>
  <c r="E746" i="4"/>
  <c r="F746" i="4" s="1"/>
  <c r="E745" i="4"/>
  <c r="F745" i="4" s="1"/>
  <c r="E723" i="4"/>
  <c r="E720" i="4"/>
  <c r="E719" i="4"/>
  <c r="F719" i="4" s="1"/>
  <c r="E716" i="4"/>
  <c r="E715" i="4"/>
  <c r="O167" i="3"/>
  <c r="E712" i="4"/>
  <c r="E711" i="4"/>
  <c r="F711" i="4" s="1"/>
  <c r="E1195" i="4"/>
  <c r="E708" i="4"/>
  <c r="E707" i="4"/>
  <c r="F707" i="4" s="1"/>
  <c r="E706" i="4"/>
  <c r="F706" i="4" s="1"/>
  <c r="O157" i="3"/>
  <c r="E704" i="4" s="1"/>
  <c r="O155" i="3"/>
  <c r="E700" i="4"/>
  <c r="E699" i="4"/>
  <c r="E692" i="4"/>
  <c r="E691" i="4"/>
  <c r="F691" i="4" s="1"/>
  <c r="E689" i="4"/>
  <c r="E687" i="4"/>
  <c r="E686" i="4"/>
  <c r="O138" i="3"/>
  <c r="E173" i="6" s="1"/>
  <c r="F173" i="6" s="1"/>
  <c r="O137" i="3"/>
  <c r="E663" i="4" s="1"/>
  <c r="F663" i="4" s="1"/>
  <c r="O136" i="3"/>
  <c r="E662" i="4" s="1"/>
  <c r="F662" i="4" s="1"/>
  <c r="O135" i="3"/>
  <c r="E656" i="4" s="1"/>
  <c r="F656" i="4" s="1"/>
  <c r="O134" i="3"/>
  <c r="E650" i="4" s="1"/>
  <c r="F650" i="4" s="1"/>
  <c r="O133" i="3"/>
  <c r="E644" i="4" s="1"/>
  <c r="F644" i="4" s="1"/>
  <c r="O111" i="3"/>
  <c r="E47" i="4" s="1"/>
  <c r="F47" i="4" s="1"/>
  <c r="O110" i="3"/>
  <c r="E545" i="4" s="1"/>
  <c r="F545" i="4" s="1"/>
  <c r="O109" i="3"/>
  <c r="E538" i="4" s="1"/>
  <c r="O108" i="3"/>
  <c r="E638" i="4" s="1"/>
  <c r="F638" i="4" s="1"/>
  <c r="O107" i="3"/>
  <c r="E632" i="4" s="1"/>
  <c r="F632" i="4" s="1"/>
  <c r="O106" i="3"/>
  <c r="E137" i="4" s="1"/>
  <c r="F137" i="4" s="1"/>
  <c r="O105" i="3"/>
  <c r="E159" i="6" s="1"/>
  <c r="O104" i="3"/>
  <c r="E158" i="6" s="1"/>
  <c r="F158" i="6" s="1"/>
  <c r="O103" i="3"/>
  <c r="E157" i="6" s="1"/>
  <c r="K157" i="6" s="1"/>
  <c r="O102" i="3"/>
  <c r="E156" i="6" s="1"/>
  <c r="F156" i="6" s="1"/>
  <c r="O101" i="3"/>
  <c r="E626" i="4" s="1"/>
  <c r="F626" i="4" s="1"/>
  <c r="O100" i="3"/>
  <c r="E528" i="4" s="1"/>
  <c r="O99" i="3"/>
  <c r="E518" i="4" s="1"/>
  <c r="F518" i="4" s="1"/>
  <c r="O98" i="3"/>
  <c r="E508" i="4" s="1"/>
  <c r="F508" i="4" s="1"/>
  <c r="O97" i="3"/>
  <c r="E498" i="4" s="1"/>
  <c r="F498" i="4" s="1"/>
  <c r="O96" i="3"/>
  <c r="E110" i="6" s="1"/>
  <c r="F110" i="6" s="1"/>
  <c r="O95" i="3"/>
  <c r="E529" i="4" s="1"/>
  <c r="O94" i="3"/>
  <c r="E519" i="4" s="1"/>
  <c r="F519" i="4" s="1"/>
  <c r="O93" i="3"/>
  <c r="E509" i="4" s="1"/>
  <c r="O92" i="3"/>
  <c r="E499" i="4" s="1"/>
  <c r="F499" i="4" s="1"/>
  <c r="O91" i="3"/>
  <c r="E259" i="4" s="1"/>
  <c r="F259" i="4" s="1"/>
  <c r="O90" i="3"/>
  <c r="E275" i="4" s="1"/>
  <c r="F275" i="4" s="1"/>
  <c r="O89" i="3"/>
  <c r="E266" i="4" s="1"/>
  <c r="O88" i="3"/>
  <c r="E37" i="6" s="1"/>
  <c r="F37" i="6" s="1"/>
  <c r="O87" i="3"/>
  <c r="E36" i="6" s="1"/>
  <c r="O86" i="3"/>
  <c r="E167" i="6" s="1"/>
  <c r="O85" i="3"/>
  <c r="E250" i="4" s="1"/>
  <c r="F250" i="4" s="1"/>
  <c r="O84" i="3"/>
  <c r="O83" i="3"/>
  <c r="O82" i="3"/>
  <c r="E310" i="4" s="1"/>
  <c r="F310" i="4" s="1"/>
  <c r="O81" i="3"/>
  <c r="E301" i="4" s="1"/>
  <c r="F301" i="4" s="1"/>
  <c r="O80" i="3"/>
  <c r="E292" i="4" s="1"/>
  <c r="F292" i="4" s="1"/>
  <c r="O79" i="3"/>
  <c r="E283" i="4" s="1"/>
  <c r="F283" i="4" s="1"/>
  <c r="O78" i="3"/>
  <c r="E231" i="4" s="1"/>
  <c r="O77" i="3"/>
  <c r="E93" i="6" s="1"/>
  <c r="F93" i="6" s="1"/>
  <c r="O76" i="3"/>
  <c r="E464" i="4" s="1"/>
  <c r="O75" i="3"/>
  <c r="E145" i="4" s="1"/>
  <c r="F145" i="4" s="1"/>
  <c r="O74" i="3"/>
  <c r="E92" i="6" s="1"/>
  <c r="F92" i="6" s="1"/>
  <c r="O73" i="3"/>
  <c r="E91" i="6" s="1"/>
  <c r="F91" i="6" s="1"/>
  <c r="O72" i="3"/>
  <c r="O68" i="3"/>
  <c r="E607" i="4" s="1"/>
  <c r="F607" i="4" s="1"/>
  <c r="O67" i="3"/>
  <c r="E552" i="4" s="1"/>
  <c r="O66" i="3"/>
  <c r="O65" i="3"/>
  <c r="O64" i="3"/>
  <c r="E601" i="4" s="1"/>
  <c r="O63" i="3"/>
  <c r="E484" i="4" s="1"/>
  <c r="O62" i="3"/>
  <c r="E131" i="4" s="1"/>
  <c r="O61" i="3"/>
  <c r="E125" i="4" s="1"/>
  <c r="F125" i="4" s="1"/>
  <c r="O60" i="3"/>
  <c r="E119" i="4" s="1"/>
  <c r="F119" i="4" s="1"/>
  <c r="O59" i="3"/>
  <c r="E485" i="4" s="1"/>
  <c r="F485" i="4" s="1"/>
  <c r="O58" i="3"/>
  <c r="E113" i="4" s="1"/>
  <c r="F113" i="4" s="1"/>
  <c r="O57" i="3"/>
  <c r="E619" i="4" s="1"/>
  <c r="F619" i="4" s="1"/>
  <c r="O56" i="3"/>
  <c r="E613" i="4" s="1"/>
  <c r="F613" i="4" s="1"/>
  <c r="O55" i="3"/>
  <c r="E531" i="4" s="1"/>
  <c r="O54" i="3"/>
  <c r="E530" i="4" s="1"/>
  <c r="K530" i="4" s="1"/>
  <c r="O53" i="3"/>
  <c r="E135" i="6" s="1"/>
  <c r="K135" i="6" s="1"/>
  <c r="O52" i="3"/>
  <c r="E169" i="6" s="1"/>
  <c r="O51" i="3"/>
  <c r="E168" i="6" s="1"/>
  <c r="F168" i="6" s="1"/>
  <c r="O50" i="3"/>
  <c r="E571" i="4" s="1"/>
  <c r="F571" i="4" s="1"/>
  <c r="O49" i="3"/>
  <c r="E565" i="4" s="1"/>
  <c r="O48" i="3"/>
  <c r="E583" i="4" s="1"/>
  <c r="F583" i="4" s="1"/>
  <c r="O47" i="3"/>
  <c r="E577" i="4" s="1"/>
  <c r="O46" i="3"/>
  <c r="E595" i="4" s="1"/>
  <c r="F595" i="4" s="1"/>
  <c r="O45" i="3"/>
  <c r="E589" i="4" s="1"/>
  <c r="O44" i="3"/>
  <c r="E559" i="4" s="1"/>
  <c r="F559" i="4" s="1"/>
  <c r="O43" i="3"/>
  <c r="E139" i="4" s="1"/>
  <c r="F139" i="4" s="1"/>
  <c r="O41" i="3"/>
  <c r="E146" i="4" s="1"/>
  <c r="F146" i="4" s="1"/>
  <c r="O40" i="3"/>
  <c r="E148" i="4" s="1"/>
  <c r="O39" i="3"/>
  <c r="E147" i="4" s="1"/>
  <c r="F147" i="4" s="1"/>
  <c r="O38" i="3"/>
  <c r="E138" i="4" s="1"/>
  <c r="F138" i="4" s="1"/>
  <c r="O37" i="3"/>
  <c r="O36" i="3"/>
  <c r="E478" i="4" s="1"/>
  <c r="F478" i="4" s="1"/>
  <c r="O35" i="3"/>
  <c r="E477" i="4" s="1"/>
  <c r="O34" i="3"/>
  <c r="E218" i="4" s="1"/>
  <c r="F218" i="4" s="1"/>
  <c r="E219" i="4" s="1"/>
  <c r="F219" i="4" s="1"/>
  <c r="O33" i="3"/>
  <c r="E224" i="4" s="1"/>
  <c r="F224" i="4" s="1"/>
  <c r="O32" i="3"/>
  <c r="E209" i="4" s="1"/>
  <c r="F209" i="4" s="1"/>
  <c r="O31" i="3"/>
  <c r="O30" i="3"/>
  <c r="E336" i="4" s="1"/>
  <c r="F336" i="4" s="1"/>
  <c r="O29" i="3"/>
  <c r="E89" i="4" s="1"/>
  <c r="F89" i="4" s="1"/>
  <c r="O28" i="3"/>
  <c r="E80" i="4" s="1"/>
  <c r="F80" i="4" s="1"/>
  <c r="O27" i="3"/>
  <c r="E443" i="4" s="1"/>
  <c r="F443" i="4" s="1"/>
  <c r="E445" i="4" s="1"/>
  <c r="F445" i="4" s="1"/>
  <c r="O26" i="3"/>
  <c r="E393" i="4" s="1"/>
  <c r="O25" i="3"/>
  <c r="E384" i="4" s="1"/>
  <c r="F384" i="4" s="1"/>
  <c r="E386" i="4" s="1"/>
  <c r="K386" i="4" s="1"/>
  <c r="O24" i="3"/>
  <c r="E420" i="4" s="1"/>
  <c r="F420" i="4" s="1"/>
  <c r="O23" i="3"/>
  <c r="O22" i="3"/>
  <c r="E105" i="4" s="1"/>
  <c r="F105" i="4" s="1"/>
  <c r="E107" i="4" s="1"/>
  <c r="F107" i="4" s="1"/>
  <c r="O21" i="3"/>
  <c r="E98" i="4" s="1"/>
  <c r="F98" i="4" s="1"/>
  <c r="O20" i="3"/>
  <c r="O19" i="3"/>
  <c r="E486" i="4" s="1"/>
  <c r="F486" i="4" s="1"/>
  <c r="E487" i="4" s="1"/>
  <c r="F487" i="4" s="1"/>
  <c r="O18" i="3"/>
  <c r="E360" i="4" s="1"/>
  <c r="F360" i="4" s="1"/>
  <c r="O17" i="3"/>
  <c r="E352" i="4" s="1"/>
  <c r="F352" i="4" s="1"/>
  <c r="O16" i="3"/>
  <c r="E343" i="4" s="1"/>
  <c r="F343" i="4" s="1"/>
  <c r="E345" i="4" s="1"/>
  <c r="F345" i="4" s="1"/>
  <c r="V15" i="3"/>
  <c r="I40" i="4" s="1"/>
  <c r="J40" i="4" s="1"/>
  <c r="O14" i="3"/>
  <c r="E34" i="4" s="1"/>
  <c r="F34" i="4" s="1"/>
  <c r="E36" i="4" s="1"/>
  <c r="K36" i="4" s="1"/>
  <c r="O13" i="3"/>
  <c r="E14" i="4" s="1"/>
  <c r="F14" i="4" s="1"/>
  <c r="E15" i="4" s="1"/>
  <c r="O12" i="3"/>
  <c r="E208" i="4" s="1"/>
  <c r="F208" i="4" s="1"/>
  <c r="O11" i="3"/>
  <c r="E225" i="4" s="1"/>
  <c r="F225" i="4" s="1"/>
  <c r="O10" i="3"/>
  <c r="E202" i="4" s="1"/>
  <c r="F202" i="4" s="1"/>
  <c r="V9" i="3"/>
  <c r="I33" i="4" s="1"/>
  <c r="J33" i="4" s="1"/>
  <c r="V8" i="3"/>
  <c r="I26" i="4" s="1"/>
  <c r="V7" i="3"/>
  <c r="I19" i="4" s="1"/>
  <c r="J19" i="4" s="1"/>
  <c r="V6" i="3"/>
  <c r="I12" i="4" s="1"/>
  <c r="J12" i="4" s="1"/>
  <c r="V5" i="3"/>
  <c r="I5" i="4" s="1"/>
  <c r="J5" i="4" s="1"/>
  <c r="H1179" i="4"/>
  <c r="J1179" i="4"/>
  <c r="F1176" i="4"/>
  <c r="H1176" i="4"/>
  <c r="J1176" i="4"/>
  <c r="J1174" i="4"/>
  <c r="J1173" i="4"/>
  <c r="F1172" i="4"/>
  <c r="J1172" i="4"/>
  <c r="H1169" i="4"/>
  <c r="J1169" i="4"/>
  <c r="H1168" i="4"/>
  <c r="J1168" i="4"/>
  <c r="H1167" i="4"/>
  <c r="H1164" i="4"/>
  <c r="H1163" i="4"/>
  <c r="J1162" i="4"/>
  <c r="J1161" i="4"/>
  <c r="H1155" i="4"/>
  <c r="J1155" i="4"/>
  <c r="H1154" i="4"/>
  <c r="J1154" i="4"/>
  <c r="H1153" i="4"/>
  <c r="J1153" i="4"/>
  <c r="H1152" i="4"/>
  <c r="J1152" i="4"/>
  <c r="H1151" i="4"/>
  <c r="J1151" i="4"/>
  <c r="H1150" i="4"/>
  <c r="J1150" i="4"/>
  <c r="H1149" i="4"/>
  <c r="J1149" i="4"/>
  <c r="H1144" i="4"/>
  <c r="J1144" i="4"/>
  <c r="F1143" i="4"/>
  <c r="J1142" i="4"/>
  <c r="H1141" i="4"/>
  <c r="J1141" i="4"/>
  <c r="H1137" i="4"/>
  <c r="J1137" i="4"/>
  <c r="H1136" i="4"/>
  <c r="J1136" i="4"/>
  <c r="H1135" i="4"/>
  <c r="H1132" i="4"/>
  <c r="H1131" i="4"/>
  <c r="J1130" i="4"/>
  <c r="J1129" i="4"/>
  <c r="H1126" i="4"/>
  <c r="H1125" i="4"/>
  <c r="J1125" i="4"/>
  <c r="H1124" i="4"/>
  <c r="J1124" i="4"/>
  <c r="H1120" i="4"/>
  <c r="H1119" i="4"/>
  <c r="H1118" i="4"/>
  <c r="J1118" i="4"/>
  <c r="H1111" i="4"/>
  <c r="J1111" i="4"/>
  <c r="H1110" i="4"/>
  <c r="J1110" i="4"/>
  <c r="H1109" i="4"/>
  <c r="J1109" i="4"/>
  <c r="H1108" i="4"/>
  <c r="J1108" i="4"/>
  <c r="H1107" i="4"/>
  <c r="J1107" i="4"/>
  <c r="H1106" i="4"/>
  <c r="J1106" i="4"/>
  <c r="H1105" i="4"/>
  <c r="J1105" i="4"/>
  <c r="H1100" i="4"/>
  <c r="J1100" i="4"/>
  <c r="F1099" i="4"/>
  <c r="H1098" i="4"/>
  <c r="J1098" i="4"/>
  <c r="J1097" i="4"/>
  <c r="H1093" i="4"/>
  <c r="J1093" i="4"/>
  <c r="H1092" i="4"/>
  <c r="J1092" i="4"/>
  <c r="H1091" i="4"/>
  <c r="H1087" i="4"/>
  <c r="H1086" i="4"/>
  <c r="H1085" i="4"/>
  <c r="J1085" i="4"/>
  <c r="H1079" i="4"/>
  <c r="J1079" i="4"/>
  <c r="H1078" i="4"/>
  <c r="J1078" i="4"/>
  <c r="H1077" i="4"/>
  <c r="J1077" i="4"/>
  <c r="H1076" i="4"/>
  <c r="J1076" i="4"/>
  <c r="H1075" i="4"/>
  <c r="J1075" i="4"/>
  <c r="H1074" i="4"/>
  <c r="J1074" i="4"/>
  <c r="H1073" i="4"/>
  <c r="J1073" i="4"/>
  <c r="H1068" i="4"/>
  <c r="J1068" i="4"/>
  <c r="H1066" i="4"/>
  <c r="H1065" i="4"/>
  <c r="J1065" i="4"/>
  <c r="H1060" i="4"/>
  <c r="J1060" i="4"/>
  <c r="F1059" i="4"/>
  <c r="H1058" i="4"/>
  <c r="J1058" i="4"/>
  <c r="F1057" i="4"/>
  <c r="J1057" i="4"/>
  <c r="H1054" i="4"/>
  <c r="J1054" i="4"/>
  <c r="F1053" i="4"/>
  <c r="H1053" i="4"/>
  <c r="J1053" i="4"/>
  <c r="K1053" i="4"/>
  <c r="H1052" i="4"/>
  <c r="H1048" i="4"/>
  <c r="J1048" i="4"/>
  <c r="J1047" i="4"/>
  <c r="H1046" i="4"/>
  <c r="J1046" i="4"/>
  <c r="K1046" i="4"/>
  <c r="H1042" i="4"/>
  <c r="H1041" i="4"/>
  <c r="J1041" i="4"/>
  <c r="H1040" i="4"/>
  <c r="H1036" i="4"/>
  <c r="J1035" i="4"/>
  <c r="H1034" i="4"/>
  <c r="J1034" i="4"/>
  <c r="H1030" i="4"/>
  <c r="J1030" i="4"/>
  <c r="H1029" i="4"/>
  <c r="J1029" i="4"/>
  <c r="K1029" i="4"/>
  <c r="H1028" i="4"/>
  <c r="H1024" i="4"/>
  <c r="J1023" i="4"/>
  <c r="H1022" i="4"/>
  <c r="J1022" i="4"/>
  <c r="H1018" i="4"/>
  <c r="H1017" i="4"/>
  <c r="J1017" i="4"/>
  <c r="H1016" i="4"/>
  <c r="F1012" i="4"/>
  <c r="H1012" i="4"/>
  <c r="F1011" i="4"/>
  <c r="J1011" i="4"/>
  <c r="J1007" i="4"/>
  <c r="J1005" i="4"/>
  <c r="H1001" i="4"/>
  <c r="J999" i="4"/>
  <c r="J995" i="4"/>
  <c r="J994" i="4"/>
  <c r="J993" i="4"/>
  <c r="H988" i="4"/>
  <c r="J988" i="4"/>
  <c r="H987" i="4"/>
  <c r="J987" i="4"/>
  <c r="H986" i="4"/>
  <c r="J986" i="4"/>
  <c r="H985" i="4"/>
  <c r="J985" i="4"/>
  <c r="H984" i="4"/>
  <c r="J984" i="4"/>
  <c r="H983" i="4"/>
  <c r="J983" i="4"/>
  <c r="H982" i="4"/>
  <c r="J982" i="4"/>
  <c r="H977" i="4"/>
  <c r="J977" i="4"/>
  <c r="F975" i="4"/>
  <c r="H975" i="4"/>
  <c r="J975" i="4"/>
  <c r="K975" i="4"/>
  <c r="H971" i="4"/>
  <c r="J971" i="4"/>
  <c r="H965" i="4"/>
  <c r="J965" i="4"/>
  <c r="J964" i="4"/>
  <c r="H959" i="4"/>
  <c r="J959" i="4"/>
  <c r="J953" i="4"/>
  <c r="J952" i="4"/>
  <c r="H947" i="4"/>
  <c r="J947" i="4"/>
  <c r="H942" i="4"/>
  <c r="H941" i="4"/>
  <c r="J941" i="4"/>
  <c r="H936" i="4"/>
  <c r="H935" i="4"/>
  <c r="J935" i="4"/>
  <c r="H929" i="4"/>
  <c r="J929" i="4"/>
  <c r="H928" i="4"/>
  <c r="J928" i="4"/>
  <c r="H927" i="4"/>
  <c r="J927" i="4"/>
  <c r="H926" i="4"/>
  <c r="J926" i="4"/>
  <c r="H925" i="4"/>
  <c r="J925" i="4"/>
  <c r="H924" i="4"/>
  <c r="J924" i="4"/>
  <c r="H923" i="4"/>
  <c r="J923" i="4"/>
  <c r="H918" i="4"/>
  <c r="J918" i="4"/>
  <c r="F916" i="4"/>
  <c r="F912" i="4"/>
  <c r="H911" i="4"/>
  <c r="H906" i="4"/>
  <c r="H905" i="4"/>
  <c r="J905" i="4"/>
  <c r="J904" i="4"/>
  <c r="H900" i="4"/>
  <c r="H899" i="4"/>
  <c r="J898" i="4"/>
  <c r="H893" i="4"/>
  <c r="J893" i="4"/>
  <c r="J892" i="4"/>
  <c r="H888" i="4"/>
  <c r="H887" i="4"/>
  <c r="J886" i="4"/>
  <c r="J882" i="4"/>
  <c r="J881" i="4"/>
  <c r="H876" i="4"/>
  <c r="J876" i="4"/>
  <c r="J875" i="4"/>
  <c r="H870" i="4"/>
  <c r="J870" i="4"/>
  <c r="H869" i="4"/>
  <c r="J869" i="4"/>
  <c r="H865" i="4"/>
  <c r="J865" i="4"/>
  <c r="H864" i="4"/>
  <c r="J864" i="4"/>
  <c r="H863" i="4"/>
  <c r="J863" i="4"/>
  <c r="H862" i="4"/>
  <c r="J862" i="4"/>
  <c r="H861" i="4"/>
  <c r="J861" i="4"/>
  <c r="H860" i="4"/>
  <c r="J860" i="4"/>
  <c r="H859" i="4"/>
  <c r="J859" i="4"/>
  <c r="H854" i="4"/>
  <c r="J854" i="4"/>
  <c r="F851" i="4"/>
  <c r="J850" i="4"/>
  <c r="H846" i="4"/>
  <c r="J846" i="4"/>
  <c r="J845" i="4"/>
  <c r="H840" i="4"/>
  <c r="J839" i="4"/>
  <c r="H834" i="4"/>
  <c r="H833" i="4"/>
  <c r="J833" i="4"/>
  <c r="H828" i="4"/>
  <c r="J827" i="4"/>
  <c r="H822" i="4"/>
  <c r="J821" i="4"/>
  <c r="H817" i="4"/>
  <c r="H816" i="4"/>
  <c r="H810" i="4"/>
  <c r="J810" i="4"/>
  <c r="H805" i="4"/>
  <c r="H801" i="4"/>
  <c r="J801" i="4"/>
  <c r="H800" i="4"/>
  <c r="J800" i="4"/>
  <c r="H799" i="4"/>
  <c r="J799" i="4"/>
  <c r="H798" i="4"/>
  <c r="J798" i="4"/>
  <c r="H797" i="4"/>
  <c r="J797" i="4"/>
  <c r="H796" i="4"/>
  <c r="J796" i="4"/>
  <c r="H795" i="4"/>
  <c r="J795" i="4"/>
  <c r="H790" i="4"/>
  <c r="J790" i="4"/>
  <c r="H789" i="4"/>
  <c r="F786" i="4"/>
  <c r="H785" i="4"/>
  <c r="H781" i="4"/>
  <c r="J780" i="4"/>
  <c r="H775" i="4"/>
  <c r="H774" i="4"/>
  <c r="J774" i="4"/>
  <c r="H769" i="4"/>
  <c r="H763" i="4"/>
  <c r="H762" i="4"/>
  <c r="J762" i="4"/>
  <c r="F760" i="4"/>
  <c r="H757" i="4"/>
  <c r="J756" i="4"/>
  <c r="H751" i="4"/>
  <c r="J751" i="4"/>
  <c r="J750" i="4"/>
  <c r="H745" i="4"/>
  <c r="J745" i="4"/>
  <c r="H741" i="4"/>
  <c r="J741" i="4"/>
  <c r="H740" i="4"/>
  <c r="J740" i="4"/>
  <c r="H739" i="4"/>
  <c r="J739" i="4"/>
  <c r="H738" i="4"/>
  <c r="J738" i="4"/>
  <c r="H737" i="4"/>
  <c r="J737" i="4"/>
  <c r="H736" i="4"/>
  <c r="J736" i="4"/>
  <c r="H735" i="4"/>
  <c r="J735" i="4"/>
  <c r="H730" i="4"/>
  <c r="J730" i="4"/>
  <c r="F726" i="4"/>
  <c r="J721" i="4"/>
  <c r="J720" i="4"/>
  <c r="H715" i="4"/>
  <c r="J715" i="4"/>
  <c r="J709" i="4"/>
  <c r="J708" i="4"/>
  <c r="H706" i="4"/>
  <c r="H703" i="4"/>
  <c r="J703" i="4"/>
  <c r="J702" i="4"/>
  <c r="F701" i="4"/>
  <c r="J697" i="4"/>
  <c r="J696" i="4"/>
  <c r="J695" i="4"/>
  <c r="H691" i="4"/>
  <c r="J691" i="4"/>
  <c r="H688" i="4"/>
  <c r="H682" i="4"/>
  <c r="J682" i="4"/>
  <c r="H681" i="4"/>
  <c r="J681" i="4"/>
  <c r="H680" i="4"/>
  <c r="J680" i="4"/>
  <c r="H679" i="4"/>
  <c r="J679" i="4"/>
  <c r="H678" i="4"/>
  <c r="J678" i="4"/>
  <c r="H677" i="4"/>
  <c r="J677" i="4"/>
  <c r="H676" i="4"/>
  <c r="J676" i="4"/>
  <c r="H671" i="4"/>
  <c r="J671" i="4"/>
  <c r="F670" i="4"/>
  <c r="J670" i="4"/>
  <c r="H665" i="4"/>
  <c r="J665" i="4"/>
  <c r="H658" i="4"/>
  <c r="J658" i="4"/>
  <c r="H657" i="4"/>
  <c r="J657" i="4"/>
  <c r="H652" i="4"/>
  <c r="J652" i="4"/>
  <c r="H646" i="4"/>
  <c r="J646" i="4"/>
  <c r="F645" i="4"/>
  <c r="H645" i="4"/>
  <c r="H640" i="4"/>
  <c r="J640" i="4"/>
  <c r="H634" i="4"/>
  <c r="J634" i="4"/>
  <c r="H632" i="4"/>
  <c r="J632" i="4"/>
  <c r="H628" i="4"/>
  <c r="J628" i="4"/>
  <c r="H621" i="4"/>
  <c r="J621" i="4"/>
  <c r="H615" i="4"/>
  <c r="J615" i="4"/>
  <c r="J614" i="4"/>
  <c r="H609" i="4"/>
  <c r="J609" i="4"/>
  <c r="H603" i="4"/>
  <c r="J603" i="4"/>
  <c r="F602" i="4"/>
  <c r="J602" i="4"/>
  <c r="J601" i="4"/>
  <c r="H597" i="4"/>
  <c r="J597" i="4"/>
  <c r="H591" i="4"/>
  <c r="J591" i="4"/>
  <c r="F590" i="4"/>
  <c r="H589" i="4"/>
  <c r="J589" i="4"/>
  <c r="H585" i="4"/>
  <c r="J585" i="4"/>
  <c r="H579" i="4"/>
  <c r="J579" i="4"/>
  <c r="H577" i="4"/>
  <c r="H573" i="4"/>
  <c r="J573" i="4"/>
  <c r="F572" i="4"/>
  <c r="H572" i="4"/>
  <c r="J572" i="4"/>
  <c r="H567" i="4"/>
  <c r="J567" i="4"/>
  <c r="H561" i="4"/>
  <c r="J561" i="4"/>
  <c r="F560" i="4"/>
  <c r="H560" i="4"/>
  <c r="H555" i="4"/>
  <c r="J555" i="4"/>
  <c r="H548" i="4"/>
  <c r="J548" i="4"/>
  <c r="F547" i="4"/>
  <c r="H547" i="4"/>
  <c r="H545" i="4"/>
  <c r="H541" i="4"/>
  <c r="J541" i="4"/>
  <c r="F539" i="4"/>
  <c r="H539" i="4"/>
  <c r="J538" i="4"/>
  <c r="H534" i="4"/>
  <c r="J534" i="4"/>
  <c r="J530" i="4"/>
  <c r="J529" i="4"/>
  <c r="H524" i="4"/>
  <c r="J524" i="4"/>
  <c r="H521" i="4"/>
  <c r="J521" i="4"/>
  <c r="H520" i="4"/>
  <c r="J520" i="4"/>
  <c r="H514" i="4"/>
  <c r="J514" i="4"/>
  <c r="F512" i="4"/>
  <c r="J511" i="4"/>
  <c r="H504" i="4"/>
  <c r="J504" i="4"/>
  <c r="F503" i="4"/>
  <c r="J502" i="4"/>
  <c r="H500" i="4"/>
  <c r="H494" i="4"/>
  <c r="J494" i="4"/>
  <c r="H493" i="4"/>
  <c r="J493" i="4"/>
  <c r="K493" i="4"/>
  <c r="H489" i="4"/>
  <c r="J489" i="4"/>
  <c r="K489" i="4"/>
  <c r="H487" i="4"/>
  <c r="J487" i="4"/>
  <c r="H486" i="4"/>
  <c r="H478" i="4"/>
  <c r="H473" i="4"/>
  <c r="J473" i="4"/>
  <c r="F472" i="4"/>
  <c r="H466" i="4"/>
  <c r="J466" i="4"/>
  <c r="H465" i="4"/>
  <c r="H460" i="4"/>
  <c r="J460" i="4"/>
  <c r="H453" i="4"/>
  <c r="J453" i="4"/>
  <c r="H452" i="4"/>
  <c r="F451" i="4"/>
  <c r="H447" i="4"/>
  <c r="J447" i="4"/>
  <c r="J446" i="4"/>
  <c r="H445" i="4"/>
  <c r="J445" i="4"/>
  <c r="H439" i="4"/>
  <c r="J439" i="4"/>
  <c r="J438" i="4"/>
  <c r="H437" i="4"/>
  <c r="J437" i="4"/>
  <c r="H436" i="4"/>
  <c r="J435" i="4"/>
  <c r="H431" i="4"/>
  <c r="J431" i="4"/>
  <c r="H429" i="4"/>
  <c r="J429" i="4"/>
  <c r="J427" i="4"/>
  <c r="H423" i="4"/>
  <c r="J423" i="4"/>
  <c r="H421" i="4"/>
  <c r="J421" i="4"/>
  <c r="H415" i="4"/>
  <c r="J415" i="4"/>
  <c r="H413" i="4"/>
  <c r="J413" i="4"/>
  <c r="J412" i="4"/>
  <c r="H407" i="4"/>
  <c r="J407" i="4"/>
  <c r="J406" i="4"/>
  <c r="H404" i="4"/>
  <c r="J404" i="4"/>
  <c r="J402" i="4"/>
  <c r="H398" i="4"/>
  <c r="J398" i="4"/>
  <c r="F397" i="4"/>
  <c r="J396" i="4"/>
  <c r="H395" i="4"/>
  <c r="J395" i="4"/>
  <c r="H389" i="4"/>
  <c r="J389" i="4"/>
  <c r="J388" i="4"/>
  <c r="F387" i="4"/>
  <c r="H386" i="4"/>
  <c r="J386" i="4"/>
  <c r="H380" i="4"/>
  <c r="J380" i="4"/>
  <c r="F379" i="4"/>
  <c r="H377" i="4"/>
  <c r="J377" i="4"/>
  <c r="H376" i="4"/>
  <c r="H371" i="4"/>
  <c r="J371" i="4"/>
  <c r="H369" i="4"/>
  <c r="J369" i="4"/>
  <c r="H368" i="4"/>
  <c r="H363" i="4"/>
  <c r="J363" i="4"/>
  <c r="F362" i="4"/>
  <c r="H362" i="4"/>
  <c r="H361" i="4"/>
  <c r="J361" i="4"/>
  <c r="H355" i="4"/>
  <c r="J355" i="4"/>
  <c r="F354" i="4"/>
  <c r="H353" i="4"/>
  <c r="J353" i="4"/>
  <c r="H347" i="4"/>
  <c r="J347" i="4"/>
  <c r="J346" i="4"/>
  <c r="H345" i="4"/>
  <c r="J345" i="4"/>
  <c r="H339" i="4"/>
  <c r="J339" i="4"/>
  <c r="J338" i="4"/>
  <c r="H337" i="4"/>
  <c r="J337" i="4"/>
  <c r="J335" i="4"/>
  <c r="H331" i="4"/>
  <c r="J331" i="4"/>
  <c r="H329" i="4"/>
  <c r="J329" i="4"/>
  <c r="J327" i="4"/>
  <c r="H323" i="4"/>
  <c r="J323" i="4"/>
  <c r="H320" i="4"/>
  <c r="J320" i="4"/>
  <c r="H314" i="4"/>
  <c r="J314" i="4"/>
  <c r="J313" i="4"/>
  <c r="F312" i="4"/>
  <c r="H312" i="4"/>
  <c r="H311" i="4"/>
  <c r="J311" i="4"/>
  <c r="H305" i="4"/>
  <c r="J305" i="4"/>
  <c r="F304" i="4"/>
  <c r="H302" i="4"/>
  <c r="J302" i="4"/>
  <c r="H296" i="4"/>
  <c r="J296" i="4"/>
  <c r="H294" i="4"/>
  <c r="H293" i="4"/>
  <c r="J293" i="4"/>
  <c r="H291" i="4"/>
  <c r="H287" i="4"/>
  <c r="J287" i="4"/>
  <c r="H284" i="4"/>
  <c r="J284" i="4"/>
  <c r="J283" i="4"/>
  <c r="H278" i="4"/>
  <c r="J278" i="4"/>
  <c r="H277" i="4"/>
  <c r="H276" i="4"/>
  <c r="J276" i="4"/>
  <c r="H270" i="4"/>
  <c r="J270" i="4"/>
  <c r="H269" i="4"/>
  <c r="H268" i="4"/>
  <c r="J268" i="4"/>
  <c r="H266" i="4"/>
  <c r="H262" i="4"/>
  <c r="J262" i="4"/>
  <c r="H260" i="4"/>
  <c r="J260" i="4"/>
  <c r="H258" i="4"/>
  <c r="H254" i="4"/>
  <c r="J254" i="4"/>
  <c r="H252" i="4"/>
  <c r="J252" i="4"/>
  <c r="H251" i="4"/>
  <c r="J251" i="4"/>
  <c r="H250" i="4"/>
  <c r="H245" i="4"/>
  <c r="J245" i="4"/>
  <c r="H243" i="4"/>
  <c r="J243" i="4"/>
  <c r="H242" i="4"/>
  <c r="J242" i="4"/>
  <c r="H241" i="4"/>
  <c r="H236" i="4"/>
  <c r="J236" i="4"/>
  <c r="F235" i="4"/>
  <c r="H235" i="4"/>
  <c r="H234" i="4"/>
  <c r="J234" i="4"/>
  <c r="H233" i="4"/>
  <c r="J233" i="4"/>
  <c r="J232" i="4"/>
  <c r="F227" i="4"/>
  <c r="H225" i="4"/>
  <c r="H219" i="4"/>
  <c r="J219" i="4"/>
  <c r="H218" i="4"/>
  <c r="F214" i="4"/>
  <c r="H214" i="4"/>
  <c r="H212" i="4"/>
  <c r="H211" i="4"/>
  <c r="J211" i="4"/>
  <c r="H210" i="4"/>
  <c r="J210" i="4"/>
  <c r="H203" i="4"/>
  <c r="F185" i="4"/>
  <c r="F186" i="4" s="1"/>
  <c r="E29" i="5" s="1"/>
  <c r="F181" i="4"/>
  <c r="H181" i="4"/>
  <c r="J181" i="4"/>
  <c r="K181" i="4"/>
  <c r="F176" i="4"/>
  <c r="H176" i="4"/>
  <c r="J176" i="4"/>
  <c r="K176" i="4"/>
  <c r="F171" i="4"/>
  <c r="H171" i="4"/>
  <c r="J171" i="4"/>
  <c r="K171" i="4"/>
  <c r="F167" i="4"/>
  <c r="H167" i="4"/>
  <c r="J167" i="4"/>
  <c r="K167" i="4"/>
  <c r="H163" i="4"/>
  <c r="J163" i="4"/>
  <c r="H161" i="4"/>
  <c r="J161" i="4"/>
  <c r="H156" i="4"/>
  <c r="J156" i="4"/>
  <c r="F155" i="4"/>
  <c r="H150" i="4"/>
  <c r="J150" i="4"/>
  <c r="H146" i="4"/>
  <c r="H141" i="4"/>
  <c r="J141" i="4"/>
  <c r="H140" i="4"/>
  <c r="H133" i="4"/>
  <c r="J133" i="4"/>
  <c r="H127" i="4"/>
  <c r="J127" i="4"/>
  <c r="H121" i="4"/>
  <c r="J121" i="4"/>
  <c r="H115" i="4"/>
  <c r="J115" i="4"/>
  <c r="F114" i="4"/>
  <c r="H109" i="4"/>
  <c r="J109" i="4"/>
  <c r="H107" i="4"/>
  <c r="J107" i="4"/>
  <c r="H106" i="4"/>
  <c r="H101" i="4"/>
  <c r="J101" i="4"/>
  <c r="F100" i="4"/>
  <c r="H99" i="4"/>
  <c r="J99" i="4"/>
  <c r="H93" i="4"/>
  <c r="J93" i="4"/>
  <c r="F92" i="4"/>
  <c r="H90" i="4"/>
  <c r="J90" i="4"/>
  <c r="H89" i="4"/>
  <c r="H84" i="4"/>
  <c r="J84" i="4"/>
  <c r="H81" i="4"/>
  <c r="J81" i="4"/>
  <c r="H79" i="4"/>
  <c r="H55" i="4"/>
  <c r="J55" i="4"/>
  <c r="J50" i="4"/>
  <c r="H43" i="4"/>
  <c r="J43" i="4"/>
  <c r="H42" i="4"/>
  <c r="H36" i="4"/>
  <c r="J36" i="4"/>
  <c r="H35" i="4"/>
  <c r="F33" i="4"/>
  <c r="H29" i="4"/>
  <c r="J29" i="4"/>
  <c r="F26" i="4"/>
  <c r="H22" i="4"/>
  <c r="J22" i="4"/>
  <c r="H20" i="4"/>
  <c r="H15" i="4"/>
  <c r="J15" i="4"/>
  <c r="F13" i="4"/>
  <c r="H8" i="4"/>
  <c r="J8" i="4"/>
  <c r="F7" i="4"/>
  <c r="H7" i="4"/>
  <c r="H205" i="6"/>
  <c r="J205" i="6"/>
  <c r="H174" i="6"/>
  <c r="J174" i="6"/>
  <c r="H173" i="6"/>
  <c r="J173" i="6"/>
  <c r="F169" i="6"/>
  <c r="J169" i="6"/>
  <c r="J168" i="6"/>
  <c r="F157" i="6"/>
  <c r="H157" i="6"/>
  <c r="J157" i="6"/>
  <c r="H156" i="6"/>
  <c r="J156" i="6"/>
  <c r="H91" i="6"/>
  <c r="J91" i="6"/>
  <c r="J37" i="6"/>
  <c r="J36" i="6"/>
  <c r="K1041" i="4" l="1"/>
  <c r="K1085" i="4"/>
  <c r="K1034" i="4"/>
  <c r="K1022" i="4"/>
  <c r="K1017" i="4"/>
  <c r="K168" i="6"/>
  <c r="K156" i="6"/>
  <c r="H168" i="6"/>
  <c r="K169" i="6"/>
  <c r="K36" i="6"/>
  <c r="K167" i="6"/>
  <c r="K1042" i="4"/>
  <c r="K266" i="4"/>
  <c r="E710" i="4"/>
  <c r="F710" i="4" s="1"/>
  <c r="L710" i="4" s="1"/>
  <c r="E1196" i="4"/>
  <c r="E695" i="4"/>
  <c r="F695" i="4" s="1"/>
  <c r="L695" i="4" s="1"/>
  <c r="E1194" i="4"/>
  <c r="F1195" i="4"/>
  <c r="L1195" i="4" s="1"/>
  <c r="K1195" i="4"/>
  <c r="K33" i="4"/>
  <c r="F1092" i="4"/>
  <c r="L1092" i="4" s="1"/>
  <c r="F1136" i="4"/>
  <c r="L1136" i="4" s="1"/>
  <c r="K110" i="6"/>
  <c r="K250" i="4"/>
  <c r="K113" i="4"/>
  <c r="F135" i="6"/>
  <c r="L135" i="6" s="1"/>
  <c r="F167" i="6"/>
  <c r="L167" i="6" s="1"/>
  <c r="K446" i="4"/>
  <c r="K212" i="4"/>
  <c r="G180" i="4"/>
  <c r="H180" i="4" s="1"/>
  <c r="H182" i="4" s="1"/>
  <c r="F28" i="5" s="1"/>
  <c r="I180" i="4"/>
  <c r="J180" i="4" s="1"/>
  <c r="J182" i="4" s="1"/>
  <c r="G28" i="5" s="1"/>
  <c r="K572" i="4"/>
  <c r="K947" i="4"/>
  <c r="K114" i="4"/>
  <c r="K131" i="4"/>
  <c r="K140" i="4"/>
  <c r="E175" i="4"/>
  <c r="F175" i="4" s="1"/>
  <c r="G175" i="4"/>
  <c r="H175" i="4" s="1"/>
  <c r="H177" i="4" s="1"/>
  <c r="F27" i="5" s="1"/>
  <c r="K1028" i="4"/>
  <c r="K277" i="4"/>
  <c r="F212" i="4"/>
  <c r="F446" i="4"/>
  <c r="L446" i="4" s="1"/>
  <c r="K396" i="4"/>
  <c r="K360" i="4"/>
  <c r="K310" i="4"/>
  <c r="K286" i="4"/>
  <c r="K346" i="4"/>
  <c r="K139" i="4"/>
  <c r="K42" i="4"/>
  <c r="K224" i="4"/>
  <c r="F899" i="4"/>
  <c r="L899" i="4" s="1"/>
  <c r="K98" i="4"/>
  <c r="K459" i="4"/>
  <c r="K1097" i="4"/>
  <c r="K1141" i="4"/>
  <c r="K560" i="4"/>
  <c r="K336" i="4"/>
  <c r="E494" i="4"/>
  <c r="K786" i="4"/>
  <c r="K888" i="4"/>
  <c r="K900" i="4"/>
  <c r="K1025" i="4"/>
  <c r="K916" i="4"/>
  <c r="K805" i="4"/>
  <c r="K746" i="4"/>
  <c r="K758" i="4"/>
  <c r="K829" i="4"/>
  <c r="K841" i="4"/>
  <c r="K774" i="4"/>
  <c r="F935" i="4"/>
  <c r="L935" i="4" s="1"/>
  <c r="J829" i="4"/>
  <c r="L829" i="4" s="1"/>
  <c r="K817" i="4"/>
  <c r="K1124" i="4"/>
  <c r="J336" i="4"/>
  <c r="J340" i="4" s="1"/>
  <c r="G49" i="5" s="1"/>
  <c r="I151" i="6" s="1"/>
  <c r="J151" i="6" s="1"/>
  <c r="J746" i="4"/>
  <c r="L746" i="4" s="1"/>
  <c r="K1169" i="4"/>
  <c r="K387" i="4"/>
  <c r="K484" i="4"/>
  <c r="K7" i="4"/>
  <c r="K762" i="4"/>
  <c r="K948" i="4"/>
  <c r="K235" i="4"/>
  <c r="K1019" i="4"/>
  <c r="K159" i="6"/>
  <c r="K1049" i="4"/>
  <c r="K472" i="4"/>
  <c r="K944" i="4"/>
  <c r="K225" i="4"/>
  <c r="K1013" i="4"/>
  <c r="E690" i="4"/>
  <c r="F690" i="4" s="1"/>
  <c r="L690" i="4" s="1"/>
  <c r="E703" i="4"/>
  <c r="K703" i="4" s="1"/>
  <c r="F1049" i="4"/>
  <c r="L1049" i="4" s="1"/>
  <c r="E705" i="4"/>
  <c r="F705" i="4" s="1"/>
  <c r="E717" i="4"/>
  <c r="F717" i="4" s="1"/>
  <c r="K620" i="4"/>
  <c r="K813" i="4"/>
  <c r="K1037" i="4"/>
  <c r="K1088" i="4"/>
  <c r="E693" i="4"/>
  <c r="F693" i="4" s="1"/>
  <c r="L693" i="4" s="1"/>
  <c r="E718" i="4"/>
  <c r="F718" i="4" s="1"/>
  <c r="L718" i="4" s="1"/>
  <c r="E722" i="4"/>
  <c r="F722" i="4" s="1"/>
  <c r="E694" i="4"/>
  <c r="F694" i="4" s="1"/>
  <c r="F1163" i="4"/>
  <c r="L1163" i="4" s="1"/>
  <c r="K1057" i="4"/>
  <c r="K1065" i="4"/>
  <c r="E696" i="4"/>
  <c r="F696" i="4" s="1"/>
  <c r="L696" i="4" s="1"/>
  <c r="E709" i="4"/>
  <c r="F709" i="4" s="1"/>
  <c r="E721" i="4"/>
  <c r="F721" i="4" s="1"/>
  <c r="K488" i="4"/>
  <c r="K492" i="4"/>
  <c r="K546" i="4"/>
  <c r="K584" i="4"/>
  <c r="E698" i="4"/>
  <c r="F698" i="4" s="1"/>
  <c r="K173" i="6"/>
  <c r="E210" i="4"/>
  <c r="F210" i="4" s="1"/>
  <c r="L210" i="4" s="1"/>
  <c r="E688" i="4"/>
  <c r="F688" i="4" s="1"/>
  <c r="L688" i="4" s="1"/>
  <c r="E713" i="4"/>
  <c r="F713" i="4" s="1"/>
  <c r="E697" i="4"/>
  <c r="F697" i="4" s="1"/>
  <c r="E702" i="4"/>
  <c r="F702" i="4" s="1"/>
  <c r="L702" i="4" s="1"/>
  <c r="E714" i="4"/>
  <c r="F714" i="4" s="1"/>
  <c r="F36" i="6"/>
  <c r="L36" i="6" s="1"/>
  <c r="K21" i="4"/>
  <c r="K608" i="4"/>
  <c r="K770" i="4"/>
  <c r="K12" i="4"/>
  <c r="K896" i="4"/>
  <c r="K822" i="4"/>
  <c r="K213" i="4"/>
  <c r="K378" i="4"/>
  <c r="H608" i="4"/>
  <c r="L608" i="4" s="1"/>
  <c r="K994" i="4"/>
  <c r="K908" i="4"/>
  <c r="K27" i="4"/>
  <c r="K295" i="4"/>
  <c r="H1156" i="4"/>
  <c r="F111" i="5" s="1"/>
  <c r="G109" i="6" s="1"/>
  <c r="H109" i="6" s="1"/>
  <c r="K532" i="4"/>
  <c r="K727" i="4"/>
  <c r="K892" i="4"/>
  <c r="K904" i="4"/>
  <c r="K1167" i="4"/>
  <c r="K711" i="4"/>
  <c r="H213" i="4"/>
  <c r="I214" i="4" s="1"/>
  <c r="J214" i="4" s="1"/>
  <c r="J215" i="4" s="1"/>
  <c r="G34" i="5" s="1"/>
  <c r="K47" i="4"/>
  <c r="K322" i="4"/>
  <c r="K508" i="4"/>
  <c r="K253" i="4"/>
  <c r="K313" i="4"/>
  <c r="K422" i="4"/>
  <c r="K119" i="4"/>
  <c r="K540" i="4"/>
  <c r="K490" i="4"/>
  <c r="K633" i="4"/>
  <c r="F1065" i="4"/>
  <c r="L1065" i="4" s="1"/>
  <c r="H1097" i="4"/>
  <c r="H1101" i="4" s="1"/>
  <c r="K881" i="4"/>
  <c r="K465" i="4"/>
  <c r="K651" i="4"/>
  <c r="K995" i="4"/>
  <c r="K209" i="4"/>
  <c r="K893" i="4"/>
  <c r="K1005" i="4"/>
  <c r="K1120" i="4"/>
  <c r="K1039" i="4"/>
  <c r="K632" i="4"/>
  <c r="K644" i="4"/>
  <c r="K835" i="4"/>
  <c r="K405" i="4"/>
  <c r="K19" i="4"/>
  <c r="K657" i="4"/>
  <c r="K815" i="4"/>
  <c r="K1021" i="4"/>
  <c r="K1033" i="4"/>
  <c r="K1045" i="4"/>
  <c r="K1027" i="4"/>
  <c r="K1084" i="4"/>
  <c r="K384" i="4"/>
  <c r="K833" i="4"/>
  <c r="K993" i="4"/>
  <c r="K809" i="4"/>
  <c r="H122" i="4"/>
  <c r="E121" i="4" s="1"/>
  <c r="K820" i="4"/>
  <c r="F27" i="4"/>
  <c r="L27" i="4" s="1"/>
  <c r="F295" i="4"/>
  <c r="L295" i="4" s="1"/>
  <c r="K719" i="4"/>
  <c r="K707" i="4"/>
  <c r="K874" i="4"/>
  <c r="F1023" i="4"/>
  <c r="L1023" i="4" s="1"/>
  <c r="L181" i="4"/>
  <c r="F820" i="4"/>
  <c r="L820" i="4" s="1"/>
  <c r="J465" i="4"/>
  <c r="J467" i="4" s="1"/>
  <c r="G65" i="5" s="1"/>
  <c r="I89" i="6" s="1"/>
  <c r="J89" i="6" s="1"/>
  <c r="J683" i="4"/>
  <c r="G94" i="5" s="1"/>
  <c r="I197" i="6" s="1"/>
  <c r="J197" i="6" s="1"/>
  <c r="K787" i="4"/>
  <c r="K913" i="4"/>
  <c r="K917" i="4"/>
  <c r="K825" i="4"/>
  <c r="K880" i="4"/>
  <c r="K963" i="4"/>
  <c r="H930" i="4"/>
  <c r="F102" i="5" s="1"/>
  <c r="G106" i="6" s="1"/>
  <c r="H106" i="6" s="1"/>
  <c r="K1161" i="4"/>
  <c r="L487" i="4"/>
  <c r="H989" i="4"/>
  <c r="F104" i="5" s="1"/>
  <c r="G107" i="6" s="1"/>
  <c r="H107" i="6" s="1"/>
  <c r="H1080" i="4"/>
  <c r="F107" i="5" s="1"/>
  <c r="G203" i="6" s="1"/>
  <c r="H203" i="6" s="1"/>
  <c r="J672" i="4"/>
  <c r="G93" i="5" s="1"/>
  <c r="I101" i="6" s="1"/>
  <c r="J101" i="6" s="1"/>
  <c r="H742" i="4"/>
  <c r="F96" i="5" s="1"/>
  <c r="J1112" i="4"/>
  <c r="G109" i="5" s="1"/>
  <c r="I204" i="6" s="1"/>
  <c r="J204" i="6" s="1"/>
  <c r="H866" i="4"/>
  <c r="F100" i="5" s="1"/>
  <c r="G200" i="6" s="1"/>
  <c r="H200" i="6" s="1"/>
  <c r="J866" i="4"/>
  <c r="G100" i="5" s="1"/>
  <c r="I105" i="6" s="1"/>
  <c r="J105" i="6" s="1"/>
  <c r="J1156" i="4"/>
  <c r="G111" i="5" s="1"/>
  <c r="I109" i="6" s="1"/>
  <c r="J109" i="6" s="1"/>
  <c r="K147" i="4"/>
  <c r="K951" i="4"/>
  <c r="F993" i="4"/>
  <c r="L993" i="4" s="1"/>
  <c r="K137" i="4"/>
  <c r="K1035" i="4"/>
  <c r="K155" i="4"/>
  <c r="F833" i="4"/>
  <c r="L833" i="4" s="1"/>
  <c r="K894" i="4"/>
  <c r="K304" i="4"/>
  <c r="K82" i="4"/>
  <c r="K700" i="4"/>
  <c r="K185" i="4"/>
  <c r="K203" i="4"/>
  <c r="J185" i="4"/>
  <c r="J186" i="4" s="1"/>
  <c r="G29" i="5" s="1"/>
  <c r="K952" i="4"/>
  <c r="K1047" i="4"/>
  <c r="K218" i="4"/>
  <c r="K35" i="4"/>
  <c r="K343" i="4"/>
  <c r="F492" i="4"/>
  <c r="L492" i="4" s="1"/>
  <c r="K1032" i="4"/>
  <c r="K83" i="4"/>
  <c r="K269" i="4"/>
  <c r="K452" i="4"/>
  <c r="F488" i="4"/>
  <c r="K664" i="4"/>
  <c r="K1160" i="4"/>
  <c r="K1165" i="4"/>
  <c r="K478" i="4"/>
  <c r="K656" i="4"/>
  <c r="K1128" i="4"/>
  <c r="H157" i="4"/>
  <c r="E156" i="4" s="1"/>
  <c r="K1166" i="4"/>
  <c r="J137" i="4"/>
  <c r="L137" i="4" s="1"/>
  <c r="J304" i="4"/>
  <c r="L304" i="4" s="1"/>
  <c r="F584" i="4"/>
  <c r="L584" i="4" s="1"/>
  <c r="K1172" i="4"/>
  <c r="J16" i="4"/>
  <c r="G5" i="5" s="1"/>
  <c r="L208" i="4"/>
  <c r="J616" i="4"/>
  <c r="G84" i="5" s="1"/>
  <c r="I130" i="6" s="1"/>
  <c r="J130" i="6" s="1"/>
  <c r="L656" i="4"/>
  <c r="H9" i="4"/>
  <c r="F4" i="5" s="1"/>
  <c r="G197" i="4" s="1"/>
  <c r="H197" i="4" s="1"/>
  <c r="K100" i="4"/>
  <c r="K158" i="6"/>
  <c r="K93" i="6"/>
  <c r="H158" i="6"/>
  <c r="L158" i="6" s="1"/>
  <c r="K14" i="4"/>
  <c r="F266" i="4"/>
  <c r="E268" i="4" s="1"/>
  <c r="F268" i="4" s="1"/>
  <c r="L268" i="4" s="1"/>
  <c r="F530" i="4"/>
  <c r="L530" i="4" s="1"/>
  <c r="F546" i="4"/>
  <c r="L546" i="4" s="1"/>
  <c r="J635" i="4"/>
  <c r="G87" i="5" s="1"/>
  <c r="I154" i="6" s="1"/>
  <c r="J154" i="6" s="1"/>
  <c r="K821" i="4"/>
  <c r="K837" i="4"/>
  <c r="F1130" i="4"/>
  <c r="L1130" i="4" s="1"/>
  <c r="K285" i="4"/>
  <c r="K354" i="4"/>
  <c r="K379" i="4"/>
  <c r="K775" i="4"/>
  <c r="F825" i="4"/>
  <c r="L825" i="4" s="1"/>
  <c r="K849" i="4"/>
  <c r="K1064" i="4"/>
  <c r="K909" i="4"/>
  <c r="K853" i="4"/>
  <c r="F131" i="4"/>
  <c r="L131" i="4" s="1"/>
  <c r="K845" i="4"/>
  <c r="K687" i="4"/>
  <c r="K943" i="4"/>
  <c r="K443" i="4"/>
  <c r="K754" i="4"/>
  <c r="K1009" i="4"/>
  <c r="K1177" i="4"/>
  <c r="K54" i="4"/>
  <c r="K301" i="4"/>
  <c r="K414" i="4"/>
  <c r="K939" i="4"/>
  <c r="K997" i="4"/>
  <c r="K1024" i="4"/>
  <c r="K1162" i="4"/>
  <c r="K547" i="4"/>
  <c r="K227" i="4"/>
  <c r="K596" i="4"/>
  <c r="K912" i="4"/>
  <c r="K953" i="4"/>
  <c r="K5" i="4"/>
  <c r="K244" i="4"/>
  <c r="K89" i="4"/>
  <c r="K750" i="4"/>
  <c r="K766" i="4"/>
  <c r="K949" i="4"/>
  <c r="K513" i="4"/>
  <c r="K891" i="4"/>
  <c r="K13" i="4"/>
  <c r="K208" i="4"/>
  <c r="K1159" i="4"/>
  <c r="H44" i="4"/>
  <c r="F9" i="5" s="1"/>
  <c r="G483" i="4" s="1"/>
  <c r="H483" i="4" s="1"/>
  <c r="L345" i="4"/>
  <c r="J408" i="4"/>
  <c r="G57" i="5" s="1"/>
  <c r="I19" i="6" s="1"/>
  <c r="J19" i="6" s="1"/>
  <c r="H30" i="4"/>
  <c r="F7" i="5" s="1"/>
  <c r="G198" i="4" s="1"/>
  <c r="H198" i="4" s="1"/>
  <c r="K767" i="4"/>
  <c r="K80" i="4"/>
  <c r="K533" i="4"/>
  <c r="K728" i="4"/>
  <c r="K887" i="4"/>
  <c r="F887" i="4"/>
  <c r="L887" i="4" s="1"/>
  <c r="J580" i="4"/>
  <c r="G78" i="5" s="1"/>
  <c r="I163" i="6" s="1"/>
  <c r="J163" i="6" s="1"/>
  <c r="K91" i="4"/>
  <c r="J416" i="4"/>
  <c r="G58" i="5" s="1"/>
  <c r="I129" i="6" s="1"/>
  <c r="J129" i="6" s="1"/>
  <c r="K485" i="4"/>
  <c r="K553" i="4"/>
  <c r="J157" i="4"/>
  <c r="G23" i="5" s="1"/>
  <c r="I99" i="6" s="1"/>
  <c r="J99" i="6" s="1"/>
  <c r="J255" i="4"/>
  <c r="G39" i="5" s="1"/>
  <c r="I126" i="6" s="1"/>
  <c r="J126" i="6" s="1"/>
  <c r="K438" i="4"/>
  <c r="K499" i="4"/>
  <c r="J44" i="4"/>
  <c r="G9" i="5" s="1"/>
  <c r="I483" i="4" s="1"/>
  <c r="J483" i="4" s="1"/>
  <c r="J659" i="4"/>
  <c r="G91" i="5" s="1"/>
  <c r="I166" i="6" s="1"/>
  <c r="J166" i="6" s="1"/>
  <c r="K294" i="4"/>
  <c r="K523" i="4"/>
  <c r="J23" i="4"/>
  <c r="G6" i="5" s="1"/>
  <c r="I51" i="4" s="1"/>
  <c r="J51" i="4" s="1"/>
  <c r="L107" i="4"/>
  <c r="H23" i="4"/>
  <c r="F6" i="5" s="1"/>
  <c r="G51" i="4" s="1"/>
  <c r="H51" i="4" s="1"/>
  <c r="K639" i="4"/>
  <c r="K701" i="4"/>
  <c r="K330" i="4"/>
  <c r="K645" i="4"/>
  <c r="H574" i="4"/>
  <c r="K161" i="4"/>
  <c r="J622" i="4"/>
  <c r="G85" i="5" s="1"/>
  <c r="I131" i="6" s="1"/>
  <c r="J131" i="6" s="1"/>
  <c r="K1043" i="4"/>
  <c r="J37" i="4"/>
  <c r="G8" i="5" s="1"/>
  <c r="I52" i="4" s="1"/>
  <c r="J52" i="4" s="1"/>
  <c r="J26" i="4"/>
  <c r="J30" i="4" s="1"/>
  <c r="G7" i="5" s="1"/>
  <c r="I198" i="4" s="1"/>
  <c r="J198" i="4" s="1"/>
  <c r="K26" i="4"/>
  <c r="F393" i="4"/>
  <c r="E395" i="4" s="1"/>
  <c r="F395" i="4" s="1"/>
  <c r="K393" i="4"/>
  <c r="F159" i="6"/>
  <c r="L159" i="6" s="1"/>
  <c r="L171" i="4"/>
  <c r="K283" i="4"/>
  <c r="L310" i="4"/>
  <c r="F1044" i="4"/>
  <c r="L1044" i="4" s="1"/>
  <c r="K1044" i="4"/>
  <c r="J116" i="4"/>
  <c r="G17" i="5" s="1"/>
  <c r="I97" i="6" s="1"/>
  <c r="J97" i="6" s="1"/>
  <c r="J312" i="4"/>
  <c r="J315" i="4" s="1"/>
  <c r="G46" i="5" s="1"/>
  <c r="I10" i="6" s="1"/>
  <c r="J10" i="6" s="1"/>
  <c r="K312" i="4"/>
  <c r="J362" i="4"/>
  <c r="L362" i="4" s="1"/>
  <c r="K362" i="4"/>
  <c r="H397" i="4"/>
  <c r="H399" i="4" s="1"/>
  <c r="K397" i="4"/>
  <c r="H451" i="4"/>
  <c r="H454" i="4" s="1"/>
  <c r="K451" i="4"/>
  <c r="J503" i="4"/>
  <c r="L503" i="4" s="1"/>
  <c r="K503" i="4"/>
  <c r="H37" i="4"/>
  <c r="F8" i="5" s="1"/>
  <c r="G52" i="4" s="1"/>
  <c r="H52" i="4" s="1"/>
  <c r="H85" i="4"/>
  <c r="E84" i="4" s="1"/>
  <c r="H1112" i="4"/>
  <c r="F109" i="5" s="1"/>
  <c r="K292" i="4"/>
  <c r="H525" i="4"/>
  <c r="J989" i="4"/>
  <c r="G104" i="5" s="1"/>
  <c r="K231" i="4"/>
  <c r="F231" i="4"/>
  <c r="E233" i="4" s="1"/>
  <c r="F233" i="4" s="1"/>
  <c r="L233" i="4" s="1"/>
  <c r="H338" i="4"/>
  <c r="K338" i="4"/>
  <c r="J195" i="6"/>
  <c r="H16" i="4"/>
  <c r="F5" i="5" s="1"/>
  <c r="H91" i="4"/>
  <c r="J742" i="4"/>
  <c r="G96" i="5" s="1"/>
  <c r="J1080" i="4"/>
  <c r="G107" i="5" s="1"/>
  <c r="I203" i="6" s="1"/>
  <c r="J203" i="6" s="1"/>
  <c r="K352" i="4"/>
  <c r="F509" i="4"/>
  <c r="L509" i="4" s="1"/>
  <c r="K509" i="4"/>
  <c r="H142" i="4"/>
  <c r="E141" i="4" s="1"/>
  <c r="K146" i="4"/>
  <c r="J146" i="4"/>
  <c r="L146" i="4" s="1"/>
  <c r="K486" i="4"/>
  <c r="J491" i="4"/>
  <c r="L491" i="4" s="1"/>
  <c r="K491" i="4"/>
  <c r="H195" i="6"/>
  <c r="K34" i="4"/>
  <c r="K40" i="4"/>
  <c r="L176" i="4"/>
  <c r="K388" i="4"/>
  <c r="K971" i="4"/>
  <c r="F531" i="4"/>
  <c r="L531" i="4" s="1"/>
  <c r="K531" i="4"/>
  <c r="K552" i="4"/>
  <c r="F552" i="4"/>
  <c r="L552" i="4" s="1"/>
  <c r="F954" i="4"/>
  <c r="L954" i="4" s="1"/>
  <c r="K954" i="4"/>
  <c r="F1131" i="4"/>
  <c r="L1131" i="4" s="1"/>
  <c r="K1131" i="4"/>
  <c r="J348" i="4"/>
  <c r="G50" i="5" s="1"/>
  <c r="I12" i="6" s="1"/>
  <c r="J12" i="6" s="1"/>
  <c r="F221" i="4"/>
  <c r="H271" i="4"/>
  <c r="H390" i="4"/>
  <c r="K1083" i="4"/>
  <c r="E328" i="4"/>
  <c r="E327" i="4"/>
  <c r="E319" i="4"/>
  <c r="E318" i="4"/>
  <c r="F529" i="4"/>
  <c r="L529" i="4" s="1"/>
  <c r="K529" i="4"/>
  <c r="F686" i="4"/>
  <c r="L686" i="4" s="1"/>
  <c r="K686" i="4"/>
  <c r="F723" i="4"/>
  <c r="L723" i="4" s="1"/>
  <c r="K723" i="4"/>
  <c r="F769" i="4"/>
  <c r="L769" i="4" s="1"/>
  <c r="K769" i="4"/>
  <c r="F872" i="4"/>
  <c r="L872" i="4" s="1"/>
  <c r="K872" i="4"/>
  <c r="F897" i="4"/>
  <c r="L897" i="4" s="1"/>
  <c r="K897" i="4"/>
  <c r="F955" i="4"/>
  <c r="L955" i="4" s="1"/>
  <c r="K955" i="4"/>
  <c r="F967" i="4"/>
  <c r="L967" i="4" s="1"/>
  <c r="K967" i="4"/>
  <c r="F1038" i="4"/>
  <c r="L1038" i="4" s="1"/>
  <c r="K1038" i="4"/>
  <c r="F1132" i="4"/>
  <c r="L1132" i="4" s="1"/>
  <c r="K1132" i="4"/>
  <c r="K1164" i="4"/>
  <c r="F1164" i="4"/>
  <c r="L1164" i="4" s="1"/>
  <c r="H220" i="4"/>
  <c r="H221" i="4" s="1"/>
  <c r="K220" i="4"/>
  <c r="K519" i="4"/>
  <c r="K706" i="4"/>
  <c r="E368" i="4"/>
  <c r="E367" i="4"/>
  <c r="E458" i="4"/>
  <c r="E457" i="4"/>
  <c r="F457" i="4" s="1"/>
  <c r="E241" i="4"/>
  <c r="E240" i="4"/>
  <c r="F699" i="4"/>
  <c r="L699" i="4" s="1"/>
  <c r="K699" i="4"/>
  <c r="F782" i="4"/>
  <c r="L782" i="4" s="1"/>
  <c r="K782" i="4"/>
  <c r="F840" i="4"/>
  <c r="L840" i="4" s="1"/>
  <c r="K840" i="4"/>
  <c r="F886" i="4"/>
  <c r="L886" i="4" s="1"/>
  <c r="K886" i="4"/>
  <c r="F898" i="4"/>
  <c r="L898" i="4" s="1"/>
  <c r="K898" i="4"/>
  <c r="J85" i="4"/>
  <c r="G13" i="5" s="1"/>
  <c r="I80" i="6" s="1"/>
  <c r="J80" i="6" s="1"/>
  <c r="J237" i="4"/>
  <c r="G37" i="5" s="1"/>
  <c r="I77" i="6" s="1"/>
  <c r="J77" i="6" s="1"/>
  <c r="J122" i="4"/>
  <c r="G18" i="5" s="1"/>
  <c r="I94" i="6" s="1"/>
  <c r="J94" i="6" s="1"/>
  <c r="L167" i="4"/>
  <c r="H683" i="4"/>
  <c r="F94" i="5" s="1"/>
  <c r="F1039" i="4"/>
  <c r="L1039" i="4" s="1"/>
  <c r="F538" i="4"/>
  <c r="L538" i="4" s="1"/>
  <c r="K538" i="4"/>
  <c r="K816" i="4"/>
  <c r="F816" i="4"/>
  <c r="L816" i="4" s="1"/>
  <c r="K1016" i="4"/>
  <c r="F1016" i="4"/>
  <c r="L1016" i="4" s="1"/>
  <c r="F1040" i="4"/>
  <c r="L1040" i="4" s="1"/>
  <c r="K1040" i="4"/>
  <c r="H261" i="4"/>
  <c r="H263" i="4" s="1"/>
  <c r="K261" i="4"/>
  <c r="H471" i="4"/>
  <c r="H474" i="4" s="1"/>
  <c r="K471" i="4"/>
  <c r="H502" i="4"/>
  <c r="K502" i="4"/>
  <c r="J562" i="4"/>
  <c r="G75" i="5" s="1"/>
  <c r="I59" i="6" s="1"/>
  <c r="J59" i="6" s="1"/>
  <c r="K138" i="4"/>
  <c r="F228" i="4"/>
  <c r="E36" i="5" s="1"/>
  <c r="H315" i="4"/>
  <c r="H438" i="4"/>
  <c r="F484" i="4"/>
  <c r="L484" i="4" s="1"/>
  <c r="K202" i="4"/>
  <c r="K689" i="4"/>
  <c r="F689" i="4"/>
  <c r="L689" i="4" s="1"/>
  <c r="F772" i="4"/>
  <c r="L772" i="4" s="1"/>
  <c r="K772" i="4"/>
  <c r="K275" i="4"/>
  <c r="J802" i="4"/>
  <c r="G98" i="5" s="1"/>
  <c r="I104" i="6" s="1"/>
  <c r="J104" i="6" s="1"/>
  <c r="E411" i="4"/>
  <c r="E412" i="4"/>
  <c r="F477" i="4"/>
  <c r="L477" i="4" s="1"/>
  <c r="K477" i="4"/>
  <c r="F715" i="4"/>
  <c r="L715" i="4" s="1"/>
  <c r="K715" i="4"/>
  <c r="F818" i="4"/>
  <c r="L818" i="4" s="1"/>
  <c r="K818" i="4"/>
  <c r="F876" i="4"/>
  <c r="L876" i="4" s="1"/>
  <c r="K876" i="4"/>
  <c r="F889" i="4"/>
  <c r="L889" i="4" s="1"/>
  <c r="K889" i="4"/>
  <c r="F946" i="4"/>
  <c r="L946" i="4" s="1"/>
  <c r="K946" i="4"/>
  <c r="F959" i="4"/>
  <c r="L959" i="4" s="1"/>
  <c r="K959" i="4"/>
  <c r="F1018" i="4"/>
  <c r="L1018" i="4" s="1"/>
  <c r="K1018" i="4"/>
  <c r="F1030" i="4"/>
  <c r="K1030" i="4"/>
  <c r="K1168" i="4"/>
  <c r="F1168" i="4"/>
  <c r="L1168" i="4" s="1"/>
  <c r="J321" i="4"/>
  <c r="J324" i="4" s="1"/>
  <c r="G47" i="5" s="1"/>
  <c r="I11" i="6" s="1"/>
  <c r="J11" i="6" s="1"/>
  <c r="K321" i="4"/>
  <c r="H406" i="4"/>
  <c r="L406" i="4" s="1"/>
  <c r="K406" i="4"/>
  <c r="J9" i="4"/>
  <c r="G4" i="5" s="1"/>
  <c r="I197" i="4" s="1"/>
  <c r="J197" i="4" s="1"/>
  <c r="K154" i="4"/>
  <c r="H164" i="4"/>
  <c r="E163" i="4" s="1"/>
  <c r="F687" i="4"/>
  <c r="L687" i="4" s="1"/>
  <c r="H802" i="4"/>
  <c r="F98" i="5" s="1"/>
  <c r="G104" i="6" s="1"/>
  <c r="H104" i="6" s="1"/>
  <c r="L805" i="4"/>
  <c r="J930" i="4"/>
  <c r="G102" i="5" s="1"/>
  <c r="K420" i="4"/>
  <c r="F464" i="4"/>
  <c r="K464" i="4"/>
  <c r="F528" i="4"/>
  <c r="L528" i="4" s="1"/>
  <c r="K528" i="4"/>
  <c r="J271" i="4"/>
  <c r="G41" i="5" s="1"/>
  <c r="I5" i="6" s="1"/>
  <c r="J5" i="6" s="1"/>
  <c r="K539" i="4"/>
  <c r="J539" i="4"/>
  <c r="J542" i="4" s="1"/>
  <c r="G72" i="5" s="1"/>
  <c r="E79" i="4"/>
  <c r="E88" i="4"/>
  <c r="E97" i="4"/>
  <c r="E106" i="4"/>
  <c r="E232" i="4"/>
  <c r="E258" i="4"/>
  <c r="E267" i="4"/>
  <c r="E335" i="4"/>
  <c r="E344" i="4"/>
  <c r="E376" i="4"/>
  <c r="F376" i="4" s="1"/>
  <c r="E385" i="4"/>
  <c r="E394" i="4"/>
  <c r="E403" i="4"/>
  <c r="E435" i="4"/>
  <c r="E444" i="4"/>
  <c r="E500" i="4"/>
  <c r="E520" i="4"/>
  <c r="H332" i="4"/>
  <c r="J424" i="4"/>
  <c r="G59" i="5" s="1"/>
  <c r="I56" i="6" s="1"/>
  <c r="J56" i="6" s="1"/>
  <c r="H448" i="4"/>
  <c r="H586" i="4"/>
  <c r="H255" i="4"/>
  <c r="L745" i="4"/>
  <c r="K726" i="4"/>
  <c r="K745" i="4"/>
  <c r="E20" i="4"/>
  <c r="E28" i="4"/>
  <c r="E50" i="4"/>
  <c r="E249" i="4"/>
  <c r="E282" i="4"/>
  <c r="E291" i="4"/>
  <c r="F291" i="4" s="1"/>
  <c r="E293" i="4" s="1"/>
  <c r="F293" i="4" s="1"/>
  <c r="L293" i="4" s="1"/>
  <c r="E300" i="4"/>
  <c r="E309" i="4"/>
  <c r="E359" i="4"/>
  <c r="E427" i="4"/>
  <c r="E436" i="4"/>
  <c r="E470" i="4"/>
  <c r="E501" i="4"/>
  <c r="E521" i="4"/>
  <c r="E625" i="4"/>
  <c r="K625" i="4" s="1"/>
  <c r="J279" i="4"/>
  <c r="G42" i="5" s="1"/>
  <c r="I6" i="6" s="1"/>
  <c r="J6" i="6" s="1"/>
  <c r="J454" i="4"/>
  <c r="G63" i="5" s="1"/>
  <c r="I87" i="6" s="1"/>
  <c r="J87" i="6" s="1"/>
  <c r="H467" i="4"/>
  <c r="J568" i="4"/>
  <c r="G76" i="5" s="1"/>
  <c r="I161" i="6" s="1"/>
  <c r="J161" i="6" s="1"/>
  <c r="H461" i="4"/>
  <c r="K662" i="4"/>
  <c r="K670" i="4"/>
  <c r="E41" i="4"/>
  <c r="E274" i="4"/>
  <c r="E351" i="4"/>
  <c r="E419" i="4"/>
  <c r="E428" i="4"/>
  <c r="E510" i="4"/>
  <c r="F510" i="4" s="1"/>
  <c r="L510" i="4" s="1"/>
  <c r="H542" i="4"/>
  <c r="E6" i="4"/>
  <c r="E375" i="4"/>
  <c r="E402" i="4"/>
  <c r="E511" i="4"/>
  <c r="F511" i="4" s="1"/>
  <c r="L511" i="4" s="1"/>
  <c r="K710" i="4"/>
  <c r="J221" i="4"/>
  <c r="G35" i="5" s="1"/>
  <c r="I71" i="4" s="1"/>
  <c r="J71" i="4" s="1"/>
  <c r="H306" i="4"/>
  <c r="H348" i="4"/>
  <c r="J556" i="4"/>
  <c r="G74" i="5" s="1"/>
  <c r="I29" i="6" s="1"/>
  <c r="J29" i="6" s="1"/>
  <c r="J604" i="4"/>
  <c r="G82" i="5" s="1"/>
  <c r="I98" i="6" s="1"/>
  <c r="J98" i="6" s="1"/>
  <c r="L870" i="4"/>
  <c r="K777" i="4"/>
  <c r="K781" i="4"/>
  <c r="K808" i="4"/>
  <c r="K824" i="4"/>
  <c r="K836" i="4"/>
  <c r="K875" i="4"/>
  <c r="K996" i="4"/>
  <c r="K1048" i="4"/>
  <c r="K1115" i="4"/>
  <c r="K1135" i="4"/>
  <c r="K1171" i="4"/>
  <c r="K1176" i="4"/>
  <c r="K748" i="4"/>
  <c r="K752" i="4"/>
  <c r="K756" i="4"/>
  <c r="K760" i="4"/>
  <c r="K831" i="4"/>
  <c r="K843" i="4"/>
  <c r="K847" i="4"/>
  <c r="K851" i="4"/>
  <c r="K870" i="4"/>
  <c r="K906" i="4"/>
  <c r="K937" i="4"/>
  <c r="K941" i="4"/>
  <c r="K957" i="4"/>
  <c r="K961" i="4"/>
  <c r="K965" i="4"/>
  <c r="K969" i="4"/>
  <c r="K973" i="4"/>
  <c r="K1003" i="4"/>
  <c r="K1011" i="4"/>
  <c r="K1051" i="4"/>
  <c r="K1055" i="4"/>
  <c r="K1059" i="4"/>
  <c r="K1067" i="4"/>
  <c r="K1090" i="4"/>
  <c r="K1094" i="4"/>
  <c r="K1099" i="4"/>
  <c r="K1118" i="4"/>
  <c r="K1122" i="4"/>
  <c r="K1126" i="4"/>
  <c r="K1134" i="4"/>
  <c r="K1143" i="4"/>
  <c r="H53" i="4"/>
  <c r="E55" i="4" s="1"/>
  <c r="K53" i="4"/>
  <c r="K92" i="4"/>
  <c r="J92" i="4"/>
  <c r="J94" i="4" s="1"/>
  <c r="G14" i="5" s="1"/>
  <c r="F108" i="4"/>
  <c r="L108" i="4" s="1"/>
  <c r="K108" i="4"/>
  <c r="F120" i="4"/>
  <c r="L120" i="4" s="1"/>
  <c r="K120" i="4"/>
  <c r="K125" i="4"/>
  <c r="H125" i="4"/>
  <c r="H128" i="4" s="1"/>
  <c r="E127" i="4" s="1"/>
  <c r="K126" i="4"/>
  <c r="J126" i="4"/>
  <c r="J128" i="4" s="1"/>
  <c r="G19" i="5" s="1"/>
  <c r="I95" i="6" s="1"/>
  <c r="J95" i="6" s="1"/>
  <c r="H145" i="4"/>
  <c r="K145" i="4"/>
  <c r="F148" i="4"/>
  <c r="L148" i="4" s="1"/>
  <c r="K148" i="4"/>
  <c r="H149" i="4"/>
  <c r="K149" i="4"/>
  <c r="F160" i="4"/>
  <c r="L160" i="4" s="1"/>
  <c r="K160" i="4"/>
  <c r="K162" i="4"/>
  <c r="J162" i="4"/>
  <c r="J164" i="4" s="1"/>
  <c r="G24" i="5" s="1"/>
  <c r="H193" i="4"/>
  <c r="H194" i="4" s="1"/>
  <c r="F31" i="5" s="1"/>
  <c r="G482" i="4" s="1"/>
  <c r="H482" i="4" s="1"/>
  <c r="K193" i="4"/>
  <c r="H102" i="4"/>
  <c r="E101" i="4" s="1"/>
  <c r="J356" i="4"/>
  <c r="G51" i="5" s="1"/>
  <c r="J110" i="4"/>
  <c r="G16" i="5" s="1"/>
  <c r="J228" i="4"/>
  <c r="G36" i="5" s="1"/>
  <c r="I72" i="4" s="1"/>
  <c r="J72" i="4" s="1"/>
  <c r="J399" i="4"/>
  <c r="G56" i="5" s="1"/>
  <c r="I18" i="6" s="1"/>
  <c r="J18" i="6" s="1"/>
  <c r="J525" i="4"/>
  <c r="G70" i="5" s="1"/>
  <c r="I25" i="6" s="1"/>
  <c r="J25" i="6" s="1"/>
  <c r="J535" i="4"/>
  <c r="G71" i="5" s="1"/>
  <c r="I26" i="6" s="1"/>
  <c r="J26" i="6" s="1"/>
  <c r="H37" i="6"/>
  <c r="L37" i="6" s="1"/>
  <c r="K37" i="6"/>
  <c r="L219" i="4"/>
  <c r="J372" i="4"/>
  <c r="G53" i="5" s="1"/>
  <c r="I79" i="6" s="1"/>
  <c r="J79" i="6" s="1"/>
  <c r="J390" i="4"/>
  <c r="G55" i="5" s="1"/>
  <c r="I17" i="6" s="1"/>
  <c r="J17" i="6" s="1"/>
  <c r="J432" i="4"/>
  <c r="G60" i="5" s="1"/>
  <c r="I82" i="6" s="1"/>
  <c r="J82" i="6" s="1"/>
  <c r="L80" i="4"/>
  <c r="H237" i="4"/>
  <c r="J263" i="4"/>
  <c r="G40" i="5" s="1"/>
  <c r="I150" i="6" s="1"/>
  <c r="J150" i="6" s="1"/>
  <c r="H279" i="4"/>
  <c r="L275" i="4"/>
  <c r="J288" i="4"/>
  <c r="G43" i="5" s="1"/>
  <c r="J448" i="4"/>
  <c r="G62" i="5" s="1"/>
  <c r="I84" i="6" s="1"/>
  <c r="J84" i="6" s="1"/>
  <c r="H485" i="4"/>
  <c r="L485" i="4" s="1"/>
  <c r="L486" i="4"/>
  <c r="K498" i="4"/>
  <c r="J499" i="4"/>
  <c r="J515" i="4"/>
  <c r="G69" i="5" s="1"/>
  <c r="I24" i="6" s="1"/>
  <c r="J24" i="6" s="1"/>
  <c r="K518" i="4"/>
  <c r="K522" i="4"/>
  <c r="H535" i="4"/>
  <c r="J547" i="4"/>
  <c r="L547" i="4" s="1"/>
  <c r="K559" i="4"/>
  <c r="K583" i="4"/>
  <c r="J592" i="4"/>
  <c r="G80" i="5" s="1"/>
  <c r="I134" i="6" s="1"/>
  <c r="J134" i="6" s="1"/>
  <c r="J651" i="4"/>
  <c r="L651" i="4" s="1"/>
  <c r="H662" i="4"/>
  <c r="H666" i="4" s="1"/>
  <c r="J706" i="4"/>
  <c r="L706" i="4" s="1"/>
  <c r="J722" i="4"/>
  <c r="H748" i="4"/>
  <c r="K765" i="4"/>
  <c r="K771" i="4"/>
  <c r="K814" i="4"/>
  <c r="K819" i="4"/>
  <c r="K839" i="4"/>
  <c r="H843" i="4"/>
  <c r="L843" i="4" s="1"/>
  <c r="F881" i="4"/>
  <c r="L881" i="4" s="1"/>
  <c r="K885" i="4"/>
  <c r="K890" i="4"/>
  <c r="K895" i="4"/>
  <c r="K901" i="4"/>
  <c r="K945" i="4"/>
  <c r="K950" i="4"/>
  <c r="H961" i="4"/>
  <c r="L961" i="4" s="1"/>
  <c r="K992" i="4"/>
  <c r="K1000" i="4"/>
  <c r="H1003" i="4"/>
  <c r="L1003" i="4" s="1"/>
  <c r="K1007" i="4"/>
  <c r="H1011" i="4"/>
  <c r="L1011" i="4" s="1"/>
  <c r="K1020" i="4"/>
  <c r="K1026" i="4"/>
  <c r="K1031" i="4"/>
  <c r="K1036" i="4"/>
  <c r="K554" i="4"/>
  <c r="H554" i="4"/>
  <c r="L554" i="4" s="1"/>
  <c r="F565" i="4"/>
  <c r="K565" i="4"/>
  <c r="K571" i="4"/>
  <c r="J571" i="4"/>
  <c r="J574" i="4" s="1"/>
  <c r="G77" i="5" s="1"/>
  <c r="I162" i="6" s="1"/>
  <c r="J162" i="6" s="1"/>
  <c r="F577" i="4"/>
  <c r="L577" i="4" s="1"/>
  <c r="K577" i="4"/>
  <c r="H578" i="4"/>
  <c r="K578" i="4"/>
  <c r="F589" i="4"/>
  <c r="K589" i="4"/>
  <c r="H590" i="4"/>
  <c r="K590" i="4"/>
  <c r="K595" i="4"/>
  <c r="J595" i="4"/>
  <c r="J598" i="4" s="1"/>
  <c r="G81" i="5" s="1"/>
  <c r="I22" i="6" s="1"/>
  <c r="J22" i="6" s="1"/>
  <c r="F601" i="4"/>
  <c r="L601" i="4" s="1"/>
  <c r="K601" i="4"/>
  <c r="H602" i="4"/>
  <c r="L602" i="4" s="1"/>
  <c r="K602" i="4"/>
  <c r="K607" i="4"/>
  <c r="J607" i="4"/>
  <c r="K614" i="4"/>
  <c r="H614" i="4"/>
  <c r="K626" i="4"/>
  <c r="H626" i="4"/>
  <c r="H629" i="4" s="1"/>
  <c r="K627" i="4"/>
  <c r="J627" i="4"/>
  <c r="L627" i="4" s="1"/>
  <c r="H638" i="4"/>
  <c r="H641" i="4" s="1"/>
  <c r="K638" i="4"/>
  <c r="H650" i="4"/>
  <c r="L650" i="4" s="1"/>
  <c r="K650" i="4"/>
  <c r="K663" i="4"/>
  <c r="J663" i="4"/>
  <c r="J666" i="4" s="1"/>
  <c r="G92" i="5" s="1"/>
  <c r="I61" i="6" s="1"/>
  <c r="J61" i="6" s="1"/>
  <c r="F669" i="4"/>
  <c r="L669" i="4" s="1"/>
  <c r="K669" i="4"/>
  <c r="F692" i="4"/>
  <c r="L692" i="4" s="1"/>
  <c r="K692" i="4"/>
  <c r="J694" i="4"/>
  <c r="H697" i="4"/>
  <c r="J698" i="4"/>
  <c r="F704" i="4"/>
  <c r="L704" i="4" s="1"/>
  <c r="K704" i="4"/>
  <c r="H705" i="4"/>
  <c r="F708" i="4"/>
  <c r="L708" i="4" s="1"/>
  <c r="K708" i="4"/>
  <c r="H709" i="4"/>
  <c r="F712" i="4"/>
  <c r="L712" i="4" s="1"/>
  <c r="K712" i="4"/>
  <c r="H713" i="4"/>
  <c r="F716" i="4"/>
  <c r="L716" i="4" s="1"/>
  <c r="K716" i="4"/>
  <c r="H717" i="4"/>
  <c r="F720" i="4"/>
  <c r="L720" i="4" s="1"/>
  <c r="K720" i="4"/>
  <c r="H721" i="4"/>
  <c r="F724" i="4"/>
  <c r="L724" i="4" s="1"/>
  <c r="K724" i="4"/>
  <c r="H725" i="4"/>
  <c r="L725" i="4" s="1"/>
  <c r="K725" i="4"/>
  <c r="K729" i="4"/>
  <c r="H729" i="4"/>
  <c r="L729" i="4" s="1"/>
  <c r="F747" i="4"/>
  <c r="L747" i="4" s="1"/>
  <c r="K747" i="4"/>
  <c r="K749" i="4"/>
  <c r="J749" i="4"/>
  <c r="L749" i="4" s="1"/>
  <c r="F751" i="4"/>
  <c r="L751" i="4" s="1"/>
  <c r="K751" i="4"/>
  <c r="K753" i="4"/>
  <c r="J753" i="4"/>
  <c r="L753" i="4" s="1"/>
  <c r="F755" i="4"/>
  <c r="L755" i="4" s="1"/>
  <c r="K755" i="4"/>
  <c r="K757" i="4"/>
  <c r="J757" i="4"/>
  <c r="L757" i="4" s="1"/>
  <c r="F759" i="4"/>
  <c r="L759" i="4" s="1"/>
  <c r="K759" i="4"/>
  <c r="K761" i="4"/>
  <c r="J761" i="4"/>
  <c r="L761" i="4" s="1"/>
  <c r="F763" i="4"/>
  <c r="L763" i="4" s="1"/>
  <c r="K763" i="4"/>
  <c r="H776" i="4"/>
  <c r="L776" i="4" s="1"/>
  <c r="K776" i="4"/>
  <c r="K780" i="4"/>
  <c r="H780" i="4"/>
  <c r="L780" i="4" s="1"/>
  <c r="K784" i="4"/>
  <c r="H784" i="4"/>
  <c r="L784" i="4" s="1"/>
  <c r="K785" i="4"/>
  <c r="J785" i="4"/>
  <c r="L785" i="4" s="1"/>
  <c r="K788" i="4"/>
  <c r="H788" i="4"/>
  <c r="L788" i="4" s="1"/>
  <c r="K789" i="4"/>
  <c r="J789" i="4"/>
  <c r="L789" i="4" s="1"/>
  <c r="F806" i="4"/>
  <c r="L806" i="4" s="1"/>
  <c r="K806" i="4"/>
  <c r="H807" i="4"/>
  <c r="K807" i="4"/>
  <c r="F810" i="4"/>
  <c r="K810" i="4"/>
  <c r="H811" i="4"/>
  <c r="L811" i="4" s="1"/>
  <c r="K811" i="4"/>
  <c r="H823" i="4"/>
  <c r="L823" i="4" s="1"/>
  <c r="K823" i="4"/>
  <c r="F826" i="4"/>
  <c r="L826" i="4" s="1"/>
  <c r="K826" i="4"/>
  <c r="H827" i="4"/>
  <c r="L827" i="4" s="1"/>
  <c r="K827" i="4"/>
  <c r="K828" i="4"/>
  <c r="J828" i="4"/>
  <c r="L828" i="4" s="1"/>
  <c r="F830" i="4"/>
  <c r="L830" i="4" s="1"/>
  <c r="K830" i="4"/>
  <c r="K832" i="4"/>
  <c r="J832" i="4"/>
  <c r="L832" i="4" s="1"/>
  <c r="K844" i="4"/>
  <c r="J844" i="4"/>
  <c r="L844" i="4" s="1"/>
  <c r="F846" i="4"/>
  <c r="L846" i="4" s="1"/>
  <c r="K846" i="4"/>
  <c r="K848" i="4"/>
  <c r="J848" i="4"/>
  <c r="L848" i="4" s="1"/>
  <c r="F850" i="4"/>
  <c r="L850" i="4" s="1"/>
  <c r="K850" i="4"/>
  <c r="K852" i="4"/>
  <c r="J852" i="4"/>
  <c r="L852" i="4" s="1"/>
  <c r="F869" i="4"/>
  <c r="L869" i="4" s="1"/>
  <c r="K869" i="4"/>
  <c r="K871" i="4"/>
  <c r="J871" i="4"/>
  <c r="L871" i="4" s="1"/>
  <c r="K878" i="4"/>
  <c r="H878" i="4"/>
  <c r="L878" i="4" s="1"/>
  <c r="K879" i="4"/>
  <c r="J879" i="4"/>
  <c r="L879" i="4" s="1"/>
  <c r="K882" i="4"/>
  <c r="H882" i="4"/>
  <c r="L882" i="4" s="1"/>
  <c r="K883" i="4"/>
  <c r="J883" i="4"/>
  <c r="L883" i="4" s="1"/>
  <c r="K903" i="4"/>
  <c r="J903" i="4"/>
  <c r="L903" i="4" s="1"/>
  <c r="F905" i="4"/>
  <c r="L905" i="4" s="1"/>
  <c r="K905" i="4"/>
  <c r="K907" i="4"/>
  <c r="J907" i="4"/>
  <c r="L907" i="4" s="1"/>
  <c r="K910" i="4"/>
  <c r="H910" i="4"/>
  <c r="L910" i="4" s="1"/>
  <c r="K911" i="4"/>
  <c r="J911" i="4"/>
  <c r="L911" i="4" s="1"/>
  <c r="K914" i="4"/>
  <c r="H914" i="4"/>
  <c r="K915" i="4"/>
  <c r="J915" i="4"/>
  <c r="L915" i="4" s="1"/>
  <c r="H933" i="4"/>
  <c r="L933" i="4" s="1"/>
  <c r="K933" i="4"/>
  <c r="F936" i="4"/>
  <c r="L936" i="4" s="1"/>
  <c r="K936" i="4"/>
  <c r="K938" i="4"/>
  <c r="J938" i="4"/>
  <c r="L938" i="4" s="1"/>
  <c r="F940" i="4"/>
  <c r="L940" i="4" s="1"/>
  <c r="K940" i="4"/>
  <c r="F956" i="4"/>
  <c r="L956" i="4" s="1"/>
  <c r="K956" i="4"/>
  <c r="K958" i="4"/>
  <c r="J958" i="4"/>
  <c r="L958" i="4" s="1"/>
  <c r="F960" i="4"/>
  <c r="L960" i="4" s="1"/>
  <c r="K960" i="4"/>
  <c r="K962" i="4"/>
  <c r="J962" i="4"/>
  <c r="L962" i="4" s="1"/>
  <c r="F964" i="4"/>
  <c r="L964" i="4" s="1"/>
  <c r="K964" i="4"/>
  <c r="K966" i="4"/>
  <c r="J966" i="4"/>
  <c r="L966" i="4" s="1"/>
  <c r="F968" i="4"/>
  <c r="L968" i="4" s="1"/>
  <c r="K968" i="4"/>
  <c r="K970" i="4"/>
  <c r="J970" i="4"/>
  <c r="L970" i="4" s="1"/>
  <c r="F972" i="4"/>
  <c r="L972" i="4" s="1"/>
  <c r="K972" i="4"/>
  <c r="K974" i="4"/>
  <c r="J974" i="4"/>
  <c r="L974" i="4" s="1"/>
  <c r="F976" i="4"/>
  <c r="L976" i="4" s="1"/>
  <c r="K976" i="4"/>
  <c r="F1002" i="4"/>
  <c r="L1002" i="4" s="1"/>
  <c r="K1002" i="4"/>
  <c r="K1004" i="4"/>
  <c r="J1004" i="4"/>
  <c r="L1004" i="4" s="1"/>
  <c r="K1006" i="4"/>
  <c r="F1006" i="4"/>
  <c r="L1006" i="4" s="1"/>
  <c r="F1010" i="4"/>
  <c r="L1010" i="4" s="1"/>
  <c r="K1010" i="4"/>
  <c r="K1012" i="4"/>
  <c r="J1012" i="4"/>
  <c r="L1012" i="4" s="1"/>
  <c r="F1014" i="4"/>
  <c r="L1014" i="4" s="1"/>
  <c r="K1014" i="4"/>
  <c r="F1050" i="4"/>
  <c r="L1050" i="4" s="1"/>
  <c r="K1050" i="4"/>
  <c r="K1052" i="4"/>
  <c r="J1052" i="4"/>
  <c r="L1052" i="4" s="1"/>
  <c r="F1054" i="4"/>
  <c r="L1054" i="4" s="1"/>
  <c r="K1054" i="4"/>
  <c r="K1056" i="4"/>
  <c r="J1056" i="4"/>
  <c r="L1056" i="4" s="1"/>
  <c r="F1058" i="4"/>
  <c r="L1058" i="4" s="1"/>
  <c r="K1058" i="4"/>
  <c r="F1066" i="4"/>
  <c r="L1066" i="4" s="1"/>
  <c r="K1066" i="4"/>
  <c r="K1087" i="4"/>
  <c r="J1087" i="4"/>
  <c r="L1087" i="4" s="1"/>
  <c r="F1089" i="4"/>
  <c r="L1089" i="4" s="1"/>
  <c r="K1089" i="4"/>
  <c r="K1091" i="4"/>
  <c r="J1091" i="4"/>
  <c r="L1091" i="4" s="1"/>
  <c r="F1093" i="4"/>
  <c r="L1093" i="4" s="1"/>
  <c r="K1093" i="4"/>
  <c r="K1095" i="4"/>
  <c r="J1095" i="4"/>
  <c r="L1095" i="4" s="1"/>
  <c r="F1098" i="4"/>
  <c r="L1098" i="4" s="1"/>
  <c r="K1098" i="4"/>
  <c r="K1119" i="4"/>
  <c r="J1119" i="4"/>
  <c r="L1119" i="4" s="1"/>
  <c r="F1121" i="4"/>
  <c r="L1121" i="4" s="1"/>
  <c r="K1121" i="4"/>
  <c r="K1123" i="4"/>
  <c r="J1123" i="4"/>
  <c r="L1123" i="4" s="1"/>
  <c r="F1125" i="4"/>
  <c r="L1125" i="4" s="1"/>
  <c r="K1125" i="4"/>
  <c r="K1127" i="4"/>
  <c r="J1127" i="4"/>
  <c r="L1127" i="4" s="1"/>
  <c r="F1137" i="4"/>
  <c r="L1137" i="4" s="1"/>
  <c r="K1137" i="4"/>
  <c r="H1138" i="4"/>
  <c r="L1138" i="4" s="1"/>
  <c r="K1138" i="4"/>
  <c r="F1142" i="4"/>
  <c r="L1142" i="4" s="1"/>
  <c r="K1142" i="4"/>
  <c r="H1170" i="4"/>
  <c r="L1170" i="4" s="1"/>
  <c r="K1170" i="4"/>
  <c r="F1173" i="4"/>
  <c r="L1173" i="4" s="1"/>
  <c r="K1173" i="4"/>
  <c r="H1174" i="4"/>
  <c r="L1174" i="4" s="1"/>
  <c r="K1174" i="4"/>
  <c r="H424" i="4"/>
  <c r="J440" i="4"/>
  <c r="G61" i="5" s="1"/>
  <c r="I83" i="6" s="1"/>
  <c r="J83" i="6" s="1"/>
  <c r="J641" i="4"/>
  <c r="G88" i="5" s="1"/>
  <c r="I155" i="6" s="1"/>
  <c r="J155" i="6" s="1"/>
  <c r="J586" i="4"/>
  <c r="G79" i="5" s="1"/>
  <c r="I133" i="6" s="1"/>
  <c r="J133" i="6" s="1"/>
  <c r="J102" i="4"/>
  <c r="G15" i="5" s="1"/>
  <c r="J246" i="4"/>
  <c r="G38" i="5" s="1"/>
  <c r="J332" i="4"/>
  <c r="G48" i="5" s="1"/>
  <c r="I127" i="6" s="1"/>
  <c r="J127" i="6" s="1"/>
  <c r="H356" i="4"/>
  <c r="L519" i="4"/>
  <c r="K545" i="4"/>
  <c r="H670" i="4"/>
  <c r="F700" i="4"/>
  <c r="L700" i="4" s="1"/>
  <c r="J714" i="4"/>
  <c r="F728" i="4"/>
  <c r="L728" i="4" s="1"/>
  <c r="H756" i="4"/>
  <c r="L756" i="4" s="1"/>
  <c r="K768" i="4"/>
  <c r="K773" i="4"/>
  <c r="L1090" i="4"/>
  <c r="J1180" i="4"/>
  <c r="G112" i="5" s="1"/>
  <c r="I1148" i="4" s="1"/>
  <c r="J1148" i="4" s="1"/>
  <c r="K884" i="4"/>
  <c r="K934" i="4"/>
  <c r="K1001" i="4"/>
  <c r="L559" i="4"/>
  <c r="K132" i="4"/>
  <c r="K189" i="4"/>
  <c r="K834" i="4"/>
  <c r="K998" i="4"/>
  <c r="K1117" i="4"/>
  <c r="K1178" i="4"/>
  <c r="H568" i="4"/>
  <c r="L890" i="4"/>
  <c r="L995" i="4"/>
  <c r="H1069" i="4"/>
  <c r="J474" i="4"/>
  <c r="G66" i="5" s="1"/>
  <c r="I48" i="4" s="1"/>
  <c r="J48" i="4" s="1"/>
  <c r="K999" i="4"/>
  <c r="K1015" i="4"/>
  <c r="K1086" i="4"/>
  <c r="L173" i="6"/>
  <c r="L169" i="6"/>
  <c r="L168" i="6"/>
  <c r="L157" i="6"/>
  <c r="L156" i="6"/>
  <c r="L110" i="6"/>
  <c r="L93" i="6"/>
  <c r="L92" i="6"/>
  <c r="K92" i="6"/>
  <c r="K91" i="6"/>
  <c r="L91" i="6"/>
  <c r="L1178" i="4"/>
  <c r="L1177" i="4"/>
  <c r="L1176" i="4"/>
  <c r="L1172" i="4"/>
  <c r="L1171" i="4"/>
  <c r="L1169" i="4"/>
  <c r="L1167" i="4"/>
  <c r="L1166" i="4"/>
  <c r="L1165" i="4"/>
  <c r="L1162" i="4"/>
  <c r="L1161" i="4"/>
  <c r="L1160" i="4"/>
  <c r="L1159" i="4"/>
  <c r="L1143" i="4"/>
  <c r="L1141" i="4"/>
  <c r="K1139" i="4"/>
  <c r="L1139" i="4"/>
  <c r="J1135" i="4"/>
  <c r="L1135" i="4" s="1"/>
  <c r="H1134" i="4"/>
  <c r="L1134" i="4" s="1"/>
  <c r="L1133" i="4"/>
  <c r="K1133" i="4"/>
  <c r="K1129" i="4"/>
  <c r="L1129" i="4"/>
  <c r="L1128" i="4"/>
  <c r="L1126" i="4"/>
  <c r="L1124" i="4"/>
  <c r="L1122" i="4"/>
  <c r="L1120" i="4"/>
  <c r="L1118" i="4"/>
  <c r="J1117" i="4"/>
  <c r="L1117" i="4" s="1"/>
  <c r="L1116" i="4"/>
  <c r="K1116" i="4"/>
  <c r="L1115" i="4"/>
  <c r="L1099" i="4"/>
  <c r="L1094" i="4"/>
  <c r="L1088" i="4"/>
  <c r="J1086" i="4"/>
  <c r="L1086" i="4" s="1"/>
  <c r="L1085" i="4"/>
  <c r="L1084" i="4"/>
  <c r="L1083" i="4"/>
  <c r="L1067" i="4"/>
  <c r="J1069" i="4"/>
  <c r="G106" i="5" s="1"/>
  <c r="L1064" i="4"/>
  <c r="L1059" i="4"/>
  <c r="L1057" i="4"/>
  <c r="L1055" i="4"/>
  <c r="L1053" i="4"/>
  <c r="L1051" i="4"/>
  <c r="L1048" i="4"/>
  <c r="L1047" i="4"/>
  <c r="L1046" i="4"/>
  <c r="L1045" i="4"/>
  <c r="L1043" i="4"/>
  <c r="L1042" i="4"/>
  <c r="L1041" i="4"/>
  <c r="L1037" i="4"/>
  <c r="L1036" i="4"/>
  <c r="L1035" i="4"/>
  <c r="L1034" i="4"/>
  <c r="L1033" i="4"/>
  <c r="L1032" i="4"/>
  <c r="L1031" i="4"/>
  <c r="L1029" i="4"/>
  <c r="L1028" i="4"/>
  <c r="L1027" i="4"/>
  <c r="L1026" i="4"/>
  <c r="L1025" i="4"/>
  <c r="L1024" i="4"/>
  <c r="L1022" i="4"/>
  <c r="L1021" i="4"/>
  <c r="L1020" i="4"/>
  <c r="L1019" i="4"/>
  <c r="L1017" i="4"/>
  <c r="J1015" i="4"/>
  <c r="L1015" i="4" s="1"/>
  <c r="L1013" i="4"/>
  <c r="L1009" i="4"/>
  <c r="K1008" i="4"/>
  <c r="L1008" i="4"/>
  <c r="L1007" i="4"/>
  <c r="L1005" i="4"/>
  <c r="J1001" i="4"/>
  <c r="L1001" i="4" s="1"/>
  <c r="L1000" i="4"/>
  <c r="L999" i="4"/>
  <c r="J998" i="4"/>
  <c r="L998" i="4" s="1"/>
  <c r="L997" i="4"/>
  <c r="L996" i="4"/>
  <c r="L994" i="4"/>
  <c r="L992" i="4"/>
  <c r="L975" i="4"/>
  <c r="L973" i="4"/>
  <c r="L971" i="4"/>
  <c r="L969" i="4"/>
  <c r="L965" i="4"/>
  <c r="L963" i="4"/>
  <c r="L957" i="4"/>
  <c r="L953" i="4"/>
  <c r="L952" i="4"/>
  <c r="L951" i="4"/>
  <c r="L950" i="4"/>
  <c r="L949" i="4"/>
  <c r="L948" i="4"/>
  <c r="L947" i="4"/>
  <c r="L945" i="4"/>
  <c r="L944" i="4"/>
  <c r="L943" i="4"/>
  <c r="K942" i="4"/>
  <c r="L942" i="4"/>
  <c r="L941" i="4"/>
  <c r="L939" i="4"/>
  <c r="L937" i="4"/>
  <c r="L934" i="4"/>
  <c r="L917" i="4"/>
  <c r="L916" i="4"/>
  <c r="L913" i="4"/>
  <c r="L912" i="4"/>
  <c r="L909" i="4"/>
  <c r="L908" i="4"/>
  <c r="L906" i="4"/>
  <c r="L904" i="4"/>
  <c r="K902" i="4"/>
  <c r="L902" i="4"/>
  <c r="L901" i="4"/>
  <c r="L900" i="4"/>
  <c r="L896" i="4"/>
  <c r="L895" i="4"/>
  <c r="L894" i="4"/>
  <c r="L893" i="4"/>
  <c r="L892" i="4"/>
  <c r="L891" i="4"/>
  <c r="L888" i="4"/>
  <c r="L885" i="4"/>
  <c r="L884" i="4"/>
  <c r="L880" i="4"/>
  <c r="K877" i="4"/>
  <c r="H877" i="4"/>
  <c r="L877" i="4" s="1"/>
  <c r="L875" i="4"/>
  <c r="L874" i="4"/>
  <c r="L873" i="4"/>
  <c r="K873" i="4"/>
  <c r="J853" i="4"/>
  <c r="L853" i="4" s="1"/>
  <c r="L851" i="4"/>
  <c r="L849" i="4"/>
  <c r="L847" i="4"/>
  <c r="L845" i="4"/>
  <c r="K842" i="4"/>
  <c r="L842" i="4"/>
  <c r="L841" i="4"/>
  <c r="L839" i="4"/>
  <c r="K838" i="4"/>
  <c r="L838" i="4"/>
  <c r="L837" i="4"/>
  <c r="L836" i="4"/>
  <c r="L835" i="4"/>
  <c r="J834" i="4"/>
  <c r="L834" i="4" s="1"/>
  <c r="L831" i="4"/>
  <c r="L824" i="4"/>
  <c r="L822" i="4"/>
  <c r="L821" i="4"/>
  <c r="L819" i="4"/>
  <c r="L817" i="4"/>
  <c r="L815" i="4"/>
  <c r="L814" i="4"/>
  <c r="L813" i="4"/>
  <c r="K812" i="4"/>
  <c r="L812" i="4"/>
  <c r="L809" i="4"/>
  <c r="L808" i="4"/>
  <c r="L787" i="4"/>
  <c r="L786" i="4"/>
  <c r="L783" i="4"/>
  <c r="K783" i="4"/>
  <c r="L781" i="4"/>
  <c r="L779" i="4"/>
  <c r="K779" i="4"/>
  <c r="K778" i="4"/>
  <c r="L778" i="4"/>
  <c r="L777" i="4"/>
  <c r="L775" i="4"/>
  <c r="L774" i="4"/>
  <c r="L773" i="4"/>
  <c r="L771" i="4"/>
  <c r="L770" i="4"/>
  <c r="L768" i="4"/>
  <c r="L767" i="4"/>
  <c r="L766" i="4"/>
  <c r="L765" i="4"/>
  <c r="K764" i="4"/>
  <c r="L764" i="4"/>
  <c r="L762" i="4"/>
  <c r="L760" i="4"/>
  <c r="L758" i="4"/>
  <c r="L754" i="4"/>
  <c r="L752" i="4"/>
  <c r="L750" i="4"/>
  <c r="L727" i="4"/>
  <c r="L726" i="4"/>
  <c r="L719" i="4"/>
  <c r="L711" i="4"/>
  <c r="L707" i="4"/>
  <c r="H701" i="4"/>
  <c r="L701" i="4" s="1"/>
  <c r="K691" i="4"/>
  <c r="L691" i="4"/>
  <c r="L664" i="4"/>
  <c r="L657" i="4"/>
  <c r="H659" i="4"/>
  <c r="J647" i="4"/>
  <c r="G89" i="5" s="1"/>
  <c r="I164" i="6" s="1"/>
  <c r="J164" i="6" s="1"/>
  <c r="L645" i="4"/>
  <c r="L644" i="4"/>
  <c r="H647" i="4"/>
  <c r="L639" i="4"/>
  <c r="L633" i="4"/>
  <c r="L632" i="4"/>
  <c r="H635" i="4"/>
  <c r="H622" i="4"/>
  <c r="L620" i="4"/>
  <c r="K619" i="4"/>
  <c r="L619" i="4"/>
  <c r="K613" i="4"/>
  <c r="L613" i="4"/>
  <c r="L596" i="4"/>
  <c r="H598" i="4"/>
  <c r="L583" i="4"/>
  <c r="L572" i="4"/>
  <c r="K566" i="4"/>
  <c r="L566" i="4"/>
  <c r="L560" i="4"/>
  <c r="H562" i="4"/>
  <c r="L553" i="4"/>
  <c r="L545" i="4"/>
  <c r="H549" i="4"/>
  <c r="L540" i="4"/>
  <c r="L533" i="4"/>
  <c r="L532" i="4"/>
  <c r="L523" i="4"/>
  <c r="L522" i="4"/>
  <c r="L518" i="4"/>
  <c r="L513" i="4"/>
  <c r="K512" i="4"/>
  <c r="L512" i="4"/>
  <c r="L508" i="4"/>
  <c r="H515" i="4"/>
  <c r="L498" i="4"/>
  <c r="L493" i="4"/>
  <c r="L490" i="4"/>
  <c r="L489" i="4"/>
  <c r="L488" i="4"/>
  <c r="L478" i="4"/>
  <c r="L472" i="4"/>
  <c r="L471" i="4"/>
  <c r="L459" i="4"/>
  <c r="J457" i="4"/>
  <c r="J461" i="4" s="1"/>
  <c r="G64" i="5" s="1"/>
  <c r="I88" i="6" s="1"/>
  <c r="J88" i="6" s="1"/>
  <c r="L452" i="4"/>
  <c r="L445" i="4"/>
  <c r="L443" i="4"/>
  <c r="K430" i="4"/>
  <c r="H430" i="4"/>
  <c r="L422" i="4"/>
  <c r="L420" i="4"/>
  <c r="L414" i="4"/>
  <c r="H416" i="4"/>
  <c r="L405" i="4"/>
  <c r="L396" i="4"/>
  <c r="L388" i="4"/>
  <c r="L387" i="4"/>
  <c r="L384" i="4"/>
  <c r="L379" i="4"/>
  <c r="L378" i="4"/>
  <c r="J376" i="4"/>
  <c r="J381" i="4" s="1"/>
  <c r="G54" i="5" s="1"/>
  <c r="I55" i="6" s="1"/>
  <c r="J55" i="6" s="1"/>
  <c r="H381" i="4"/>
  <c r="K370" i="4"/>
  <c r="L370" i="4"/>
  <c r="H372" i="4"/>
  <c r="L360" i="4"/>
  <c r="H364" i="4"/>
  <c r="L354" i="4"/>
  <c r="L352" i="4"/>
  <c r="L346" i="4"/>
  <c r="L343" i="4"/>
  <c r="L330" i="4"/>
  <c r="L322" i="4"/>
  <c r="H324" i="4"/>
  <c r="L313" i="4"/>
  <c r="L312" i="4"/>
  <c r="K303" i="4"/>
  <c r="L303" i="4"/>
  <c r="L301" i="4"/>
  <c r="L294" i="4"/>
  <c r="L292" i="4"/>
  <c r="H297" i="4"/>
  <c r="J291" i="4"/>
  <c r="J297" i="4" s="1"/>
  <c r="G44" i="5" s="1"/>
  <c r="I8" i="6" s="1"/>
  <c r="J8" i="6" s="1"/>
  <c r="L286" i="4"/>
  <c r="L285" i="4"/>
  <c r="L283" i="4"/>
  <c r="H288" i="4"/>
  <c r="L277" i="4"/>
  <c r="L269" i="4"/>
  <c r="L259" i="4"/>
  <c r="K259" i="4"/>
  <c r="L253" i="4"/>
  <c r="L250" i="4"/>
  <c r="L244" i="4"/>
  <c r="H246" i="4"/>
  <c r="L235" i="4"/>
  <c r="L227" i="4"/>
  <c r="L226" i="4"/>
  <c r="H228" i="4"/>
  <c r="F36" i="5" s="1"/>
  <c r="G62" i="4" s="1"/>
  <c r="H62" i="4" s="1"/>
  <c r="K226" i="4"/>
  <c r="L225" i="4"/>
  <c r="L224" i="4"/>
  <c r="L218" i="4"/>
  <c r="L212" i="4"/>
  <c r="L209" i="4"/>
  <c r="L203" i="4"/>
  <c r="L202" i="4"/>
  <c r="I65" i="4"/>
  <c r="J65" i="4" s="1"/>
  <c r="I75" i="4"/>
  <c r="J75" i="4" s="1"/>
  <c r="E31" i="5"/>
  <c r="E482" i="4" s="1"/>
  <c r="J172" i="4"/>
  <c r="G26" i="5" s="1"/>
  <c r="L189" i="4"/>
  <c r="H172" i="4"/>
  <c r="F26" i="5" s="1"/>
  <c r="L190" i="4"/>
  <c r="E30" i="5"/>
  <c r="H168" i="4"/>
  <c r="F25" i="5" s="1"/>
  <c r="L161" i="4"/>
  <c r="L155" i="4"/>
  <c r="L154" i="4"/>
  <c r="L147" i="4"/>
  <c r="L140" i="4"/>
  <c r="L139" i="4"/>
  <c r="L138" i="4"/>
  <c r="J132" i="4"/>
  <c r="J134" i="4" s="1"/>
  <c r="G20" i="5" s="1"/>
  <c r="I96" i="6" s="1"/>
  <c r="J96" i="6" s="1"/>
  <c r="H134" i="4"/>
  <c r="E133" i="4" s="1"/>
  <c r="L119" i="4"/>
  <c r="L114" i="4"/>
  <c r="L113" i="4"/>
  <c r="H116" i="4"/>
  <c r="E115" i="4" s="1"/>
  <c r="L105" i="4"/>
  <c r="H110" i="4"/>
  <c r="E109" i="4" s="1"/>
  <c r="K105" i="4"/>
  <c r="L100" i="4"/>
  <c r="L98" i="4"/>
  <c r="L89" i="4"/>
  <c r="L83" i="4"/>
  <c r="L82" i="4"/>
  <c r="L54" i="4"/>
  <c r="L47" i="4"/>
  <c r="L42" i="4"/>
  <c r="L40" i="4"/>
  <c r="L35" i="4"/>
  <c r="L34" i="4"/>
  <c r="L33" i="4"/>
  <c r="L21" i="4"/>
  <c r="L19" i="4"/>
  <c r="K15" i="4"/>
  <c r="F15" i="4"/>
  <c r="L14" i="4"/>
  <c r="L13" i="4"/>
  <c r="L12" i="4"/>
  <c r="L7" i="4"/>
  <c r="L5" i="4"/>
  <c r="K487" i="4"/>
  <c r="K445" i="4"/>
  <c r="F386" i="4"/>
  <c r="K345" i="4"/>
  <c r="E35" i="5"/>
  <c r="K219" i="4"/>
  <c r="K107" i="4"/>
  <c r="F36" i="4"/>
  <c r="G103" i="6" l="1"/>
  <c r="H103" i="6" s="1"/>
  <c r="G103" i="9"/>
  <c r="H103" i="9" s="1"/>
  <c r="H123" i="9" s="1"/>
  <c r="G198" i="9"/>
  <c r="I103" i="9"/>
  <c r="I198" i="9"/>
  <c r="J198" i="9" s="1"/>
  <c r="J216" i="9" s="1"/>
  <c r="K698" i="4"/>
  <c r="K695" i="4"/>
  <c r="K718" i="4"/>
  <c r="F625" i="4"/>
  <c r="L321" i="4"/>
  <c r="F1194" i="4"/>
  <c r="K1194" i="4"/>
  <c r="F1196" i="4"/>
  <c r="L1196" i="4" s="1"/>
  <c r="K1196" i="4"/>
  <c r="I62" i="4"/>
  <c r="J62" i="4" s="1"/>
  <c r="L92" i="4"/>
  <c r="L595" i="4"/>
  <c r="I74" i="4"/>
  <c r="J74" i="4" s="1"/>
  <c r="I64" i="4"/>
  <c r="J64" i="4" s="1"/>
  <c r="K688" i="4"/>
  <c r="G63" i="4"/>
  <c r="H63" i="4" s="1"/>
  <c r="G73" i="4"/>
  <c r="L451" i="4"/>
  <c r="K722" i="4"/>
  <c r="G74" i="4"/>
  <c r="H74" i="4" s="1"/>
  <c r="G64" i="4"/>
  <c r="H64" i="4" s="1"/>
  <c r="K696" i="4"/>
  <c r="L465" i="4"/>
  <c r="K717" i="4"/>
  <c r="L1097" i="4"/>
  <c r="H215" i="4"/>
  <c r="F34" i="5" s="1"/>
  <c r="G69" i="4" s="1"/>
  <c r="H69" i="4" s="1"/>
  <c r="L213" i="4"/>
  <c r="K697" i="4"/>
  <c r="L397" i="4"/>
  <c r="K713" i="4"/>
  <c r="F13" i="5"/>
  <c r="G80" i="6" s="1"/>
  <c r="H80" i="6" s="1"/>
  <c r="F15" i="5"/>
  <c r="G20" i="6" s="1"/>
  <c r="H20" i="6" s="1"/>
  <c r="F16" i="5"/>
  <c r="G86" i="6" s="1"/>
  <c r="H86" i="6" s="1"/>
  <c r="F17" i="5"/>
  <c r="G97" i="6" s="1"/>
  <c r="H97" i="6" s="1"/>
  <c r="F18" i="5"/>
  <c r="G94" i="6" s="1"/>
  <c r="H94" i="6" s="1"/>
  <c r="F121" i="4"/>
  <c r="L121" i="4" s="1"/>
  <c r="F19" i="5"/>
  <c r="G95" i="6" s="1"/>
  <c r="H95" i="6" s="1"/>
  <c r="F20" i="5"/>
  <c r="G96" i="6" s="1"/>
  <c r="H96" i="6" s="1"/>
  <c r="F21" i="5"/>
  <c r="G152" i="6" s="1"/>
  <c r="H152" i="6" s="1"/>
  <c r="F23" i="5"/>
  <c r="G99" i="6" s="1"/>
  <c r="H99" i="6" s="1"/>
  <c r="F24" i="5"/>
  <c r="G33" i="6" s="1"/>
  <c r="H33" i="6" s="1"/>
  <c r="F163" i="4"/>
  <c r="L163" i="4" s="1"/>
  <c r="L336" i="4"/>
  <c r="L261" i="4"/>
  <c r="K705" i="4"/>
  <c r="L626" i="4"/>
  <c r="H30" i="5"/>
  <c r="E180" i="4"/>
  <c r="I175" i="4"/>
  <c r="F37" i="5"/>
  <c r="G77" i="6" s="1"/>
  <c r="H77" i="6" s="1"/>
  <c r="E236" i="4"/>
  <c r="F38" i="5"/>
  <c r="G125" i="6" s="1"/>
  <c r="H125" i="6" s="1"/>
  <c r="E245" i="4"/>
  <c r="F39" i="5"/>
  <c r="G126" i="6" s="1"/>
  <c r="H126" i="6" s="1"/>
  <c r="E254" i="4"/>
  <c r="F40" i="5"/>
  <c r="G150" i="6" s="1"/>
  <c r="H150" i="6" s="1"/>
  <c r="E262" i="4"/>
  <c r="K262" i="4" s="1"/>
  <c r="F41" i="5"/>
  <c r="G5" i="6" s="1"/>
  <c r="H5" i="6" s="1"/>
  <c r="E270" i="4"/>
  <c r="F42" i="5"/>
  <c r="G6" i="6" s="1"/>
  <c r="H6" i="6" s="1"/>
  <c r="E278" i="4"/>
  <c r="F43" i="5"/>
  <c r="G7" i="6" s="1"/>
  <c r="H7" i="6" s="1"/>
  <c r="E287" i="4"/>
  <c r="F287" i="4" s="1"/>
  <c r="L287" i="4" s="1"/>
  <c r="F44" i="5"/>
  <c r="G8" i="6" s="1"/>
  <c r="H8" i="6" s="1"/>
  <c r="E296" i="4"/>
  <c r="F296" i="4" s="1"/>
  <c r="L296" i="4" s="1"/>
  <c r="F45" i="5"/>
  <c r="G9" i="6" s="1"/>
  <c r="H9" i="6" s="1"/>
  <c r="E305" i="4"/>
  <c r="F46" i="5"/>
  <c r="G10" i="6" s="1"/>
  <c r="H10" i="6" s="1"/>
  <c r="E314" i="4"/>
  <c r="F314" i="4" s="1"/>
  <c r="L314" i="4" s="1"/>
  <c r="F47" i="5"/>
  <c r="G11" i="6" s="1"/>
  <c r="H11" i="6" s="1"/>
  <c r="E323" i="4"/>
  <c r="F48" i="5"/>
  <c r="G127" i="6" s="1"/>
  <c r="H127" i="6" s="1"/>
  <c r="E331" i="4"/>
  <c r="F50" i="5"/>
  <c r="G128" i="6" s="1"/>
  <c r="H128" i="6" s="1"/>
  <c r="E347" i="4"/>
  <c r="I128" i="6"/>
  <c r="J128" i="6" s="1"/>
  <c r="F51" i="5"/>
  <c r="G54" i="6" s="1"/>
  <c r="H54" i="6" s="1"/>
  <c r="E355" i="4"/>
  <c r="F52" i="5"/>
  <c r="G14" i="6" s="1"/>
  <c r="H14" i="6" s="1"/>
  <c r="E363" i="4"/>
  <c r="F53" i="5"/>
  <c r="G79" i="6" s="1"/>
  <c r="H79" i="6" s="1"/>
  <c r="E371" i="4"/>
  <c r="F54" i="5"/>
  <c r="G55" i="6" s="1"/>
  <c r="H55" i="6" s="1"/>
  <c r="E380" i="4"/>
  <c r="F55" i="5"/>
  <c r="G17" i="6" s="1"/>
  <c r="H17" i="6" s="1"/>
  <c r="E389" i="4"/>
  <c r="K389" i="4" s="1"/>
  <c r="F56" i="5"/>
  <c r="G18" i="6" s="1"/>
  <c r="H18" i="6" s="1"/>
  <c r="E398" i="4"/>
  <c r="K398" i="4" s="1"/>
  <c r="F58" i="5"/>
  <c r="G129" i="6" s="1"/>
  <c r="H129" i="6" s="1"/>
  <c r="E415" i="4"/>
  <c r="F59" i="5"/>
  <c r="G56" i="6" s="1"/>
  <c r="H56" i="6" s="1"/>
  <c r="E423" i="4"/>
  <c r="F62" i="5"/>
  <c r="G84" i="6" s="1"/>
  <c r="H84" i="6" s="1"/>
  <c r="E447" i="4"/>
  <c r="F63" i="5"/>
  <c r="G87" i="6" s="1"/>
  <c r="H87" i="6" s="1"/>
  <c r="E453" i="4"/>
  <c r="F64" i="5"/>
  <c r="G88" i="6" s="1"/>
  <c r="H88" i="6" s="1"/>
  <c r="E460" i="4"/>
  <c r="F65" i="5"/>
  <c r="G89" i="6" s="1"/>
  <c r="H89" i="6" s="1"/>
  <c r="E466" i="4"/>
  <c r="F66" i="5"/>
  <c r="G48" i="4" s="1"/>
  <c r="H48" i="4" s="1"/>
  <c r="E473" i="4"/>
  <c r="K473" i="4" s="1"/>
  <c r="K694" i="4"/>
  <c r="K210" i="4"/>
  <c r="E211" i="4"/>
  <c r="F211" i="4" s="1"/>
  <c r="L231" i="4"/>
  <c r="I61" i="4"/>
  <c r="J61" i="4" s="1"/>
  <c r="K690" i="4"/>
  <c r="L438" i="4"/>
  <c r="F69" i="5"/>
  <c r="G24" i="6" s="1"/>
  <c r="H24" i="6" s="1"/>
  <c r="E514" i="4"/>
  <c r="F514" i="4" s="1"/>
  <c r="F515" i="4" s="1"/>
  <c r="E69" i="5" s="1"/>
  <c r="E24" i="6" s="1"/>
  <c r="F70" i="5"/>
  <c r="G25" i="6" s="1"/>
  <c r="H25" i="6" s="1"/>
  <c r="E524" i="4"/>
  <c r="F524" i="4" s="1"/>
  <c r="L524" i="4" s="1"/>
  <c r="F71" i="5"/>
  <c r="G26" i="6" s="1"/>
  <c r="H26" i="6" s="1"/>
  <c r="E534" i="4"/>
  <c r="F534" i="4" s="1"/>
  <c r="L534" i="4" s="1"/>
  <c r="F72" i="5"/>
  <c r="G58" i="6" s="1"/>
  <c r="H58" i="6" s="1"/>
  <c r="E541" i="4"/>
  <c r="F541" i="4" s="1"/>
  <c r="L541" i="4" s="1"/>
  <c r="F73" i="5"/>
  <c r="G28" i="6" s="1"/>
  <c r="H28" i="6" s="1"/>
  <c r="E548" i="4"/>
  <c r="F548" i="4" s="1"/>
  <c r="F75" i="5"/>
  <c r="G59" i="6" s="1"/>
  <c r="H59" i="6" s="1"/>
  <c r="E561" i="4"/>
  <c r="F76" i="5"/>
  <c r="G161" i="6" s="1"/>
  <c r="H161" i="6" s="1"/>
  <c r="E567" i="4"/>
  <c r="F77" i="5"/>
  <c r="G162" i="6" s="1"/>
  <c r="H162" i="6" s="1"/>
  <c r="E573" i="4"/>
  <c r="F79" i="5"/>
  <c r="G133" i="6" s="1"/>
  <c r="H133" i="6" s="1"/>
  <c r="E585" i="4"/>
  <c r="F81" i="5"/>
  <c r="G22" i="6" s="1"/>
  <c r="H22" i="6" s="1"/>
  <c r="E597" i="4"/>
  <c r="F85" i="5"/>
  <c r="G131" i="6" s="1"/>
  <c r="H131" i="6" s="1"/>
  <c r="E621" i="4"/>
  <c r="F86" i="5"/>
  <c r="G153" i="6" s="1"/>
  <c r="H153" i="6" s="1"/>
  <c r="E628" i="4"/>
  <c r="F87" i="5"/>
  <c r="G154" i="6" s="1"/>
  <c r="H154" i="6" s="1"/>
  <c r="E634" i="4"/>
  <c r="F88" i="5"/>
  <c r="G155" i="6" s="1"/>
  <c r="H155" i="6" s="1"/>
  <c r="E640" i="4"/>
  <c r="F89" i="5"/>
  <c r="G164" i="6" s="1"/>
  <c r="H164" i="6" s="1"/>
  <c r="E646" i="4"/>
  <c r="F91" i="5"/>
  <c r="G166" i="6" s="1"/>
  <c r="H166" i="6" s="1"/>
  <c r="E658" i="4"/>
  <c r="F92" i="5"/>
  <c r="G61" i="6" s="1"/>
  <c r="H61" i="6" s="1"/>
  <c r="E665" i="4"/>
  <c r="F106" i="5"/>
  <c r="G206" i="6" s="1"/>
  <c r="H206" i="6" s="1"/>
  <c r="E1068" i="4"/>
  <c r="K1068" i="4" s="1"/>
  <c r="F108" i="5"/>
  <c r="G1072" i="4" s="1"/>
  <c r="H1072" i="4" s="1"/>
  <c r="E1075" i="4" s="1"/>
  <c r="E1100" i="4"/>
  <c r="F1100" i="4" s="1"/>
  <c r="L722" i="4"/>
  <c r="K721" i="4"/>
  <c r="K709" i="4"/>
  <c r="K714" i="4"/>
  <c r="K693" i="4"/>
  <c r="K702" i="4"/>
  <c r="L705" i="4"/>
  <c r="L717" i="4"/>
  <c r="L565" i="4"/>
  <c r="L714" i="4"/>
  <c r="L698" i="4"/>
  <c r="H610" i="4"/>
  <c r="L713" i="4"/>
  <c r="J549" i="4"/>
  <c r="G73" i="5" s="1"/>
  <c r="I28" i="6" s="1"/>
  <c r="J28" i="6" s="1"/>
  <c r="L697" i="4"/>
  <c r="F703" i="4"/>
  <c r="L703" i="4" s="1"/>
  <c r="L694" i="4"/>
  <c r="L721" i="4"/>
  <c r="L709" i="4"/>
  <c r="I31" i="6"/>
  <c r="J31" i="6" s="1"/>
  <c r="I200" i="6"/>
  <c r="J200" i="6" s="1"/>
  <c r="L266" i="4"/>
  <c r="K268" i="4"/>
  <c r="L125" i="4"/>
  <c r="L162" i="4"/>
  <c r="I132" i="6"/>
  <c r="J132" i="6" s="1"/>
  <c r="K233" i="4"/>
  <c r="G202" i="6"/>
  <c r="H202" i="6" s="1"/>
  <c r="L126" i="4"/>
  <c r="J505" i="4"/>
  <c r="G68" i="5" s="1"/>
  <c r="I57" i="6" s="1"/>
  <c r="J57" i="6" s="1"/>
  <c r="E234" i="4"/>
  <c r="F234" i="4" s="1"/>
  <c r="L234" i="4" s="1"/>
  <c r="L186" i="4"/>
  <c r="L185" i="4"/>
  <c r="H29" i="5"/>
  <c r="J168" i="4"/>
  <c r="G25" i="5" s="1"/>
  <c r="I102" i="6"/>
  <c r="J102" i="6" s="1"/>
  <c r="G198" i="6"/>
  <c r="H198" i="6" s="1"/>
  <c r="G31" i="6"/>
  <c r="H31" i="6" s="1"/>
  <c r="L393" i="4"/>
  <c r="L464" i="4"/>
  <c r="L638" i="4"/>
  <c r="J142" i="4"/>
  <c r="G21" i="5" s="1"/>
  <c r="I152" i="6" s="1"/>
  <c r="J152" i="6" s="1"/>
  <c r="I32" i="6"/>
  <c r="J32" i="6" s="1"/>
  <c r="I199" i="6"/>
  <c r="J199" i="6" s="1"/>
  <c r="G201" i="6"/>
  <c r="H201" i="6" s="1"/>
  <c r="L194" i="4"/>
  <c r="J653" i="4"/>
  <c r="G90" i="5" s="1"/>
  <c r="I165" i="6" s="1"/>
  <c r="J165" i="6" s="1"/>
  <c r="G105" i="6"/>
  <c r="H105" i="6" s="1"/>
  <c r="L149" i="4"/>
  <c r="L670" i="4"/>
  <c r="G199" i="6"/>
  <c r="H199" i="6" s="1"/>
  <c r="J151" i="4"/>
  <c r="G22" i="5" s="1"/>
  <c r="I90" i="6" s="1"/>
  <c r="J90" i="6" s="1"/>
  <c r="I15" i="6"/>
  <c r="J15" i="6" s="1"/>
  <c r="H199" i="4"/>
  <c r="F32" i="5" s="1"/>
  <c r="G204" i="4" s="1"/>
  <c r="H204" i="4" s="1"/>
  <c r="H205" i="4" s="1"/>
  <c r="F33" i="5" s="1"/>
  <c r="G481" i="4" s="1"/>
  <c r="H481" i="4" s="1"/>
  <c r="K121" i="4"/>
  <c r="L662" i="4"/>
  <c r="H556" i="4"/>
  <c r="L499" i="4"/>
  <c r="H340" i="4"/>
  <c r="L338" i="4"/>
  <c r="K510" i="4"/>
  <c r="G75" i="4"/>
  <c r="H75" i="4" s="1"/>
  <c r="L539" i="4"/>
  <c r="G65" i="4"/>
  <c r="H65" i="4" s="1"/>
  <c r="J199" i="4"/>
  <c r="G32" i="5" s="1"/>
  <c r="I204" i="4" s="1"/>
  <c r="J204" i="4" s="1"/>
  <c r="J205" i="4" s="1"/>
  <c r="G33" i="5" s="1"/>
  <c r="I70" i="4" s="1"/>
  <c r="J70" i="4" s="1"/>
  <c r="K214" i="4"/>
  <c r="K376" i="4"/>
  <c r="L214" i="4"/>
  <c r="L53" i="4"/>
  <c r="H440" i="4"/>
  <c r="L26" i="4"/>
  <c r="L614" i="4"/>
  <c r="H616" i="4"/>
  <c r="L914" i="4"/>
  <c r="L193" i="4"/>
  <c r="L502" i="4"/>
  <c r="L663" i="4"/>
  <c r="H505" i="4"/>
  <c r="H592" i="4"/>
  <c r="K163" i="4"/>
  <c r="J364" i="4"/>
  <c r="G52" i="5" s="1"/>
  <c r="I14" i="6" s="1"/>
  <c r="J14" i="6" s="1"/>
  <c r="H978" i="4"/>
  <c r="E977" i="4" s="1"/>
  <c r="F977" i="4" s="1"/>
  <c r="F978" i="4" s="1"/>
  <c r="L625" i="4"/>
  <c r="F398" i="4"/>
  <c r="L398" i="4" s="1"/>
  <c r="L590" i="4"/>
  <c r="J306" i="4"/>
  <c r="G45" i="5" s="1"/>
  <c r="I9" i="6" s="1"/>
  <c r="J9" i="6" s="1"/>
  <c r="H408" i="4"/>
  <c r="H855" i="4"/>
  <c r="H1180" i="4"/>
  <c r="L807" i="4"/>
  <c r="H1061" i="4"/>
  <c r="E1060" i="4" s="1"/>
  <c r="H432" i="4"/>
  <c r="L578" i="4"/>
  <c r="H580" i="4"/>
  <c r="K457" i="4"/>
  <c r="H653" i="4"/>
  <c r="H151" i="4"/>
  <c r="E150" i="4" s="1"/>
  <c r="F35" i="5"/>
  <c r="H35" i="5" s="1"/>
  <c r="L221" i="4"/>
  <c r="L810" i="4"/>
  <c r="J855" i="4"/>
  <c r="G99" i="5" s="1"/>
  <c r="I794" i="4" s="1"/>
  <c r="J794" i="4" s="1"/>
  <c r="L1030" i="4"/>
  <c r="K428" i="4"/>
  <c r="F428" i="4"/>
  <c r="L428" i="4" s="1"/>
  <c r="F300" i="4"/>
  <c r="K300" i="4"/>
  <c r="F403" i="4"/>
  <c r="L403" i="4" s="1"/>
  <c r="K403" i="4"/>
  <c r="K79" i="4"/>
  <c r="F79" i="4"/>
  <c r="F318" i="4"/>
  <c r="K318" i="4"/>
  <c r="I103" i="6"/>
  <c r="J103" i="6" s="1"/>
  <c r="I198" i="6"/>
  <c r="J198" i="6" s="1"/>
  <c r="K402" i="4"/>
  <c r="F402" i="4"/>
  <c r="F419" i="4"/>
  <c r="K419" i="4"/>
  <c r="F319" i="4"/>
  <c r="L319" i="4" s="1"/>
  <c r="K319" i="4"/>
  <c r="L220" i="4"/>
  <c r="J1145" i="4"/>
  <c r="G110" i="5" s="1"/>
  <c r="I1104" i="4" s="1"/>
  <c r="J1104" i="4" s="1"/>
  <c r="H791" i="4"/>
  <c r="F375" i="4"/>
  <c r="K375" i="4"/>
  <c r="F351" i="4"/>
  <c r="K351" i="4"/>
  <c r="F282" i="4"/>
  <c r="K282" i="4"/>
  <c r="K385" i="4"/>
  <c r="F385" i="4"/>
  <c r="L385" i="4" s="1"/>
  <c r="K511" i="4"/>
  <c r="F327" i="4"/>
  <c r="K327" i="4"/>
  <c r="G32" i="6"/>
  <c r="H32" i="6" s="1"/>
  <c r="G204" i="6"/>
  <c r="H204" i="6" s="1"/>
  <c r="K6" i="4"/>
  <c r="F6" i="4"/>
  <c r="K274" i="4"/>
  <c r="F274" i="4"/>
  <c r="F249" i="4"/>
  <c r="K249" i="4"/>
  <c r="K240" i="4"/>
  <c r="F240" i="4"/>
  <c r="F328" i="4"/>
  <c r="L328" i="4" s="1"/>
  <c r="K328" i="4"/>
  <c r="K41" i="4"/>
  <c r="F41" i="4"/>
  <c r="F50" i="4"/>
  <c r="L50" i="4" s="1"/>
  <c r="K50" i="4"/>
  <c r="F344" i="4"/>
  <c r="L344" i="4" s="1"/>
  <c r="K344" i="4"/>
  <c r="K241" i="4"/>
  <c r="F241" i="4"/>
  <c r="L241" i="4" s="1"/>
  <c r="K521" i="4"/>
  <c r="F521" i="4"/>
  <c r="L521" i="4" s="1"/>
  <c r="F28" i="4"/>
  <c r="K28" i="4"/>
  <c r="K335" i="4"/>
  <c r="F335" i="4"/>
  <c r="L91" i="4"/>
  <c r="F501" i="4"/>
  <c r="L501" i="4" s="1"/>
  <c r="K501" i="4"/>
  <c r="K20" i="4"/>
  <c r="F20" i="4"/>
  <c r="K267" i="4"/>
  <c r="F267" i="4"/>
  <c r="F412" i="4"/>
  <c r="L412" i="4" s="1"/>
  <c r="K412" i="4"/>
  <c r="F458" i="4"/>
  <c r="K458" i="4"/>
  <c r="F394" i="4"/>
  <c r="L394" i="4" s="1"/>
  <c r="K394" i="4"/>
  <c r="K293" i="4"/>
  <c r="F470" i="4"/>
  <c r="K470" i="4"/>
  <c r="F258" i="4"/>
  <c r="K258" i="4"/>
  <c r="F411" i="4"/>
  <c r="K411" i="4"/>
  <c r="G102" i="6"/>
  <c r="H102" i="6" s="1"/>
  <c r="G197" i="6"/>
  <c r="H197" i="6" s="1"/>
  <c r="K367" i="4"/>
  <c r="F367" i="4"/>
  <c r="K291" i="4"/>
  <c r="F436" i="4"/>
  <c r="L436" i="4" s="1"/>
  <c r="K436" i="4"/>
  <c r="F520" i="4"/>
  <c r="K520" i="4"/>
  <c r="F232" i="4"/>
  <c r="L232" i="4" s="1"/>
  <c r="K232" i="4"/>
  <c r="F368" i="4"/>
  <c r="L368" i="4" s="1"/>
  <c r="K368" i="4"/>
  <c r="L589" i="4"/>
  <c r="H94" i="4"/>
  <c r="E93" i="4" s="1"/>
  <c r="K427" i="4"/>
  <c r="F427" i="4"/>
  <c r="F500" i="4"/>
  <c r="L500" i="4" s="1"/>
  <c r="K500" i="4"/>
  <c r="K106" i="4"/>
  <c r="F106" i="4"/>
  <c r="L106" i="4" s="1"/>
  <c r="J978" i="4"/>
  <c r="G103" i="5" s="1"/>
  <c r="I922" i="4" s="1"/>
  <c r="J922" i="4" s="1"/>
  <c r="J919" i="4"/>
  <c r="G101" i="5" s="1"/>
  <c r="I858" i="4" s="1"/>
  <c r="J858" i="4" s="1"/>
  <c r="K359" i="4"/>
  <c r="F359" i="4"/>
  <c r="F444" i="4"/>
  <c r="K444" i="4"/>
  <c r="K97" i="4"/>
  <c r="F97" i="4"/>
  <c r="I201" i="6"/>
  <c r="J201" i="6" s="1"/>
  <c r="I106" i="6"/>
  <c r="J106" i="6" s="1"/>
  <c r="I107" i="6"/>
  <c r="J107" i="6" s="1"/>
  <c r="I202" i="6"/>
  <c r="J202" i="6" s="1"/>
  <c r="J791" i="4"/>
  <c r="G97" i="5" s="1"/>
  <c r="I734" i="4" s="1"/>
  <c r="J734" i="4" s="1"/>
  <c r="K309" i="4"/>
  <c r="F309" i="4"/>
  <c r="F435" i="4"/>
  <c r="K435" i="4"/>
  <c r="F88" i="4"/>
  <c r="K88" i="4"/>
  <c r="I7" i="6"/>
  <c r="J7" i="6" s="1"/>
  <c r="I53" i="6"/>
  <c r="J53" i="6" s="1"/>
  <c r="G63" i="6"/>
  <c r="H63" i="6" s="1"/>
  <c r="G35" i="6"/>
  <c r="H35" i="6" s="1"/>
  <c r="G480" i="4"/>
  <c r="H480" i="4" s="1"/>
  <c r="I480" i="4"/>
  <c r="J480" i="4" s="1"/>
  <c r="I63" i="6"/>
  <c r="J63" i="6" s="1"/>
  <c r="I35" i="6"/>
  <c r="J35" i="6" s="1"/>
  <c r="I125" i="6"/>
  <c r="J125" i="6" s="1"/>
  <c r="I149" i="6"/>
  <c r="J149" i="6" s="1"/>
  <c r="H604" i="4"/>
  <c r="I21" i="6"/>
  <c r="J21" i="6" s="1"/>
  <c r="I86" i="6"/>
  <c r="J86" i="6" s="1"/>
  <c r="I207" i="6"/>
  <c r="J207" i="6" s="1"/>
  <c r="I33" i="6"/>
  <c r="J33" i="6" s="1"/>
  <c r="J629" i="4"/>
  <c r="G86" i="5" s="1"/>
  <c r="I153" i="6" s="1"/>
  <c r="J153" i="6" s="1"/>
  <c r="H731" i="4"/>
  <c r="J731" i="4"/>
  <c r="G95" i="5" s="1"/>
  <c r="I675" i="4" s="1"/>
  <c r="J675" i="4" s="1"/>
  <c r="L748" i="4"/>
  <c r="J1101" i="4"/>
  <c r="G108" i="5" s="1"/>
  <c r="I1072" i="4" s="1"/>
  <c r="J1072" i="4" s="1"/>
  <c r="H1145" i="4"/>
  <c r="E1144" i="4" s="1"/>
  <c r="I85" i="6"/>
  <c r="J85" i="6" s="1"/>
  <c r="I20" i="6"/>
  <c r="J20" i="6" s="1"/>
  <c r="I108" i="6"/>
  <c r="J108" i="6" s="1"/>
  <c r="I206" i="6"/>
  <c r="J206" i="6" s="1"/>
  <c r="I58" i="6"/>
  <c r="J58" i="6" s="1"/>
  <c r="I27" i="6"/>
  <c r="J27" i="6" s="1"/>
  <c r="L571" i="4"/>
  <c r="K482" i="4"/>
  <c r="F482" i="4"/>
  <c r="L482" i="4" s="1"/>
  <c r="L607" i="4"/>
  <c r="J610" i="4"/>
  <c r="G83" i="5" s="1"/>
  <c r="I160" i="6" s="1"/>
  <c r="J160" i="6" s="1"/>
  <c r="G479" i="4"/>
  <c r="H479" i="4" s="1"/>
  <c r="G62" i="6"/>
  <c r="H62" i="6" s="1"/>
  <c r="G34" i="6"/>
  <c r="H34" i="6" s="1"/>
  <c r="I81" i="6"/>
  <c r="J81" i="6" s="1"/>
  <c r="I16" i="6"/>
  <c r="J16" i="6" s="1"/>
  <c r="I49" i="4"/>
  <c r="J49" i="4" s="1"/>
  <c r="J56" i="4" s="1"/>
  <c r="G10" i="5" s="1"/>
  <c r="I60" i="6" s="1"/>
  <c r="I13" i="6"/>
  <c r="J13" i="6" s="1"/>
  <c r="I54" i="6"/>
  <c r="J54" i="6" s="1"/>
  <c r="I78" i="6"/>
  <c r="J78" i="6" s="1"/>
  <c r="L145" i="4"/>
  <c r="H31" i="5"/>
  <c r="H919" i="4"/>
  <c r="J1061" i="4"/>
  <c r="G105" i="5" s="1"/>
  <c r="I981" i="4" s="1"/>
  <c r="J981" i="4" s="1"/>
  <c r="H672" i="4"/>
  <c r="E174" i="6"/>
  <c r="L457" i="4"/>
  <c r="L430" i="4"/>
  <c r="L395" i="4"/>
  <c r="K395" i="4"/>
  <c r="L386" i="4"/>
  <c r="L376" i="4"/>
  <c r="L291" i="4"/>
  <c r="G72" i="4"/>
  <c r="H72" i="4" s="1"/>
  <c r="L228" i="4"/>
  <c r="E72" i="4"/>
  <c r="E62" i="4"/>
  <c r="H36" i="5"/>
  <c r="E71" i="4"/>
  <c r="E61" i="4"/>
  <c r="I69" i="4"/>
  <c r="J69" i="4" s="1"/>
  <c r="I59" i="4"/>
  <c r="J59" i="4" s="1"/>
  <c r="E75" i="4"/>
  <c r="E65" i="4"/>
  <c r="H73" i="4"/>
  <c r="L132" i="4"/>
  <c r="L36" i="4"/>
  <c r="F37" i="4"/>
  <c r="L15" i="4"/>
  <c r="F16" i="4"/>
  <c r="J103" i="9" l="1"/>
  <c r="J123" i="9" s="1"/>
  <c r="H198" i="9"/>
  <c r="K198" i="9"/>
  <c r="H216" i="6"/>
  <c r="K514" i="4"/>
  <c r="K287" i="4"/>
  <c r="L514" i="4"/>
  <c r="L1194" i="4"/>
  <c r="F1198" i="4"/>
  <c r="E114" i="5" s="1"/>
  <c r="E1182" i="4" s="1"/>
  <c r="G21" i="6"/>
  <c r="H21" i="6" s="1"/>
  <c r="G85" i="6"/>
  <c r="H85" i="6" s="1"/>
  <c r="I479" i="4"/>
  <c r="J479" i="4" s="1"/>
  <c r="I73" i="4"/>
  <c r="I63" i="4"/>
  <c r="K1100" i="4"/>
  <c r="F535" i="4"/>
  <c r="L535" i="4" s="1"/>
  <c r="G15" i="6"/>
  <c r="H15" i="6" s="1"/>
  <c r="G149" i="6"/>
  <c r="H149" i="6" s="1"/>
  <c r="J147" i="6"/>
  <c r="K24" i="6"/>
  <c r="G59" i="4"/>
  <c r="H59" i="4" s="1"/>
  <c r="F122" i="4"/>
  <c r="L122" i="4" s="1"/>
  <c r="G108" i="6"/>
  <c r="H108" i="6" s="1"/>
  <c r="G207" i="6"/>
  <c r="H207" i="6" s="1"/>
  <c r="F164" i="4"/>
  <c r="L164" i="4" s="1"/>
  <c r="F84" i="4"/>
  <c r="L84" i="4" s="1"/>
  <c r="K84" i="4"/>
  <c r="F14" i="5"/>
  <c r="G16" i="6" s="1"/>
  <c r="H16" i="6" s="1"/>
  <c r="F101" i="4"/>
  <c r="L101" i="4" s="1"/>
  <c r="K101" i="4"/>
  <c r="F109" i="4"/>
  <c r="L109" i="4" s="1"/>
  <c r="K109" i="4"/>
  <c r="F115" i="4"/>
  <c r="K115" i="4"/>
  <c r="F127" i="4"/>
  <c r="K127" i="4"/>
  <c r="F133" i="4"/>
  <c r="K133" i="4"/>
  <c r="F141" i="4"/>
  <c r="K141" i="4"/>
  <c r="F22" i="5"/>
  <c r="G90" i="6" s="1"/>
  <c r="H90" i="6" s="1"/>
  <c r="F156" i="4"/>
  <c r="K156" i="4"/>
  <c r="I481" i="4"/>
  <c r="J481" i="4" s="1"/>
  <c r="I60" i="4"/>
  <c r="J60" i="4" s="1"/>
  <c r="G49" i="4"/>
  <c r="H49" i="4" s="1"/>
  <c r="H56" i="4" s="1"/>
  <c r="G13" i="6"/>
  <c r="H13" i="6" s="1"/>
  <c r="K296" i="4"/>
  <c r="F1068" i="4"/>
  <c r="L1068" i="4" s="1"/>
  <c r="F389" i="4"/>
  <c r="L389" i="4" s="1"/>
  <c r="G53" i="6"/>
  <c r="H53" i="6" s="1"/>
  <c r="F297" i="4"/>
  <c r="L297" i="4" s="1"/>
  <c r="G12" i="6"/>
  <c r="H12" i="6" s="1"/>
  <c r="G78" i="6"/>
  <c r="H78" i="6" s="1"/>
  <c r="F542" i="4"/>
  <c r="L542" i="4" s="1"/>
  <c r="K211" i="4"/>
  <c r="K180" i="4"/>
  <c r="F180" i="4"/>
  <c r="L180" i="4" s="1"/>
  <c r="K534" i="4"/>
  <c r="J175" i="4"/>
  <c r="K175" i="4"/>
  <c r="G27" i="6"/>
  <c r="H27" i="6" s="1"/>
  <c r="K314" i="4"/>
  <c r="K548" i="4"/>
  <c r="K541" i="4"/>
  <c r="K234" i="4"/>
  <c r="F236" i="4"/>
  <c r="L236" i="4" s="1"/>
  <c r="K236" i="4"/>
  <c r="F245" i="4"/>
  <c r="L245" i="4" s="1"/>
  <c r="K245" i="4"/>
  <c r="F254" i="4"/>
  <c r="L254" i="4" s="1"/>
  <c r="K254" i="4"/>
  <c r="F262" i="4"/>
  <c r="L262" i="4" s="1"/>
  <c r="F270" i="4"/>
  <c r="L270" i="4" s="1"/>
  <c r="K270" i="4"/>
  <c r="F278" i="4"/>
  <c r="L278" i="4" s="1"/>
  <c r="K278" i="4"/>
  <c r="K305" i="4"/>
  <c r="F305" i="4"/>
  <c r="L305" i="4" s="1"/>
  <c r="F323" i="4"/>
  <c r="L323" i="4" s="1"/>
  <c r="K323" i="4"/>
  <c r="F331" i="4"/>
  <c r="L331" i="4" s="1"/>
  <c r="K331" i="4"/>
  <c r="F49" i="5"/>
  <c r="G151" i="6" s="1"/>
  <c r="H151" i="6" s="1"/>
  <c r="E339" i="4"/>
  <c r="K347" i="4"/>
  <c r="F347" i="4"/>
  <c r="L347" i="4" s="1"/>
  <c r="F355" i="4"/>
  <c r="L355" i="4" s="1"/>
  <c r="K355" i="4"/>
  <c r="F363" i="4"/>
  <c r="L363" i="4" s="1"/>
  <c r="K363" i="4"/>
  <c r="F371" i="4"/>
  <c r="L371" i="4" s="1"/>
  <c r="K371" i="4"/>
  <c r="F380" i="4"/>
  <c r="L380" i="4" s="1"/>
  <c r="K380" i="4"/>
  <c r="F57" i="5"/>
  <c r="G19" i="6" s="1"/>
  <c r="H19" i="6" s="1"/>
  <c r="E407" i="4"/>
  <c r="F415" i="4"/>
  <c r="L415" i="4" s="1"/>
  <c r="K415" i="4"/>
  <c r="K423" i="4"/>
  <c r="F423" i="4"/>
  <c r="L423" i="4" s="1"/>
  <c r="F60" i="5"/>
  <c r="G82" i="6" s="1"/>
  <c r="H82" i="6" s="1"/>
  <c r="E431" i="4"/>
  <c r="F61" i="5"/>
  <c r="G83" i="6" s="1"/>
  <c r="H83" i="6" s="1"/>
  <c r="E439" i="4"/>
  <c r="F447" i="4"/>
  <c r="L447" i="4" s="1"/>
  <c r="K447" i="4"/>
  <c r="F453" i="4"/>
  <c r="K453" i="4"/>
  <c r="F460" i="4"/>
  <c r="L460" i="4" s="1"/>
  <c r="K460" i="4"/>
  <c r="F466" i="4"/>
  <c r="K466" i="4"/>
  <c r="F473" i="4"/>
  <c r="L473" i="4" s="1"/>
  <c r="K524" i="4"/>
  <c r="F68" i="5"/>
  <c r="G57" i="6" s="1"/>
  <c r="H57" i="6" s="1"/>
  <c r="E504" i="4"/>
  <c r="L548" i="4"/>
  <c r="F549" i="4"/>
  <c r="F74" i="5"/>
  <c r="G29" i="6" s="1"/>
  <c r="H29" i="6" s="1"/>
  <c r="E555" i="4"/>
  <c r="F555" i="4" s="1"/>
  <c r="F561" i="4"/>
  <c r="K561" i="4"/>
  <c r="F567" i="4"/>
  <c r="K567" i="4"/>
  <c r="F573" i="4"/>
  <c r="K573" i="4"/>
  <c r="F78" i="5"/>
  <c r="G132" i="6" s="1"/>
  <c r="H132" i="6" s="1"/>
  <c r="E579" i="4"/>
  <c r="F585" i="4"/>
  <c r="K585" i="4"/>
  <c r="F80" i="5"/>
  <c r="G134" i="6" s="1"/>
  <c r="H134" i="6" s="1"/>
  <c r="E591" i="4"/>
  <c r="F597" i="4"/>
  <c r="K597" i="4"/>
  <c r="F82" i="5"/>
  <c r="G98" i="6" s="1"/>
  <c r="H98" i="6" s="1"/>
  <c r="E603" i="4"/>
  <c r="K603" i="4" s="1"/>
  <c r="F83" i="5"/>
  <c r="G160" i="6" s="1"/>
  <c r="H160" i="6" s="1"/>
  <c r="E609" i="4"/>
  <c r="F84" i="5"/>
  <c r="G130" i="6" s="1"/>
  <c r="H130" i="6" s="1"/>
  <c r="E615" i="4"/>
  <c r="F621" i="4"/>
  <c r="K621" i="4"/>
  <c r="F628" i="4"/>
  <c r="K628" i="4"/>
  <c r="F634" i="4"/>
  <c r="K634" i="4"/>
  <c r="F640" i="4"/>
  <c r="K640" i="4"/>
  <c r="F646" i="4"/>
  <c r="K646" i="4"/>
  <c r="F90" i="5"/>
  <c r="G165" i="6" s="1"/>
  <c r="H165" i="6" s="1"/>
  <c r="E652" i="4"/>
  <c r="F658" i="4"/>
  <c r="K658" i="4"/>
  <c r="F665" i="4"/>
  <c r="K665" i="4"/>
  <c r="F93" i="5"/>
  <c r="G101" i="6" s="1"/>
  <c r="H101" i="6" s="1"/>
  <c r="E671" i="4"/>
  <c r="F95" i="5"/>
  <c r="G675" i="4" s="1"/>
  <c r="H675" i="4" s="1"/>
  <c r="E730" i="4"/>
  <c r="F730" i="4" s="1"/>
  <c r="F731" i="4" s="1"/>
  <c r="F97" i="5"/>
  <c r="G734" i="4" s="1"/>
  <c r="H734" i="4" s="1"/>
  <c r="E790" i="4"/>
  <c r="F790" i="4" s="1"/>
  <c r="F791" i="4" s="1"/>
  <c r="F99" i="5"/>
  <c r="G794" i="4" s="1"/>
  <c r="H794" i="4" s="1"/>
  <c r="E854" i="4"/>
  <c r="F101" i="5"/>
  <c r="G858" i="4" s="1"/>
  <c r="H858" i="4" s="1"/>
  <c r="E918" i="4"/>
  <c r="F918" i="4" s="1"/>
  <c r="F103" i="5"/>
  <c r="G922" i="4" s="1"/>
  <c r="H922" i="4" s="1"/>
  <c r="F105" i="5"/>
  <c r="G981" i="4" s="1"/>
  <c r="H981" i="4" s="1"/>
  <c r="F1075" i="4"/>
  <c r="L1075" i="4" s="1"/>
  <c r="K1075" i="4"/>
  <c r="F110" i="5"/>
  <c r="G1104" i="4" s="1"/>
  <c r="H1104" i="4" s="1"/>
  <c r="E1107" i="4" s="1"/>
  <c r="K1107" i="4" s="1"/>
  <c r="F112" i="5"/>
  <c r="G1148" i="4" s="1"/>
  <c r="H1148" i="4" s="1"/>
  <c r="E1151" i="4" s="1"/>
  <c r="E1179" i="4"/>
  <c r="I34" i="6"/>
  <c r="J34" i="6" s="1"/>
  <c r="I62" i="6"/>
  <c r="J62" i="6" s="1"/>
  <c r="F24" i="6"/>
  <c r="L24" i="6" s="1"/>
  <c r="H69" i="5"/>
  <c r="L515" i="4"/>
  <c r="F399" i="4"/>
  <c r="L399" i="4" s="1"/>
  <c r="G70" i="4"/>
  <c r="H70" i="4" s="1"/>
  <c r="G60" i="4"/>
  <c r="H60" i="4" s="1"/>
  <c r="E99" i="4"/>
  <c r="L97" i="4"/>
  <c r="E429" i="4"/>
  <c r="L427" i="4"/>
  <c r="E22" i="4"/>
  <c r="L20" i="4"/>
  <c r="E251" i="4"/>
  <c r="E252" i="4"/>
  <c r="L249" i="4"/>
  <c r="E90" i="4"/>
  <c r="L88" i="4"/>
  <c r="L470" i="4"/>
  <c r="E276" i="4"/>
  <c r="L274" i="4"/>
  <c r="E421" i="4"/>
  <c r="L419" i="4"/>
  <c r="E302" i="4"/>
  <c r="L300" i="4"/>
  <c r="E284" i="4"/>
  <c r="L282" i="4"/>
  <c r="E404" i="4"/>
  <c r="L402" i="4"/>
  <c r="E437" i="4"/>
  <c r="L435" i="4"/>
  <c r="L444" i="4"/>
  <c r="E8" i="4"/>
  <c r="L6" i="4"/>
  <c r="E311" i="4"/>
  <c r="L309" i="4"/>
  <c r="E361" i="4"/>
  <c r="L359" i="4"/>
  <c r="E369" i="4"/>
  <c r="L367" i="4"/>
  <c r="E353" i="4"/>
  <c r="L351" i="4"/>
  <c r="E337" i="4"/>
  <c r="L335" i="4"/>
  <c r="L41" i="4"/>
  <c r="E43" i="4"/>
  <c r="E377" i="4"/>
  <c r="L375" i="4"/>
  <c r="L458" i="4"/>
  <c r="E320" i="4"/>
  <c r="L318" i="4"/>
  <c r="E29" i="4"/>
  <c r="L28" i="4"/>
  <c r="E81" i="4"/>
  <c r="L79" i="4"/>
  <c r="E413" i="4"/>
  <c r="L411" i="4"/>
  <c r="E243" i="4"/>
  <c r="E242" i="4"/>
  <c r="L240" i="4"/>
  <c r="E329" i="4"/>
  <c r="L327" i="4"/>
  <c r="L267" i="4"/>
  <c r="J216" i="6"/>
  <c r="I15" i="7" s="1"/>
  <c r="J15" i="7" s="1"/>
  <c r="I14" i="7" s="1"/>
  <c r="J14" i="7" s="1"/>
  <c r="F525" i="4"/>
  <c r="L520" i="4"/>
  <c r="E260" i="4"/>
  <c r="L258" i="4"/>
  <c r="G61" i="4"/>
  <c r="H61" i="4" s="1"/>
  <c r="G71" i="4"/>
  <c r="H71" i="4" s="1"/>
  <c r="H495" i="4"/>
  <c r="J171" i="6"/>
  <c r="J60" i="6"/>
  <c r="L1100" i="4"/>
  <c r="F1101" i="4"/>
  <c r="F174" i="6"/>
  <c r="K174" i="6"/>
  <c r="K72" i="4"/>
  <c r="F72" i="4"/>
  <c r="L72" i="4" s="1"/>
  <c r="K62" i="4"/>
  <c r="F62" i="4"/>
  <c r="L62" i="4" s="1"/>
  <c r="F71" i="4"/>
  <c r="F61" i="4"/>
  <c r="L211" i="4"/>
  <c r="F215" i="4"/>
  <c r="F75" i="4"/>
  <c r="L75" i="4" s="1"/>
  <c r="K75" i="4"/>
  <c r="K65" i="4"/>
  <c r="F65" i="4"/>
  <c r="L65" i="4" s="1"/>
  <c r="F177" i="4"/>
  <c r="F168" i="4"/>
  <c r="L37" i="4"/>
  <c r="E8" i="5"/>
  <c r="E5" i="5"/>
  <c r="H5" i="5" s="1"/>
  <c r="L16" i="4"/>
  <c r="L198" i="9" l="1"/>
  <c r="L214" i="9" s="1"/>
  <c r="H216" i="9"/>
  <c r="G15" i="7"/>
  <c r="H15" i="7" s="1"/>
  <c r="G14" i="7" s="1"/>
  <c r="H14" i="7" s="1"/>
  <c r="G16" i="7"/>
  <c r="H16" i="7" s="1"/>
  <c r="M10" i="8"/>
  <c r="F461" i="4"/>
  <c r="F348" i="4"/>
  <c r="E50" i="5" s="1"/>
  <c r="L1198" i="4"/>
  <c r="G81" i="6"/>
  <c r="H81" i="6" s="1"/>
  <c r="J495" i="4"/>
  <c r="G67" i="5" s="1"/>
  <c r="I23" i="6" s="1"/>
  <c r="J23" i="6" s="1"/>
  <c r="F110" i="4"/>
  <c r="E16" i="5" s="1"/>
  <c r="H16" i="5" s="1"/>
  <c r="H76" i="4"/>
  <c r="F12" i="5" s="1"/>
  <c r="G30" i="6" s="1"/>
  <c r="H30" i="6" s="1"/>
  <c r="F1069" i="4"/>
  <c r="E106" i="5" s="1"/>
  <c r="F390" i="4"/>
  <c r="E55" i="5" s="1"/>
  <c r="H55" i="5" s="1"/>
  <c r="E71" i="5"/>
  <c r="E26" i="6" s="1"/>
  <c r="F26" i="6" s="1"/>
  <c r="L26" i="6" s="1"/>
  <c r="K555" i="4"/>
  <c r="F271" i="4"/>
  <c r="L271" i="4" s="1"/>
  <c r="K790" i="4"/>
  <c r="E18" i="5"/>
  <c r="J75" i="6"/>
  <c r="E24" i="5"/>
  <c r="H24" i="5" s="1"/>
  <c r="F10" i="5"/>
  <c r="G60" i="6" s="1"/>
  <c r="H60" i="6" s="1"/>
  <c r="H75" i="6" s="1"/>
  <c r="F93" i="4"/>
  <c r="L93" i="4" s="1"/>
  <c r="K93" i="4"/>
  <c r="L115" i="4"/>
  <c r="F116" i="4"/>
  <c r="L127" i="4"/>
  <c r="F128" i="4"/>
  <c r="L133" i="4"/>
  <c r="F134" i="4"/>
  <c r="L141" i="4"/>
  <c r="F142" i="4"/>
  <c r="F150" i="4"/>
  <c r="K150" i="4"/>
  <c r="F157" i="4"/>
  <c r="L156" i="4"/>
  <c r="F237" i="4"/>
  <c r="L237" i="4" s="1"/>
  <c r="E72" i="5"/>
  <c r="E58" i="6" s="1"/>
  <c r="K58" i="6" s="1"/>
  <c r="E44" i="5"/>
  <c r="H44" i="5" s="1"/>
  <c r="H147" i="6"/>
  <c r="F474" i="4"/>
  <c r="L474" i="4" s="1"/>
  <c r="J177" i="4"/>
  <c r="G27" i="5" s="1"/>
  <c r="L175" i="4"/>
  <c r="F448" i="4"/>
  <c r="E62" i="5" s="1"/>
  <c r="G163" i="6"/>
  <c r="H163" i="6" s="1"/>
  <c r="H171" i="6" s="1"/>
  <c r="F339" i="4"/>
  <c r="L339" i="4" s="1"/>
  <c r="K339" i="4"/>
  <c r="E56" i="5"/>
  <c r="H56" i="5" s="1"/>
  <c r="F407" i="4"/>
  <c r="L407" i="4" s="1"/>
  <c r="K407" i="4"/>
  <c r="F431" i="4"/>
  <c r="L431" i="4" s="1"/>
  <c r="K431" i="4"/>
  <c r="F439" i="4"/>
  <c r="L439" i="4" s="1"/>
  <c r="K439" i="4"/>
  <c r="L453" i="4"/>
  <c r="F454" i="4"/>
  <c r="L466" i="4"/>
  <c r="F467" i="4"/>
  <c r="F1151" i="4"/>
  <c r="L1151" i="4" s="1"/>
  <c r="K1151" i="4"/>
  <c r="K730" i="4"/>
  <c r="F603" i="4"/>
  <c r="L603" i="4" s="1"/>
  <c r="E1076" i="4"/>
  <c r="F1076" i="4" s="1"/>
  <c r="L1076" i="4" s="1"/>
  <c r="F67" i="5"/>
  <c r="G23" i="6" s="1"/>
  <c r="H23" i="6" s="1"/>
  <c r="F504" i="4"/>
  <c r="K504" i="4"/>
  <c r="E73" i="5"/>
  <c r="L549" i="4"/>
  <c r="L561" i="4"/>
  <c r="F562" i="4"/>
  <c r="L567" i="4"/>
  <c r="F568" i="4"/>
  <c r="L573" i="4"/>
  <c r="F574" i="4"/>
  <c r="F579" i="4"/>
  <c r="K579" i="4"/>
  <c r="L585" i="4"/>
  <c r="F586" i="4"/>
  <c r="F591" i="4"/>
  <c r="K591" i="4"/>
  <c r="F598" i="4"/>
  <c r="L597" i="4"/>
  <c r="F609" i="4"/>
  <c r="K609" i="4"/>
  <c r="F615" i="4"/>
  <c r="K615" i="4"/>
  <c r="L621" i="4"/>
  <c r="F622" i="4"/>
  <c r="L628" i="4"/>
  <c r="F629" i="4"/>
  <c r="F635" i="4"/>
  <c r="L634" i="4"/>
  <c r="L640" i="4"/>
  <c r="F641" i="4"/>
  <c r="L646" i="4"/>
  <c r="F647" i="4"/>
  <c r="F652" i="4"/>
  <c r="K652" i="4"/>
  <c r="L658" i="4"/>
  <c r="F659" i="4"/>
  <c r="L665" i="4"/>
  <c r="F666" i="4"/>
  <c r="K671" i="4"/>
  <c r="F671" i="4"/>
  <c r="L730" i="4"/>
  <c r="E678" i="4"/>
  <c r="K678" i="4" s="1"/>
  <c r="E737" i="4"/>
  <c r="K737" i="4" s="1"/>
  <c r="F854" i="4"/>
  <c r="K854" i="4"/>
  <c r="E797" i="4"/>
  <c r="K797" i="4" s="1"/>
  <c r="K918" i="4"/>
  <c r="E861" i="4"/>
  <c r="K861" i="4" s="1"/>
  <c r="K977" i="4"/>
  <c r="E925" i="4"/>
  <c r="K925" i="4" s="1"/>
  <c r="F1060" i="4"/>
  <c r="K1060" i="4"/>
  <c r="E984" i="4"/>
  <c r="K984" i="4" s="1"/>
  <c r="F1144" i="4"/>
  <c r="K1144" i="4"/>
  <c r="F1107" i="4"/>
  <c r="L1107" i="4" s="1"/>
  <c r="F1179" i="4"/>
  <c r="K1179" i="4"/>
  <c r="H66" i="4"/>
  <c r="F11" i="5" s="1"/>
  <c r="G100" i="6" s="1"/>
  <c r="H100" i="6" s="1"/>
  <c r="L348" i="4"/>
  <c r="L71" i="4"/>
  <c r="K71" i="4"/>
  <c r="K61" i="4"/>
  <c r="L61" i="4"/>
  <c r="K81" i="4"/>
  <c r="F81" i="4"/>
  <c r="F43" i="4"/>
  <c r="K43" i="4"/>
  <c r="F251" i="4"/>
  <c r="K251" i="4"/>
  <c r="F361" i="4"/>
  <c r="K361" i="4"/>
  <c r="F329" i="4"/>
  <c r="K329" i="4"/>
  <c r="F29" i="4"/>
  <c r="K29" i="4"/>
  <c r="F22" i="4"/>
  <c r="K22" i="4"/>
  <c r="F337" i="4"/>
  <c r="K337" i="4"/>
  <c r="F404" i="4"/>
  <c r="K404" i="4"/>
  <c r="F276" i="4"/>
  <c r="K276" i="4"/>
  <c r="F311" i="4"/>
  <c r="K311" i="4"/>
  <c r="F260" i="4"/>
  <c r="K260" i="4"/>
  <c r="F242" i="4"/>
  <c r="K242" i="4"/>
  <c r="F320" i="4"/>
  <c r="K320" i="4"/>
  <c r="F284" i="4"/>
  <c r="K284" i="4"/>
  <c r="F429" i="4"/>
  <c r="K429" i="4"/>
  <c r="F243" i="4"/>
  <c r="L243" i="4" s="1"/>
  <c r="K243" i="4"/>
  <c r="E70" i="5"/>
  <c r="L525" i="4"/>
  <c r="E64" i="5"/>
  <c r="L461" i="4"/>
  <c r="F353" i="4"/>
  <c r="K353" i="4"/>
  <c r="K437" i="4"/>
  <c r="F437" i="4"/>
  <c r="F8" i="4"/>
  <c r="K8" i="4"/>
  <c r="F90" i="4"/>
  <c r="K90" i="4"/>
  <c r="F99" i="4"/>
  <c r="K99" i="4"/>
  <c r="F421" i="4"/>
  <c r="K421" i="4"/>
  <c r="F413" i="4"/>
  <c r="K413" i="4"/>
  <c r="F377" i="4"/>
  <c r="K377" i="4"/>
  <c r="F369" i="4"/>
  <c r="K369" i="4"/>
  <c r="F302" i="4"/>
  <c r="K302" i="4"/>
  <c r="F252" i="4"/>
  <c r="L252" i="4" s="1"/>
  <c r="K252" i="4"/>
  <c r="H50" i="5"/>
  <c r="E128" i="6"/>
  <c r="E12" i="6"/>
  <c r="E108" i="5"/>
  <c r="L1101" i="4"/>
  <c r="L790" i="4"/>
  <c r="H8" i="5"/>
  <c r="E52" i="4"/>
  <c r="L555" i="4"/>
  <c r="F556" i="4"/>
  <c r="L174" i="6"/>
  <c r="L195" i="6" s="1"/>
  <c r="F195" i="6"/>
  <c r="L215" i="4"/>
  <c r="E34" i="5"/>
  <c r="F182" i="4"/>
  <c r="F172" i="4"/>
  <c r="E27" i="5"/>
  <c r="E25" i="5"/>
  <c r="L168" i="4"/>
  <c r="L215" i="9" l="1"/>
  <c r="L216" i="9"/>
  <c r="E208" i="6" s="1"/>
  <c r="L110" i="4"/>
  <c r="E86" i="6"/>
  <c r="K86" i="6" s="1"/>
  <c r="E21" i="6"/>
  <c r="K21" i="6" s="1"/>
  <c r="L1069" i="4"/>
  <c r="E17" i="6"/>
  <c r="H123" i="6"/>
  <c r="K26" i="6"/>
  <c r="H51" i="6"/>
  <c r="H71" i="5"/>
  <c r="L177" i="4"/>
  <c r="E63" i="4"/>
  <c r="E73" i="4"/>
  <c r="L390" i="4"/>
  <c r="E41" i="5"/>
  <c r="H41" i="5" s="1"/>
  <c r="E33" i="6"/>
  <c r="F33" i="6" s="1"/>
  <c r="L33" i="6" s="1"/>
  <c r="E207" i="6"/>
  <c r="F207" i="6" s="1"/>
  <c r="L207" i="6" s="1"/>
  <c r="L448" i="4"/>
  <c r="E37" i="5"/>
  <c r="E77" i="6" s="1"/>
  <c r="K77" i="6" s="1"/>
  <c r="E18" i="6"/>
  <c r="F18" i="6" s="1"/>
  <c r="L18" i="6" s="1"/>
  <c r="F58" i="6"/>
  <c r="L58" i="6" s="1"/>
  <c r="E8" i="6"/>
  <c r="F8" i="6" s="1"/>
  <c r="L8" i="6" s="1"/>
  <c r="H18" i="5"/>
  <c r="E94" i="6"/>
  <c r="E66" i="5"/>
  <c r="E48" i="4" s="1"/>
  <c r="E27" i="6"/>
  <c r="H72" i="5"/>
  <c r="F55" i="4"/>
  <c r="L55" i="4" s="1"/>
  <c r="K55" i="4"/>
  <c r="E17" i="5"/>
  <c r="L116" i="4"/>
  <c r="L128" i="4"/>
  <c r="E19" i="5"/>
  <c r="E20" i="5"/>
  <c r="L134" i="4"/>
  <c r="E21" i="5"/>
  <c r="L142" i="4"/>
  <c r="L150" i="4"/>
  <c r="F151" i="4"/>
  <c r="L157" i="4"/>
  <c r="E23" i="5"/>
  <c r="F604" i="4"/>
  <c r="L604" i="4" s="1"/>
  <c r="J63" i="4"/>
  <c r="J66" i="4" s="1"/>
  <c r="G11" i="5" s="1"/>
  <c r="I100" i="6" s="1"/>
  <c r="J100" i="6" s="1"/>
  <c r="J123" i="6" s="1"/>
  <c r="J73" i="4"/>
  <c r="J76" i="4" s="1"/>
  <c r="G12" i="5" s="1"/>
  <c r="I30" i="6" s="1"/>
  <c r="J30" i="6" s="1"/>
  <c r="J51" i="6" s="1"/>
  <c r="E1108" i="4"/>
  <c r="K1108" i="4" s="1"/>
  <c r="E1152" i="4"/>
  <c r="F1152" i="4" s="1"/>
  <c r="L1152" i="4" s="1"/>
  <c r="K1076" i="4"/>
  <c r="L454" i="4"/>
  <c r="E63" i="5"/>
  <c r="E65" i="5"/>
  <c r="L467" i="4"/>
  <c r="F678" i="4"/>
  <c r="L678" i="4" s="1"/>
  <c r="F494" i="4"/>
  <c r="L494" i="4" s="1"/>
  <c r="K494" i="4"/>
  <c r="L504" i="4"/>
  <c r="F505" i="4"/>
  <c r="E28" i="6"/>
  <c r="H73" i="5"/>
  <c r="E75" i="5"/>
  <c r="L562" i="4"/>
  <c r="E76" i="5"/>
  <c r="L568" i="4"/>
  <c r="L574" i="4"/>
  <c r="E77" i="5"/>
  <c r="L579" i="4"/>
  <c r="F580" i="4"/>
  <c r="E79" i="5"/>
  <c r="L586" i="4"/>
  <c r="L591" i="4"/>
  <c r="F592" i="4"/>
  <c r="E81" i="5"/>
  <c r="L598" i="4"/>
  <c r="F610" i="4"/>
  <c r="L609" i="4"/>
  <c r="L615" i="4"/>
  <c r="F616" i="4"/>
  <c r="E85" i="5"/>
  <c r="L622" i="4"/>
  <c r="E86" i="5"/>
  <c r="L629" i="4"/>
  <c r="E87" i="5"/>
  <c r="L635" i="4"/>
  <c r="E88" i="5"/>
  <c r="L641" i="4"/>
  <c r="E89" i="5"/>
  <c r="L647" i="4"/>
  <c r="L652" i="4"/>
  <c r="F653" i="4"/>
  <c r="E91" i="5"/>
  <c r="L659" i="4"/>
  <c r="E92" i="5"/>
  <c r="L666" i="4"/>
  <c r="F672" i="4"/>
  <c r="L671" i="4"/>
  <c r="L731" i="4"/>
  <c r="E95" i="5"/>
  <c r="F737" i="4"/>
  <c r="F797" i="4"/>
  <c r="L854" i="4"/>
  <c r="F855" i="4"/>
  <c r="F861" i="4"/>
  <c r="L918" i="4"/>
  <c r="F919" i="4"/>
  <c r="F925" i="4"/>
  <c r="L977" i="4"/>
  <c r="F984" i="4"/>
  <c r="L1060" i="4"/>
  <c r="F1061" i="4"/>
  <c r="L1144" i="4"/>
  <c r="F1145" i="4"/>
  <c r="L1179" i="4"/>
  <c r="F1180" i="4"/>
  <c r="G5" i="7"/>
  <c r="H5" i="7" s="1"/>
  <c r="H27" i="7" s="1"/>
  <c r="F21" i="6"/>
  <c r="L21" i="6" s="1"/>
  <c r="F86" i="6"/>
  <c r="L86" i="6" s="1"/>
  <c r="L29" i="4"/>
  <c r="F30" i="4"/>
  <c r="L413" i="4"/>
  <c r="F416" i="4"/>
  <c r="L276" i="4"/>
  <c r="F279" i="4"/>
  <c r="L361" i="4"/>
  <c r="F364" i="4"/>
  <c r="L8" i="4"/>
  <c r="F9" i="4"/>
  <c r="L329" i="4"/>
  <c r="F332" i="4"/>
  <c r="L302" i="4"/>
  <c r="F306" i="4"/>
  <c r="L353" i="4"/>
  <c r="F356" i="4"/>
  <c r="L284" i="4"/>
  <c r="F288" i="4"/>
  <c r="L404" i="4"/>
  <c r="F408" i="4"/>
  <c r="L369" i="4"/>
  <c r="F372" i="4"/>
  <c r="L421" i="4"/>
  <c r="F424" i="4"/>
  <c r="E88" i="6"/>
  <c r="H64" i="5"/>
  <c r="L320" i="4"/>
  <c r="F324" i="4"/>
  <c r="L251" i="4"/>
  <c r="F255" i="4"/>
  <c r="L311" i="4"/>
  <c r="F315" i="4"/>
  <c r="L337" i="4"/>
  <c r="F340" i="4"/>
  <c r="L437" i="4"/>
  <c r="F440" i="4"/>
  <c r="L377" i="4"/>
  <c r="F381" i="4"/>
  <c r="L99" i="4"/>
  <c r="F102" i="4"/>
  <c r="H70" i="5"/>
  <c r="E25" i="6"/>
  <c r="L242" i="4"/>
  <c r="F246" i="4"/>
  <c r="L43" i="4"/>
  <c r="F44" i="4"/>
  <c r="L22" i="4"/>
  <c r="F23" i="4"/>
  <c r="F85" i="4"/>
  <c r="L81" i="4"/>
  <c r="L429" i="4"/>
  <c r="F432" i="4"/>
  <c r="E84" i="6"/>
  <c r="H62" i="5"/>
  <c r="L90" i="4"/>
  <c r="F94" i="4"/>
  <c r="L260" i="4"/>
  <c r="F263" i="4"/>
  <c r="F52" i="4"/>
  <c r="K52" i="4"/>
  <c r="H106" i="5"/>
  <c r="E206" i="6"/>
  <c r="E108" i="6"/>
  <c r="L556" i="4"/>
  <c r="E74" i="5"/>
  <c r="E1072" i="4"/>
  <c r="H108" i="5"/>
  <c r="F17" i="6"/>
  <c r="L17" i="6" s="1"/>
  <c r="K17" i="6"/>
  <c r="F12" i="6"/>
  <c r="L12" i="6" s="1"/>
  <c r="K12" i="6"/>
  <c r="H25" i="5"/>
  <c r="E62" i="6"/>
  <c r="E34" i="6"/>
  <c r="E479" i="4"/>
  <c r="E97" i="5"/>
  <c r="L791" i="4"/>
  <c r="F128" i="6"/>
  <c r="L128" i="6" s="1"/>
  <c r="K128" i="6"/>
  <c r="H34" i="5"/>
  <c r="E59" i="4"/>
  <c r="E69" i="4"/>
  <c r="E28" i="5"/>
  <c r="L182" i="4"/>
  <c r="E26" i="5"/>
  <c r="L172" i="4"/>
  <c r="H27" i="5"/>
  <c r="K208" i="6" l="1"/>
  <c r="F208" i="6"/>
  <c r="L208" i="6" s="1"/>
  <c r="K33" i="6"/>
  <c r="F77" i="6"/>
  <c r="H66" i="5"/>
  <c r="E74" i="4"/>
  <c r="F74" i="4" s="1"/>
  <c r="E64" i="4"/>
  <c r="F64" i="4" s="1"/>
  <c r="K207" i="6"/>
  <c r="H37" i="5"/>
  <c r="K8" i="6"/>
  <c r="E5" i="6"/>
  <c r="F5" i="6" s="1"/>
  <c r="L5" i="6" s="1"/>
  <c r="K18" i="6"/>
  <c r="E82" i="5"/>
  <c r="H82" i="5" s="1"/>
  <c r="K94" i="6"/>
  <c r="F94" i="6"/>
  <c r="L94" i="6" s="1"/>
  <c r="K1152" i="4"/>
  <c r="K27" i="6"/>
  <c r="F27" i="6"/>
  <c r="L27" i="6" s="1"/>
  <c r="E97" i="6"/>
  <c r="H17" i="5"/>
  <c r="H19" i="5"/>
  <c r="E95" i="6"/>
  <c r="E96" i="6"/>
  <c r="H20" i="5"/>
  <c r="H21" i="5"/>
  <c r="E152" i="6"/>
  <c r="L151" i="4"/>
  <c r="E22" i="5"/>
  <c r="H23" i="5"/>
  <c r="E99" i="6"/>
  <c r="I5" i="7"/>
  <c r="J5" i="7" s="1"/>
  <c r="J27" i="7" s="1"/>
  <c r="F1108" i="4"/>
  <c r="L1108" i="4" s="1"/>
  <c r="E679" i="4"/>
  <c r="F679" i="4" s="1"/>
  <c r="L679" i="4" s="1"/>
  <c r="H63" i="5"/>
  <c r="E87" i="6"/>
  <c r="H65" i="5"/>
  <c r="E89" i="6"/>
  <c r="L505" i="4"/>
  <c r="E68" i="5"/>
  <c r="K28" i="6"/>
  <c r="F28" i="6"/>
  <c r="L28" i="6" s="1"/>
  <c r="E59" i="6"/>
  <c r="H75" i="5"/>
  <c r="H76" i="5"/>
  <c r="E161" i="6"/>
  <c r="H77" i="5"/>
  <c r="E162" i="6"/>
  <c r="E78" i="5"/>
  <c r="L580" i="4"/>
  <c r="H79" i="5"/>
  <c r="E133" i="6"/>
  <c r="E80" i="5"/>
  <c r="L592" i="4"/>
  <c r="E22" i="6"/>
  <c r="H81" i="5"/>
  <c r="E83" i="5"/>
  <c r="L610" i="4"/>
  <c r="E84" i="5"/>
  <c r="L616" i="4"/>
  <c r="H85" i="5"/>
  <c r="E131" i="6"/>
  <c r="E153" i="6"/>
  <c r="H86" i="5"/>
  <c r="E154" i="6"/>
  <c r="H87" i="5"/>
  <c r="H88" i="5"/>
  <c r="E155" i="6"/>
  <c r="E164" i="6"/>
  <c r="H89" i="5"/>
  <c r="E90" i="5"/>
  <c r="L653" i="4"/>
  <c r="E166" i="6"/>
  <c r="H91" i="5"/>
  <c r="H92" i="5"/>
  <c r="E61" i="6"/>
  <c r="E93" i="5"/>
  <c r="L672" i="4"/>
  <c r="E675" i="4"/>
  <c r="H95" i="5"/>
  <c r="L737" i="4"/>
  <c r="E738" i="4"/>
  <c r="E99" i="5"/>
  <c r="L855" i="4"/>
  <c r="E798" i="4"/>
  <c r="L797" i="4"/>
  <c r="E101" i="5"/>
  <c r="L919" i="4"/>
  <c r="L861" i="4"/>
  <c r="E862" i="4"/>
  <c r="E103" i="5"/>
  <c r="L978" i="4"/>
  <c r="E926" i="4"/>
  <c r="L925" i="4"/>
  <c r="E105" i="5"/>
  <c r="L1061" i="4"/>
  <c r="E985" i="4"/>
  <c r="L984" i="4"/>
  <c r="E110" i="5"/>
  <c r="L1145" i="4"/>
  <c r="E112" i="5"/>
  <c r="L1180" i="4"/>
  <c r="M19" i="8"/>
  <c r="M21" i="8" s="1"/>
  <c r="M20" i="8"/>
  <c r="M11" i="8"/>
  <c r="M12" i="8" s="1"/>
  <c r="E15" i="5"/>
  <c r="L102" i="4"/>
  <c r="L324" i="4"/>
  <c r="E47" i="5"/>
  <c r="L356" i="4"/>
  <c r="E51" i="5"/>
  <c r="L416" i="4"/>
  <c r="E58" i="5"/>
  <c r="T12" i="7"/>
  <c r="AN37" i="8"/>
  <c r="AO8" i="8" s="1"/>
  <c r="E54" i="5"/>
  <c r="L381" i="4"/>
  <c r="L306" i="4"/>
  <c r="E45" i="5"/>
  <c r="F48" i="4"/>
  <c r="L48" i="4" s="1"/>
  <c r="K48" i="4"/>
  <c r="E6" i="5"/>
  <c r="L23" i="4"/>
  <c r="F88" i="6"/>
  <c r="L88" i="6" s="1"/>
  <c r="K88" i="6"/>
  <c r="L440" i="4"/>
  <c r="E61" i="5"/>
  <c r="L424" i="4"/>
  <c r="E59" i="5"/>
  <c r="L332" i="4"/>
  <c r="E48" i="5"/>
  <c r="L30" i="4"/>
  <c r="E7" i="5"/>
  <c r="L44" i="4"/>
  <c r="E9" i="5"/>
  <c r="L340" i="4"/>
  <c r="E49" i="5"/>
  <c r="E4" i="5"/>
  <c r="L9" i="4"/>
  <c r="L94" i="4"/>
  <c r="E14" i="5"/>
  <c r="L372" i="4"/>
  <c r="E53" i="5"/>
  <c r="E40" i="5"/>
  <c r="L263" i="4"/>
  <c r="L246" i="4"/>
  <c r="E38" i="5"/>
  <c r="L408" i="4"/>
  <c r="E57" i="5"/>
  <c r="E52" i="5"/>
  <c r="L364" i="4"/>
  <c r="L315" i="4"/>
  <c r="E46" i="5"/>
  <c r="K84" i="6"/>
  <c r="F84" i="6"/>
  <c r="L84" i="6" s="1"/>
  <c r="L85" i="4"/>
  <c r="E13" i="5"/>
  <c r="L432" i="4"/>
  <c r="E60" i="5"/>
  <c r="K25" i="6"/>
  <c r="F25" i="6"/>
  <c r="L25" i="6" s="1"/>
  <c r="E43" i="5"/>
  <c r="L288" i="4"/>
  <c r="L279" i="4"/>
  <c r="E42" i="5"/>
  <c r="L255" i="4"/>
  <c r="E39" i="5"/>
  <c r="E734" i="4"/>
  <c r="H97" i="5"/>
  <c r="K1072" i="4"/>
  <c r="F1072" i="4"/>
  <c r="K479" i="4"/>
  <c r="F479" i="4"/>
  <c r="F108" i="6"/>
  <c r="L108" i="6" s="1"/>
  <c r="K108" i="6"/>
  <c r="H26" i="5"/>
  <c r="E35" i="6"/>
  <c r="E480" i="4"/>
  <c r="E63" i="6"/>
  <c r="L77" i="6"/>
  <c r="K62" i="6"/>
  <c r="F62" i="6"/>
  <c r="L62" i="6" s="1"/>
  <c r="H74" i="5"/>
  <c r="E29" i="6"/>
  <c r="L52" i="4"/>
  <c r="K34" i="6"/>
  <c r="F34" i="6"/>
  <c r="L34" i="6" s="1"/>
  <c r="F206" i="6"/>
  <c r="E16" i="7" s="1"/>
  <c r="K206" i="6"/>
  <c r="F69" i="4"/>
  <c r="L69" i="4" s="1"/>
  <c r="K69" i="4"/>
  <c r="F59" i="4"/>
  <c r="L59" i="4" s="1"/>
  <c r="K59" i="4"/>
  <c r="H28" i="5"/>
  <c r="F73" i="4"/>
  <c r="K73" i="4"/>
  <c r="K63" i="4"/>
  <c r="F63" i="4"/>
  <c r="M13" i="8"/>
  <c r="F16" i="7" l="1"/>
  <c r="L16" i="7" s="1"/>
  <c r="K16" i="7"/>
  <c r="L206" i="6"/>
  <c r="M6" i="8"/>
  <c r="M18" i="8"/>
  <c r="M17" i="8"/>
  <c r="E98" i="6"/>
  <c r="K5" i="6"/>
  <c r="F97" i="6"/>
  <c r="L97" i="6" s="1"/>
  <c r="K97" i="6"/>
  <c r="F95" i="6"/>
  <c r="L95" i="6" s="1"/>
  <c r="K95" i="6"/>
  <c r="F96" i="6"/>
  <c r="L96" i="6" s="1"/>
  <c r="K96" i="6"/>
  <c r="K152" i="6"/>
  <c r="F152" i="6"/>
  <c r="L152" i="6" s="1"/>
  <c r="H22" i="5"/>
  <c r="E90" i="6"/>
  <c r="K99" i="6"/>
  <c r="F99" i="6"/>
  <c r="L99" i="6" s="1"/>
  <c r="K679" i="4"/>
  <c r="K87" i="6"/>
  <c r="F87" i="6"/>
  <c r="L87" i="6" s="1"/>
  <c r="F89" i="6"/>
  <c r="L89" i="6" s="1"/>
  <c r="K89" i="6"/>
  <c r="H68" i="5"/>
  <c r="E57" i="6"/>
  <c r="F59" i="6"/>
  <c r="L59" i="6" s="1"/>
  <c r="K59" i="6"/>
  <c r="F161" i="6"/>
  <c r="L161" i="6" s="1"/>
  <c r="K161" i="6"/>
  <c r="F162" i="6"/>
  <c r="L162" i="6" s="1"/>
  <c r="K162" i="6"/>
  <c r="E132" i="6"/>
  <c r="E163" i="6"/>
  <c r="H78" i="5"/>
  <c r="F133" i="6"/>
  <c r="L133" i="6" s="1"/>
  <c r="K133" i="6"/>
  <c r="E134" i="6"/>
  <c r="H80" i="5"/>
  <c r="K22" i="6"/>
  <c r="F22" i="6"/>
  <c r="L22" i="6" s="1"/>
  <c r="E160" i="6"/>
  <c r="H83" i="5"/>
  <c r="H84" i="5"/>
  <c r="E130" i="6"/>
  <c r="K131" i="6"/>
  <c r="F131" i="6"/>
  <c r="L131" i="6" s="1"/>
  <c r="K153" i="6"/>
  <c r="F153" i="6"/>
  <c r="L153" i="6" s="1"/>
  <c r="K154" i="6"/>
  <c r="F154" i="6"/>
  <c r="L154" i="6" s="1"/>
  <c r="K155" i="6"/>
  <c r="F155" i="6"/>
  <c r="L155" i="6" s="1"/>
  <c r="F164" i="6"/>
  <c r="L164" i="6" s="1"/>
  <c r="K164" i="6"/>
  <c r="E165" i="6"/>
  <c r="H90" i="5"/>
  <c r="F166" i="6"/>
  <c r="L166" i="6" s="1"/>
  <c r="K166" i="6"/>
  <c r="F61" i="6"/>
  <c r="L61" i="6" s="1"/>
  <c r="K61" i="6"/>
  <c r="H93" i="5"/>
  <c r="E101" i="6"/>
  <c r="F675" i="4"/>
  <c r="K675" i="4"/>
  <c r="K738" i="4"/>
  <c r="F738" i="4"/>
  <c r="L738" i="4" s="1"/>
  <c r="K798" i="4"/>
  <c r="F798" i="4"/>
  <c r="L798" i="4" s="1"/>
  <c r="E794" i="4"/>
  <c r="H99" i="5"/>
  <c r="F862" i="4"/>
  <c r="L862" i="4" s="1"/>
  <c r="K862" i="4"/>
  <c r="E858" i="4"/>
  <c r="H101" i="5"/>
  <c r="K926" i="4"/>
  <c r="F926" i="4"/>
  <c r="L926" i="4" s="1"/>
  <c r="E922" i="4"/>
  <c r="H103" i="5"/>
  <c r="K985" i="4"/>
  <c r="F985" i="4"/>
  <c r="L985" i="4" s="1"/>
  <c r="E981" i="4"/>
  <c r="H105" i="5"/>
  <c r="E1104" i="4"/>
  <c r="H110" i="5"/>
  <c r="E1148" i="4"/>
  <c r="H112" i="5"/>
  <c r="M15" i="8"/>
  <c r="M14" i="8"/>
  <c r="H59" i="5"/>
  <c r="E56" i="6"/>
  <c r="H60" i="5"/>
  <c r="E82" i="6"/>
  <c r="H57" i="5"/>
  <c r="E19" i="6"/>
  <c r="H49" i="5"/>
  <c r="E151" i="6"/>
  <c r="E83" i="6"/>
  <c r="H61" i="5"/>
  <c r="E14" i="6"/>
  <c r="H52" i="5"/>
  <c r="E55" i="6"/>
  <c r="H54" i="5"/>
  <c r="E15" i="6"/>
  <c r="H13" i="5"/>
  <c r="E80" i="6"/>
  <c r="H38" i="5"/>
  <c r="E149" i="6"/>
  <c r="E125" i="6"/>
  <c r="E483" i="4"/>
  <c r="H9" i="5"/>
  <c r="H58" i="5"/>
  <c r="E129" i="6"/>
  <c r="E126" i="6"/>
  <c r="H39" i="5"/>
  <c r="E198" i="4"/>
  <c r="H7" i="5"/>
  <c r="H51" i="5"/>
  <c r="E49" i="4"/>
  <c r="E54" i="6"/>
  <c r="E78" i="6"/>
  <c r="E13" i="6"/>
  <c r="E150" i="6"/>
  <c r="H40" i="5"/>
  <c r="H6" i="5"/>
  <c r="E51" i="4"/>
  <c r="E6" i="6"/>
  <c r="H42" i="5"/>
  <c r="E79" i="6"/>
  <c r="H53" i="5"/>
  <c r="H47" i="5"/>
  <c r="E11" i="6"/>
  <c r="H4" i="5"/>
  <c r="E197" i="4"/>
  <c r="E10" i="6"/>
  <c r="H46" i="5"/>
  <c r="E81" i="6"/>
  <c r="E16" i="6"/>
  <c r="H14" i="5"/>
  <c r="E127" i="6"/>
  <c r="H48" i="5"/>
  <c r="H45" i="5"/>
  <c r="E9" i="6"/>
  <c r="H43" i="5"/>
  <c r="E7" i="6"/>
  <c r="E53" i="6"/>
  <c r="H15" i="5"/>
  <c r="E85" i="6"/>
  <c r="E20" i="6"/>
  <c r="F734" i="4"/>
  <c r="K734" i="4"/>
  <c r="K63" i="6"/>
  <c r="F63" i="6"/>
  <c r="L63" i="6" s="1"/>
  <c r="F98" i="6"/>
  <c r="K98" i="6"/>
  <c r="K480" i="4"/>
  <c r="F480" i="4"/>
  <c r="L480" i="4" s="1"/>
  <c r="K29" i="6"/>
  <c r="F29" i="6"/>
  <c r="L29" i="6" s="1"/>
  <c r="K35" i="6"/>
  <c r="F35" i="6"/>
  <c r="L35" i="6" s="1"/>
  <c r="L479" i="4"/>
  <c r="E1073" i="4"/>
  <c r="L1072" i="4"/>
  <c r="K74" i="4"/>
  <c r="L74" i="4"/>
  <c r="K64" i="4"/>
  <c r="L64" i="4"/>
  <c r="L73" i="4"/>
  <c r="L63" i="4"/>
  <c r="F90" i="6" l="1"/>
  <c r="L90" i="6" s="1"/>
  <c r="K90" i="6"/>
  <c r="K57" i="6"/>
  <c r="F57" i="6"/>
  <c r="L57" i="6" s="1"/>
  <c r="F163" i="6"/>
  <c r="L163" i="6" s="1"/>
  <c r="K163" i="6"/>
  <c r="F132" i="6"/>
  <c r="L132" i="6" s="1"/>
  <c r="K132" i="6"/>
  <c r="K134" i="6"/>
  <c r="F134" i="6"/>
  <c r="L134" i="6" s="1"/>
  <c r="F160" i="6"/>
  <c r="L160" i="6" s="1"/>
  <c r="K160" i="6"/>
  <c r="F130" i="6"/>
  <c r="L130" i="6" s="1"/>
  <c r="K130" i="6"/>
  <c r="F165" i="6"/>
  <c r="L165" i="6" s="1"/>
  <c r="K165" i="6"/>
  <c r="K101" i="6"/>
  <c r="F101" i="6"/>
  <c r="L101" i="6" s="1"/>
  <c r="L675" i="4"/>
  <c r="E676" i="4"/>
  <c r="F794" i="4"/>
  <c r="K794" i="4"/>
  <c r="K858" i="4"/>
  <c r="F858" i="4"/>
  <c r="F922" i="4"/>
  <c r="K922" i="4"/>
  <c r="F981" i="4"/>
  <c r="K981" i="4"/>
  <c r="K1104" i="4"/>
  <c r="F1104" i="4"/>
  <c r="K1148" i="4"/>
  <c r="F1148" i="4"/>
  <c r="F129" i="6"/>
  <c r="L129" i="6" s="1"/>
  <c r="K129" i="6"/>
  <c r="F10" i="6"/>
  <c r="L10" i="6" s="1"/>
  <c r="K10" i="6"/>
  <c r="K150" i="6"/>
  <c r="F150" i="6"/>
  <c r="L150" i="6" s="1"/>
  <c r="F14" i="6"/>
  <c r="L14" i="6" s="1"/>
  <c r="K14" i="6"/>
  <c r="K53" i="6"/>
  <c r="F53" i="6"/>
  <c r="L53" i="6" s="1"/>
  <c r="K197" i="4"/>
  <c r="F197" i="4"/>
  <c r="F13" i="6"/>
  <c r="L13" i="6" s="1"/>
  <c r="K13" i="6"/>
  <c r="F483" i="4"/>
  <c r="L483" i="4" s="1"/>
  <c r="K483" i="4"/>
  <c r="K83" i="6"/>
  <c r="F83" i="6"/>
  <c r="L83" i="6" s="1"/>
  <c r="K81" i="6"/>
  <c r="F81" i="6"/>
  <c r="L81" i="6" s="1"/>
  <c r="K78" i="6"/>
  <c r="F78" i="6"/>
  <c r="L78" i="6" s="1"/>
  <c r="K125" i="6"/>
  <c r="F125" i="6"/>
  <c r="K151" i="6"/>
  <c r="F151" i="6"/>
  <c r="L151" i="6" s="1"/>
  <c r="F11" i="6"/>
  <c r="L11" i="6" s="1"/>
  <c r="K11" i="6"/>
  <c r="F54" i="6"/>
  <c r="L54" i="6" s="1"/>
  <c r="K54" i="6"/>
  <c r="K149" i="6"/>
  <c r="F149" i="6"/>
  <c r="F9" i="6"/>
  <c r="L9" i="6" s="1"/>
  <c r="K9" i="6"/>
  <c r="F49" i="4"/>
  <c r="K49" i="4"/>
  <c r="K19" i="6"/>
  <c r="F19" i="6"/>
  <c r="L19" i="6" s="1"/>
  <c r="K20" i="6"/>
  <c r="F20" i="6"/>
  <c r="L20" i="6" s="1"/>
  <c r="K80" i="6"/>
  <c r="F80" i="6"/>
  <c r="L80" i="6" s="1"/>
  <c r="F85" i="6"/>
  <c r="L85" i="6" s="1"/>
  <c r="K85" i="6"/>
  <c r="F79" i="6"/>
  <c r="L79" i="6" s="1"/>
  <c r="K79" i="6"/>
  <c r="F82" i="6"/>
  <c r="L82" i="6" s="1"/>
  <c r="K82" i="6"/>
  <c r="F7" i="6"/>
  <c r="L7" i="6" s="1"/>
  <c r="K7" i="6"/>
  <c r="F127" i="6"/>
  <c r="L127" i="6" s="1"/>
  <c r="K127" i="6"/>
  <c r="F198" i="4"/>
  <c r="L198" i="4" s="1"/>
  <c r="K198" i="4"/>
  <c r="K15" i="6"/>
  <c r="F15" i="6"/>
  <c r="L15" i="6" s="1"/>
  <c r="K6" i="6"/>
  <c r="F6" i="6"/>
  <c r="L6" i="6" s="1"/>
  <c r="F56" i="6"/>
  <c r="L56" i="6" s="1"/>
  <c r="K56" i="6"/>
  <c r="F16" i="6"/>
  <c r="L16" i="6" s="1"/>
  <c r="K16" i="6"/>
  <c r="F51" i="4"/>
  <c r="L51" i="4" s="1"/>
  <c r="K51" i="4"/>
  <c r="K126" i="6"/>
  <c r="F126" i="6"/>
  <c r="L126" i="6" s="1"/>
  <c r="K55" i="6"/>
  <c r="F55" i="6"/>
  <c r="L55" i="6" s="1"/>
  <c r="L98" i="6"/>
  <c r="F1073" i="4"/>
  <c r="K1073" i="4"/>
  <c r="L734" i="4"/>
  <c r="E735" i="4"/>
  <c r="F676" i="4" l="1"/>
  <c r="K676" i="4"/>
  <c r="L794" i="4"/>
  <c r="E795" i="4"/>
  <c r="E859" i="4"/>
  <c r="L858" i="4"/>
  <c r="E923" i="4"/>
  <c r="L922" i="4"/>
  <c r="L981" i="4"/>
  <c r="E982" i="4"/>
  <c r="E1105" i="4"/>
  <c r="L1104" i="4"/>
  <c r="L1148" i="4"/>
  <c r="E1149" i="4"/>
  <c r="L125" i="6"/>
  <c r="L147" i="6" s="1"/>
  <c r="F147" i="6"/>
  <c r="F199" i="4"/>
  <c r="L197" i="4"/>
  <c r="F171" i="6"/>
  <c r="L149" i="6"/>
  <c r="L171" i="6" s="1"/>
  <c r="L49" i="4"/>
  <c r="F56" i="4"/>
  <c r="L1073" i="4"/>
  <c r="E1074" i="4"/>
  <c r="K735" i="4"/>
  <c r="F735" i="4"/>
  <c r="L676" i="4" l="1"/>
  <c r="E677" i="4"/>
  <c r="F795" i="4"/>
  <c r="K795" i="4"/>
  <c r="K859" i="4"/>
  <c r="F859" i="4"/>
  <c r="K923" i="4"/>
  <c r="F923" i="4"/>
  <c r="F982" i="4"/>
  <c r="K982" i="4"/>
  <c r="F1105" i="4"/>
  <c r="K1105" i="4"/>
  <c r="F1149" i="4"/>
  <c r="K1149" i="4"/>
  <c r="L199" i="4"/>
  <c r="E32" i="5"/>
  <c r="E10" i="5"/>
  <c r="L56" i="4"/>
  <c r="L735" i="4"/>
  <c r="E736" i="4"/>
  <c r="F1074" i="4"/>
  <c r="K1074" i="4"/>
  <c r="K677" i="4" l="1"/>
  <c r="F677" i="4"/>
  <c r="E796" i="4"/>
  <c r="L795" i="4"/>
  <c r="E860" i="4"/>
  <c r="L859" i="4"/>
  <c r="E924" i="4"/>
  <c r="L923" i="4"/>
  <c r="L982" i="4"/>
  <c r="E983" i="4"/>
  <c r="E1106" i="4"/>
  <c r="L1105" i="4"/>
  <c r="L1149" i="4"/>
  <c r="E1150" i="4"/>
  <c r="E204" i="4"/>
  <c r="H32" i="5"/>
  <c r="E60" i="6"/>
  <c r="H10" i="5"/>
  <c r="K736" i="4"/>
  <c r="F736" i="4"/>
  <c r="E1077" i="4"/>
  <c r="L1074" i="4"/>
  <c r="L677" i="4" l="1"/>
  <c r="E680" i="4"/>
  <c r="K796" i="4"/>
  <c r="F796" i="4"/>
  <c r="F860" i="4"/>
  <c r="K860" i="4"/>
  <c r="K924" i="4"/>
  <c r="F924" i="4"/>
  <c r="F983" i="4"/>
  <c r="K983" i="4"/>
  <c r="K1106" i="4"/>
  <c r="F1106" i="4"/>
  <c r="F1150" i="4"/>
  <c r="K1150" i="4"/>
  <c r="F60" i="6"/>
  <c r="K60" i="6"/>
  <c r="K204" i="4"/>
  <c r="F204" i="4"/>
  <c r="K1077" i="4"/>
  <c r="F1077" i="4"/>
  <c r="L736" i="4"/>
  <c r="E739" i="4"/>
  <c r="F680" i="4" l="1"/>
  <c r="K680" i="4"/>
  <c r="L796" i="4"/>
  <c r="E799" i="4"/>
  <c r="L860" i="4"/>
  <c r="E863" i="4"/>
  <c r="L924" i="4"/>
  <c r="E927" i="4"/>
  <c r="L983" i="4"/>
  <c r="E986" i="4"/>
  <c r="L1106" i="4"/>
  <c r="E1109" i="4"/>
  <c r="L1150" i="4"/>
  <c r="E1153" i="4"/>
  <c r="L204" i="4"/>
  <c r="F205" i="4"/>
  <c r="L60" i="6"/>
  <c r="L75" i="6" s="1"/>
  <c r="F75" i="6"/>
  <c r="F739" i="4"/>
  <c r="K739" i="4"/>
  <c r="E1078" i="4"/>
  <c r="L1077" i="4"/>
  <c r="L680" i="4" l="1"/>
  <c r="E681" i="4"/>
  <c r="K799" i="4"/>
  <c r="F799" i="4"/>
  <c r="K863" i="4"/>
  <c r="F863" i="4"/>
  <c r="K927" i="4"/>
  <c r="F927" i="4"/>
  <c r="F986" i="4"/>
  <c r="K986" i="4"/>
  <c r="K1109" i="4"/>
  <c r="F1109" i="4"/>
  <c r="F1153" i="4"/>
  <c r="K1153" i="4"/>
  <c r="L205" i="4"/>
  <c r="E33" i="5"/>
  <c r="L739" i="4"/>
  <c r="E740" i="4"/>
  <c r="F1078" i="4"/>
  <c r="K1078" i="4"/>
  <c r="K681" i="4" l="1"/>
  <c r="F681" i="4"/>
  <c r="L799" i="4"/>
  <c r="E800" i="4"/>
  <c r="L863" i="4"/>
  <c r="E864" i="4"/>
  <c r="L927" i="4"/>
  <c r="E928" i="4"/>
  <c r="L986" i="4"/>
  <c r="E987" i="4"/>
  <c r="L1109" i="4"/>
  <c r="E1110" i="4"/>
  <c r="L1153" i="4"/>
  <c r="E1154" i="4"/>
  <c r="E60" i="4"/>
  <c r="E70" i="4"/>
  <c r="E481" i="4"/>
  <c r="H33" i="5"/>
  <c r="L1078" i="4"/>
  <c r="E1079" i="4"/>
  <c r="F740" i="4"/>
  <c r="K740" i="4"/>
  <c r="L681" i="4" l="1"/>
  <c r="E682" i="4"/>
  <c r="K800" i="4"/>
  <c r="F800" i="4"/>
  <c r="F864" i="4"/>
  <c r="K864" i="4"/>
  <c r="F928" i="4"/>
  <c r="K928" i="4"/>
  <c r="K987" i="4"/>
  <c r="F987" i="4"/>
  <c r="F1110" i="4"/>
  <c r="K1110" i="4"/>
  <c r="K1154" i="4"/>
  <c r="F1154" i="4"/>
  <c r="K481" i="4"/>
  <c r="F481" i="4"/>
  <c r="K70" i="4"/>
  <c r="F70" i="4"/>
  <c r="K60" i="4"/>
  <c r="F60" i="4"/>
  <c r="F1079" i="4"/>
  <c r="K1079" i="4"/>
  <c r="L740" i="4"/>
  <c r="E741" i="4"/>
  <c r="K682" i="4" l="1"/>
  <c r="F682" i="4"/>
  <c r="L800" i="4"/>
  <c r="E801" i="4"/>
  <c r="L864" i="4"/>
  <c r="E865" i="4"/>
  <c r="L928" i="4"/>
  <c r="E929" i="4"/>
  <c r="L987" i="4"/>
  <c r="E988" i="4"/>
  <c r="L1110" i="4"/>
  <c r="E1111" i="4"/>
  <c r="L1154" i="4"/>
  <c r="E1155" i="4"/>
  <c r="L70" i="4"/>
  <c r="F76" i="4"/>
  <c r="F66" i="4"/>
  <c r="L60" i="4"/>
  <c r="L481" i="4"/>
  <c r="F495" i="4"/>
  <c r="K741" i="4"/>
  <c r="F741" i="4"/>
  <c r="L1079" i="4"/>
  <c r="F1080" i="4"/>
  <c r="L682" i="4" l="1"/>
  <c r="F683" i="4"/>
  <c r="K801" i="4"/>
  <c r="F801" i="4"/>
  <c r="K865" i="4"/>
  <c r="F865" i="4"/>
  <c r="F929" i="4"/>
  <c r="K929" i="4"/>
  <c r="K988" i="4"/>
  <c r="F988" i="4"/>
  <c r="F1111" i="4"/>
  <c r="K1111" i="4"/>
  <c r="K1155" i="4"/>
  <c r="F1155" i="4"/>
  <c r="L495" i="4"/>
  <c r="E67" i="5"/>
  <c r="E11" i="5"/>
  <c r="L66" i="4"/>
  <c r="L76" i="4"/>
  <c r="E12" i="5"/>
  <c r="L741" i="4"/>
  <c r="F742" i="4"/>
  <c r="E107" i="5"/>
  <c r="L1080" i="4"/>
  <c r="L683" i="4" l="1"/>
  <c r="E94" i="5"/>
  <c r="L801" i="4"/>
  <c r="F802" i="4"/>
  <c r="L865" i="4"/>
  <c r="F866" i="4"/>
  <c r="L929" i="4"/>
  <c r="F930" i="4"/>
  <c r="L988" i="4"/>
  <c r="F989" i="4"/>
  <c r="L1111" i="4"/>
  <c r="F1112" i="4"/>
  <c r="L1155" i="4"/>
  <c r="F1156" i="4"/>
  <c r="H12" i="5"/>
  <c r="E30" i="6"/>
  <c r="H11" i="5"/>
  <c r="E100" i="6"/>
  <c r="E23" i="6"/>
  <c r="H67" i="5"/>
  <c r="H107" i="5"/>
  <c r="E31" i="6"/>
  <c r="E203" i="6"/>
  <c r="E96" i="5"/>
  <c r="E103" i="9" s="1"/>
  <c r="L742" i="4"/>
  <c r="F103" i="9" l="1"/>
  <c r="K103" i="9"/>
  <c r="E102" i="6"/>
  <c r="E197" i="6"/>
  <c r="H94" i="5"/>
  <c r="E98" i="5"/>
  <c r="L802" i="4"/>
  <c r="L866" i="4"/>
  <c r="E100" i="5"/>
  <c r="L930" i="4"/>
  <c r="E102" i="5"/>
  <c r="L989" i="4"/>
  <c r="E104" i="5"/>
  <c r="L1112" i="4"/>
  <c r="E109" i="5"/>
  <c r="E111" i="5"/>
  <c r="L1156" i="4"/>
  <c r="F23" i="6"/>
  <c r="L23" i="6" s="1"/>
  <c r="K23" i="6"/>
  <c r="K100" i="6"/>
  <c r="F100" i="6"/>
  <c r="L100" i="6" s="1"/>
  <c r="K30" i="6"/>
  <c r="F30" i="6"/>
  <c r="L30" i="6" s="1"/>
  <c r="F203" i="6"/>
  <c r="L203" i="6" s="1"/>
  <c r="K203" i="6"/>
  <c r="H96" i="5"/>
  <c r="E103" i="6"/>
  <c r="E198" i="6"/>
  <c r="K31" i="6"/>
  <c r="F31" i="6"/>
  <c r="L103" i="9" l="1"/>
  <c r="L123" i="9" s="1"/>
  <c r="F123" i="9"/>
  <c r="K197" i="6"/>
  <c r="F197" i="6"/>
  <c r="L197" i="6" s="1"/>
  <c r="K102" i="6"/>
  <c r="F102" i="6"/>
  <c r="L102" i="6" s="1"/>
  <c r="E199" i="6"/>
  <c r="H98" i="5"/>
  <c r="E104" i="6"/>
  <c r="H100" i="5"/>
  <c r="E105" i="6"/>
  <c r="E200" i="6"/>
  <c r="E201" i="6"/>
  <c r="H102" i="5"/>
  <c r="E106" i="6"/>
  <c r="H104" i="5"/>
  <c r="E107" i="6"/>
  <c r="E202" i="6"/>
  <c r="E204" i="6"/>
  <c r="H109" i="5"/>
  <c r="E32" i="6"/>
  <c r="H111" i="5"/>
  <c r="E109" i="6"/>
  <c r="F198" i="6"/>
  <c r="K198" i="6"/>
  <c r="L31" i="6"/>
  <c r="F103" i="6"/>
  <c r="K103" i="6"/>
  <c r="K104" i="6" l="1"/>
  <c r="F104" i="6"/>
  <c r="L104" i="6" s="1"/>
  <c r="F199" i="6"/>
  <c r="L199" i="6" s="1"/>
  <c r="K199" i="6"/>
  <c r="K105" i="6"/>
  <c r="F105" i="6"/>
  <c r="L105" i="6" s="1"/>
  <c r="F200" i="6"/>
  <c r="L200" i="6" s="1"/>
  <c r="K200" i="6"/>
  <c r="F106" i="6"/>
  <c r="L106" i="6" s="1"/>
  <c r="K106" i="6"/>
  <c r="F201" i="6"/>
  <c r="L201" i="6" s="1"/>
  <c r="K201" i="6"/>
  <c r="F202" i="6"/>
  <c r="L202" i="6" s="1"/>
  <c r="K202" i="6"/>
  <c r="F107" i="6"/>
  <c r="L107" i="6" s="1"/>
  <c r="K107" i="6"/>
  <c r="K32" i="6"/>
  <c r="F32" i="6"/>
  <c r="K204" i="6"/>
  <c r="F204" i="6"/>
  <c r="L204" i="6" s="1"/>
  <c r="F109" i="6"/>
  <c r="L109" i="6" s="1"/>
  <c r="K109" i="6"/>
  <c r="L198" i="6"/>
  <c r="L103" i="6"/>
  <c r="L123" i="6" l="1"/>
  <c r="F123" i="6"/>
  <c r="L32" i="6"/>
  <c r="L51" i="6" s="1"/>
  <c r="F51" i="6"/>
  <c r="E205" i="6"/>
  <c r="K205" i="6" l="1"/>
  <c r="F205" i="6"/>
  <c r="F216" i="6" s="1"/>
  <c r="L205" i="6" l="1"/>
  <c r="L216" i="6" s="1"/>
  <c r="M9" i="8" l="1"/>
  <c r="M16" i="8" s="1"/>
  <c r="E5" i="7"/>
  <c r="AP19" i="8" l="1"/>
  <c r="AP20" i="8"/>
  <c r="AO19" i="8"/>
  <c r="AO20" i="8"/>
  <c r="M22" i="8"/>
  <c r="AO6" i="8"/>
  <c r="E15" i="7"/>
  <c r="K15" i="7" s="1"/>
  <c r="F5" i="7"/>
  <c r="L5" i="7" s="1"/>
  <c r="L27" i="7" s="1"/>
  <c r="K5" i="7"/>
  <c r="M27" i="8" l="1"/>
  <c r="F27" i="7"/>
  <c r="F15" i="7"/>
  <c r="E14" i="7" s="1"/>
  <c r="L15" i="7" l="1"/>
  <c r="M28" i="8"/>
  <c r="K1182" i="4" l="1"/>
  <c r="F1182" i="4"/>
  <c r="L1182" i="4" s="1"/>
  <c r="E1183" i="4"/>
  <c r="K1183" i="4" s="1"/>
  <c r="F1183" i="4" l="1"/>
  <c r="E1184" i="4" l="1"/>
  <c r="L1183" i="4"/>
  <c r="K1184" i="4" l="1"/>
  <c r="F1184" i="4"/>
  <c r="L1184" i="4" l="1"/>
  <c r="E1187" i="4"/>
  <c r="F1187" i="4" l="1"/>
  <c r="K1187" i="4"/>
  <c r="L1187" i="4" l="1"/>
  <c r="E1188" i="4"/>
  <c r="K1188" i="4" l="1"/>
  <c r="F1188" i="4"/>
  <c r="L1188" i="4" l="1"/>
  <c r="E1189" i="4"/>
  <c r="K1189" i="4" l="1"/>
  <c r="F1189" i="4"/>
  <c r="L1189" i="4" l="1"/>
  <c r="F1190" i="4"/>
  <c r="E113" i="5" s="1"/>
  <c r="E218" i="6" l="1"/>
  <c r="H113" i="5"/>
  <c r="H114" i="5"/>
  <c r="L1190" i="4"/>
  <c r="K218" i="6" l="1"/>
  <c r="F218" i="6"/>
  <c r="L218" i="6" l="1"/>
  <c r="E228" i="6" l="1"/>
  <c r="F228" i="6" l="1"/>
  <c r="K228" i="6"/>
  <c r="L228" i="6" l="1"/>
  <c r="E229" i="6" s="1"/>
  <c r="K229" i="6" l="1"/>
  <c r="F229" i="6"/>
  <c r="L229" i="6" l="1"/>
  <c r="L240" i="6" s="1"/>
  <c r="F240" i="6"/>
  <c r="F14" i="7" l="1"/>
  <c r="K14" i="7"/>
  <c r="L14" i="7" l="1"/>
  <c r="AN38" i="8" s="1"/>
  <c r="M38" i="8" s="1"/>
  <c r="M32" i="8" s="1"/>
  <c r="M33" i="8" s="1"/>
  <c r="M34" i="8" s="1"/>
  <c r="M35" i="8" s="1"/>
  <c r="AO15" i="8" l="1"/>
  <c r="AO13" i="8"/>
  <c r="N23" i="8"/>
  <c r="T13" i="7"/>
  <c r="AO7" i="8"/>
  <c r="M40" i="8"/>
  <c r="AG4" i="8" s="1"/>
  <c r="T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AO13" authorId="0" shapeId="0" xr:uid="{00000000-0006-0000-0000-000001000000}">
      <text>
        <r>
          <rPr>
            <sz val="10"/>
            <color indexed="81"/>
            <rFont val="Tahoma"/>
            <family val="2"/>
          </rPr>
          <t>2.3%</t>
        </r>
      </text>
    </comment>
    <comment ref="AO15" authorId="0" shapeId="0" xr:uid="{00000000-0006-0000-0000-000002000000}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3.11%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2.28%+4,325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2.37%</t>
        </r>
      </text>
    </comment>
  </commentList>
</comments>
</file>

<file path=xl/sharedStrings.xml><?xml version="1.0" encoding="utf-8"?>
<sst xmlns="http://schemas.openxmlformats.org/spreadsheetml/2006/main" count="25570" uniqueCount="3132">
  <si>
    <t>공 종 별 집 계 표</t>
  </si>
  <si>
    <t>[ 확장양수장 신설사업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</si>
  <si>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</si>
  <si>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</si>
  <si>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</si>
  <si>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</si>
  <si>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</si>
  <si>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</si>
  <si>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</si>
  <si>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</si>
  <si>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</si>
  <si>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</si>
  <si>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</si>
  <si>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</si>
  <si>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</si>
  <si>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</si>
  <si>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</si>
  <si>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</si>
  <si>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</si>
  <si>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</si>
  <si>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</si>
  <si>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</si>
  <si>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</si>
  <si>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</si>
  <si>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</si>
  <si>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</si>
  <si>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</si>
  <si>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</si>
  <si>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</si>
  <si>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</si>
  <si>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</si>
  <si>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</si>
  <si>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</si>
  <si>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</si>
  <si>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</si>
  <si>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</si>
  <si>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</si>
  <si>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</si>
  <si>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</si>
  <si>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</si>
  <si>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</si>
  <si>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</si>
  <si>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</si>
  <si>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</si>
  <si>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</si>
  <si>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</si>
  <si>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</si>
  <si>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</si>
  <si>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</si>
  <si>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</si>
  <si>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</si>
  <si>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확장양수장 신설사업 전기공사</t>
  </si>
  <si>
    <t/>
  </si>
  <si>
    <t>01</t>
  </si>
  <si>
    <t>0101  전기공사</t>
  </si>
  <si>
    <t>0101</t>
  </si>
  <si>
    <t>010101  옥외전기설비공사</t>
  </si>
  <si>
    <t>010101</t>
  </si>
  <si>
    <t>1종금속제가요전선관</t>
  </si>
  <si>
    <t>비닐피복, 28 mm 방수</t>
  </si>
  <si>
    <t>M</t>
  </si>
  <si>
    <t>호표 38</t>
  </si>
  <si>
    <t>5853949F59EA5DD658398434652D23</t>
  </si>
  <si>
    <t>T</t>
  </si>
  <si>
    <t>F</t>
  </si>
  <si>
    <t>0101015853949F59EA5DD658398434652D23</t>
  </si>
  <si>
    <t>비닐피복, 54 mm 방수</t>
  </si>
  <si>
    <t>호표 39</t>
  </si>
  <si>
    <t>5853949F59EA5DD6583984346528A1</t>
  </si>
  <si>
    <t>0101015853949F59EA5DD6583984346528A1</t>
  </si>
  <si>
    <t>파상형 경질폴리에틸렌 전선관</t>
  </si>
  <si>
    <t>30㎜</t>
  </si>
  <si>
    <t>호표 40</t>
  </si>
  <si>
    <t>5853949F59EA5DF13638840EE550A2</t>
  </si>
  <si>
    <t>0101015853949F59EA5DF13638840EE550A2</t>
  </si>
  <si>
    <t>40㎜</t>
  </si>
  <si>
    <t>호표 41</t>
  </si>
  <si>
    <t>5853949F59EA5DF13638840EE55376</t>
  </si>
  <si>
    <t>0101015853949F59EA5DF13638840EE55376</t>
  </si>
  <si>
    <t>50㎜</t>
  </si>
  <si>
    <t>호표 42</t>
  </si>
  <si>
    <t>5853949F59EA5DF13638840EE5526F</t>
  </si>
  <si>
    <t>0101015853949F59EA5DF13638840EE5526F</t>
  </si>
  <si>
    <t>65㎜</t>
  </si>
  <si>
    <t>호표 43</t>
  </si>
  <si>
    <t>5853949F59EA5DF13638840EE55524</t>
  </si>
  <si>
    <t>0101015853949F59EA5DF13638840EE55524</t>
  </si>
  <si>
    <t>80㎜</t>
  </si>
  <si>
    <t>호표 44</t>
  </si>
  <si>
    <t>5853949F59EA5DF13638840EE5541D</t>
  </si>
  <si>
    <t>0101015853949F59EA5DF13638840EE5541D</t>
  </si>
  <si>
    <t>난연성 비닐절연 접지용전선</t>
  </si>
  <si>
    <t>0.6/1kV F-GV  4㎟</t>
  </si>
  <si>
    <t>호표 47</t>
  </si>
  <si>
    <t>5853949F59D9EE50673F64F0852C4C</t>
  </si>
  <si>
    <t>0101015853949F59D9EE50673F64F0852C4C</t>
  </si>
  <si>
    <t>0.6/1kV F-GV  6㎟</t>
  </si>
  <si>
    <t>호표 48</t>
  </si>
  <si>
    <t>5853949F59D9EE50673F64F0852D52</t>
  </si>
  <si>
    <t>0101015853949F59D9EE50673F64F0852D52</t>
  </si>
  <si>
    <t>0.6/1kV F-GV  16㎟</t>
  </si>
  <si>
    <t>호표 49</t>
  </si>
  <si>
    <t>5853949F59D9EE50673F64F0852BA5</t>
  </si>
  <si>
    <t>0101015853949F59D9EE50673F64F0852BA5</t>
  </si>
  <si>
    <t>6/10kV고압가교폴리에틸렌(F-CV)</t>
  </si>
  <si>
    <t>1C 50㎟(3열)</t>
  </si>
  <si>
    <t>호표 10</t>
  </si>
  <si>
    <t>5F546497C900DCEBF63AC47A857676</t>
  </si>
  <si>
    <t>0101015F546497C900DCEBF63AC47A857676</t>
  </si>
  <si>
    <t>3C 25㎟</t>
  </si>
  <si>
    <t>호표 11</t>
  </si>
  <si>
    <t>5F546497C900DCEBF63AC468250D8F</t>
  </si>
  <si>
    <t>0101015F546497C900DCEBF63AC468250D8F</t>
  </si>
  <si>
    <t>0.6/1kV가교폴리에틸렌(F-CV) 옥외</t>
  </si>
  <si>
    <t>3C 4㎟</t>
  </si>
  <si>
    <t>호표 52</t>
  </si>
  <si>
    <t>5853949F59CF77FD0A36D4AAE57E14</t>
  </si>
  <si>
    <t>0101015853949F59CF77FD0A36D4AAE57E14</t>
  </si>
  <si>
    <t>4C 6㎟</t>
  </si>
  <si>
    <t>호표 53</t>
  </si>
  <si>
    <t>5853949F59CF77FD0A36D4AAC54B97</t>
  </si>
  <si>
    <t>0101015853949F59CF77FD0A36D4AAC54B97</t>
  </si>
  <si>
    <t>4C 35㎟</t>
  </si>
  <si>
    <t>호표 54</t>
  </si>
  <si>
    <t>5853949F59CF77FD0A36D4AAC5473C</t>
  </si>
  <si>
    <t>0101015853949F59CF77FD0A36D4AAC5473C</t>
  </si>
  <si>
    <t>0.6/1kV제어용난연(F-CVV-SB)</t>
  </si>
  <si>
    <t>2C 1.5㎟</t>
  </si>
  <si>
    <t>호표 12</t>
  </si>
  <si>
    <t>5F546497C900DCEBDB3D0496E547FD</t>
  </si>
  <si>
    <t>0101015F546497C900DCEBDB3D0496E547FD</t>
  </si>
  <si>
    <t>20C 1.5㎟</t>
  </si>
  <si>
    <t>호표 13</t>
  </si>
  <si>
    <t>5F546497C900DCEBDB3D0496650F0F</t>
  </si>
  <si>
    <t>0101015F546497C900DCEBDB3D0496650F0F</t>
  </si>
  <si>
    <t>풀박스</t>
  </si>
  <si>
    <t>200x200x200</t>
  </si>
  <si>
    <t>개</t>
  </si>
  <si>
    <t>호표 78</t>
  </si>
  <si>
    <t>5853949F5966F16FE53514AEC5F595</t>
  </si>
  <si>
    <t>0101015853949F5966F16FE53514AEC5F595</t>
  </si>
  <si>
    <t>전기맨홀</t>
  </si>
  <si>
    <t>1000x1000x1000</t>
  </si>
  <si>
    <t>개소</t>
  </si>
  <si>
    <t>호표 64</t>
  </si>
  <si>
    <t>5853949F59ACA058043E546E051B5B</t>
  </si>
  <si>
    <t>0101015853949F59ACA058043E546E051B5B</t>
  </si>
  <si>
    <t>관로구방수</t>
  </si>
  <si>
    <t>D 50</t>
  </si>
  <si>
    <t>호표 66</t>
  </si>
  <si>
    <t>5853949F59ACA02CC83B2431455110</t>
  </si>
  <si>
    <t>0101015853949F59ACA02CC83B2431455110</t>
  </si>
  <si>
    <t>D 65</t>
  </si>
  <si>
    <t>호표 67</t>
  </si>
  <si>
    <t>5853949F59ACA02CC83B2431455009</t>
  </si>
  <si>
    <t>0101015853949F59ACA02CC83B2431455009</t>
  </si>
  <si>
    <t>D 80</t>
  </si>
  <si>
    <t>호표 68</t>
  </si>
  <si>
    <t>5853949F59ACA02CC83B24314557B8</t>
  </si>
  <si>
    <t>0101015853949F59ACA02CC83B24314557B8</t>
  </si>
  <si>
    <t>경고 테이프(저압용)</t>
  </si>
  <si>
    <t>200*250</t>
  </si>
  <si>
    <t>호표 69</t>
  </si>
  <si>
    <t>5853949F59ACA02CC83A14C235A3BC</t>
  </si>
  <si>
    <t>0101015853949F59ACA02CC83A14C235A3BC</t>
  </si>
  <si>
    <t>경고 테이프(고압용)</t>
  </si>
  <si>
    <t>호표 70</t>
  </si>
  <si>
    <t>5853949F59ACA02CC83A14C235A0E8</t>
  </si>
  <si>
    <t>0101015853949F59ACA02CC83A14C235A0E8</t>
  </si>
  <si>
    <t>지중선용 가선철물</t>
  </si>
  <si>
    <t>지중선로표시기, 전규격</t>
  </si>
  <si>
    <t>EA</t>
  </si>
  <si>
    <t>호표 71</t>
  </si>
  <si>
    <t>5853949F59ACA02CC83A14C205EFF5</t>
  </si>
  <si>
    <t>0101015853949F59ACA02CC83A14C205EFF5</t>
  </si>
  <si>
    <t>자립형 분전반설치비</t>
  </si>
  <si>
    <t>면</t>
  </si>
  <si>
    <t>관급자재</t>
  </si>
  <si>
    <t>5F546497C900DCD94E36344E458D91</t>
  </si>
  <si>
    <t>0101015F546497C900DCD94E36344E458D91</t>
  </si>
  <si>
    <t>분전반 PAD</t>
  </si>
  <si>
    <t>1000x400x300</t>
  </si>
  <si>
    <t>호표 9</t>
  </si>
  <si>
    <t>5F546497C900DCEBAE3B5484859831</t>
  </si>
  <si>
    <t>0101015F546497C900DCEBAE3B5484859831</t>
  </si>
  <si>
    <t>분전반</t>
  </si>
  <si>
    <t>양수장현장조작반 제작</t>
  </si>
  <si>
    <t>594334EB990E66AB71315404058B98</t>
  </si>
  <si>
    <t>010101594334EB990E66AB71315404058B98</t>
  </si>
  <si>
    <t>유입수문현장조작반 제작 (수문#1,2)</t>
  </si>
  <si>
    <t>594334EB990E66AB71315404058AF1</t>
  </si>
  <si>
    <t>010101594334EB990E66AB71315404058AF1</t>
  </si>
  <si>
    <t>보통토사</t>
  </si>
  <si>
    <t>㎥</t>
  </si>
  <si>
    <t>호표 22</t>
  </si>
  <si>
    <t>581A341D89B3D0DD7E38E4D8252150</t>
  </si>
  <si>
    <t>010101581A341D89B3D0DD7E38E4D8252150</t>
  </si>
  <si>
    <t>호표 23</t>
  </si>
  <si>
    <t>581A341D89B3D0DD7E38E4D835C899</t>
  </si>
  <si>
    <t>010101581A341D89B3D0DD7E38E4D835C899</t>
  </si>
  <si>
    <t>박스커넥터-비닐, 28mm 방수</t>
  </si>
  <si>
    <t>5F39B4F6191BCC929E3D7455358B9DD8B10D1E</t>
  </si>
  <si>
    <t>0101015F39B4F6191BCC929E3D7455358B9DD8B10D1E</t>
  </si>
  <si>
    <t>박스커넥터-비닐, 54mm 방수</t>
  </si>
  <si>
    <t>5F39B4F6191BCC929E3D7455358B9DD8B10C0E</t>
  </si>
  <si>
    <t>0101015F39B4F6191BCC929E3D7455358B9DD8B10C0E</t>
  </si>
  <si>
    <t>[ 합           계 ]</t>
  </si>
  <si>
    <t>TOTAL</t>
  </si>
  <si>
    <t>010102  옥외보안등설비공사</t>
  </si>
  <si>
    <t>010102</t>
  </si>
  <si>
    <t>0101025853949F59EA5DF13638840EE550A2</t>
  </si>
  <si>
    <t>0101025853949F59D9EE50673F64F0852D52</t>
  </si>
  <si>
    <t>2C 6㎟</t>
  </si>
  <si>
    <t>호표 51</t>
  </si>
  <si>
    <t>5853949F59CF77FD0A36D4AA85D04E</t>
  </si>
  <si>
    <t>0101025853949F59CF77FD0A36D4AA85D04E</t>
  </si>
  <si>
    <t>0.6/1kV가교폴리에틸렌(F-CV) 옥내</t>
  </si>
  <si>
    <t>호표 56</t>
  </si>
  <si>
    <t>5853949F59CF77FD0A3424D165E6CD</t>
  </si>
  <si>
    <t>0101025853949F59CF77FD0A3424D165E6CD</t>
  </si>
  <si>
    <t>D 30</t>
  </si>
  <si>
    <t>호표 65</t>
  </si>
  <si>
    <t>5853949F59ACA02CC83B2431455237</t>
  </si>
  <si>
    <t>0101025853949F59ACA02CC83B2431455237</t>
  </si>
  <si>
    <t>0101025853949F59ACA02CC83A14C235A3BC</t>
  </si>
  <si>
    <t>가로등 방수접속함</t>
  </si>
  <si>
    <t>누전차단기내장</t>
  </si>
  <si>
    <t>호표 72</t>
  </si>
  <si>
    <t>5853949F59ACA02CC83DD40A85728A</t>
  </si>
  <si>
    <t>0101025853949F59ACA02CC83DD40A85728A</t>
  </si>
  <si>
    <t>외등기초(4M이하)</t>
  </si>
  <si>
    <t>400*600*600</t>
  </si>
  <si>
    <t>호표 7</t>
  </si>
  <si>
    <t>5F546497C900DCEBAE3B548495A4A1</t>
  </si>
  <si>
    <t>0101025F546497C900DCEBAE3B548495A4A1</t>
  </si>
  <si>
    <t>조명기구 "옥외보안등"</t>
  </si>
  <si>
    <t>LED 60W/5M</t>
  </si>
  <si>
    <t>조</t>
  </si>
  <si>
    <t>호표 89</t>
  </si>
  <si>
    <t>594324C489723668933D541F853AC0</t>
  </si>
  <si>
    <t>010102594324C489723668933D541F853AC0</t>
  </si>
  <si>
    <t>010102581A341D89B3D0DD7E38E4D8252150</t>
  </si>
  <si>
    <t>010102581A341D89B3D0DD7E38E4D835C899</t>
  </si>
  <si>
    <t>010103  수변전설비공사</t>
  </si>
  <si>
    <t>010103</t>
  </si>
  <si>
    <t>경질비닐전선관</t>
  </si>
  <si>
    <t>HI 36 mm</t>
  </si>
  <si>
    <t>호표 34</t>
  </si>
  <si>
    <t>5853949F59EA5D98A33C6477251975</t>
  </si>
  <si>
    <t>0101035853949F59EA5D98A33C6477251975</t>
  </si>
  <si>
    <t>0101035853949F59D9EE50673F64F0852D52</t>
  </si>
  <si>
    <t>0.6/1kV F-GV  50㎟</t>
  </si>
  <si>
    <t>호표 50</t>
  </si>
  <si>
    <t>5853949F59D9EE50673F64F0852623</t>
  </si>
  <si>
    <t>0101035853949F59D9EE50673F64F0852623</t>
  </si>
  <si>
    <t>0101035F546497C900DCEBF63AC47A857676</t>
  </si>
  <si>
    <t>0101035F546497C900DCEBF63AC468250D8F</t>
  </si>
  <si>
    <t>호표 57</t>
  </si>
  <si>
    <t>5853949F59CF77FD0A35344085BAA3</t>
  </si>
  <si>
    <t>0101035853949F59CF77FD0A35344085BAA3</t>
  </si>
  <si>
    <t>호표 58</t>
  </si>
  <si>
    <t>5853949F59CF77FD0A3274FBA5DD7D</t>
  </si>
  <si>
    <t>0101035853949F59CF77FD0A3274FBA5DD7D</t>
  </si>
  <si>
    <t>호표 59</t>
  </si>
  <si>
    <t>5853949F59CF77FD0A3274FBA5D14C</t>
  </si>
  <si>
    <t>0101035853949F59CF77FD0A3274FBA5D14C</t>
  </si>
  <si>
    <t>0101035F546497C900DCEBDB3D0496E547FD</t>
  </si>
  <si>
    <t>0101035F546497C900DCEBDB3D0496650F0F</t>
  </si>
  <si>
    <t>CABLE DUCT COVER(전기) - 철거후재사용</t>
  </si>
  <si>
    <t>W800x100H</t>
  </si>
  <si>
    <t>호표 60</t>
  </si>
  <si>
    <t>5853949F59BD053A1531C499353EA2</t>
  </si>
  <si>
    <t>0101035853949F59BD053A1531C499353EA2</t>
  </si>
  <si>
    <t>덕트형 케이블트레이</t>
  </si>
  <si>
    <t>DUCT, W 300</t>
  </si>
  <si>
    <t>호표 61</t>
  </si>
  <si>
    <t>5853949F59BD053A153494C6B5E579</t>
  </si>
  <si>
    <t>0101035853949F59BD053A153494C6B5E579</t>
  </si>
  <si>
    <t>덕트형 케이블트레이부속품</t>
  </si>
  <si>
    <t>HOR. ELBOW, W 300</t>
  </si>
  <si>
    <t>호표 62</t>
  </si>
  <si>
    <t>5853949F59BD053A153494C6A5DC5A</t>
  </si>
  <si>
    <t>0101035853949F59BD053A153494C6A5DC5A</t>
  </si>
  <si>
    <t>트레이,덕트지지대-벽체or바닥</t>
  </si>
  <si>
    <t>W300</t>
  </si>
  <si>
    <t>호표 19</t>
  </si>
  <si>
    <t>5F546497C900DCF45136B4E585DA79</t>
  </si>
  <si>
    <t>0101035F546497C900DCF45136B4E585DA79</t>
  </si>
  <si>
    <t>케이블트레이부속품</t>
  </si>
  <si>
    <t>SHANK BOLT &amp; NUT, 아연도</t>
  </si>
  <si>
    <t>5F39B4F6191BCC929E3E14F91578CAF28D7CF3</t>
  </si>
  <si>
    <t>0101035F39B4F6191BCC929E3E14F91578CAF28D7CF3</t>
  </si>
  <si>
    <t>BONDING JUMPER, 38㎟</t>
  </si>
  <si>
    <t>5F39B4F6191BCC929E3E14F91578CAF28D7CF7</t>
  </si>
  <si>
    <t>0101035F39B4F6191BCC929E3E14F91578CAF28D7CF7</t>
  </si>
  <si>
    <t>CONNECTOR, W 300</t>
  </si>
  <si>
    <t>5F39B4F6191BCC929E3E14F91578CAF288FB5E</t>
  </si>
  <si>
    <t>0101035F39B4F6191BCC929E3E14F91578CAF288FB5E</t>
  </si>
  <si>
    <t>러그단자(전력용)-1C</t>
  </si>
  <si>
    <t>동관단자 2 HOLE 35 ㎟</t>
  </si>
  <si>
    <t>호표 15</t>
  </si>
  <si>
    <t>5F546497C900DCEB3B3BE47F85F105</t>
  </si>
  <si>
    <t>0101035F546497C900DCEB3B3BE47F85F105</t>
  </si>
  <si>
    <t>압착단자(접지용)</t>
  </si>
  <si>
    <t>R형동선 나압착 16 ㎟</t>
  </si>
  <si>
    <t>호표 16</t>
  </si>
  <si>
    <t>5F546497C900DCEB3B3BE431D5687B</t>
  </si>
  <si>
    <t>0101035F546497C900DCEB3B3BE431D5687B</t>
  </si>
  <si>
    <t>압착단자(전력용)-1C</t>
  </si>
  <si>
    <t>R형동선 나압착 25 ㎟</t>
  </si>
  <si>
    <t>호표 17</t>
  </si>
  <si>
    <t>5F546497C900DCEB3B3BE431D56E9C</t>
  </si>
  <si>
    <t>0101035F546497C900DCEB3B3BE431D56E9C</t>
  </si>
  <si>
    <t>케이블 단말접속자재</t>
  </si>
  <si>
    <t>자기수축,6.9kV 1Cx60 ㎟</t>
  </si>
  <si>
    <t>KIT</t>
  </si>
  <si>
    <t>호표 14</t>
  </si>
  <si>
    <t>5F546497C900DCEB3B3AD4C2B595A3</t>
  </si>
  <si>
    <t>0101035F546497C900DCEB3B3AD4C2B595A3</t>
  </si>
  <si>
    <t>배선용 차단기</t>
  </si>
  <si>
    <t>4P 460V 125AF</t>
  </si>
  <si>
    <t>대</t>
  </si>
  <si>
    <t>호표 79</t>
  </si>
  <si>
    <t>5853949F5966F15D743AA4AD555392</t>
  </si>
  <si>
    <t>0101035853949F5966F15D743AA4AD555392</t>
  </si>
  <si>
    <t>분전반설치비</t>
  </si>
  <si>
    <t>호표 20</t>
  </si>
  <si>
    <t>5F546497C900DCD94E36344E458D92</t>
  </si>
  <si>
    <t>0101035F546497C900DCD94E36344E458D92</t>
  </si>
  <si>
    <t>수.배전반 PAD</t>
  </si>
  <si>
    <t>800x2200x100</t>
  </si>
  <si>
    <t>호표 8</t>
  </si>
  <si>
    <t>5F546497C900DCEBAE3B54848599DD</t>
  </si>
  <si>
    <t>0101035F546497C900DCEBAE3B54848599DD</t>
  </si>
  <si>
    <t>현황판 철거 후 신설</t>
  </si>
  <si>
    <t>호표 90</t>
  </si>
  <si>
    <t>594334EB990E66AB7131540415AB72</t>
  </si>
  <si>
    <t>010103594334EB990E66AB7131540415AB72</t>
  </si>
  <si>
    <t>수배전반 [배수펌프장]</t>
  </si>
  <si>
    <t>HV-A6 제작</t>
  </si>
  <si>
    <t>594334EB990E66AB713154040582BB</t>
  </si>
  <si>
    <t>010103594334EB990E66AB713154040582BB</t>
  </si>
  <si>
    <t>수배전반 [양수장]</t>
  </si>
  <si>
    <t>HV-D1 제작</t>
  </si>
  <si>
    <t>594334EB990E66AB71315404058195</t>
  </si>
  <si>
    <t>010103594334EB990E66AB71315404058195</t>
  </si>
  <si>
    <t>HV-D2 제작</t>
  </si>
  <si>
    <t>594334EB990E66AB7131540405808E</t>
  </si>
  <si>
    <t>010103594334EB990E66AB7131540405808E</t>
  </si>
  <si>
    <t>HV-D3 제작</t>
  </si>
  <si>
    <t>594334EB990E66AB7131540405873D</t>
  </si>
  <si>
    <t>010103594334EB990E66AB7131540405873D</t>
  </si>
  <si>
    <t>HV-D4 제작</t>
  </si>
  <si>
    <t>594334EB990E66AB71315404058616</t>
  </si>
  <si>
    <t>010103594334EB990E66AB71315404058616</t>
  </si>
  <si>
    <t>HV-D5 제작</t>
  </si>
  <si>
    <t>594334EB990E66AB71315404058570</t>
  </si>
  <si>
    <t>010103594334EB990E66AB71315404058570</t>
  </si>
  <si>
    <t>배전반설치</t>
  </si>
  <si>
    <t>W800*H2350*D2000</t>
  </si>
  <si>
    <t>594334EB990E66AB71315404058469</t>
  </si>
  <si>
    <t>010103594334EB990E66AB71315404058469</t>
  </si>
  <si>
    <t>LP-1 제작</t>
  </si>
  <si>
    <t>호표 108</t>
  </si>
  <si>
    <t>594334EB990E66AB713154043558C8</t>
  </si>
  <si>
    <t>010103594334EB990E66AB713154043558C8</t>
  </si>
  <si>
    <t>노말밴드</t>
  </si>
  <si>
    <t>PVC 36 C</t>
  </si>
  <si>
    <t>5F39B4F6191BCC929E337411F59EB6173E37BD</t>
  </si>
  <si>
    <t>0101035F39B4F6191BCC929E337411F59EB6173E37BD</t>
  </si>
  <si>
    <t>010104  전열설비공사</t>
  </si>
  <si>
    <t>010104</t>
  </si>
  <si>
    <t>합성수지제 가요전선관</t>
  </si>
  <si>
    <t>CD 난연성 16㎜</t>
  </si>
  <si>
    <t>호표 35</t>
  </si>
  <si>
    <t>5853949F59EA5DA9123FC45CE5A360</t>
  </si>
  <si>
    <t>0101045853949F59EA5DA9123FC45CE5A360</t>
  </si>
  <si>
    <t>CD 난연성 28㎜</t>
  </si>
  <si>
    <t>호표 36</t>
  </si>
  <si>
    <t>5853949F59EA5DA9123FC45CE5A1B3</t>
  </si>
  <si>
    <t>0101045853949F59EA5DA9123FC45CE5A1B3</t>
  </si>
  <si>
    <t>저독성폴리올레핀절연전선(HFIX) 바닥</t>
  </si>
  <si>
    <t>4㎟(2.25㎜)</t>
  </si>
  <si>
    <t>호표 45</t>
  </si>
  <si>
    <t>5853949F59D9EE73243A240335A9A5</t>
  </si>
  <si>
    <t>0101045853949F59D9EE73243A240335A9A5</t>
  </si>
  <si>
    <t>0101045853949F59D9EE50673F64F0852C4C</t>
  </si>
  <si>
    <t>2C 4㎟</t>
  </si>
  <si>
    <t>호표 55</t>
  </si>
  <si>
    <t>5853949F59CF77FD0A3424D165E14B</t>
  </si>
  <si>
    <t>0101045853949F59CF77FD0A3424D165E14B</t>
  </si>
  <si>
    <t>콘센트</t>
  </si>
  <si>
    <t>매입-접지형, 16A 250V 1구</t>
  </si>
  <si>
    <t>호표 81</t>
  </si>
  <si>
    <t>5853949F5966F1430031D46B95CC84</t>
  </si>
  <si>
    <t>0101045853949F5966F1430031D46B95CC84</t>
  </si>
  <si>
    <t>매입-접지형, 16A 250V 2구</t>
  </si>
  <si>
    <t>호표 82</t>
  </si>
  <si>
    <t>5853949F5966F1430031D46B95CF58</t>
  </si>
  <si>
    <t>0101045853949F5966F1430031D46B95CF58</t>
  </si>
  <si>
    <t>스위치박스</t>
  </si>
  <si>
    <t>1 개용 54 mm</t>
  </si>
  <si>
    <t>호표 75</t>
  </si>
  <si>
    <t>5853949F5966F16FE534744095BF09</t>
  </si>
  <si>
    <t>0101045853949F5966F16FE534744095BF09</t>
  </si>
  <si>
    <t>2 개용 54 mm</t>
  </si>
  <si>
    <t>호표 76</t>
  </si>
  <si>
    <t>5853949F5966F16FE534744095BE62</t>
  </si>
  <si>
    <t>0101045853949F5966F16FE534744095BE62</t>
  </si>
  <si>
    <t>150x150x100</t>
  </si>
  <si>
    <t>호표 77</t>
  </si>
  <si>
    <t>5853949F5966F16FE53514AEC5F970</t>
  </si>
  <si>
    <t>0101045853949F5966F16FE53514AEC5F970</t>
  </si>
  <si>
    <t>스위치박스 커버</t>
  </si>
  <si>
    <t>4각, 2개용 오목</t>
  </si>
  <si>
    <t>5F39B4F619096C87F03E44B08505CE8A24B4D1</t>
  </si>
  <si>
    <t>0101045F39B4F619096C87F03E44B08505CE8A24B4D1</t>
  </si>
  <si>
    <t>010105  전등설비공사</t>
  </si>
  <si>
    <t>010105</t>
  </si>
  <si>
    <t>0101055853949F59EA5DA9123FC45CE5A360</t>
  </si>
  <si>
    <t xml:space="preserve"> 16 mm 비방수</t>
  </si>
  <si>
    <t>호표 37</t>
  </si>
  <si>
    <t>5853949F59EA5DD6583F24CAB51672</t>
  </si>
  <si>
    <t>0101055853949F59EA5DD6583F24CAB51672</t>
  </si>
  <si>
    <t>저독성폴리올레핀절연전선(HFIX)</t>
  </si>
  <si>
    <t>2.5㎟(1.78㎜)</t>
  </si>
  <si>
    <t>호표 46</t>
  </si>
  <si>
    <t>5853949F59D9EE73243A240335AB53</t>
  </si>
  <si>
    <t>0101055853949F59D9EE73243A240335AB53</t>
  </si>
  <si>
    <t>RACEWAY 지지행거 70 * 40</t>
  </si>
  <si>
    <t>A형</t>
  </si>
  <si>
    <t>호표 18</t>
  </si>
  <si>
    <t>5F546497C900DCF447328478750AB4</t>
  </si>
  <si>
    <t>0101055F546497C900DCF447328478750AB4</t>
  </si>
  <si>
    <t>레이스웨이</t>
  </si>
  <si>
    <t>BODY, 70 x 40</t>
  </si>
  <si>
    <t>호표 83</t>
  </si>
  <si>
    <t>5853949D995935AC4231B4E1259E75</t>
  </si>
  <si>
    <t>0101055853949D995935AC4231B4E1259E75</t>
  </si>
  <si>
    <t>레이스웨이 부속품</t>
  </si>
  <si>
    <t>JOINT BOX, W70 x H40</t>
  </si>
  <si>
    <t>호표 84</t>
  </si>
  <si>
    <t>5853745A89B978AF5C37B423C5B181</t>
  </si>
  <si>
    <t>0101055853745A89B978AF5C37B423C5B181</t>
  </si>
  <si>
    <t>JOINT BOX,3방, W70 x H40</t>
  </si>
  <si>
    <t>호표 85</t>
  </si>
  <si>
    <t>5853745A89B978AF7F34A46455F889</t>
  </si>
  <si>
    <t>0101055853745A89B978AF7F34A46455F889</t>
  </si>
  <si>
    <t>COVER, 70 x 40</t>
  </si>
  <si>
    <t>5F39B4F6191BCC929E3264DE1545EF12213243</t>
  </si>
  <si>
    <t>0101055F39B4F6191BCC929E3264DE1545EF12213243</t>
  </si>
  <si>
    <t>JOINER, 70 x 40</t>
  </si>
  <si>
    <t>5F39B4F6191BCC929E3264DE1545EF12213246</t>
  </si>
  <si>
    <t>0101055F39B4F6191BCC929E3264DE1545EF12213246</t>
  </si>
  <si>
    <t>END CAP, 70 x 40</t>
  </si>
  <si>
    <t>5F39B4F6191BCC929E3264DE1545EF12213249</t>
  </si>
  <si>
    <t>0101055F39B4F6191BCC929E3264DE1545EF12213249</t>
  </si>
  <si>
    <t>기구용금구, 70 x 40</t>
  </si>
  <si>
    <t>5F39B4F6191BCC929E3264DE1545EF12213363</t>
  </si>
  <si>
    <t>0101055F39B4F6191BCC929E3264DE1545EF12213363</t>
  </si>
  <si>
    <t>단로 스위치</t>
  </si>
  <si>
    <t>2구</t>
  </si>
  <si>
    <t>호표 80</t>
  </si>
  <si>
    <t>5853949F5966F1430031D474355103</t>
  </si>
  <si>
    <t>0101055853949F5966F1430031D474355103</t>
  </si>
  <si>
    <t>아우트렛박스</t>
  </si>
  <si>
    <t>8각 54㎜</t>
  </si>
  <si>
    <t>호표 73</t>
  </si>
  <si>
    <t>5853949F5966F16FE5347440859E88</t>
  </si>
  <si>
    <t>0101055853949F5966F16FE5347440859E88</t>
  </si>
  <si>
    <t>중형4각 54㎜</t>
  </si>
  <si>
    <t>호표 74</t>
  </si>
  <si>
    <t>5853949F5966F16FE5347440859FAF</t>
  </si>
  <si>
    <t>0101055853949F5966F16FE5347440859FAF</t>
  </si>
  <si>
    <t>0101055853949F5966F16FE534744095BF09</t>
  </si>
  <si>
    <t>조명기구 "A" 매입등</t>
  </si>
  <si>
    <t>LED 40W</t>
  </si>
  <si>
    <t>호표 86</t>
  </si>
  <si>
    <t>594324C489723668933D541FA5E64D</t>
  </si>
  <si>
    <t>010105594324C489723668933D541FA5E64D</t>
  </si>
  <si>
    <t>조명기구 "B" R.W</t>
  </si>
  <si>
    <t>LED 20W</t>
  </si>
  <si>
    <t>호표 87</t>
  </si>
  <si>
    <t>594324C489723668933D541FA5E5A6</t>
  </si>
  <si>
    <t>010105594324C489723668933D541FA5E5A6</t>
  </si>
  <si>
    <t>조명기구 "C" 직부등</t>
  </si>
  <si>
    <t>LED 15W</t>
  </si>
  <si>
    <t>호표 88</t>
  </si>
  <si>
    <t>594324C489723668933D541FA5E480</t>
  </si>
  <si>
    <t>010105594324C489723668933D541FA5E480</t>
  </si>
  <si>
    <t>박스커넥터, 16 mm 비방수</t>
  </si>
  <si>
    <t>5F39B4F6191BCC929E3D7455358B9DD8B10A46</t>
  </si>
  <si>
    <t>0101055F39B4F6191BCC929E3D7455358B9DD8B10A46</t>
  </si>
  <si>
    <t>아우트렛박스 커버</t>
  </si>
  <si>
    <t>8각, 평</t>
  </si>
  <si>
    <t>5F39B4F619096C87F03E44B08505CE8A24B4D9</t>
  </si>
  <si>
    <t>0101055F39B4F619096C87F03E44B08505CE8A24B4D9</t>
  </si>
  <si>
    <t>4각, 평</t>
  </si>
  <si>
    <t>5F39B4F619096C87F03E44B08505CE8A24B4DA</t>
  </si>
  <si>
    <t>0101055F39B4F619096C87F03E44B08505CE8A24B4DA</t>
  </si>
  <si>
    <t>0102  안전공사비</t>
  </si>
  <si>
    <t>0102</t>
  </si>
  <si>
    <t>6</t>
  </si>
  <si>
    <t>지중전선로검사</t>
  </si>
  <si>
    <t>기본료 (1회선)</t>
  </si>
  <si>
    <t>식</t>
  </si>
  <si>
    <t>58DFF43ED9BCE96F123AD4A90592198B23C382</t>
  </si>
  <si>
    <t>010258DFF43ED9BCE96F123AD4A90592198B23C382</t>
  </si>
  <si>
    <t>부가가치세</t>
  </si>
  <si>
    <t>합계의 10%</t>
  </si>
  <si>
    <t>5903743FA914797AD03514258567001</t>
  </si>
  <si>
    <t>01025903743FA914797AD03514258567001</t>
  </si>
  <si>
    <t>0103  자재구매비</t>
  </si>
  <si>
    <t>0103</t>
  </si>
  <si>
    <t>3</t>
  </si>
  <si>
    <t>010301  관급자설치 관급자재</t>
  </si>
  <si>
    <t>010301</t>
  </si>
  <si>
    <t>01030101  수배전반</t>
  </si>
  <si>
    <t>01030101</t>
  </si>
  <si>
    <t>호표 91</t>
  </si>
  <si>
    <t>01030101594334EB990E66AB713154040582BB</t>
  </si>
  <si>
    <t>호표 93</t>
  </si>
  <si>
    <t>01030101594334EB990E66AB71315404058195</t>
  </si>
  <si>
    <t>호표 95</t>
  </si>
  <si>
    <t>01030101594334EB990E66AB7131540405808E</t>
  </si>
  <si>
    <t>호표 97</t>
  </si>
  <si>
    <t>01030101594334EB990E66AB7131540405873D</t>
  </si>
  <si>
    <t>호표 99</t>
  </si>
  <si>
    <t>01030101594334EB990E66AB71315404058616</t>
  </si>
  <si>
    <t>호표 101</t>
  </si>
  <si>
    <t>01030101594334EB990E66AB71315404058570</t>
  </si>
  <si>
    <t>호표 103</t>
  </si>
  <si>
    <t>01030101594334EB990E66AB71315404058469</t>
  </si>
  <si>
    <t>호표 104</t>
  </si>
  <si>
    <t>01030101594334EB990E66AB71315404058B98</t>
  </si>
  <si>
    <t>호표 106</t>
  </si>
  <si>
    <t>01030101594334EB990E66AB71315404058AF1</t>
  </si>
  <si>
    <t>호표 21</t>
  </si>
  <si>
    <t>010301015F546497C900DCD94E36344E458D91</t>
  </si>
  <si>
    <t>010301015903743FA914797AD03514258564002</t>
  </si>
  <si>
    <t>조달수수료</t>
  </si>
  <si>
    <t>합계의 0.54%</t>
  </si>
  <si>
    <t>5903743FA914797AD03514258564002</t>
  </si>
  <si>
    <t>010301015903743FA914797AD03514258565003</t>
  </si>
  <si>
    <t>전기공사</t>
    <phoneticPr fontId="3" type="noConversion"/>
  </si>
  <si>
    <t>전기공사</t>
    <phoneticPr fontId="3" type="noConversion"/>
  </si>
  <si>
    <t>전기공사</t>
    <phoneticPr fontId="3" type="noConversion"/>
  </si>
  <si>
    <t>전기공사</t>
    <phoneticPr fontId="3" type="noConversion"/>
  </si>
  <si>
    <t>전기공사</t>
    <phoneticPr fontId="3" type="noConversion"/>
  </si>
  <si>
    <t>자재구매비 관급자설치 관급자재</t>
    <phoneticPr fontId="3" type="noConversion"/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</si>
  <si>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</si>
  <si>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</si>
  <si>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</si>
  <si>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</si>
  <si>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</si>
  <si>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</si>
  <si>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</si>
  <si>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</si>
  <si>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</si>
  <si>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</si>
  <si>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</si>
  <si>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</si>
  <si>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</si>
  <si>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</si>
  <si>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</si>
  <si>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</si>
  <si>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</si>
  <si>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</si>
  <si>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</si>
  <si>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</si>
  <si>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</si>
  <si>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굴삭기(무한궤도)  0.2㎥  HR  공통 8-3,4(0201)   ( 호표 1 )</t>
  </si>
  <si>
    <t>5F0DE4D349137D85CA31548175F9693D1F9CEBD5</t>
  </si>
  <si>
    <t>굴삭기(무한궤도)</t>
  </si>
  <si>
    <t>0.2㎥</t>
  </si>
  <si>
    <t>HR</t>
  </si>
  <si>
    <t>호표 1</t>
  </si>
  <si>
    <t>A</t>
  </si>
  <si>
    <t>공통 8-3,4(0201)</t>
  </si>
  <si>
    <t>천원</t>
  </si>
  <si>
    <t>5F0DE4D349137D85CA31548175F9693D1F9CEB</t>
  </si>
  <si>
    <t>5F0DE4D349137D85CA31548175F9693D1F9CEBD55F0DE4D349137D85CA31548175F9693D1F9CEB</t>
  </si>
  <si>
    <t>경유</t>
  </si>
  <si>
    <t>저유황</t>
  </si>
  <si>
    <t>L</t>
  </si>
  <si>
    <t>5F1E04427980CC3C2E3CE483657E72D54ABA49</t>
  </si>
  <si>
    <t>5F0DE4D349137D85CA31548175F9693D1F9CEBD55F1E04427980CC3C2E3CE483657E72D54ABA49</t>
  </si>
  <si>
    <t>건설기계운전사</t>
  </si>
  <si>
    <t>일반공사직종</t>
  </si>
  <si>
    <t>인</t>
  </si>
  <si>
    <t>58CFC4C31996CDE96A31A4F8553087A8AC2A62</t>
  </si>
  <si>
    <t>5F0DE4D349137D85CA31548175F9693D1F9CEBD558CFC4C31996CDE96A31A4F8553087A8AC2A62</t>
  </si>
  <si>
    <t>잡재료</t>
  </si>
  <si>
    <t>주연료비의 21%</t>
  </si>
  <si>
    <t>5F0DE4D349137D85CA31548175F9693D1F9CEBD55903743FA914797AD03514258567001</t>
  </si>
  <si>
    <t xml:space="preserve"> [ 합          계 ]</t>
  </si>
  <si>
    <t>굴삭기(무한궤도)  0.7㎥  HR  토목 11-3.4   ( 호표 2 )</t>
  </si>
  <si>
    <t>5F0DE4D349137D85CA31548175FC3D9BB8A49863</t>
  </si>
  <si>
    <t>0.7㎥</t>
  </si>
  <si>
    <t>호표 2</t>
  </si>
  <si>
    <t>토목 11-3.4</t>
  </si>
  <si>
    <t>굴삭기(유압식백호)</t>
  </si>
  <si>
    <t>0.7 M3</t>
  </si>
  <si>
    <t>5F0DE4D349137D85CA31548175FC3D9BB8A498</t>
  </si>
  <si>
    <t>5F0DE4D349137D85CA31548175FC3D9BB8A498635F0DE4D349137D85CA31548175FC3D9BB8A498</t>
  </si>
  <si>
    <t>5F0DE4D349137D85CA31548175FC3D9BB8A4986358CFC4C31996CDE96A31A4F8553087A8AC2A62</t>
  </si>
  <si>
    <t>5F0DE4D349137D85CA31548175FC3D9BB8A498635F1E04427980CC3C2E3CE483657E72D54ABA49</t>
  </si>
  <si>
    <t>주연료비의 22%</t>
  </si>
  <si>
    <t>5F0DE4D349137D85CA31548175FC3D9BB8A498635903743FA914797AD03514258567001</t>
  </si>
  <si>
    <t>굴삭기(타이어)  0.18㎥  HR  공통 8-3,4(0211)   ( 호표 3 )</t>
  </si>
  <si>
    <t>5F0DE4D349137D85D436145935DA6475B51D0C46</t>
  </si>
  <si>
    <t>굴삭기(타이어)</t>
  </si>
  <si>
    <t>0.18㎥</t>
  </si>
  <si>
    <t>호표 3</t>
  </si>
  <si>
    <t>공통 8-3,4(0211)</t>
  </si>
  <si>
    <t>5F0DE4D349137D85D436145935DA6475B51D0C</t>
  </si>
  <si>
    <t>5F0DE4D349137D85D436145935DA6475B51D0C465F0DE4D349137D85D436145935DA6475B51D0C</t>
  </si>
  <si>
    <t>5F0DE4D349137D85D436145935DA6475B51D0C465F1E04427980CC3C2E3CE483657E72D54ABA49</t>
  </si>
  <si>
    <t>5F0DE4D349137D85D436145935DA6475B51D0C4658CFC4C31996CDE96A31A4F8553087A8AC2A62</t>
  </si>
  <si>
    <t>주연료비의 24%</t>
  </si>
  <si>
    <t>5F0DE4D349137D85D436145935DA6475B51D0C465903743FA914797AD03514258567001</t>
  </si>
  <si>
    <t>진동 롤러(핸드가이드식)  0.7ton  HR  토목 11-9.4   ( 호표 4 )</t>
  </si>
  <si>
    <t>5F0DE4D349136300CF3ED45CD5AE840C2CCC73DC</t>
  </si>
  <si>
    <t>진동 롤러(핸드가이드식)</t>
  </si>
  <si>
    <t>0.7ton</t>
  </si>
  <si>
    <t>호표 4</t>
  </si>
  <si>
    <t>토목 11-9.4</t>
  </si>
  <si>
    <t>0.7톤</t>
  </si>
  <si>
    <t>5F0DE4D349136300CF3ED45CD5AE840C2CCC73</t>
  </si>
  <si>
    <t>5F0DE4D349136300CF3ED45CD5AE840C2CCC73DC5F0DE4D349136300CF3ED45CD5AE840C2CCC73</t>
  </si>
  <si>
    <t>일반기계운전사</t>
  </si>
  <si>
    <t>58CFC4C31996CDE96A31A4F8553087A8AC2B71</t>
  </si>
  <si>
    <t>5F0DE4D349136300CF3ED45CD5AE840C2CCC73DC58CFC4C31996CDE96A31A4F8553087A8AC2B71</t>
  </si>
  <si>
    <t>5F0DE4D349136300CF3ED45CD5AE840C2CCC73DC5F1E04427980CC3C2E3CE483657E72D54ABA49</t>
  </si>
  <si>
    <t>주연료비의 13%</t>
  </si>
  <si>
    <t>5F0DE4D349136300CF3ED45CD5AE840C2CCC73DC5903743FA914797AD03514258567001</t>
  </si>
  <si>
    <t>래머  80kg  HR  공통 8-3,4(1630)   ( 호표 5 )</t>
  </si>
  <si>
    <t>5F0DE4D349136358DE3EA42EA5546B8677A52E2B</t>
  </si>
  <si>
    <t>래머</t>
  </si>
  <si>
    <t>80kg</t>
  </si>
  <si>
    <t>호표 5</t>
  </si>
  <si>
    <t>공통 8-3,4(1630)</t>
  </si>
  <si>
    <t>5F0DE4D349136358DE3EA42EA5546B8677A52E</t>
  </si>
  <si>
    <t>5F0DE4D349136358DE3EA42EA5546B8677A52E2B5F0DE4D349136358DE3EA42EA5546B8677A52E</t>
  </si>
  <si>
    <t>휘발유</t>
  </si>
  <si>
    <t>무연</t>
  </si>
  <si>
    <t>5F1E04427980CC3C2E3FB4C955BE842FCFE447</t>
  </si>
  <si>
    <t>5F0DE4D349136358DE3EA42EA5546B8677A52E2B5F1E04427980CC3C2E3FB4C955BE842FCFE447</t>
  </si>
  <si>
    <t>5F0DE4D349136358DE3EA42EA5546B8677A52E2B58CFC4C31996CDE96A31A4F8553087A8AC2B71</t>
  </si>
  <si>
    <t>주연료비의 10%</t>
  </si>
  <si>
    <t>5F0DE4D349136358DE3EA42EA5546B8677A52E2B5903743FA914797AD03514258567001</t>
  </si>
  <si>
    <t>크레인(타이어)  10톤  HR  공통 8-3,4(2104)   ( 호표 6 )</t>
  </si>
  <si>
    <t>5F0DE4D3491352CEF63CD4FD15B662FFEEC1AD5B</t>
  </si>
  <si>
    <t>크레인(타이어)</t>
  </si>
  <si>
    <t>10톤</t>
  </si>
  <si>
    <t>호표 6</t>
  </si>
  <si>
    <t>공통 8-3,4(2104)</t>
  </si>
  <si>
    <t>5F2894FA39C79A2D963FF476656146E7E28E8E</t>
  </si>
  <si>
    <t>5F0DE4D3491352CEF63CD4FD15B662FFEEC1AD5B5F2894FA39C79A2D963FF476656146E7E28E8E</t>
  </si>
  <si>
    <t>5F0DE4D3491352CEF63CD4FD15B662FFEEC1AD5B5F1E04427980CC3C2E3CE483657E72D54ABA49</t>
  </si>
  <si>
    <t>5F0DE4D3491352CEF63CD4FD15B662FFEEC1AD5B58CFC4C31996CDE96A31A4F8553087A8AC2A62</t>
  </si>
  <si>
    <t>주연료비의 39%</t>
  </si>
  <si>
    <t>5F0DE4D3491352CEF63CD4FD15B662FFEEC1AD5B5903743FA914797AD03514258567001</t>
  </si>
  <si>
    <t>외등기초(4M이하)  400*600*600  개소  전기 5-27-1   ( 호표 7 )</t>
  </si>
  <si>
    <t>전기 5-27-1</t>
  </si>
  <si>
    <t>콘크리트 기초</t>
  </si>
  <si>
    <t>...</t>
  </si>
  <si>
    <t>5F66545309CAD3E64B37148905B7AD7534100E</t>
  </si>
  <si>
    <t>5F546497C900DCEBAE3B548495A4A15F66545309CAD3E64B37148905B7AD7534100E</t>
  </si>
  <si>
    <t>접지봉</t>
  </si>
  <si>
    <t>14Φ×1000 mm</t>
  </si>
  <si>
    <t>호표 63</t>
  </si>
  <si>
    <t>5853949F59ACA06A753834F285D7FF</t>
  </si>
  <si>
    <t>5F546497C900DCEBAE3B548495A4A15853949F59ACA06A753834F285D7FF</t>
  </si>
  <si>
    <t>5F546497C900DCEBAE3B548495A4A15853949F59D9EE50673F64F0852D52</t>
  </si>
  <si>
    <t>볼트형콘넥터</t>
  </si>
  <si>
    <t>U 볼트형, Φ16</t>
  </si>
  <si>
    <t>5F39B4F619096CFAFF3F74BF657CED5422F7D8</t>
  </si>
  <si>
    <t>5F546497C900DCEBAE3B548495A4A15F39B4F619096CFAFF3F74BF657CED5422F7D8</t>
  </si>
  <si>
    <t>5F546497C900DCEBAE3B548495A4A15F0DE4D349137D85D436145935DA6475B51D0C46</t>
  </si>
  <si>
    <t>5F546497C900DCEBAE3B548495A4A15F0DE4D349136358DE3EA42EA5546B8677A52E2B</t>
  </si>
  <si>
    <t>보통인부</t>
  </si>
  <si>
    <t>58CFC4C31996CDE96A31A4F8553087A8AC2EC7</t>
  </si>
  <si>
    <t>5F546497C900DCEBAE3B548495A4A158CFC4C31996CDE96A31A4F8553087A8AC2EC7</t>
  </si>
  <si>
    <t>내선전공</t>
  </si>
  <si>
    <t>58CFC4C31996CDE96A31A4F8553087A8AC2946</t>
  </si>
  <si>
    <t>5F546497C900DCEBAE3B548495A4A158CFC4C31996CDE96A31A4F8553087A8AC2946</t>
  </si>
  <si>
    <t>공구손료</t>
  </si>
  <si>
    <t>5F546497C900DCEBAE3B548495A4A15903743FA914797AD03514258567001</t>
  </si>
  <si>
    <t>수.배전반 PAD  800x2200x100  개소     ( 호표 8 )</t>
  </si>
  <si>
    <t>합판거푸집(보통)</t>
  </si>
  <si>
    <t>4회</t>
  </si>
  <si>
    <t>㎡</t>
  </si>
  <si>
    <t>호표 31</t>
  </si>
  <si>
    <t>581A546C496D8504673174AF9539AB</t>
  </si>
  <si>
    <t>5F546497C900DCEBAE3B54848599DD581A546C496D8504673174AF9539AB</t>
  </si>
  <si>
    <t>잡석깔기지정</t>
  </si>
  <si>
    <t>호표 30</t>
  </si>
  <si>
    <t>581A24390965D8B0C430C457B5B8C4</t>
  </si>
  <si>
    <t>5F546497C900DCEBAE3B54848599DD581A24390965D8B0C430C457B5B8C4</t>
  </si>
  <si>
    <t>와이어메시바닥깔기</t>
  </si>
  <si>
    <t>#10-150*150</t>
  </si>
  <si>
    <t>호표 32</t>
  </si>
  <si>
    <t>581A546F19C679BE1534741BB59DE3</t>
  </si>
  <si>
    <t>5F546497C900DCEBAE3B54848599DD581A546F19C679BE1534741BB59DE3</t>
  </si>
  <si>
    <t>콘크리트인력비빔타설</t>
  </si>
  <si>
    <t>배합비1:2</t>
  </si>
  <si>
    <t>호표 33</t>
  </si>
  <si>
    <t>581A546BB9E61775C03384755505DB</t>
  </si>
  <si>
    <t>5F546497C900DCEBAE3B54848599DD581A546BB9E61775C03384755505DB</t>
  </si>
  <si>
    <t>터파기(기계90%,인력10%)</t>
  </si>
  <si>
    <t>호표 24</t>
  </si>
  <si>
    <t>581A341D89B3D0A0343B04ACB53195</t>
  </si>
  <si>
    <t>5F546497C900DCEBAE3B54848599DD581A341D89B3D0A0343B04ACB53195</t>
  </si>
  <si>
    <t>되메우기(기계90%,인력10%)</t>
  </si>
  <si>
    <t>호표 25</t>
  </si>
  <si>
    <t>581A341D89B3D0A0343B04ACA52AA3</t>
  </si>
  <si>
    <t>5F546497C900DCEBAE3B54848599DD581A341D89B3D0A0343B04ACA52AA3</t>
  </si>
  <si>
    <t>현장내잔토처리</t>
  </si>
  <si>
    <t>소운반.고르기</t>
  </si>
  <si>
    <t>호표 28</t>
  </si>
  <si>
    <t>581A341BD9CBA591C93ED48B955BBC</t>
  </si>
  <si>
    <t>5F546497C900DCEBAE3B54848599DD581A341BD9CBA591C93ED48B955BBC</t>
  </si>
  <si>
    <t>분전반 PAD  1000x400x300  개소     ( 호표 9 )</t>
  </si>
  <si>
    <t>5F546497C900DCEBAE3B5484859831581A546C496D8504673174AF9539AB</t>
  </si>
  <si>
    <t>5F546497C900DCEBAE3B5484859831581A24390965D8B0C430C457B5B8C4</t>
  </si>
  <si>
    <t>5F546497C900DCEBAE3B5484859831581A546F19C679BE1534741BB59DE3</t>
  </si>
  <si>
    <t>5F546497C900DCEBAE3B5484859831581A546BB9E61775C03384755505DB</t>
  </si>
  <si>
    <t>5F546497C900DCEBAE3B5484859831581A341D89B3D0A0343B04ACB53195</t>
  </si>
  <si>
    <t>5F546497C900DCEBAE3B5484859831581A341D89B3D0A0343B04ACA52AA3</t>
  </si>
  <si>
    <t>5F546497C900DCEBAE3B5484859831581A341BD9CBA591C93ED48B955BBC</t>
  </si>
  <si>
    <t>6/10kV고압가교폴리에틸렌(F-CV)  1C 50㎟(3열)  M  전기 4-34   ( 호표 10 )</t>
  </si>
  <si>
    <t>전기 4-34</t>
  </si>
  <si>
    <t>1C 50㎟</t>
  </si>
  <si>
    <t>m</t>
  </si>
  <si>
    <t>5F28A480E95DEFCA5331B49995A7F9F1234DA9</t>
  </si>
  <si>
    <t>5F546497C900DCEBF63AC47A8576765F28A480E95DEFCA5331B49995A7F9F1234DA9</t>
  </si>
  <si>
    <t>잡재료비</t>
  </si>
  <si>
    <t>배관배선의 2%</t>
  </si>
  <si>
    <t>5F546497C900DCEBF63AC47A8576765903743FA914797AD03514258567001</t>
  </si>
  <si>
    <t>5F546497C900DCEBF63AC47A85767658CFC4C31996CDE96A31A4F8553087A8AC2EC7</t>
  </si>
  <si>
    <t>고압케이블전공</t>
  </si>
  <si>
    <t>58CFC4C31996CDE96A31A4F8553087A8AC2944</t>
  </si>
  <si>
    <t>5F546497C900DCEBF63AC47A85767658CFC4C31996CDE96A31A4F8553087A8AC2944</t>
  </si>
  <si>
    <t>5F546497C900DCEBF63AC47A8576765903743FA914797AD03514258564002</t>
  </si>
  <si>
    <t>6/10kV고압가교폴리에틸렌(F-CV)  3C 25㎟  M  전기 4-34   ( 호표 11 )</t>
  </si>
  <si>
    <t>5F28A480E95DEFCA5331B49995A7F9F1234C80</t>
  </si>
  <si>
    <t>5F546497C900DCEBF63AC468250D8F5F28A480E95DEFCA5331B49995A7F9F1234C80</t>
  </si>
  <si>
    <t>5F546497C900DCEBF63AC468250D8F5903743FA914797AD03514258567001</t>
  </si>
  <si>
    <t>5F546497C900DCEBF63AC468250D8F58CFC4C31996CDE96A31A4F8553087A8AC2944</t>
  </si>
  <si>
    <t>5F546497C900DCEBF63AC468250D8F58CFC4C31996CDE96A31A4F8553087A8AC2EC7</t>
  </si>
  <si>
    <t>5F546497C900DCEBF63AC468250D8F5903743FA914797AD03514258564002</t>
  </si>
  <si>
    <t>0.6/1kV제어용난연(F-CVV-SB)  2C 1.5㎟  M  전기 5-13   ( 호표 12 )</t>
  </si>
  <si>
    <t>전기 5-13</t>
  </si>
  <si>
    <t>5F28A480E95DEFCA7E36047F658794907B9449</t>
  </si>
  <si>
    <t>5F546497C900DCEBDB3D0496E547FD5F28A480E95DEFCA7E36047F658794907B9449</t>
  </si>
  <si>
    <t>5F546497C900DCEBDB3D0496E547FD5903743FA914797AD03514258567001</t>
  </si>
  <si>
    <t>저압케이블전공</t>
  </si>
  <si>
    <t>58CFC4C31996CDE96A31A4F8553087A8AC294B</t>
  </si>
  <si>
    <t>5F546497C900DCEBDB3D0496E547FD58CFC4C31996CDE96A31A4F8553087A8AC294B</t>
  </si>
  <si>
    <t>5F546497C900DCEBDB3D0496E547FD5903743FA914797AD03514258564002</t>
  </si>
  <si>
    <t>0.6/1kV제어용난연(F-CVV-SB)  20C 1.5㎟  M  전기 5-13   ( 호표 13 )</t>
  </si>
  <si>
    <t>5F28A480E95DEFCA7E36047F658794907A8C4D</t>
  </si>
  <si>
    <t>5F546497C900DCEBDB3D0496650F0F5F28A480E95DEFCA7E36047F658794907A8C4D</t>
  </si>
  <si>
    <t>5F546497C900DCEBDB3D0496650F0F5903743FA914797AD03514258567001</t>
  </si>
  <si>
    <t>5F546497C900DCEBDB3D0496650F0F58CFC4C31996CDE96A31A4F8553087A8AC294B</t>
  </si>
  <si>
    <t>5F546497C900DCEBDB3D0496650F0F5903743FA914797AD03514258564002</t>
  </si>
  <si>
    <t>케이블 단말접속자재  자기수축,6.9kV 1Cx60 ㎟  KIT  전기 4-37   ( 호표 14 )</t>
  </si>
  <si>
    <t>전기 4-37</t>
  </si>
  <si>
    <t>5F39B4F619096CFAED3CC49485504FFFE323E9</t>
  </si>
  <si>
    <t>5F546497C900DCEB3B3AD4C2B595A35F39B4F619096CFAED3CC49485504FFFE323E9</t>
  </si>
  <si>
    <t>5F546497C900DCEB3B3AD4C2B595A358CFC4C31996CDE96A31A4F8553087A8AC2944</t>
  </si>
  <si>
    <t>5F546497C900DCEB3B3AD4C2B595A35903743FA914797AD03514258567001</t>
  </si>
  <si>
    <t>러그단자(전력용)-1C  동관단자 2 HOLE 35 ㎟  개  전기 4-37   ( 호표 15 )</t>
  </si>
  <si>
    <t>러그단자</t>
  </si>
  <si>
    <t>5F39B4F619096CFADC3CF4D1A554F91E8B1538</t>
  </si>
  <si>
    <t>5F546497C900DCEB3B3BE47F85F1055F39B4F619096CFADC3CF4D1A554F91E8B1538</t>
  </si>
  <si>
    <t>5F546497C900DCEB3B3BE47F85F10558CFC4C31996CDE96A31A4F8553087A8AC294B</t>
  </si>
  <si>
    <t>5F546497C900DCEB3B3BE47F85F1055903743FA914797AD03514258567001</t>
  </si>
  <si>
    <t>압착단자(접지용)  R형동선 나압착 16 ㎟  개  전기 3-38   ( 호표 16 )</t>
  </si>
  <si>
    <t>전기 3-38</t>
  </si>
  <si>
    <t>압착단자</t>
  </si>
  <si>
    <t>5F39B4F619096CFADC3CF4E205B9527284C78C</t>
  </si>
  <si>
    <t>5F546497C900DCEB3B3BE431D5687B5F39B4F619096CFADC3CF4E205B9527284C78C</t>
  </si>
  <si>
    <t>5F546497C900DCEB3B3BE431D5687B58CFC4C31996CDE96A31A4F8553087A8AC2946</t>
  </si>
  <si>
    <t>5F546497C900DCEB3B3BE431D5687B5903743FA914797AD03514258567001</t>
  </si>
  <si>
    <t>압착단자(전력용)-1C  R형동선 나압착 25 ㎟  개  전기 4-37   ( 호표 17 )</t>
  </si>
  <si>
    <t>5F39B4F619096CFADC3CF4E205B9527284C78F</t>
  </si>
  <si>
    <t>5F546497C900DCEB3B3BE431D56E9C5F39B4F619096CFADC3CF4E205B9527284C78F</t>
  </si>
  <si>
    <t>5F546497C900DCEB3B3BE431D56E9C58CFC4C31996CDE96A31A4F8553087A8AC294B</t>
  </si>
  <si>
    <t>5F546497C900DCEB3B3BE431D56E9C5903743FA914797AD03514258567001</t>
  </si>
  <si>
    <t>RACEWAY 지지행거 70 * 40  A형  개소  전기 5-29   ( 호표 18 )</t>
  </si>
  <si>
    <t>전기 5-29</t>
  </si>
  <si>
    <t>A형 HANGER, 70 x 40</t>
  </si>
  <si>
    <t>5F39B4F6191BCC929E3264DE1545EF12213360</t>
  </si>
  <si>
    <t>5F546497C900DCF447328478750AB45F39B4F6191BCC929E3264DE1545EF12213360</t>
  </si>
  <si>
    <t>전산볼트</t>
  </si>
  <si>
    <t>M10×1000㎜</t>
  </si>
  <si>
    <t>5F3934A0B9C07065323B24B745E567E704E334</t>
  </si>
  <si>
    <t>5F546497C900DCF447328478750AB45F3934A0B9C07065323B24B745E567E704E334</t>
  </si>
  <si>
    <t>스트롱앵커</t>
  </si>
  <si>
    <t>M10×L50mm</t>
  </si>
  <si>
    <t>5F3934A0B9C044D11439E4E89515B005524162</t>
  </si>
  <si>
    <t>5F546497C900DCF447328478750AB45F3934A0B9C044D11439E4E89515B005524162</t>
  </si>
  <si>
    <t>5F546497C900DCF447328478750AB458CFC4C31996CDE96A31A4F8553087A8AC2946</t>
  </si>
  <si>
    <t>5F546497C900DCF447328478750AB45903743FA914797AD03514258567001</t>
  </si>
  <si>
    <t>트레이,덕트지지대-벽체or바닥  W300  개소  전기 5-29   ( 호표 19 )</t>
  </si>
  <si>
    <t>U CHANNEL, 41x41x2.6t</t>
  </si>
  <si>
    <t>5F39B4F6191BCC929E3E14F91578CAF28D7CFB</t>
  </si>
  <si>
    <t>5F546497C900DCF45136B4E585DA795F39B4F6191BCC929E3E14F91578CAF28D7CFB</t>
  </si>
  <si>
    <t>셋트앵커</t>
  </si>
  <si>
    <t>M10×L75mm</t>
  </si>
  <si>
    <t>5F3934A0B9C044D11439E4E89515B00552431A</t>
  </si>
  <si>
    <t>5F546497C900DCF45136B4E585DA795F3934A0B9C044D11439E4E89515B00552431A</t>
  </si>
  <si>
    <t>6각너트</t>
  </si>
  <si>
    <t>M10</t>
  </si>
  <si>
    <t>5F3934A0B9C070763736E4E3D5E90ED7B4D110</t>
  </si>
  <si>
    <t>5F546497C900DCF45136B4E585DA795F3934A0B9C070763736E4E3D5E90ED7B4D110</t>
  </si>
  <si>
    <t>스프링 와샤</t>
  </si>
  <si>
    <t>10mm</t>
  </si>
  <si>
    <t>5F3934A0B9C070809D3404EE85C9AA504CE11E</t>
  </si>
  <si>
    <t>5F546497C900DCF45136B4E585DA795F3934A0B9C070809D3404EE85C9AA504CE11E</t>
  </si>
  <si>
    <t>5F546497C900DCF45136B4E585DA7958CFC4C31996CDE96A31A4F8553087A8AC2946</t>
  </si>
  <si>
    <t>5F546497C900DCF45136B4E585DA795903743FA914797AD03514258567001</t>
  </si>
  <si>
    <t>분전반설치비    면  전기 5-4   ( 호표 20 )</t>
  </si>
  <si>
    <t>전기 5-4</t>
  </si>
  <si>
    <t>분전반설치비(재료비제외)</t>
  </si>
  <si>
    <t>5F39B4F61909E086D03744FB255EB0564F5DE0</t>
  </si>
  <si>
    <t>5F546497C900DCD94E36344E458D925F39B4F61909E086D03744FB255EB0564F5DE0</t>
  </si>
  <si>
    <t>5F546497C900DCD94E36344E458D9258CFC4C31996CDE96A31A4F8553087A8AC2946</t>
  </si>
  <si>
    <t>5F546497C900DCD94E36344E458D925903743FA914797AD03514258567001</t>
  </si>
  <si>
    <t>자립형 분전반설치비    면  전기 3-33   ( 호표 21 )</t>
  </si>
  <si>
    <t>전기 3-33</t>
  </si>
  <si>
    <t>자립형 분전반설치비(재료비제외)</t>
  </si>
  <si>
    <t>5F39B4F61909E086D03744FB255EB0564F5DE1</t>
  </si>
  <si>
    <t>5F546497C900DCD94E36344E458D915F39B4F61909E086D03744FB255EB0564F5DE1</t>
  </si>
  <si>
    <t>5F546497C900DCD94E36344E458D9158CFC4C31996CDE96A31A4F8553087A8AC2EC7</t>
  </si>
  <si>
    <t>변전전공</t>
  </si>
  <si>
    <t>기타 직종</t>
  </si>
  <si>
    <t>58CFC4C31996CDE96A3504A34581B6867CEA88</t>
  </si>
  <si>
    <t>5F546497C900DCD94E36344E458D9158CFC4C31996CDE96A3504A34581B6867CEA88</t>
  </si>
  <si>
    <t>5F546497C900DCD94E36344E458D915903743FA914797AD03514258567001</t>
  </si>
  <si>
    <t>인력터파기</t>
  </si>
  <si>
    <t>보통토사0∼1m</t>
  </si>
  <si>
    <t>호표 26</t>
  </si>
  <si>
    <t>581A341D89B3C666A03404F1B569EF</t>
  </si>
  <si>
    <t>터파기</t>
  </si>
  <si>
    <t>토사(자연상태), 백호0.7M3</t>
  </si>
  <si>
    <t>산근 1</t>
  </si>
  <si>
    <t>581A341D89B3D0CCD232F480C504BC</t>
  </si>
  <si>
    <t>581A341D89B3D0DD7E38E4D8252150581A341D89B3D0CCD232F480C504BC</t>
  </si>
  <si>
    <t>인력되메우기</t>
  </si>
  <si>
    <t>호표 27</t>
  </si>
  <si>
    <t>581A341BD9CBA5DF8334A45F252ECE</t>
  </si>
  <si>
    <t>되메우고다지기(기계)</t>
  </si>
  <si>
    <t>백호0.7M3*래머80kg, 다짐15cm</t>
  </si>
  <si>
    <t>산근 2</t>
  </si>
  <si>
    <t>581A341BD9CBA5E9E937444E257376</t>
  </si>
  <si>
    <t>581A341D89B3D0DD7E38E4D835C899581A341BD9CBA5E9E937444E257376</t>
  </si>
  <si>
    <t>터파기(기계90%,인력10%)  보통토사  ㎥     ( 호표 24 )</t>
  </si>
  <si>
    <t>581A341D89B3D0A0343B04ACB53195581A341D89B3C666A03404F1B569EF</t>
  </si>
  <si>
    <t>581A341D89B3D0A0343B04ACB53195581A341D89B3D0CCD232F480C504BC</t>
  </si>
  <si>
    <t>되메우기(기계90%,인력10%)  보통토사  ㎥     ( 호표 25 )</t>
  </si>
  <si>
    <t>581A341D89B3D0A0343B04ACA52AA3581A341BD9CBA5DF8334A45F252ECE</t>
  </si>
  <si>
    <t>581A341D89B3D0A0343B04ACA52AA3581A341BD9CBA5E9E937444E257376</t>
  </si>
  <si>
    <t>인력터파기  보통토사0∼1m  ㎥  토목 3-1-2   ( 호표 26 )</t>
  </si>
  <si>
    <t>토목 3-1-2</t>
  </si>
  <si>
    <t>581A341D89B3C666A03404F1B569EF58CFC4C31996CDE96A31A4F8553087A8AC2EC7</t>
  </si>
  <si>
    <t>인력되메우기  보통토사  ㎥  토목 3-2-1   ( 호표 27 )</t>
  </si>
  <si>
    <t>19년3-3-1포함</t>
  </si>
  <si>
    <t>토목 3-2-1</t>
  </si>
  <si>
    <t>581A341BD9CBA5DF8334A45F252ECE58CFC4C31996CDE96A31A4F8553087A8AC2EC7</t>
  </si>
  <si>
    <t>현장내잔토처리  소운반.고르기  ㎥  토목 3-1-2   ( 호표 28 )</t>
  </si>
  <si>
    <t>581A341BD9CBA591C93ED48B955BBC58CFC4C31996CDE96A31A4F8553087A8AC2EC7</t>
  </si>
  <si>
    <t>잡석깔기지정  장비, 백호0.2m3+진동롤러(핸드가이드식)  M3  토목 5-1-1(2)   ( 호표 29 )</t>
  </si>
  <si>
    <t>581A24390965D8B0C432F4376530EF</t>
  </si>
  <si>
    <t>장비, 백호0.2m3+진동롤러(핸드가이드식)</t>
  </si>
  <si>
    <t>M3</t>
  </si>
  <si>
    <t>호표 29</t>
  </si>
  <si>
    <t>토목 5-1-1(2)</t>
  </si>
  <si>
    <t>581A24390965D8B0C432F4376530EF5F0DE4D349137D85CA31548175F9693D1F9CEBD5</t>
  </si>
  <si>
    <t>581A24390965D8B0C432F4376530EF5F0DE4D349136300CF3ED45CD5AE840C2CCC73DC</t>
  </si>
  <si>
    <t>잡석깔기지정    ㎥  토목 5-1-1(2)   ( 호표 30 )</t>
  </si>
  <si>
    <t>자갈</t>
  </si>
  <si>
    <t>도착도, #467</t>
  </si>
  <si>
    <t>5F1E443FA9FA85545C3C94B5D5C6774EFC8B91</t>
  </si>
  <si>
    <t>581A24390965D8B0C430C457B5B8C45F1E443FA9FA85545C3C94B5D5C6774EFC8B91</t>
  </si>
  <si>
    <t>581A24390965D8B0C430C457B5B8C458CFC4C31996CDE96A31A4F8553087A8AC2EC7</t>
  </si>
  <si>
    <t>581A24390965D8B0C430C457B5B8C4581A24390965D8B0C432F4376530EF</t>
  </si>
  <si>
    <t>합판거푸집(보통)  4회  ㎡  건축6-3-1   ( 호표 31 )</t>
  </si>
  <si>
    <t>건축6-3-1</t>
  </si>
  <si>
    <t>내수합판</t>
  </si>
  <si>
    <t>1급, 12×1220×2440mm(㎡)</t>
  </si>
  <si>
    <t>M2</t>
  </si>
  <si>
    <t>금액제외</t>
  </si>
  <si>
    <t>5F1E443FA9CD7497CD3B749065A9D1A529CF03</t>
  </si>
  <si>
    <t>581A546C496D8504673174AF9539AB5F1E443FA9CD7497CD3B749065A9D1A529CF03</t>
  </si>
  <si>
    <t>-</t>
  </si>
  <si>
    <t>각재(角材)</t>
  </si>
  <si>
    <t>외송(㎥)</t>
  </si>
  <si>
    <t>5F39249B7967E5F11E372443D5D05697B4D52A</t>
  </si>
  <si>
    <t>581A546C496D8504673174AF9539AB5F39249B7967E5F11E372443D5D05697B4D52A</t>
  </si>
  <si>
    <t>주재료비</t>
  </si>
  <si>
    <t>재료비의 38%</t>
  </si>
  <si>
    <t>581A546C496D8504673174AF9539AB5903743FA914797AD03514258567001</t>
  </si>
  <si>
    <t>소모자재</t>
  </si>
  <si>
    <t>주재료비의 9%</t>
  </si>
  <si>
    <t>581A546C496D8504673174AF9539AB5903743FA914797AD03514258564002</t>
  </si>
  <si>
    <t>형틀목공</t>
  </si>
  <si>
    <t>58CFC4C31996CDE96A31A4F8553087A8AC2EC2</t>
  </si>
  <si>
    <t>581A546C496D8504673174AF9539AB58CFC4C31996CDE96A31A4F8553087A8AC2EC2</t>
  </si>
  <si>
    <t>581A546C496D8504673174AF9539AB58CFC4C31996CDE96A31A4F8553087A8AC2EC7</t>
  </si>
  <si>
    <t>공구손료및기계경비</t>
  </si>
  <si>
    <t>인력품의 1%</t>
  </si>
  <si>
    <t>5903743FA914797AD03514258565003</t>
  </si>
  <si>
    <t>581A546C496D8504673174AF9539AB5903743FA914797AD03514258565003</t>
  </si>
  <si>
    <t>와이어메시바닥깔기  #10-150*150  ㎡  건축8-1-3   ( 호표 32 )</t>
  </si>
  <si>
    <t>건축8-1-3</t>
  </si>
  <si>
    <t>용접철망</t>
  </si>
  <si>
    <t>와이어메쉬, #10-150×150</t>
  </si>
  <si>
    <t>5F39249B797052319733543A25D794424C1F7C</t>
  </si>
  <si>
    <t>581A546F19C679BE1534741BB59DE35F39249B797052319733543A25D794424C1F7C</t>
  </si>
  <si>
    <t>주재료비의 3%</t>
  </si>
  <si>
    <t>581A546F19C679BE1534741BB59DE35903743FA914797AD03514258567001</t>
  </si>
  <si>
    <t>특별인부</t>
  </si>
  <si>
    <t>58CFC4C31996CDE96A31A4F8553087A8AC2EC6</t>
  </si>
  <si>
    <t>581A546F19C679BE1534741BB59DE358CFC4C31996CDE96A31A4F8553087A8AC2EC6</t>
  </si>
  <si>
    <t>콘크리트인력비빔타설  배합비1:2  ㎥  건축6-1-2,9-1-1   ( 호표 33 )</t>
  </si>
  <si>
    <t>건축6-1-2,9-1-1</t>
  </si>
  <si>
    <t>시멘트</t>
  </si>
  <si>
    <t>보통</t>
  </si>
  <si>
    <t>KG</t>
  </si>
  <si>
    <t>5F39249B797052D1CA3174B6254EB28CC0E4EB</t>
  </si>
  <si>
    <t>581A546BB9E61775C03384755505DB5F39249B797052D1CA3174B6254EB28CC0E4EB</t>
  </si>
  <si>
    <t>모래</t>
  </si>
  <si>
    <t>도착도</t>
  </si>
  <si>
    <t>5F1E443FA9FA854BD535B4DD05C3827446B16E</t>
  </si>
  <si>
    <t>581A546BB9E61775C03384755505DB5F1E443FA9FA854BD535B4DD05C3827446B16E</t>
  </si>
  <si>
    <t>콘크리트공</t>
  </si>
  <si>
    <t>58CFC4C31996CDE96A31A4F8553087A8AC2FEF</t>
  </si>
  <si>
    <t>581A546BB9E61775C03384755505DB58CFC4C31996CDE96A31A4F8553087A8AC2FEF</t>
  </si>
  <si>
    <t>581A546BB9E61775C03384755505DB58CFC4C31996CDE96A31A4F8553087A8AC2EC7</t>
  </si>
  <si>
    <t>경질비닐전선관  HI 36 mm  M  전기 5-1   ( 호표 34 )</t>
  </si>
  <si>
    <t>전기 5-1</t>
  </si>
  <si>
    <t>5F39B4F6191BCC929E3D7467A593B5394147E4</t>
  </si>
  <si>
    <t>5853949F59EA5D98A33C64772519755F39B4F6191BCC929E3D7467A593B5394147E4</t>
  </si>
  <si>
    <t>전선관부속품비</t>
  </si>
  <si>
    <t>전선관의 15%</t>
  </si>
  <si>
    <t>5853949F59EA5D98A33C64772519755903743FA914797AD03514258567001</t>
  </si>
  <si>
    <t>5853949F59EA5D98A33C64772519755903743FA914797AD03514258564002</t>
  </si>
  <si>
    <t>5853949F59EA5D98A33C647725197558CFC4C31996CDE96A31A4F8553087A8AC2946</t>
  </si>
  <si>
    <t>5853949F59EA5D98A33C64772519755903743FA914797AD03514258565003</t>
  </si>
  <si>
    <t>합성수지제 가요전선관  CD 난연성 16㎜  M  전기 5-1   ( 호표 35 )</t>
  </si>
  <si>
    <t>5F39B4F6191BCC929E3D7467A593B538A7A998</t>
  </si>
  <si>
    <t>5853949F59EA5DA9123FC45CE5A3605F39B4F6191BCC929E3D7467A593B538A7A998</t>
  </si>
  <si>
    <t>5853949F59EA5DA9123FC45CE5A3605903743FA914797AD03514258567001</t>
  </si>
  <si>
    <t>CD 관의 40%</t>
  </si>
  <si>
    <t>5853949F59EA5DA9123FC45CE5A3605903743FA914797AD03514258564002</t>
  </si>
  <si>
    <t>5853949F59EA5DA9123FC45CE5A36058CFC4C31996CDE96A31A4F8553087A8AC2946</t>
  </si>
  <si>
    <t>합성수지제 가요전선관  CD 난연성 28㎜  M  전기 5-1   ( 호표 36 )</t>
  </si>
  <si>
    <t>5F39B4F6191BCC929E3D7467A593B538A7A99A</t>
  </si>
  <si>
    <t>5853949F59EA5DA9123FC45CE5A1B35F39B4F6191BCC929E3D7467A593B538A7A99A</t>
  </si>
  <si>
    <t>5853949F59EA5DA9123FC45CE5A1B35903743FA914797AD03514258567001</t>
  </si>
  <si>
    <t>5853949F59EA5DA9123FC45CE5A1B35903743FA914797AD03514258564002</t>
  </si>
  <si>
    <t>5853949F59EA5DA9123FC45CE5A1B358CFC4C31996CDE96A31A4F8553087A8AC2946</t>
  </si>
  <si>
    <t>5853949F59EA5DA9123FC45CE5A1B35903743FA914797AD03514258565003</t>
  </si>
  <si>
    <t>1종금속제가요전선관   16 mm 비방수  M  전기 5-1   ( 호표 37 )</t>
  </si>
  <si>
    <t>5F39B4F6191BCC929E3D7455358B9DD8B10E35</t>
  </si>
  <si>
    <t>5853949F59EA5DD6583F24CAB516725F39B4F6191BCC929E3D7455358B9DD8B10E35</t>
  </si>
  <si>
    <t>5853949F59EA5DD6583F24CAB516725903743FA914797AD03514258564002</t>
  </si>
  <si>
    <t>5853949F59EA5DD6583F24CAB5167258CFC4C31996CDE96A31A4F8553087A8AC2946</t>
  </si>
  <si>
    <t>5853949F59EA5DD6583F24CAB516725903743FA914797AD03514258565003</t>
  </si>
  <si>
    <t>1종금속제가요전선관  비닐피복, 28 mm 방수  M  전기 5-1   ( 호표 38 )</t>
  </si>
  <si>
    <t>5F39B4F6191BCC929E3D7455358B9DD8B10E3F</t>
  </si>
  <si>
    <t>5853949F59EA5DD658398434652D235F39B4F6191BCC929E3D7455358B9DD8B10E3F</t>
  </si>
  <si>
    <t>5853949F59EA5DD658398434652D235903743FA914797AD03514258564002</t>
  </si>
  <si>
    <t>5853949F59EA5DD658398434652D2358CFC4C31996CDE96A31A4F8553087A8AC2946</t>
  </si>
  <si>
    <t>5853949F59EA5DD658398434652D235903743FA914797AD03514258565003</t>
  </si>
  <si>
    <t>1종금속제가요전선관  비닐피복, 54 mm 방수  M  전기 5-1   ( 호표 39 )</t>
  </si>
  <si>
    <t>5F39B4F6191BCC929E3D7455358B9DD8B10E38</t>
  </si>
  <si>
    <t>5853949F59EA5DD6583984346528A15F39B4F6191BCC929E3D7455358B9DD8B10E38</t>
  </si>
  <si>
    <t>5853949F59EA5DD6583984346528A15903743FA914797AD03514258564002</t>
  </si>
  <si>
    <t>5853949F59EA5DD6583984346528A158CFC4C31996CDE96A31A4F8553087A8AC2946</t>
  </si>
  <si>
    <t>5853949F59EA5DD6583984346528A15903743FA914797AD03514258565003</t>
  </si>
  <si>
    <t>파상형 경질폴리에틸렌 전선관  30㎜  M  전기 4-31   ( 호표 40 )</t>
  </si>
  <si>
    <t>전기 4-31</t>
  </si>
  <si>
    <t>5F39B4F6191BCC929E3D7467A593B538A7AC51</t>
  </si>
  <si>
    <t>5853949F59EA5DF13638840EE550A25F39B4F6191BCC929E3D7467A593B538A7AC51</t>
  </si>
  <si>
    <t>5853949F59EA5DF13638840EE550A25903743FA914797AD03514258564002</t>
  </si>
  <si>
    <t>배전전공</t>
  </si>
  <si>
    <t>58CFC4C31996CDE96A31A4F8553087A8AC268E</t>
  </si>
  <si>
    <t>5853949F59EA5DF13638840EE550A258CFC4C31996CDE96A31A4F8553087A8AC268E</t>
  </si>
  <si>
    <t>5853949F59EA5DF13638840EE550A258CFC4C31996CDE96A31A4F8553087A8AC2EC7</t>
  </si>
  <si>
    <t>5853949F59EA5DF13638840EE550A25903743FA914797AD03514258565003</t>
  </si>
  <si>
    <t>파상형 경질폴리에틸렌 전선관  40㎜  M  전기 4-31   ( 호표 41 )</t>
  </si>
  <si>
    <t>5F39B4F6191BCC929E3D7467A593B538A7AC52</t>
  </si>
  <si>
    <t>5853949F59EA5DF13638840EE553765F39B4F6191BCC929E3D7467A593B538A7AC52</t>
  </si>
  <si>
    <t>5853949F59EA5DF13638840EE553765903743FA914797AD03514258564002</t>
  </si>
  <si>
    <t>5853949F59EA5DF13638840EE5537658CFC4C31996CDE96A31A4F8553087A8AC268E</t>
  </si>
  <si>
    <t>5853949F59EA5DF13638840EE5537658CFC4C31996CDE96A31A4F8553087A8AC2EC7</t>
  </si>
  <si>
    <t>5853949F59EA5DF13638840EE553765903743FA914797AD03514258565003</t>
  </si>
  <si>
    <t>파상형 경질폴리에틸렌 전선관  50㎜  M  전기 4-31   ( 호표 42 )</t>
  </si>
  <si>
    <t>5F39B4F6191BCC929E3D7467A593B538A7AC53</t>
  </si>
  <si>
    <t>5853949F59EA5DF13638840EE5526F5F39B4F6191BCC929E3D7467A593B538A7AC53</t>
  </si>
  <si>
    <t>5853949F59EA5DF13638840EE5526F5903743FA914797AD03514258564002</t>
  </si>
  <si>
    <t>5853949F59EA5DF13638840EE5526F58CFC4C31996CDE96A31A4F8553087A8AC268E</t>
  </si>
  <si>
    <t>5853949F59EA5DF13638840EE5526F58CFC4C31996CDE96A31A4F8553087A8AC2EC7</t>
  </si>
  <si>
    <t>5853949F59EA5DF13638840EE5526F5903743FA914797AD03514258565003</t>
  </si>
  <si>
    <t>파상형 경질폴리에틸렌 전선관  65㎜  M  전기 4-31   ( 호표 43 )</t>
  </si>
  <si>
    <t>5F39B4F6191BCC929E3D7467A593B538A7AC54</t>
  </si>
  <si>
    <t>5853949F59EA5DF13638840EE555245F39B4F6191BCC929E3D7467A593B538A7AC54</t>
  </si>
  <si>
    <t>5853949F59EA5DF13638840EE555245903743FA914797AD03514258564002</t>
  </si>
  <si>
    <t>5853949F59EA5DF13638840EE5552458CFC4C31996CDE96A31A4F8553087A8AC268E</t>
  </si>
  <si>
    <t>5853949F59EA5DF13638840EE5552458CFC4C31996CDE96A31A4F8553087A8AC2EC7</t>
  </si>
  <si>
    <t>5853949F59EA5DF13638840EE555245903743FA914797AD03514258565003</t>
  </si>
  <si>
    <t>파상형 경질폴리에틸렌 전선관  80㎜  M  전기 4-31   ( 호표 44 )</t>
  </si>
  <si>
    <t>5F39B4F6191BCC929E3D7467A593B538A7AC55</t>
  </si>
  <si>
    <t>5853949F59EA5DF13638840EE5541D5F39B4F6191BCC929E3D7467A593B538A7AC55</t>
  </si>
  <si>
    <t>5853949F59EA5DF13638840EE5541D5903743FA914797AD03514258564002</t>
  </si>
  <si>
    <t>5853949F59EA5DF13638840EE5541D58CFC4C31996CDE96A31A4F8553087A8AC268E</t>
  </si>
  <si>
    <t>5853949F59EA5DF13638840EE5541D58CFC4C31996CDE96A31A4F8553087A8AC2EC7</t>
  </si>
  <si>
    <t>5853949F59EA5DF13638840EE5541D5903743FA914797AD03514258565003</t>
  </si>
  <si>
    <t>저독성폴리올레핀절연전선(HFIX) 바닥  4㎟(2.25㎜)  M  전기 5-10   ( 호표 45 )</t>
  </si>
  <si>
    <t>전기 5-10</t>
  </si>
  <si>
    <t>5F28A480E95DEFCA5331B499B56FFA13576CEC</t>
  </si>
  <si>
    <t>5853949F59D9EE73243A240335A9A55F28A480E95DEFCA5331B499B56FFA13576CEC</t>
  </si>
  <si>
    <t>5853949F59D9EE73243A240335A9A55903743FA914797AD03514258567001</t>
  </si>
  <si>
    <t>5853949F59D9EE73243A240335A9A558CFC4C31996CDE96A31A4F8553087A8AC2946</t>
  </si>
  <si>
    <t>5853949F59D9EE73243A240335A9A55903743FA914797AD03514258564002</t>
  </si>
  <si>
    <t>저독성폴리올레핀절연전선(HFIX)  2.5㎟(1.78㎜)  M  전기 5-10   ( 호표 46 )</t>
  </si>
  <si>
    <t>5F28A480E95DEFCA5331B499B56FFA13576CE3</t>
  </si>
  <si>
    <t>5853949F59D9EE73243A240335AB535F28A480E95DEFCA5331B499B56FFA13576CE3</t>
  </si>
  <si>
    <t>5853949F59D9EE73243A240335AB535903743FA914797AD03514258567001</t>
  </si>
  <si>
    <t>5853949F59D9EE73243A240335AB5358CFC4C31996CDE96A31A4F8553087A8AC2946</t>
  </si>
  <si>
    <t>5853949F59D9EE73243A240335AB535903743FA914797AD03514258564002</t>
  </si>
  <si>
    <t>난연성 비닐절연 접지용전선  0.6/1kV F-GV  4㎟  M  전기 3-38   ( 호표 47 )</t>
  </si>
  <si>
    <t>5F28A480E95DEFF79932A4A5B598E8079A2076</t>
  </si>
  <si>
    <t>5853949F59D9EE50673F64F0852C4C5F28A480E95DEFF79932A4A5B598E8079A2076</t>
  </si>
  <si>
    <t>5853949F59D9EE50673F64F0852C4C5903743FA914797AD03514258567001</t>
  </si>
  <si>
    <t>5853949F59D9EE50673F64F0852C4C58CFC4C31996CDE96A31A4F8553087A8AC2946</t>
  </si>
  <si>
    <t>5853949F59D9EE50673F64F0852C4C5903743FA914797AD03514258564002</t>
  </si>
  <si>
    <t>난연성 비닐절연 접지용전선  0.6/1kV F-GV  6㎟  M  전기 3-38   ( 호표 48 )</t>
  </si>
  <si>
    <t>5F28A480E95DEFF79932A4A5B598E8079A2077</t>
  </si>
  <si>
    <t>5853949F59D9EE50673F64F0852D525F28A480E95DEFF79932A4A5B598E8079A2077</t>
  </si>
  <si>
    <t>5853949F59D9EE50673F64F0852D525903743FA914797AD03514258567001</t>
  </si>
  <si>
    <t>5853949F59D9EE50673F64F0852D5258CFC4C31996CDE96A31A4F8553087A8AC2946</t>
  </si>
  <si>
    <t>5853949F59D9EE50673F64F0852D525903743FA914797AD03514258564002</t>
  </si>
  <si>
    <t>난연성 비닐절연 접지용전선  0.6/1kV F-GV  16㎟  M  전기 3-38   ( 호표 49 )</t>
  </si>
  <si>
    <t>5F28A480E95DEFF79932A4A5B598E8079A2079</t>
  </si>
  <si>
    <t>5853949F59D9EE50673F64F0852BA55F28A480E95DEFF79932A4A5B598E8079A2079</t>
  </si>
  <si>
    <t>5853949F59D9EE50673F64F0852BA55903743FA914797AD03514258567001</t>
  </si>
  <si>
    <t>5853949F59D9EE50673F64F0852BA558CFC4C31996CDE96A31A4F8553087A8AC2946</t>
  </si>
  <si>
    <t>5853949F59D9EE50673F64F0852BA55903743FA914797AD03514258564002</t>
  </si>
  <si>
    <t>난연성 비닐절연 접지용전선  0.6/1kV F-GV  50㎟  M  전기 3-38   ( 호표 50 )</t>
  </si>
  <si>
    <t>5F28A480E95DEFF79932A4A5B598E8079B305C</t>
  </si>
  <si>
    <t>5853949F59D9EE50673F64F08526235F28A480E95DEFF79932A4A5B598E8079B305C</t>
  </si>
  <si>
    <t>5853949F59D9EE50673F64F08526235903743FA914797AD03514258567001</t>
  </si>
  <si>
    <t>5853949F59D9EE50673F64F085262358CFC4C31996CDE96A31A4F8553087A8AC2946</t>
  </si>
  <si>
    <t>5853949F59D9EE50673F64F08526235903743FA914797AD03514258564002</t>
  </si>
  <si>
    <t>0.6/1kV가교폴리에틸렌(F-CV) 옥외  2C 6㎟  M  전기 4-34   ( 호표 51 )</t>
  </si>
  <si>
    <t>0.6/1kV가교폴리에틸렌(F-CV)</t>
  </si>
  <si>
    <t>5F28A480E95DEFCA5331B49995A7F9F1234BE4</t>
  </si>
  <si>
    <t>5853949F59CF77FD0A36D4AA85D04E5F28A480E95DEFCA5331B49995A7F9F1234BE4</t>
  </si>
  <si>
    <t>5853949F59CF77FD0A36D4AA85D04E5903743FA914797AD03514258567001</t>
  </si>
  <si>
    <t>5853949F59CF77FD0A36D4AA85D04E58CFC4C31996CDE96A31A4F8553087A8AC2EC7</t>
  </si>
  <si>
    <t>5853949F59CF77FD0A36D4AA85D04E58CFC4C31996CDE96A31A4F8553087A8AC294B</t>
  </si>
  <si>
    <t>5853949F59CF77FD0A36D4AA85D04E5903743FA914797AD03514258564002</t>
  </si>
  <si>
    <t>0.6/1kV가교폴리에틸렌(F-CV) 옥외  3C 4㎟  M  전기 4-34   ( 호표 52 )</t>
  </si>
  <si>
    <t>5F28A480E95DEFCA5331B49995A7F9F1234930</t>
  </si>
  <si>
    <t>5853949F59CF77FD0A36D4AAE57E145F28A480E95DEFCA5331B49995A7F9F1234930</t>
  </si>
  <si>
    <t>5853949F59CF77FD0A36D4AAE57E145903743FA914797AD03514258567001</t>
  </si>
  <si>
    <t>5853949F59CF77FD0A36D4AAE57E1458CFC4C31996CDE96A31A4F8553087A8AC2EC7</t>
  </si>
  <si>
    <t>5853949F59CF77FD0A36D4AAE57E1458CFC4C31996CDE96A31A4F8553087A8AC294B</t>
  </si>
  <si>
    <t>5853949F59CF77FD0A36D4AAE57E145903743FA914797AD03514258564002</t>
  </si>
  <si>
    <t>0.6/1kV가교폴리에틸렌(F-CV) 옥외  4C 6㎟  M  전기 4-34   ( 호표 53 )</t>
  </si>
  <si>
    <t>5F28A480E95DEFCA5331B49995A7F9F1234F5E</t>
  </si>
  <si>
    <t>5853949F59CF77FD0A36D4AAC54B975F28A480E95DEFCA5331B49995A7F9F1234F5E</t>
  </si>
  <si>
    <t>5853949F59CF77FD0A36D4AAC54B975903743FA914797AD03514258567001</t>
  </si>
  <si>
    <t>5853949F59CF77FD0A36D4AAC54B9758CFC4C31996CDE96A31A4F8553087A8AC2EC7</t>
  </si>
  <si>
    <t>5853949F59CF77FD0A36D4AAC54B9758CFC4C31996CDE96A31A4F8553087A8AC294B</t>
  </si>
  <si>
    <t>5853949F59CF77FD0A36D4AAC54B975903743FA914797AD03514258564002</t>
  </si>
  <si>
    <t>0.6/1kV가교폴리에틸렌(F-CV) 옥외  4C 35㎟  M  전기 4-34   ( 호표 54 )</t>
  </si>
  <si>
    <t>5F28A480E95DEFCA5331B49995A7F9F1234F52</t>
  </si>
  <si>
    <t>5853949F59CF77FD0A36D4AAC5473C5F28A480E95DEFCA5331B49995A7F9F1234F52</t>
  </si>
  <si>
    <t>5853949F59CF77FD0A36D4AAC5473C5903743FA914797AD03514258567001</t>
  </si>
  <si>
    <t>5853949F59CF77FD0A36D4AAC5473C58CFC4C31996CDE96A31A4F8553087A8AC2EC7</t>
  </si>
  <si>
    <t>5853949F59CF77FD0A36D4AAC5473C58CFC4C31996CDE96A31A4F8553087A8AC294B</t>
  </si>
  <si>
    <t>5853949F59CF77FD0A36D4AAC5473C5903743FA914797AD03514258564002</t>
  </si>
  <si>
    <t>0.6/1kV가교폴리에틸렌(F-CV) 옥내  2C 4㎟  M  전기 5-13   ( 호표 55 )</t>
  </si>
  <si>
    <t>5F28A480E95DEFCA5331B49995A7F9F1234BE3</t>
  </si>
  <si>
    <t>5853949F59CF77FD0A3424D165E14B5F28A480E95DEFCA5331B49995A7F9F1234BE3</t>
  </si>
  <si>
    <t>5853949F59CF77FD0A3424D165E14B5903743FA914797AD03514258567001</t>
  </si>
  <si>
    <t>5853949F59CF77FD0A3424D165E14B58CFC4C31996CDE96A31A4F8553087A8AC294B</t>
  </si>
  <si>
    <t>5853949F59CF77FD0A3424D165E14B5903743FA914797AD03514258564002</t>
  </si>
  <si>
    <t>0.6/1kV가교폴리에틸렌(F-CV) 옥내  2C 6㎟  M  전기 5-13   ( 호표 56 )</t>
  </si>
  <si>
    <t>5853949F59CF77FD0A3424D165E6CD5F28A480E95DEFCA5331B49995A7F9F1234BE4</t>
  </si>
  <si>
    <t>5853949F59CF77FD0A3424D165E6CD5903743FA914797AD03514258567001</t>
  </si>
  <si>
    <t>5853949F59CF77FD0A3424D165E6CD58CFC4C31996CDE96A31A4F8553087A8AC294B</t>
  </si>
  <si>
    <t>5853949F59CF77FD0A3424D165E6CD5903743FA914797AD03514258564002</t>
  </si>
  <si>
    <t>0.6/1kV가교폴리에틸렌(F-CV) 옥내  3C 4㎟  M  전기 5-13   ( 호표 57 )</t>
  </si>
  <si>
    <t>5853949F59CF77FD0A35344085BAA35F28A480E95DEFCA5331B49995A7F9F1234930</t>
  </si>
  <si>
    <t>5853949F59CF77FD0A35344085BAA35903743FA914797AD03514258567001</t>
  </si>
  <si>
    <t>5853949F59CF77FD0A35344085BAA358CFC4C31996CDE96A31A4F8553087A8AC294B</t>
  </si>
  <si>
    <t>5853949F59CF77FD0A35344085BAA35903743FA914797AD03514258564002</t>
  </si>
  <si>
    <t>0.6/1kV가교폴리에틸렌(F-CV) 옥내  4C 6㎟  M  전기 5-13   ( 호표 58 )</t>
  </si>
  <si>
    <t>5853949F59CF77FD0A3274FBA5DD7D5F28A480E95DEFCA5331B49995A7F9F1234F5E</t>
  </si>
  <si>
    <t>5853949F59CF77FD0A3274FBA5DD7D5903743FA914797AD03514258567001</t>
  </si>
  <si>
    <t>5853949F59CF77FD0A3274FBA5DD7D58CFC4C31996CDE96A31A4F8553087A8AC294B</t>
  </si>
  <si>
    <t>5853949F59CF77FD0A3274FBA5DD7D5903743FA914797AD03514258564002</t>
  </si>
  <si>
    <t>0.6/1kV가교폴리에틸렌(F-CV) 옥내  4C 35㎟  M  전기 5-11   ( 호표 59 )</t>
  </si>
  <si>
    <t>전기 5-11</t>
  </si>
  <si>
    <t>5853949F59CF77FD0A3274FBA5D14C5F28A480E95DEFCA5331B49995A7F9F1234F52</t>
  </si>
  <si>
    <t>5853949F59CF77FD0A3274FBA5D14C5903743FA914797AD03514258567001</t>
  </si>
  <si>
    <t>5853949F59CF77FD0A3274FBA5D14C58CFC4C31996CDE96A31A4F8553087A8AC294B</t>
  </si>
  <si>
    <t>5853949F59CF77FD0A3274FBA5D14C5903743FA914797AD03514258564002</t>
  </si>
  <si>
    <t>CABLE DUCT COVER(전기) - 철거후재사용  W800x100H  M  전기 5-8(180%)   ( 호표 60 )</t>
  </si>
  <si>
    <t>전기 5-8(180%)</t>
  </si>
  <si>
    <t>CABLE DUCT COVER(전기) 철거or이설</t>
  </si>
  <si>
    <t>5F39B4F6191BCC929E3F246835310AFB09831C</t>
  </si>
  <si>
    <t>5853949F59BD053A1531C499353EA25F39B4F6191BCC929E3F246835310AFB09831C</t>
  </si>
  <si>
    <t>5853949F59BD053A1531C499353EA258CFC4C31996CDE96A31A4F8553087A8AC2946</t>
  </si>
  <si>
    <t>5853949F59BD053A1531C499353EA25903743FA914797AD03514258567001</t>
  </si>
  <si>
    <t>덕트형 케이블트레이  DUCT, W 300  M  전기 5-7   ( 호표 61 )</t>
  </si>
  <si>
    <t>전기 5-7</t>
  </si>
  <si>
    <t>5F39B4F6191BCC929E3F246835310AFA6171FF</t>
  </si>
  <si>
    <t>5853949F59BD053A153494C6B5E5795F39B4F6191BCC929E3F246835310AFA6171FF</t>
  </si>
  <si>
    <t>5853949F59BD053A153494C6B5E57958CFC4C31996CDE96A31A4F8553087A8AC2946</t>
  </si>
  <si>
    <t>5853949F59BD053A153494C6B5E5795903743FA914797AD03514258567001</t>
  </si>
  <si>
    <t>덕트형 케이블트레이부속품  HOR. ELBOW, W 300  개  전기 5-7   ( 호표 62 )</t>
  </si>
  <si>
    <t>5F39B4F6191BCC929E3E14F91578CAF288F888</t>
  </si>
  <si>
    <t>5853949F59BD053A153494C6A5DC5A5F39B4F6191BCC929E3E14F91578CAF288F888</t>
  </si>
  <si>
    <t>5853949F59BD053A153494C6A5DC5A58CFC4C31996CDE96A31A4F8553087A8AC2946</t>
  </si>
  <si>
    <t>5853949F59BD053A153494C6A5DC5A5903743FA914797AD03514258567001</t>
  </si>
  <si>
    <t>접지봉  14Φ×1000 mm  개  전기 3-38   ( 호표 63 )</t>
  </si>
  <si>
    <t>5F39B4F619096CDE0432141D75922031AB48B4</t>
  </si>
  <si>
    <t>5853949F59ACA06A753834F285D7FF5F39B4F619096CDE0432141D75922031AB48B4</t>
  </si>
  <si>
    <t>5853949F59ACA06A753834F285D7FF58CFC4C31996CDE96A31A4F8553087A8AC2946</t>
  </si>
  <si>
    <t>5853949F59ACA06A753834F285D7FF58CFC4C31996CDE96A31A4F8553087A8AC2EC7</t>
  </si>
  <si>
    <t>5853949F59ACA06A753834F285D7FF5903743FA914797AD03514258567001</t>
  </si>
  <si>
    <t>전기맨홀  1000x1000x1000  개소  전기 4-43-3,4-38   ( 호표 64 )</t>
  </si>
  <si>
    <t>전기 4-43-3,4-38</t>
  </si>
  <si>
    <t>맨홀</t>
  </si>
  <si>
    <t>5F39249B7944E9602F3654E5A5DC1955CD7953</t>
  </si>
  <si>
    <t>5853949F59ACA058043E546E051B5B5F39249B7944E9602F3654E5A5DC1955CD7953</t>
  </si>
  <si>
    <t>맨홀카바(철개)</t>
  </si>
  <si>
    <t>주철각형 K.S (1120x620x132)</t>
  </si>
  <si>
    <t>5F39249B7944E9602F3654E5A5DC1955CD7A65</t>
  </si>
  <si>
    <t>5853949F59ACA058043E546E051B5B5F39249B7944E9602F3654E5A5DC1955CD7A65</t>
  </si>
  <si>
    <t>5853949F59ACA058043E546E051B5B581A341D89B3D0DD7E38E4D8252150</t>
  </si>
  <si>
    <t>5853949F59ACA058043E546E051B5B581A341D89B3D0DD7E38E4D835C899</t>
  </si>
  <si>
    <t>5853949F59ACA058043E546E051B5B581A24390965D8B0C430C457B5B8C4</t>
  </si>
  <si>
    <t>5853949F59ACA058043E546E051B5B581A341BD9CBA591C93ED48B955BBC</t>
  </si>
  <si>
    <t>5853949F59ACA058043E546E051B5B5F0DE4D3491352CEF63CD4FD15B662FFEEC1AD5B</t>
  </si>
  <si>
    <t>케이블받침대</t>
  </si>
  <si>
    <t>75x40x5x750</t>
  </si>
  <si>
    <t>5F39B4F619096CCDA7376415950B43BD8C2699</t>
  </si>
  <si>
    <t>케이블걸이</t>
  </si>
  <si>
    <t>걸이쇠, 2조</t>
  </si>
  <si>
    <t>5F39B4F619096CCDA7376415950B43BA33AEAC</t>
  </si>
  <si>
    <t>앵커볼트</t>
  </si>
  <si>
    <t>M16×L300</t>
  </si>
  <si>
    <t>5F3934A0B9C07065A53344A875BFCDB901C65B</t>
  </si>
  <si>
    <t>5853949F59ACA058043E546E051B5B5F39B4F619096CDE0432141D75922031AB48B4</t>
  </si>
  <si>
    <t>5853949F59ACA058043E546E051B5B5F39B4F619096CFAFF3F74BF657CED5422F7D8</t>
  </si>
  <si>
    <t>0.6/1kV F-GV  35㎟</t>
  </si>
  <si>
    <t>5F28A480E95DEFF79932A4A5B598E8079B305F</t>
  </si>
  <si>
    <t>5853949F59ACA058043E546E051B5B5F28A480E95DEFF79932A4A5B598E8079B305F</t>
  </si>
  <si>
    <t>5853949F59ACA058043E546E051B5B5903743FA914797AD03514258567001</t>
  </si>
  <si>
    <t>작업반장</t>
  </si>
  <si>
    <t>58CFC4C31996CDE96A31A4F8553087A8AC2EC4</t>
  </si>
  <si>
    <t>5853949F59ACA058043E546E051B5B58CFC4C31996CDE96A31A4F8553087A8AC2EC4</t>
  </si>
  <si>
    <t>5853949F59ACA058043E546E051B5B58CFC4C31996CDE96A31A4F8553087A8AC2EC7</t>
  </si>
  <si>
    <t>5853949F59ACA058043E546E051B5B58CFC4C31996CDE96A31A4F8553087A8AC2EC6</t>
  </si>
  <si>
    <t>줄눈공</t>
  </si>
  <si>
    <t>58CFC4C31996CDE96A31A4F8553087A8AC2D3A</t>
  </si>
  <si>
    <t>5853949F59ACA058043E546E051B5B58CFC4C31996CDE96A31A4F8553087A8AC2D3A</t>
  </si>
  <si>
    <t>5853949F59ACA058043E546E051B5B58CFC4C31996CDE96A31A4F8553087A8AC2946</t>
  </si>
  <si>
    <t>5853949F59ACA058043E546E051B5B58CFC4C31996CDE96A31A4F8553087A8AC294B</t>
  </si>
  <si>
    <t>5853949F59ACA058043E546E051B5B5903743FA914797AD03514258564002</t>
  </si>
  <si>
    <t>관로구방수  D 30  개소  전기 2-18   ( 호표 65 )</t>
  </si>
  <si>
    <t>전기 2-18</t>
  </si>
  <si>
    <t>이종연결관</t>
  </si>
  <si>
    <t>D30</t>
  </si>
  <si>
    <t>5F39B4F6191BCC929E337411F59EB6173E323A</t>
  </si>
  <si>
    <t>5853949F59ACA02CC83B24314552375F39B4F6191BCC929E337411F59EB6173E323A</t>
  </si>
  <si>
    <t>관구밀폐기</t>
  </si>
  <si>
    <t>실링가스켓, D30</t>
  </si>
  <si>
    <t>5F39B4F6191BCC929E337411F59678188B339E</t>
  </si>
  <si>
    <t>5853949F59ACA02CC83B24314552375F39B4F6191BCC929E337411F59678188B339E</t>
  </si>
  <si>
    <t>통신용 발포지수제</t>
  </si>
  <si>
    <t>발포지수재, D100 이하</t>
  </si>
  <si>
    <t>5F39B4F619096C876233A43685306B86A0B68D</t>
  </si>
  <si>
    <t>5853949F59ACA02CC83B24314552375F39B4F619096C876233A43685306B86A0B68D</t>
  </si>
  <si>
    <t>수밀보호테이프</t>
  </si>
  <si>
    <t>5F39B4F619096C876233A436853D21D84A2761</t>
  </si>
  <si>
    <t>5853949F59ACA02CC83B24314552375F39B4F619096C876233A436853D21D84A2761</t>
  </si>
  <si>
    <t>5853949F59ACA02CC83B243145523758CFC4C31996CDE96A31A4F8553087A8AC2EC7</t>
  </si>
  <si>
    <t>5853949F59ACA02CC83B243145523758CFC4C31996CDE96A31A4F8553087A8AC294B</t>
  </si>
  <si>
    <t>5853949F59ACA02CC83B24314552375903743FA914797AD03514258567001</t>
  </si>
  <si>
    <t>관로구방수  D 50  개소  전기 2-18   ( 호표 66 )</t>
  </si>
  <si>
    <t>D50</t>
  </si>
  <si>
    <t>5F39B4F6191BCC929E337411F59EB6173E33DA</t>
  </si>
  <si>
    <t>5853949F59ACA02CC83B24314551105F39B4F6191BCC929E337411F59EB6173E33DA</t>
  </si>
  <si>
    <t>실링가스켓, D50</t>
  </si>
  <si>
    <t>5F39B4F6191BCC929E337411F59678188B339D</t>
  </si>
  <si>
    <t>5853949F59ACA02CC83B24314551105F39B4F6191BCC929E337411F59678188B339D</t>
  </si>
  <si>
    <t>5853949F59ACA02CC83B24314551105F39B4F619096C876233A43685306B86A0B68D</t>
  </si>
  <si>
    <t>5853949F59ACA02CC83B24314551105F39B4F619096C876233A436853D21D84A2761</t>
  </si>
  <si>
    <t>5853949F59ACA02CC83B243145511058CFC4C31996CDE96A31A4F8553087A8AC2EC7</t>
  </si>
  <si>
    <t>5853949F59ACA02CC83B243145511058CFC4C31996CDE96A31A4F8553087A8AC294B</t>
  </si>
  <si>
    <t>5853949F59ACA02CC83B24314551105903743FA914797AD03514258567001</t>
  </si>
  <si>
    <t>관로구방수  D 65  개소  전기 2-18   ( 호표 67 )</t>
  </si>
  <si>
    <t>D65</t>
  </si>
  <si>
    <t>5F39B4F6191BCC929E337411F59EB6173E33DB</t>
  </si>
  <si>
    <t>5853949F59ACA02CC83B24314550095F39B4F6191BCC929E337411F59EB6173E33DB</t>
  </si>
  <si>
    <t>실링가스켓, D65</t>
  </si>
  <si>
    <t>5F39B4F6191BCC929E337411F59678188B339C</t>
  </si>
  <si>
    <t>5853949F59ACA02CC83B24314550095F39B4F6191BCC929E337411F59678188B339C</t>
  </si>
  <si>
    <t>5853949F59ACA02CC83B24314550095F39B4F619096C876233A43685306B86A0B68D</t>
  </si>
  <si>
    <t>5853949F59ACA02CC83B24314550095F39B4F619096C876233A436853D21D84A2761</t>
  </si>
  <si>
    <t>5853949F59ACA02CC83B243145500958CFC4C31996CDE96A31A4F8553087A8AC2EC7</t>
  </si>
  <si>
    <t>5853949F59ACA02CC83B243145500958CFC4C31996CDE96A31A4F8553087A8AC294B</t>
  </si>
  <si>
    <t>5853949F59ACA02CC83B24314550095903743FA914797AD03514258567001</t>
  </si>
  <si>
    <t>관로구방수  D 80  개소  전기 2-18   ( 호표 68 )</t>
  </si>
  <si>
    <t>D80</t>
  </si>
  <si>
    <t>5F39B4F6191BCC929E337411F59EB6173E33D8</t>
  </si>
  <si>
    <t>5853949F59ACA02CC83B24314557B85F39B4F6191BCC929E337411F59EB6173E33D8</t>
  </si>
  <si>
    <t>실링가스켓, D80</t>
  </si>
  <si>
    <t>5F39B4F6191BCC929E337411F59678188B3393</t>
  </si>
  <si>
    <t>5853949F59ACA02CC83B24314557B85F39B4F6191BCC929E337411F59678188B3393</t>
  </si>
  <si>
    <t>5853949F59ACA02CC83B24314557B85F39B4F619096C876233A43685306B86A0B68D</t>
  </si>
  <si>
    <t>5853949F59ACA02CC83B24314557B85F39B4F619096C876233A436853D21D84A2761</t>
  </si>
  <si>
    <t>5853949F59ACA02CC83B24314557B858CFC4C31996CDE96A31A4F8553087A8AC2EC7</t>
  </si>
  <si>
    <t>5853949F59ACA02CC83B24314557B858CFC4C31996CDE96A31A4F8553087A8AC294B</t>
  </si>
  <si>
    <t>5853949F59ACA02CC83B24314557B85903743FA914797AD03514258567001</t>
  </si>
  <si>
    <t>경고 테이프(저압용)  200*250  M  전기 4-45   ( 호표 69 )</t>
  </si>
  <si>
    <t>전기 4-45</t>
  </si>
  <si>
    <t>경고 테이프</t>
  </si>
  <si>
    <t>5F54945589FCA638983464D3C50A16F2EF14A7</t>
  </si>
  <si>
    <t>5853949F59ACA02CC83A14C235A3BC5F54945589FCA638983464D3C50A16F2EF14A7</t>
  </si>
  <si>
    <t>5853949F59ACA02CC83A14C235A3BC58CFC4C31996CDE96A31A4F8553087A8AC2EC7</t>
  </si>
  <si>
    <t>5853949F59ACA02CC83A14C235A3BC58CFC4C31996CDE96A31A4F8553087A8AC294B</t>
  </si>
  <si>
    <t>5853949F59ACA02CC83A14C235A3BC5903743FA914797AD03514258567001</t>
  </si>
  <si>
    <t>경고 테이프(고압용)  200*250  M  전기 4-45   ( 호표 70 )</t>
  </si>
  <si>
    <t>5F54945589FCA638983464D3C50A16F2EF154E</t>
  </si>
  <si>
    <t>5853949F59ACA02CC83A14C235A0E85F54945589FCA638983464D3C50A16F2EF154E</t>
  </si>
  <si>
    <t>5853949F59ACA02CC83A14C235A0E858CFC4C31996CDE96A31A4F8553087A8AC2EC7</t>
  </si>
  <si>
    <t>5853949F59ACA02CC83A14C235A0E858CFC4C31996CDE96A31A4F8553087A8AC2944</t>
  </si>
  <si>
    <t>5853949F59ACA02CC83A14C235A0E85903743FA914797AD03514258567001</t>
  </si>
  <si>
    <t>지중선용 가선철물  지중선로표시기, 전규격  EA  전기 4-46   ( 호표 71 )</t>
  </si>
  <si>
    <t>전기 4-46</t>
  </si>
  <si>
    <t>5F39B4F6190952598D367463753609E4CCB308</t>
  </si>
  <si>
    <t>5853949F59ACA02CC83A14C205EFF55F39B4F6190952598D367463753609E4CCB308</t>
  </si>
  <si>
    <t>5853949F59ACA02CC83A14C205EFF558CFC4C31996CDE96A31A4F8553087A8AC2EC7</t>
  </si>
  <si>
    <t>전기공사산업기사</t>
  </si>
  <si>
    <t>58CFC4C31996CDE96A3504A34581B6867CEA8B</t>
  </si>
  <si>
    <t>5853949F59ACA02CC83A14C205EFF558CFC4C31996CDE96A3504A34581B6867CEA8B</t>
  </si>
  <si>
    <t>5853949F59ACA02CC83A14C205EFF55903743FA914797AD03514258567001</t>
  </si>
  <si>
    <t>가로등 방수접속함  누전차단기내장  개  전기 5-4   ( 호표 72 )</t>
  </si>
  <si>
    <t>5F39B4F619096CA2CD3C141AE521F2F95464AF</t>
  </si>
  <si>
    <t>5853949F59ACA02CC83DD40A85728A5F39B4F619096CA2CD3C141AE521F2F95464AF</t>
  </si>
  <si>
    <t>5853949F59ACA02CC83DD40A85728A58CFC4C31996CDE96A31A4F8553087A8AC2946</t>
  </si>
  <si>
    <t>5853949F59ACA02CC83DD40A85728A5903743FA914797AD03514258567001</t>
  </si>
  <si>
    <t>아우트렛박스  8각 54㎜  개  전기 5-3   ( 호표 73 )</t>
  </si>
  <si>
    <t>전기 5-3</t>
  </si>
  <si>
    <t>5F39B4F619096C87F03E448B353E0ADF9D4E75</t>
  </si>
  <si>
    <t>5853949F5966F16FE5347440859E885F39B4F619096C87F03E448B353E0ADF9D4E75</t>
  </si>
  <si>
    <t>5853949F5966F16FE5347440859E8858CFC4C31996CDE96A31A4F8553087A8AC2946</t>
  </si>
  <si>
    <t>5853949F5966F16FE5347440859E885903743FA914797AD03514258567001</t>
  </si>
  <si>
    <t>아우트렛박스  중형4각 54㎜  개  전기 5-3   ( 호표 74 )</t>
  </si>
  <si>
    <t>5F39B4F619096C87F03E448B353E0ADF9D4E76</t>
  </si>
  <si>
    <t>5853949F5966F16FE5347440859FAF5F39B4F619096C87F03E448B353E0ADF9D4E76</t>
  </si>
  <si>
    <t>5853949F5966F16FE5347440859FAF58CFC4C31996CDE96A31A4F8553087A8AC2946</t>
  </si>
  <si>
    <t>5853949F5966F16FE5347440859FAF5903743FA914797AD03514258567001</t>
  </si>
  <si>
    <t>스위치박스  1 개용 54 mm  개  전기 5-3   ( 호표 75 )</t>
  </si>
  <si>
    <t>5F39B4F619096C87F030E4AD55BE641978417A</t>
  </si>
  <si>
    <t>5853949F5966F16FE534744095BF095F39B4F619096C87F030E4AD55BE641978417A</t>
  </si>
  <si>
    <t>5853949F5966F16FE534744095BF0958CFC4C31996CDE96A31A4F8553087A8AC2946</t>
  </si>
  <si>
    <t>5853949F5966F16FE534744095BF095903743FA914797AD03514258567001</t>
  </si>
  <si>
    <t>스위치박스  2 개용 54 mm  개  전기 5-3   ( 호표 76 )</t>
  </si>
  <si>
    <t>5F39B4F619096C87F030E4AD55BE6419784ECB</t>
  </si>
  <si>
    <t>5853949F5966F16FE534744095BE625F39B4F619096C87F030E4AD55BE6419784ECB</t>
  </si>
  <si>
    <t>5853949F5966F16FE534744095BE6258CFC4C31996CDE96A31A4F8553087A8AC2946</t>
  </si>
  <si>
    <t>5853949F5966F16FE534744095BE625903743FA914797AD03514258567001</t>
  </si>
  <si>
    <t>풀박스  150x150x100  개  전기 5-4   ( 호표 77 )</t>
  </si>
  <si>
    <t>5F39B4F619096C87F03564C10566285C205E1C</t>
  </si>
  <si>
    <t>5853949F5966F16FE53514AEC5F9705F39B4F619096C87F03564C10566285C205E1C</t>
  </si>
  <si>
    <t>5853949F5966F16FE53514AEC5F97058CFC4C31996CDE96A31A4F8553087A8AC2946</t>
  </si>
  <si>
    <t>5853949F5966F16FE53514AEC5F9705903743FA914797AD03514258567001</t>
  </si>
  <si>
    <t>풀박스  200x200x200  개  전기 5-4   ( 호표 78 )</t>
  </si>
  <si>
    <t>5F39B4F619096C87F03564C10566285C2FDD38</t>
  </si>
  <si>
    <t>5853949F5966F16FE53514AEC5F5955F39B4F619096C87F03564C10566285C2FDD38</t>
  </si>
  <si>
    <t>5853949F5966F16FE53514AEC5F59558CFC4C31996CDE96A31A4F8553087A8AC2946</t>
  </si>
  <si>
    <t>5853949F5966F16FE53514AEC5F5955903743FA914797AD03514258567001</t>
  </si>
  <si>
    <t>배선용 차단기  4P 460V 125AF  대  전기 5-19   ( 호표 79 )</t>
  </si>
  <si>
    <t>전기 5-19</t>
  </si>
  <si>
    <t>5F39B4F619096CDE04379401D5BE6977E9E134</t>
  </si>
  <si>
    <t>5853949F5966F15D743AA4AD5553925F39B4F619096CDE04379401D5BE6977E9E134</t>
  </si>
  <si>
    <t>5853949F5966F15D743AA4AD55539258CFC4C31996CDE96A31A4F8553087A8AC2946</t>
  </si>
  <si>
    <t>5853949F5966F15D743AA4AD5553925903743FA914797AD03514258567001</t>
  </si>
  <si>
    <t>단로 스위치  2구  개  전기 5-23(2)   ( 호표 80 )</t>
  </si>
  <si>
    <t>전기 5-23(2)</t>
  </si>
  <si>
    <t>5F39B4F61909E086C630D4E315B20669F2F131</t>
  </si>
  <si>
    <t>5853949F5966F1430031D4743551035F39B4F61909E086C630D4E315B20669F2F131</t>
  </si>
  <si>
    <t>5853949F5966F1430031D47435510358CFC4C31996CDE96A31A4F8553087A8AC2946</t>
  </si>
  <si>
    <t>5853949F5966F1430031D4743551035903743FA914797AD03514258567001</t>
  </si>
  <si>
    <t>콘센트  매입-접지형, 16A 250V 1구  개  전기 5-23(1)   ( 호표 81 )</t>
  </si>
  <si>
    <t>전기 5-23(1)</t>
  </si>
  <si>
    <t>5F39B4F619096CFAED33E4C1E5C6A574243BA5</t>
  </si>
  <si>
    <t>5853949F5966F1430031D46B95CC845F39B4F619096CFAED33E4C1E5C6A574243BA5</t>
  </si>
  <si>
    <t>5853949F5966F1430031D46B95CC8458CFC4C31996CDE96A31A4F8553087A8AC2946</t>
  </si>
  <si>
    <t>5853949F5966F1430031D46B95CC845903743FA914797AD03514258567001</t>
  </si>
  <si>
    <t>콘센트  매입-접지형, 16A 250V 2구  개  전기 5-23(1)   ( 호표 82 )</t>
  </si>
  <si>
    <t>5F39B4F619096CFAED33E4C1E5C6A574243A85</t>
  </si>
  <si>
    <t>5853949F5966F1430031D46B95CF585F39B4F619096CFAED33E4C1E5C6A574243A85</t>
  </si>
  <si>
    <t>5853949F5966F1430031D46B95CF5858CFC4C31996CDE96A31A4F8553087A8AC2946</t>
  </si>
  <si>
    <t>5853949F5966F1430031D46B95CF585903743FA914797AD03514258567001</t>
  </si>
  <si>
    <t>레이스웨이  BODY, 70 x 40  M  전기 5-9-1   ( 호표 83 )</t>
  </si>
  <si>
    <t>전기 5-9-1</t>
  </si>
  <si>
    <t>5F39B4F6191BCC929E3264DE1545EF12213240</t>
  </si>
  <si>
    <t>5853949D995935AC4231B4E1259E755F39B4F6191BCC929E3264DE1545EF12213240</t>
  </si>
  <si>
    <t>5853949D995935AC4231B4E1259E7558CFC4C31996CDE96A31A4F8553087A8AC2946</t>
  </si>
  <si>
    <t>5853949D995935AC4231B4E1259E755903743FA914797AD03514258567001</t>
  </si>
  <si>
    <t>레이스웨이 부속품  JOINT BOX, W70 x H40  개  전기 5-3   ( 호표 84 )</t>
  </si>
  <si>
    <t>JOINT BOX, 70 x 40</t>
  </si>
  <si>
    <t>5F39B4F6191BCC929E3264DE1545EF12213408</t>
  </si>
  <si>
    <t>5853745A89B978AF5C37B423C5B1815F39B4F6191BCC929E3264DE1545EF12213408</t>
  </si>
  <si>
    <t>5853745A89B978AF5C37B423C5B18158CFC4C31996CDE96A31A4F8553087A8AC2946</t>
  </si>
  <si>
    <t>5853745A89B978AF5C37B423C5B1815903743FA914797AD03514258567001</t>
  </si>
  <si>
    <t>레이스웨이 부속품  JOINT BOX,3방, W70 x H40  개  전기 5-3   ( 호표 85 )</t>
  </si>
  <si>
    <t>JUNC. BOX - 3방, 70 x 40</t>
  </si>
  <si>
    <t>5F39B4F6191BCC929E3264DE1545EF12213405</t>
  </si>
  <si>
    <t>5853745A89B978AF7F34A46455F8895F39B4F6191BCC929E3264DE1545EF12213405</t>
  </si>
  <si>
    <t>5853745A89B978AF7F34A46455F88958CFC4C31996CDE96A31A4F8553087A8AC2946</t>
  </si>
  <si>
    <t>5853745A89B978AF7F34A46455F8895903743FA914797AD03514258567001</t>
  </si>
  <si>
    <t>조명기구 "A" 매입등  LED 40W  조  전기 5-25-3   ( 호표 86 )</t>
  </si>
  <si>
    <t>전기 5-25-3</t>
  </si>
  <si>
    <t>58DFF439492798547535F44D85C431FB2DF103</t>
  </si>
  <si>
    <t>594324C489723668933D541FA5E64D58DFF439492798547535F44D85C431FB2DF103</t>
  </si>
  <si>
    <t>594324C489723668933D541FA5E64D58CFC4C31996CDE96A31A4F8553087A8AC2946</t>
  </si>
  <si>
    <t>594324C489723668933D541FA5E64D5903743FA914797AD03514258567001</t>
  </si>
  <si>
    <t>조명기구 "B" R.W  LED 20W  조  전기 5-25-3   ( 호표 87 )</t>
  </si>
  <si>
    <t>58DFF439492798547535F44D85C431FB2DF22A</t>
  </si>
  <si>
    <t>594324C489723668933D541FA5E5A658DFF439492798547535F44D85C431FB2DF22A</t>
  </si>
  <si>
    <t>594324C489723668933D541FA5E5A658CFC4C31996CDE96A31A4F8553087A8AC2946</t>
  </si>
  <si>
    <t>594324C489723668933D541FA5E5A65903743FA914797AD03514258567001</t>
  </si>
  <si>
    <t>조명기구 "C" 직부등  LED 15W  조  전기 5-25-3   ( 호표 88 )</t>
  </si>
  <si>
    <t>58DFF439492798547535F44D85C431FB2DF330</t>
  </si>
  <si>
    <t>594324C489723668933D541FA5E48058DFF439492798547535F44D85C431FB2DF330</t>
  </si>
  <si>
    <t>594324C489723668933D541FA5E48058CFC4C31996CDE96A31A4F8553087A8AC2946</t>
  </si>
  <si>
    <t>594324C489723668933D541FA5E4805903743FA914797AD03514258567001</t>
  </si>
  <si>
    <t>조명기구 "옥외보안등"  LED 60W/5M  조  전기 5-27   ( 호표 89 )</t>
  </si>
  <si>
    <t>전기 5-27</t>
  </si>
  <si>
    <t>LED 60W</t>
  </si>
  <si>
    <t>58DFF439492798547535F44D85C431FB2FBEF0</t>
  </si>
  <si>
    <t>594324C489723668933D541F853AC058DFF439492798547535F44D85C431FB2FBEF0</t>
  </si>
  <si>
    <t>조명기구 "옥외보안등주"</t>
  </si>
  <si>
    <t>5M</t>
  </si>
  <si>
    <t>58DFF439492798547535F44D85C431FB2FBEF1</t>
  </si>
  <si>
    <t>594324C489723668933D541F853AC058DFF439492798547535F44D85C431FB2FBEF1</t>
  </si>
  <si>
    <t>594324C489723668933D541F853AC058CFC4C31996CDE96A31A4F8553087A8AC2946</t>
  </si>
  <si>
    <t>594324C489723668933D541F853AC05903743FA914797AD03514258567001</t>
  </si>
  <si>
    <t>현황판 철거 후 신설    EA  전기 5-29   ( 호표 90 )</t>
  </si>
  <si>
    <t>5F3934A0B9C044D11439E4E89515B00552431D</t>
  </si>
  <si>
    <t>594334EB990E66AB7131540415AB725F3934A0B9C044D11439E4E89515B00552431D</t>
  </si>
  <si>
    <t>594334EB990E66AB7131540415AB7258CFC4C31996CDE96A31A4F8553087A8AC2946</t>
  </si>
  <si>
    <t>594334EB990E66AB7131540415AB725903743FA914797AD03514258567001</t>
  </si>
  <si>
    <t>수배전반 [배수펌프장]  HV-A6 제작  면     ( 호표 91 )</t>
  </si>
  <si>
    <t>HV-A6</t>
  </si>
  <si>
    <t>594334EB990E66AB713154040582BA</t>
  </si>
  <si>
    <t>2</t>
  </si>
  <si>
    <t>594334EB990E66AB713154040582BB594334EB990E66AB713154040582BA</t>
  </si>
  <si>
    <t>직접재료비</t>
  </si>
  <si>
    <t>산출재료비의 100%</t>
  </si>
  <si>
    <t>594334EB990E66AB713154040582BB5903743FA914797AD03514258567001</t>
  </si>
  <si>
    <t>간접재료비</t>
  </si>
  <si>
    <t>직접재료비의 1.03%</t>
  </si>
  <si>
    <t>594334EB990E66AB713154040582BB5903743FA914797AD03514258562004</t>
  </si>
  <si>
    <t>직접노무비</t>
  </si>
  <si>
    <t>594334EB990E66AB713154040582BB5903743FA914797AD03514258565003</t>
  </si>
  <si>
    <t>간접노무비</t>
  </si>
  <si>
    <t>직접노무비의 34.9%</t>
  </si>
  <si>
    <t>5903743FA914797AD03514258562004</t>
  </si>
  <si>
    <t>594334EB990E66AB713154040582BB5903743FA914797AD03514258563005</t>
  </si>
  <si>
    <t>경비</t>
  </si>
  <si>
    <t>재료비의 8.95%</t>
  </si>
  <si>
    <t>5903743FA914797AD03514258563005</t>
  </si>
  <si>
    <t>594334EB990E66AB713154040582BB5903743FA914797AD03514258560006</t>
  </si>
  <si>
    <t>일반관리비</t>
  </si>
  <si>
    <t>(재+노+경)의 7%</t>
  </si>
  <si>
    <t>5903743FA914797AD03514258560006</t>
  </si>
  <si>
    <t>594334EB990E66AB713154040582BB5903743FA914797AD03514258561007</t>
  </si>
  <si>
    <t>이윤</t>
  </si>
  <si>
    <t>(노+경+일)의 25%</t>
  </si>
  <si>
    <t>5903743FA914797AD03514258561007</t>
  </si>
  <si>
    <t>594334EB990E66AB713154040582BB5903743FA914797AD0351425856E008</t>
  </si>
  <si>
    <t>수배전반 [배수펌프장]  HV-A6  면     ( 호표 92 )</t>
  </si>
  <si>
    <t>호표 92</t>
  </si>
  <si>
    <t>외함(고압반)</t>
  </si>
  <si>
    <t>800Wx2350Hx2000D (16.36㎡)</t>
  </si>
  <si>
    <t>5944B43009A6F96FF13BB48C659B910C7E519A</t>
  </si>
  <si>
    <t>594334EB990E66AB713154040582BA5944B43009A6F96FF13BB48C659B910C7E519A</t>
  </si>
  <si>
    <t>통전표시기</t>
  </si>
  <si>
    <t>5944B43009A6F96FF13BB48C659B910C7E52A1</t>
  </si>
  <si>
    <t>594334EB990E66AB713154040582BA5944B43009A6F96FF13BB48C659B910C7E52A1</t>
  </si>
  <si>
    <t>DOOR HANDLE</t>
  </si>
  <si>
    <t>W/KEY (L)</t>
  </si>
  <si>
    <t>5944B43009A6F96FF13BB48C659B910C7E5347</t>
  </si>
  <si>
    <t>594334EB990E66AB713154040582BA5944B43009A6F96FF13BB48C659B910C7E5347</t>
  </si>
  <si>
    <t>DOOR STOPPER</t>
  </si>
  <si>
    <t>5944B43009A6F96FF13BB48C659B910C7E546E</t>
  </si>
  <si>
    <t>594334EB990E66AB713154040582BA5944B43009A6F96FF13BB48C659B910C7E546E</t>
  </si>
  <si>
    <t>NAME PLATE</t>
  </si>
  <si>
    <t>아크릴(L)</t>
  </si>
  <si>
    <t>5944B43009A6F96FF13BB48C659B910C7E5575</t>
  </si>
  <si>
    <t>594334EB990E66AB713154040582BA5944B43009A6F96FF13BB48C659B910C7E5575</t>
  </si>
  <si>
    <t>M C C B</t>
  </si>
  <si>
    <t>2P 220V 50AF 10kA</t>
  </si>
  <si>
    <t>5944B43009A6F96FF13BB48C659B910C7E561C</t>
  </si>
  <si>
    <t>594334EB990E66AB713154040582BA5944B43009A6F96FF13BB48C659B910C7E561C</t>
  </si>
  <si>
    <t>DIAZED FUSE</t>
  </si>
  <si>
    <t>25A 이하 W/HOLDER</t>
  </si>
  <si>
    <t>5944B43009A6F96FF13BB48C659B910C7E5722</t>
  </si>
  <si>
    <t>594334EB990E66AB713154040582BA5944B43009A6F96FF13BB48C659B910C7E5722</t>
  </si>
  <si>
    <t>F L</t>
  </si>
  <si>
    <t>AC 220V 20W 삼파장</t>
  </si>
  <si>
    <t>5944B43009A6F96FF13BB48C659B910C7E58C9</t>
  </si>
  <si>
    <t>594334EB990E66AB713154040582BA5944B43009A6F96FF13BB48C659B910C7E58C9</t>
  </si>
  <si>
    <t>LIMIT S/W</t>
  </si>
  <si>
    <t>AC 220V 1a 1b</t>
  </si>
  <si>
    <t>5944B43009A6F96FF13BB48C659B910C7E59D0</t>
  </si>
  <si>
    <t>594334EB990E66AB713154040582BA5944B43009A6F96FF13BB48C659B910C7E59D0</t>
  </si>
  <si>
    <t>SPACE HEATER</t>
  </si>
  <si>
    <t>AC 220V 100W</t>
  </si>
  <si>
    <t>5944B43009A6F96FF13BB48C659B910C7F779D</t>
  </si>
  <si>
    <t>594334EB990E66AB713154040582BA5944B43009A6F96FF13BB48C659B910C7F779D</t>
  </si>
  <si>
    <t>THERMOSTAT</t>
  </si>
  <si>
    <t>250V 0-250℃</t>
  </si>
  <si>
    <t>5944B43009A6F96FF13BB48C659B910C7F76F6</t>
  </si>
  <si>
    <t>594334EB990E66AB713154040582BA5944B43009A6F96FF13BB48C659B910C7F76F6</t>
  </si>
  <si>
    <t>CONSENT</t>
  </si>
  <si>
    <t>2P AC 220V 15A</t>
  </si>
  <si>
    <t>5944B43009A6F96FF13BB48C659B910C7F75EF</t>
  </si>
  <si>
    <t>594334EB990E66AB713154040582BA5944B43009A6F96FF13BB48C659B910C7F75EF</t>
  </si>
  <si>
    <t>MAIN BUS BAR</t>
  </si>
  <si>
    <t>6.0 mm x 50 mm</t>
  </si>
  <si>
    <t>5944B43009A6F96FF13BB48C659B910C7F74C8</t>
  </si>
  <si>
    <t>594334EB990E66AB713154040582BA5944B43009A6F96FF13BB48C659B910C7F74C8</t>
  </si>
  <si>
    <t>INSULATION TUBE</t>
  </si>
  <si>
    <t>800㎟ 이하</t>
  </si>
  <si>
    <t>5944B43009A6F96FF13BB48C659B910C7F7322</t>
  </si>
  <si>
    <t>594334EB990E66AB713154040582BA5944B43009A6F96FF13BB48C659B910C7F7322</t>
  </si>
  <si>
    <t>BUS BAR COATING</t>
  </si>
  <si>
    <t>AG</t>
  </si>
  <si>
    <t>kg</t>
  </si>
  <si>
    <t>5944B43009A6F96FF13BB48C659B910C7F721B</t>
  </si>
  <si>
    <t>594334EB990E66AB713154040582BA5944B43009A6F96FF13BB48C659B910C7F721B</t>
  </si>
  <si>
    <t>BUS BAR 분기</t>
  </si>
  <si>
    <t>300 ㎟ 이하</t>
  </si>
  <si>
    <t>5944B43009A6F96FF13BB48C659B910C7F7174</t>
  </si>
  <si>
    <t>594334EB990E66AB713154040582BA5944B43009A6F96FF13BB48C659B910C7F7174</t>
  </si>
  <si>
    <t>EARTH BAR</t>
  </si>
  <si>
    <t>6.0 mm x 25 mm</t>
  </si>
  <si>
    <t>5944B43009A6F96FF13BB48C659B910C7F706D</t>
  </si>
  <si>
    <t>594334EB990E66AB713154040582BA5944B43009A6F96FF13BB48C659B910C7F706D</t>
  </si>
  <si>
    <t>EARTH WIRE</t>
  </si>
  <si>
    <t>F-GV 70㎟</t>
  </si>
  <si>
    <t>5944B43009A6F96FF13BB48C659B910C7F7FD3</t>
  </si>
  <si>
    <t>594334EB990E66AB713154040582BA5944B43009A6F96FF13BB48C659B910C7F7FD3</t>
  </si>
  <si>
    <t>EARTH TERMINAL</t>
  </si>
  <si>
    <t>70㎟</t>
  </si>
  <si>
    <t>5944B43009A6F96FF13BB48C659B910C7F7ECC</t>
  </si>
  <si>
    <t>594334EB990E66AB713154040582BA5944B43009A6F96FF13BB48C659B910C7F7ECC</t>
  </si>
  <si>
    <t>5944B43009A6F96FF13BB48C659B910C7CA33E</t>
  </si>
  <si>
    <t>594334EB990E66AB713154040582BA5944B43009A6F96FF13BB48C659B910C7CA33E</t>
  </si>
  <si>
    <t>V C B 3.6/7.2kV (F2)</t>
  </si>
  <si>
    <t>630A 12.5kA 160/80MVA</t>
  </si>
  <si>
    <t>5944B43009A6F96FF13BB48C659B910C7CA217</t>
  </si>
  <si>
    <t>594334EB990E66AB713154040582BA5944B43009A6F96FF13BB48C659B910C7CA217</t>
  </si>
  <si>
    <t>P T  6600/110V</t>
  </si>
  <si>
    <t>200VA 1.0 EPOXY MOLD</t>
  </si>
  <si>
    <t>5944B43009A6F96FF13BB48C659B910C7CA170</t>
  </si>
  <si>
    <t>594334EB990E66AB713154040582BA5944B43009A6F96FF13BB48C659B910C7CA170</t>
  </si>
  <si>
    <t>C T  7.2kV  권선형</t>
  </si>
  <si>
    <t>5~200/5A  1P  40In n&gt;10</t>
  </si>
  <si>
    <t>5944B43009A6F96FF13BB48C659B910C7CA06A</t>
  </si>
  <si>
    <t>594334EB990E66AB713154040582BA5944B43009A6F96FF13BB48C659B910C7CA06A</t>
  </si>
  <si>
    <t>T T M</t>
  </si>
  <si>
    <t>CTT.PTT 3P 3W W/PLUG</t>
  </si>
  <si>
    <t>5944B43009A6F96FF13BB48C659B910C7CA799</t>
  </si>
  <si>
    <t>594334EB990E66AB713154040582BA5944B43009A6F96FF13BB48C659B910C7CA799</t>
  </si>
  <si>
    <t>C S (CAM S/W)</t>
  </si>
  <si>
    <t>PULL TURN TYPE</t>
  </si>
  <si>
    <t>5944B43009A6F96FF13BB48C659B910C7CA6F2</t>
  </si>
  <si>
    <t>594334EB990E66AB713154040582BA5944B43009A6F96FF13BB48C659B910C7CA6F2</t>
  </si>
  <si>
    <t>P L (LED)</t>
  </si>
  <si>
    <t>DC 110/125V 30mm</t>
  </si>
  <si>
    <t>5944B43009A6F96FF13BB48C659B910C7CA5EB</t>
  </si>
  <si>
    <t>594334EB990E66AB713154040582BA5944B43009A6F96FF13BB48C659B910C7CA5EB</t>
  </si>
  <si>
    <t>P B S</t>
  </si>
  <si>
    <t>25/30Φ 1a 1b</t>
  </si>
  <si>
    <t>5944B43009A6F96FF13BB48C659B910C7CA4C5</t>
  </si>
  <si>
    <t>594334EB990E66AB713154040582BA5944B43009A6F96FF13BB48C659B910C7CA4C5</t>
  </si>
  <si>
    <t>B Z (PANEL용)</t>
  </si>
  <si>
    <t>DC 110V 4인치</t>
  </si>
  <si>
    <t>5944B43009A6F96FF13BB48C659B910C7CAB74</t>
  </si>
  <si>
    <t>594334EB990E66AB713154040582BA5944B43009A6F96FF13BB48C659B910C7CAB74</t>
  </si>
  <si>
    <t>FLICKER RELAY (FCR)</t>
  </si>
  <si>
    <t>110/220V ON:6S OFF:3S</t>
  </si>
  <si>
    <t>5944B43009A6F96FF13BB48C659B910C7CAA6D</t>
  </si>
  <si>
    <t>594334EB990E66AB713154040582BA5944B43009A6F96FF13BB48C659B910C7CAA6D</t>
  </si>
  <si>
    <t>EPOXY INSULATOR</t>
  </si>
  <si>
    <t>7.2kV 80x80mm</t>
  </si>
  <si>
    <t>5944B43009A6F96FF13BB48C659B910C7D4AA8</t>
  </si>
  <si>
    <t>594334EB990E66AB713154040582BA5944B43009A6F96FF13BB48C659B910C7D4AA8</t>
  </si>
  <si>
    <t>BAKELITE PLATE</t>
  </si>
  <si>
    <t>5tx400x600</t>
  </si>
  <si>
    <t>5944B43009A6F96FF13BB48C659B910C7D4B4F</t>
  </si>
  <si>
    <t>594334EB990E66AB713154040582BA5944B43009A6F96FF13BB48C659B910C7D4B4F</t>
  </si>
  <si>
    <t>PVC DUCT</t>
  </si>
  <si>
    <t>30x40x2m W/COVER</t>
  </si>
  <si>
    <t>5944B43009A6F96FF13BB48C659B910C7D48FB</t>
  </si>
  <si>
    <t>594334EB990E66AB713154040582BA5944B43009A6F96FF13BB48C659B910C7D48FB</t>
  </si>
  <si>
    <t>40x60x2m W/COVER</t>
  </si>
  <si>
    <t>5944B43009A6F96FF13BB48C659B910C7D4981</t>
  </si>
  <si>
    <t>594334EB990E66AB713154040582BA5944B43009A6F96FF13BB48C659B910C7D4981</t>
  </si>
  <si>
    <t>단자대(TB)</t>
  </si>
  <si>
    <t>4P 30A</t>
  </si>
  <si>
    <t>5944B43009A6F96FF13BB48C659B910C7D4E03</t>
  </si>
  <si>
    <t>594334EB990E66AB713154040582BA5944B43009A6F96FF13BB48C659B910C7D4E03</t>
  </si>
  <si>
    <t>A U X - R</t>
  </si>
  <si>
    <t>AC 2a2b</t>
  </si>
  <si>
    <t>5944B43009A6F96FF13BB48C659B910C7D4F2A</t>
  </si>
  <si>
    <t>594334EB990E66AB713154040582BA5944B43009A6F96FF13BB48C659B910C7D4F2A</t>
  </si>
  <si>
    <t>AC 4a4b</t>
  </si>
  <si>
    <t>5944B43009A6F96FF13BB48C659B910C7D4C56</t>
  </si>
  <si>
    <t>594334EB990E66AB713154040582BA5944B43009A6F96FF13BB48C659B910C7D4C56</t>
  </si>
  <si>
    <t>이면배선</t>
  </si>
  <si>
    <t>KIV 2.5㎟</t>
  </si>
  <si>
    <t>5944B43009A6F96FF13BB48C659B910C7D4D7C</t>
  </si>
  <si>
    <t>594334EB990E66AB713154040582BA5944B43009A6F96FF13BB48C659B910C7D4D7C</t>
  </si>
  <si>
    <t>KIV 4㎟</t>
  </si>
  <si>
    <t>5944B43009A6F96FF13BB48C659B910C7D4252</t>
  </si>
  <si>
    <t>594334EB990E66AB713154040582BA5944B43009A6F96FF13BB48C659B910C7D4252</t>
  </si>
  <si>
    <t>594334EB990E66AB713154040582BA58CFC4C31996CDE96A31A4F8553087A8AC2EC7</t>
  </si>
  <si>
    <t>강전기계조립공</t>
  </si>
  <si>
    <t>일반제조직종</t>
  </si>
  <si>
    <t>5944B43009A6F96FF13BB48C659B910C7AF542</t>
  </si>
  <si>
    <t>594334EB990E66AB713154040582BA5944B43009A6F96FF13BB48C659B910C7AF542</t>
  </si>
  <si>
    <t>배선공</t>
  </si>
  <si>
    <t>5944B43009A6F96FF13BB48C659B910C7AF4BB</t>
  </si>
  <si>
    <t>594334EB990E66AB713154040582BA5944B43009A6F96FF13BB48C659B910C7AF4BB</t>
  </si>
  <si>
    <t>5944B43009A6F96FF13BB48C659B910C7AF770</t>
  </si>
  <si>
    <t>594334EB990E66AB713154040582BA5944B43009A6F96FF13BB48C659B910C7AF770</t>
  </si>
  <si>
    <t>중기계조립공</t>
  </si>
  <si>
    <t>5944B43009A6F96FF13BB48C659B910C7AF669</t>
  </si>
  <si>
    <t>594334EB990E66AB713154040582BA5944B43009A6F96FF13BB48C659B910C7AF669</t>
  </si>
  <si>
    <t>5944B43009A6F96FF13BB48C659B910C7AF1E7</t>
  </si>
  <si>
    <t>594334EB990E66AB713154040582BA5944B43009A6F96FF13BB48C659B910C7AF1E7</t>
  </si>
  <si>
    <t>594334EB990E66AB713154040582BA5903743FA914797AD03514258567001</t>
  </si>
  <si>
    <t>수배전반 [양수장]  HV-D1 제작  면     ( 호표 93 )</t>
  </si>
  <si>
    <t>HV-D1</t>
  </si>
  <si>
    <t>594334EB990E66AB71315404058194</t>
  </si>
  <si>
    <t>594334EB990E66AB71315404058195594334EB990E66AB71315404058194</t>
  </si>
  <si>
    <t>594334EB990E66AB713154040581955903743FA914797AD03514258567001</t>
  </si>
  <si>
    <t>594334EB990E66AB713154040581955903743FA914797AD03514258562004</t>
  </si>
  <si>
    <t>594334EB990E66AB713154040581955903743FA914797AD03514258565003</t>
  </si>
  <si>
    <t>594334EB990E66AB713154040581955903743FA914797AD03514258563005</t>
  </si>
  <si>
    <t>594334EB990E66AB713154040581955903743FA914797AD03514258560006</t>
  </si>
  <si>
    <t>594334EB990E66AB713154040581955903743FA914797AD03514258561007</t>
  </si>
  <si>
    <t>594334EB990E66AB713154040581955903743FA914797AD0351425856E008</t>
  </si>
  <si>
    <t>수배전반 [양수장]  HV-D1  면     ( 호표 94 )</t>
  </si>
  <si>
    <t>호표 94</t>
  </si>
  <si>
    <t>5944B43009A6F96FF13BB48C659B910C7AF0C0</t>
  </si>
  <si>
    <t>594334EB990E66AB713154040581945944B43009A6F96FF13BB48C659B910C7AF0C0</t>
  </si>
  <si>
    <t>5944B43009A6F96FF13BB48C659B910C7AF395</t>
  </si>
  <si>
    <t>594334EB990E66AB713154040581945944B43009A6F96FF13BB48C659B910C7AF395</t>
  </si>
  <si>
    <t>5944B43009A6F96FF13BB48C659B910C7AF28E</t>
  </si>
  <si>
    <t>594334EB990E66AB713154040581945944B43009A6F96FF13BB48C659B910C7AF28E</t>
  </si>
  <si>
    <t>5944B43009A6F96FF13BB48C659B910C7AFD98</t>
  </si>
  <si>
    <t>594334EB990E66AB713154040581945944B43009A6F96FF13BB48C659B910C7AFD98</t>
  </si>
  <si>
    <t>5944B43009A6F96FF13BB48C659B910C7AFCF1</t>
  </si>
  <si>
    <t>594334EB990E66AB713154040581945944B43009A6F96FF13BB48C659B910C7AFCF1</t>
  </si>
  <si>
    <t>5944B43009A6F96FF13BB48C659B910C7B9CCC</t>
  </si>
  <si>
    <t>594334EB990E66AB713154040581945944B43009A6F96FF13BB48C659B910C7B9CCC</t>
  </si>
  <si>
    <t>5944B43009A6F96FF13BB48C659B910C7B9DD3</t>
  </si>
  <si>
    <t>594334EB990E66AB713154040581945944B43009A6F96FF13BB48C659B910C7B9DD3</t>
  </si>
  <si>
    <t>5944B43009A6F96FF13BB48C659B910C7B9EFA</t>
  </si>
  <si>
    <t>594334EB990E66AB713154040581945944B43009A6F96FF13BB48C659B910C7B9EFA</t>
  </si>
  <si>
    <t>5944B43009A6F96FF13BB48C659B910C7B9F80</t>
  </si>
  <si>
    <t>594334EB990E66AB713154040581945944B43009A6F96FF13BB48C659B910C7B9F80</t>
  </si>
  <si>
    <t>5944B43009A6F96FF13BB48C659B910C7B9851</t>
  </si>
  <si>
    <t>594334EB990E66AB713154040581945944B43009A6F96FF13BB48C659B910C7B9851</t>
  </si>
  <si>
    <t>5944B43009A6F96FF13BB48C659B910C7B9978</t>
  </si>
  <si>
    <t>594334EB990E66AB713154040581945944B43009A6F96FF13BB48C659B910C7B9978</t>
  </si>
  <si>
    <t>5944B43009A6F96FF13BB48C659B910C7B9A1F</t>
  </si>
  <si>
    <t>594334EB990E66AB713154040581945944B43009A6F96FF13BB48C659B910C7B9A1F</t>
  </si>
  <si>
    <t>5944B43009A6F96FF13BB48C659B910C7B9B26</t>
  </si>
  <si>
    <t>594334EB990E66AB713154040581945944B43009A6F96FF13BB48C659B910C7B9B26</t>
  </si>
  <si>
    <t>5944B43009A6F96FF13BB48C659B910C7B94F6</t>
  </si>
  <si>
    <t>594334EB990E66AB713154040581945944B43009A6F96FF13BB48C659B910C7B94F6</t>
  </si>
  <si>
    <t>5944B43009A6F96FF13BB48C659B910C7B959D</t>
  </si>
  <si>
    <t>594334EB990E66AB713154040581945944B43009A6F96FF13BB48C659B910C7B959D</t>
  </si>
  <si>
    <t>5944B43009A6F96FF13BB48C659B910C78C86E</t>
  </si>
  <si>
    <t>594334EB990E66AB713154040581945944B43009A6F96FF13BB48C659B910C78C86E</t>
  </si>
  <si>
    <t>5944B43009A6F96FF13BB48C659B910C78C974</t>
  </si>
  <si>
    <t>594334EB990E66AB713154040581945944B43009A6F96FF13BB48C659B910C78C974</t>
  </si>
  <si>
    <t>5944B43009A6F96FF13BB48C659B910C78CA1B</t>
  </si>
  <si>
    <t>594334EB990E66AB713154040581945944B43009A6F96FF13BB48C659B910C78CA1B</t>
  </si>
  <si>
    <t>5944B43009A6F96FF13BB48C659B910C78CB22</t>
  </si>
  <si>
    <t>594334EB990E66AB713154040581945944B43009A6F96FF13BB48C659B910C78CB22</t>
  </si>
  <si>
    <t>5944B43009A6F96FF13BB48C659B910C78CCC9</t>
  </si>
  <si>
    <t>594334EB990E66AB713154040581945944B43009A6F96FF13BB48C659B910C78CCC9</t>
  </si>
  <si>
    <t>5944B43009A6F96FF13BB48C659B910C78CDEF</t>
  </si>
  <si>
    <t>594334EB990E66AB713154040581945944B43009A6F96FF13BB48C659B910C78CDEF</t>
  </si>
  <si>
    <t>5944B43009A6F96FF13BB48C659B910C78CEF6</t>
  </si>
  <si>
    <t>594334EB990E66AB713154040581945944B43009A6F96FF13BB48C659B910C78CEF6</t>
  </si>
  <si>
    <t>5944B43009A6F96FF13BB48C659B910C78CF9D</t>
  </si>
  <si>
    <t>594334EB990E66AB713154040581945944B43009A6F96FF13BB48C659B910C78CF9D</t>
  </si>
  <si>
    <t>L A (W/DISCONN.)</t>
  </si>
  <si>
    <t>4.5/7.5kV 2.5kA</t>
  </si>
  <si>
    <t>5944B43009A6F96FF13BB48C659B910C78C018</t>
  </si>
  <si>
    <t>594334EB990E66AB713154040581945944B43009A6F96FF13BB48C659B910C78C018</t>
  </si>
  <si>
    <t>5944B43009A6F96FF13BB48C659B910C78C13E</t>
  </si>
  <si>
    <t>594334EB990E66AB713154040581945944B43009A6F96FF13BB48C659B910C78C13E</t>
  </si>
  <si>
    <t>5944B43009A6F96FF13BB48C659B910C79EF77</t>
  </si>
  <si>
    <t>594334EB990E66AB713154040581945944B43009A6F96FF13BB48C659B910C79EF77</t>
  </si>
  <si>
    <t>5944B43009A6F96FF13BB48C659B910C79EE50</t>
  </si>
  <si>
    <t>594334EB990E66AB713154040581945944B43009A6F96FF13BB48C659B910C79EE50</t>
  </si>
  <si>
    <t>5944B43009A6F96FF13BB48C659B910C79ED4A</t>
  </si>
  <si>
    <t>594334EB990E66AB713154040581945944B43009A6F96FF13BB48C659B910C79ED4A</t>
  </si>
  <si>
    <t>5944B43009A6F96FF13BB48C659B910C79ECA3</t>
  </si>
  <si>
    <t>594334EB990E66AB713154040581945944B43009A6F96FF13BB48C659B910C79ECA3</t>
  </si>
  <si>
    <t>5944B43009A6F96FF13BB48C659B910C79EB9C</t>
  </si>
  <si>
    <t>594334EB990E66AB713154040581945944B43009A6F96FF13BB48C659B910C79EB9C</t>
  </si>
  <si>
    <t>5944B43009A6F96FF13BB48C659B910C79EAF5</t>
  </si>
  <si>
    <t>594334EB990E66AB713154040581945944B43009A6F96FF13BB48C659B910C79EAF5</t>
  </si>
  <si>
    <t>5944B43009A6F96FF13BB48C659B910C79E9EF</t>
  </si>
  <si>
    <t>594334EB990E66AB713154040581945944B43009A6F96FF13BB48C659B910C79E9EF</t>
  </si>
  <si>
    <t>5944B43009A6F96FF13BB48C659B910C79E8C8</t>
  </si>
  <si>
    <t>594334EB990E66AB713154040581945944B43009A6F96FF13BB48C659B910C79E8C8</t>
  </si>
  <si>
    <t>5944B43009A6F96FF13BB48C659B910C79E721</t>
  </si>
  <si>
    <t>594334EB990E66AB713154040581945944B43009A6F96FF13BB48C659B910C79E721</t>
  </si>
  <si>
    <t>5944B43009A6F96FF13BB48C659B910C79E61A</t>
  </si>
  <si>
    <t>594334EB990E66AB713154040581945944B43009A6F96FF13BB48C659B910C79E61A</t>
  </si>
  <si>
    <t>5944B43009A6F96FF13BB48C659B910C761A33</t>
  </si>
  <si>
    <t>594334EB990E66AB713154040581945944B43009A6F96FF13BB48C659B910C761A33</t>
  </si>
  <si>
    <t>5944B43009A6F96FF13BB48C659B910C761BD9</t>
  </si>
  <si>
    <t>594334EB990E66AB713154040581945944B43009A6F96FF13BB48C659B910C761BD9</t>
  </si>
  <si>
    <t>5944B43009A6F96FF13BB48C659B910C761805</t>
  </si>
  <si>
    <t>594334EB990E66AB713154040581945944B43009A6F96FF13BB48C659B910C761805</t>
  </si>
  <si>
    <t>5944B43009A6F96FF13BB48C659B910C76192C</t>
  </si>
  <si>
    <t>594334EB990E66AB713154040581945944B43009A6F96FF13BB48C659B910C76192C</t>
  </si>
  <si>
    <t>594334EB990E66AB7131540405819458CFC4C31996CDE96A31A4F8553087A8AC2EC7</t>
  </si>
  <si>
    <t>594334EB990E66AB713154040581945944B43009A6F96FF13BB48C659B910C7AF542</t>
  </si>
  <si>
    <t>594334EB990E66AB713154040581945944B43009A6F96FF13BB48C659B910C7AF4BB</t>
  </si>
  <si>
    <t>594334EB990E66AB713154040581945944B43009A6F96FF13BB48C659B910C7AF770</t>
  </si>
  <si>
    <t>594334EB990E66AB713154040581945944B43009A6F96FF13BB48C659B910C7AF669</t>
  </si>
  <si>
    <t>594334EB990E66AB713154040581945944B43009A6F96FF13BB48C659B910C7AF1E7</t>
  </si>
  <si>
    <t>594334EB990E66AB713154040581945903743FA914797AD03514258567001</t>
  </si>
  <si>
    <t>수배전반 [양수장]  HV-D2 제작  면     ( 호표 95 )</t>
  </si>
  <si>
    <t>HV-D2</t>
  </si>
  <si>
    <t>594334EB990E66AB7131540405808F</t>
  </si>
  <si>
    <t>594334EB990E66AB7131540405808E594334EB990E66AB7131540405808F</t>
  </si>
  <si>
    <t>594334EB990E66AB7131540405808E5903743FA914797AD03514258567001</t>
  </si>
  <si>
    <t>594334EB990E66AB7131540405808E5903743FA914797AD03514258562004</t>
  </si>
  <si>
    <t>594334EB990E66AB7131540405808E5903743FA914797AD03514258565003</t>
  </si>
  <si>
    <t>594334EB990E66AB7131540405808E5903743FA914797AD03514258563005</t>
  </si>
  <si>
    <t>594334EB990E66AB7131540405808E5903743FA914797AD03514258560006</t>
  </si>
  <si>
    <t>594334EB990E66AB7131540405808E5903743FA914797AD03514258561007</t>
  </si>
  <si>
    <t>594334EB990E66AB7131540405808E5903743FA914797AD0351425856E008</t>
  </si>
  <si>
    <t>수배전반 [양수장]  HV-D2  면     ( 호표 96 )</t>
  </si>
  <si>
    <t>호표 96</t>
  </si>
  <si>
    <t>5944B43009A6F96FF13BB48C659B910C761FB4</t>
  </si>
  <si>
    <t>594334EB990E66AB7131540405808F5944B43009A6F96FF13BB48C659B910C761FB4</t>
  </si>
  <si>
    <t>5944B43009A6F96FF13BB48C659B910C761CE0</t>
  </si>
  <si>
    <t>594334EB990E66AB7131540405808F5944B43009A6F96FF13BB48C659B910C761CE0</t>
  </si>
  <si>
    <t>5944B43009A6F96FF13BB48C659B910C761D87</t>
  </si>
  <si>
    <t>594334EB990E66AB7131540405808F5944B43009A6F96FF13BB48C659B910C761D87</t>
  </si>
  <si>
    <t>5944B43009A6F96FF13BB48C659B910C7612FD</t>
  </si>
  <si>
    <t>594334EB990E66AB7131540405808F5944B43009A6F96FF13BB48C659B910C7612FD</t>
  </si>
  <si>
    <t>5944B43009A6F96FF13BB48C659B910C761384</t>
  </si>
  <si>
    <t>594334EB990E66AB7131540405808F5944B43009A6F96FF13BB48C659B910C761384</t>
  </si>
  <si>
    <t>5944B43009A6F96FF13BB48C659B910C772124</t>
  </si>
  <si>
    <t>594334EB990E66AB7131540405808F5944B43009A6F96FF13BB48C659B910C772124</t>
  </si>
  <si>
    <t>5944B43009A6F96FF13BB48C659B910C77201E</t>
  </si>
  <si>
    <t>594334EB990E66AB7131540405808F5944B43009A6F96FF13BB48C659B910C77201E</t>
  </si>
  <si>
    <t>5944B43009A6F96FF13BB48C659B910C7723D2</t>
  </si>
  <si>
    <t>594334EB990E66AB7131540405808F5944B43009A6F96FF13BB48C659B910C7723D2</t>
  </si>
  <si>
    <t>5944B43009A6F96FF13BB48C659B910C7722CB</t>
  </si>
  <si>
    <t>594334EB990E66AB7131540405808F5944B43009A6F96FF13BB48C659B910C7722CB</t>
  </si>
  <si>
    <t>5944B43009A6F96FF13BB48C659B910C77259F</t>
  </si>
  <si>
    <t>594334EB990E66AB7131540405808F5944B43009A6F96FF13BB48C659B910C77259F</t>
  </si>
  <si>
    <t>5944B43009A6F96FF13BB48C659B910C7724F9</t>
  </si>
  <si>
    <t>594334EB990E66AB7131540405808F5944B43009A6F96FF13BB48C659B910C7724F9</t>
  </si>
  <si>
    <t>5944B43009A6F96FF13BB48C659B910C77274D</t>
  </si>
  <si>
    <t>594334EB990E66AB7131540405808F5944B43009A6F96FF13BB48C659B910C77274D</t>
  </si>
  <si>
    <t>5944B43009A6F96FF13BB48C659B910C7726A6</t>
  </si>
  <si>
    <t>594334EB990E66AB7131540405808F5944B43009A6F96FF13BB48C659B910C7726A6</t>
  </si>
  <si>
    <t>5944B43009A6F96FF13BB48C659B910C77297A</t>
  </si>
  <si>
    <t>594334EB990E66AB7131540405808F5944B43009A6F96FF13BB48C659B910C77297A</t>
  </si>
  <si>
    <t>5944B43009A6F96FF13BB48C659B910C772854</t>
  </si>
  <si>
    <t>594334EB990E66AB7131540405808F5944B43009A6F96FF13BB48C659B910C772854</t>
  </si>
  <si>
    <t>150 ㎟ 이하</t>
  </si>
  <si>
    <t>5944B43009A6F96FF13BB48C659B910D052379</t>
  </si>
  <si>
    <t>594334EB990E66AB7131540405808F5944B43009A6F96FF13BB48C659B910D052379</t>
  </si>
  <si>
    <t>5944B43009A6F96FF13BB48C659B910D052252</t>
  </si>
  <si>
    <t>594334EB990E66AB7131540405808F5944B43009A6F96FF13BB48C659B910D052252</t>
  </si>
  <si>
    <t>5944B43009A6F96FF13BB48C659B910D05214B</t>
  </si>
  <si>
    <t>594334EB990E66AB7131540405808F5944B43009A6F96FF13BB48C659B910D05214B</t>
  </si>
  <si>
    <t>5944B43009A6F96FF13BB48C659B910D0520A5</t>
  </si>
  <si>
    <t>594334EB990E66AB7131540405808F5944B43009A6F96FF13BB48C659B910D0520A5</t>
  </si>
  <si>
    <t>5944B43009A6F96FF13BB48C659B910D0527D4</t>
  </si>
  <si>
    <t>594334EB990E66AB7131540405808F5944B43009A6F96FF13BB48C659B910D0527D4</t>
  </si>
  <si>
    <t>V C S</t>
  </si>
  <si>
    <t>3.3/6.6kV 200A 4kA (인출) 경제형</t>
  </si>
  <si>
    <t>5944B43009A6F96FF13BB48C659B910D0526CD</t>
  </si>
  <si>
    <t>594334EB990E66AB7131540405808F5944B43009A6F96FF13BB48C659B910D0526CD</t>
  </si>
  <si>
    <t>400A 8kA 100/50MVA</t>
  </si>
  <si>
    <t>5944B43009A6F96FF13BB48C659B910D052526</t>
  </si>
  <si>
    <t>594334EB990E66AB7131540405808F5944B43009A6F96FF13BB48C659B910D052526</t>
  </si>
  <si>
    <t>G P T  3300/190.110V</t>
  </si>
  <si>
    <t>2W 200VA 1.0 EPOXY MOLD</t>
  </si>
  <si>
    <t>5944B43009A6F96FF13BB48C659B910D052400</t>
  </si>
  <si>
    <t>594334EB990E66AB7131540405808F5944B43009A6F96FF13BB48C659B910D052400</t>
  </si>
  <si>
    <t>300/5A  1P  40In n&gt;20</t>
  </si>
  <si>
    <t>5944B43009A6F96FF13BB48C659B910D052B4F</t>
  </si>
  <si>
    <t>594334EB990E66AB7131540405808F5944B43009A6F96FF13BB48C659B910D052B4F</t>
  </si>
  <si>
    <t>REACTER STARTER 3.3/6.6kV</t>
  </si>
  <si>
    <t>300HP(220kW) M</t>
  </si>
  <si>
    <t>5944B43009A6F96FF13BB48C659B910D052AA8</t>
  </si>
  <si>
    <t>594334EB990E66AB7131540405808F5944B43009A6F96FF13BB48C659B910D052AA8</t>
  </si>
  <si>
    <t>S A</t>
  </si>
  <si>
    <t>3.3/6.6kV 5kA</t>
  </si>
  <si>
    <t>5944B43009A6F96FF13BB48C659B910D041C07</t>
  </si>
  <si>
    <t>594334EB990E66AB7131540405808F5944B43009A6F96FF13BB48C659B910D041C07</t>
  </si>
  <si>
    <t>5944B43009A6F96FF13BB48C659B910D041D2E</t>
  </si>
  <si>
    <t>594334EB990E66AB7131540405808F5944B43009A6F96FF13BB48C659B910D041D2E</t>
  </si>
  <si>
    <t>C L R</t>
  </si>
  <si>
    <t>50Ω</t>
  </si>
  <si>
    <t>5944B43009A6F96FF13BB48C659B910D041E35</t>
  </si>
  <si>
    <t>594334EB990E66AB7131540405808F5944B43009A6F96FF13BB48C659B910D041E35</t>
  </si>
  <si>
    <t>RUNNING TIME INDICATOR</t>
  </si>
  <si>
    <t>5944B43009A6F96FF13BB48C659B910D041FDB</t>
  </si>
  <si>
    <t>594334EB990E66AB7131540405808F5944B43009A6F96FF13BB48C659B910D041FDB</t>
  </si>
  <si>
    <t>5944B43009A6F96FF13BB48C659B910D0418AC</t>
  </si>
  <si>
    <t>594334EB990E66AB7131540405808F5944B43009A6F96FF13BB48C659B910D0418AC</t>
  </si>
  <si>
    <t>5944B43009A6F96FF13BB48C659B910D0419B3</t>
  </si>
  <si>
    <t>594334EB990E66AB7131540405808F5944B43009A6F96FF13BB48C659B910D0419B3</t>
  </si>
  <si>
    <t>5944B43009A6F96FF13BB48C659B910D041A5A</t>
  </si>
  <si>
    <t>594334EB990E66AB7131540405808F5944B43009A6F96FF13BB48C659B910D041A5A</t>
  </si>
  <si>
    <t>TIMER</t>
  </si>
  <si>
    <t>AC110/220V 1-60M</t>
  </si>
  <si>
    <t>5944B43009A6F96FF13BB48C659B910D041B60</t>
  </si>
  <si>
    <t>594334EB990E66AB7131540405808F5944B43009A6F96FF13BB48C659B910D041B60</t>
  </si>
  <si>
    <t>DC110/220V 1-60M</t>
  </si>
  <si>
    <t>5944B43009A6F96FF13BB48C659B910D041431</t>
  </si>
  <si>
    <t>594334EB990E66AB7131540405808F5944B43009A6F96FF13BB48C659B910D041431</t>
  </si>
  <si>
    <t>5944B43009A6F96FF13BB48C659B910D0415D8</t>
  </si>
  <si>
    <t>594334EB990E66AB7131540405808F5944B43009A6F96FF13BB48C659B910D0415D8</t>
  </si>
  <si>
    <t>5944B43009A6F96FF13BB48C659B910D07D08D</t>
  </si>
  <si>
    <t>594334EB990E66AB7131540405808F5944B43009A6F96FF13BB48C659B910D07D08D</t>
  </si>
  <si>
    <t>5944B43009A6F96FF13BB48C659B910D07D194</t>
  </si>
  <si>
    <t>594334EB990E66AB7131540405808F5944B43009A6F96FF13BB48C659B910D07D194</t>
  </si>
  <si>
    <t>5944B43009A6F96FF13BB48C659B910D07D2BA</t>
  </si>
  <si>
    <t>594334EB990E66AB7131540405808F5944B43009A6F96FF13BB48C659B910D07D2BA</t>
  </si>
  <si>
    <t>5944B43009A6F96FF13BB48C659B910D07D341</t>
  </si>
  <si>
    <t>594334EB990E66AB7131540405808F5944B43009A6F96FF13BB48C659B910D07D341</t>
  </si>
  <si>
    <t>5944B43009A6F96FF13BB48C659B910D07D468</t>
  </si>
  <si>
    <t>594334EB990E66AB7131540405808F5944B43009A6F96FF13BB48C659B910D07D468</t>
  </si>
  <si>
    <t>5944B43009A6F96FF13BB48C659B910D07D50F</t>
  </si>
  <si>
    <t>594334EB990E66AB7131540405808F5944B43009A6F96FF13BB48C659B910D07D50F</t>
  </si>
  <si>
    <t>5944B43009A6F96FF13BB48C659B910D07D615</t>
  </si>
  <si>
    <t>594334EB990E66AB7131540405808F5944B43009A6F96FF13BB48C659B910D07D615</t>
  </si>
  <si>
    <t>5944B43009A6F96FF13BB48C659B910D07D73C</t>
  </si>
  <si>
    <t>594334EB990E66AB7131540405808F5944B43009A6F96FF13BB48C659B910D07D73C</t>
  </si>
  <si>
    <t>594334EB990E66AB7131540405808F58CFC4C31996CDE96A31A4F8553087A8AC2EC7</t>
  </si>
  <si>
    <t>594334EB990E66AB7131540405808F5944B43009A6F96FF13BB48C659B910C7AF542</t>
  </si>
  <si>
    <t>594334EB990E66AB7131540405808F5944B43009A6F96FF13BB48C659B910C7AF4BB</t>
  </si>
  <si>
    <t>594334EB990E66AB7131540405808F5944B43009A6F96FF13BB48C659B910C7AF770</t>
  </si>
  <si>
    <t>594334EB990E66AB7131540405808F5944B43009A6F96FF13BB48C659B910C7AF669</t>
  </si>
  <si>
    <t>594334EB990E66AB7131540405808F5944B43009A6F96FF13BB48C659B910C7AF1E7</t>
  </si>
  <si>
    <t>594334EB990E66AB7131540405808F5903743FA914797AD03514258567001</t>
  </si>
  <si>
    <t>수배전반 [양수장]  HV-D3 제작  면     ( 호표 97 )</t>
  </si>
  <si>
    <t>HV-D3</t>
  </si>
  <si>
    <t>594334EB990E66AB7131540405873C</t>
  </si>
  <si>
    <t>594334EB990E66AB7131540405873D594334EB990E66AB7131540405873C</t>
  </si>
  <si>
    <t>594334EB990E66AB7131540405873D5903743FA914797AD03514258567001</t>
  </si>
  <si>
    <t>594334EB990E66AB7131540405873D5903743FA914797AD03514258562004</t>
  </si>
  <si>
    <t>594334EB990E66AB7131540405873D5903743FA914797AD03514258565003</t>
  </si>
  <si>
    <t>594334EB990E66AB7131540405873D5903743FA914797AD03514258563005</t>
  </si>
  <si>
    <t>594334EB990E66AB7131540405873D5903743FA914797AD03514258560006</t>
  </si>
  <si>
    <t>594334EB990E66AB7131540405873D5903743FA914797AD03514258561007</t>
  </si>
  <si>
    <t>594334EB990E66AB7131540405873D5903743FA914797AD0351425856E008</t>
  </si>
  <si>
    <t>수배전반 [양수장]  HV-D3  면     ( 호표 98 )</t>
  </si>
  <si>
    <t>호표 98</t>
  </si>
  <si>
    <t>5944B43009A6F96FF13BB48C659B910D07D9EA</t>
  </si>
  <si>
    <t>594334EB990E66AB7131540405873C5944B43009A6F96FF13BB48C659B910D07D9EA</t>
  </si>
  <si>
    <t>5944B43009A6F96FF13BB48C659B910D06C99B</t>
  </si>
  <si>
    <t>594334EB990E66AB7131540405873C5944B43009A6F96FF13BB48C659B910D06C99B</t>
  </si>
  <si>
    <t>5944B43009A6F96FF13BB48C659B910D06C8F4</t>
  </si>
  <si>
    <t>594334EB990E66AB7131540405873C5944B43009A6F96FF13BB48C659B910D06C8F4</t>
  </si>
  <si>
    <t>5944B43009A6F96FF13BB48C659B910D06CB49</t>
  </si>
  <si>
    <t>594334EB990E66AB7131540405873C5944B43009A6F96FF13BB48C659B910D06CB49</t>
  </si>
  <si>
    <t>5944B43009A6F96FF13BB48C659B910D06CAA2</t>
  </si>
  <si>
    <t>594334EB990E66AB7131540405873C5944B43009A6F96FF13BB48C659B910D06CAA2</t>
  </si>
  <si>
    <t>5944B43009A6F96FF13BB48C659B910D06CD76</t>
  </si>
  <si>
    <t>594334EB990E66AB7131540405873C5944B43009A6F96FF13BB48C659B910D06CD76</t>
  </si>
  <si>
    <t>5944B43009A6F96FF13BB48C659B910D06CC6F</t>
  </si>
  <si>
    <t>594334EB990E66AB7131540405873C5944B43009A6F96FF13BB48C659B910D06CC6F</t>
  </si>
  <si>
    <t>5944B43009A6F96FF13BB48C659B910D06CF24</t>
  </si>
  <si>
    <t>594334EB990E66AB7131540405873C5944B43009A6F96FF13BB48C659B910D06CF24</t>
  </si>
  <si>
    <t>5944B43009A6F96FF13BB48C659B910D06CE1D</t>
  </si>
  <si>
    <t>594334EB990E66AB7131540405873C5944B43009A6F96FF13BB48C659B910D06CE1D</t>
  </si>
  <si>
    <t>5944B43009A6F96FF13BB48C659B910D06C145</t>
  </si>
  <si>
    <t>594334EB990E66AB7131540405873C5944B43009A6F96FF13BB48C659B910D06C145</t>
  </si>
  <si>
    <t>5944B43009A6F96FF13BB48C659B910D06C0BE</t>
  </si>
  <si>
    <t>594334EB990E66AB7131540405873C5944B43009A6F96FF13BB48C659B910D06C0BE</t>
  </si>
  <si>
    <t>5944B43009A6F96FF13BB48C659B910D0148A8</t>
  </si>
  <si>
    <t>594334EB990E66AB7131540405873C5944B43009A6F96FF13BB48C659B910D0148A8</t>
  </si>
  <si>
    <t>5944B43009A6F96FF13BB48C659B910D01494F</t>
  </si>
  <si>
    <t>594334EB990E66AB7131540405873C5944B43009A6F96FF13BB48C659B910D01494F</t>
  </si>
  <si>
    <t>5944B43009A6F96FF13BB48C659B910D014A56</t>
  </si>
  <si>
    <t>594334EB990E66AB7131540405873C5944B43009A6F96FF13BB48C659B910D014A56</t>
  </si>
  <si>
    <t>5944B43009A6F96FF13BB48C659B910D014B7D</t>
  </si>
  <si>
    <t>594334EB990E66AB7131540405873C5944B43009A6F96FF13BB48C659B910D014B7D</t>
  </si>
  <si>
    <t>5944B43009A6F96FF13BB48C659B910D014C03</t>
  </si>
  <si>
    <t>594334EB990E66AB7131540405873C5944B43009A6F96FF13BB48C659B910D014C03</t>
  </si>
  <si>
    <t>5944B43009A6F96FF13BB48C659B910D014D2A</t>
  </si>
  <si>
    <t>594334EB990E66AB7131540405873C5944B43009A6F96FF13BB48C659B910D014D2A</t>
  </si>
  <si>
    <t>5944B43009A6F96FF13BB48C659B910D014E31</t>
  </si>
  <si>
    <t>594334EB990E66AB7131540405873C5944B43009A6F96FF13BB48C659B910D014E31</t>
  </si>
  <si>
    <t>5944B43009A6F96FF13BB48C659B910D014FD8</t>
  </si>
  <si>
    <t>594334EB990E66AB7131540405873C5944B43009A6F96FF13BB48C659B910D014FD8</t>
  </si>
  <si>
    <t>5944B43009A6F96FF13BB48C659B910D014052</t>
  </si>
  <si>
    <t>594334EB990E66AB7131540405873C5944B43009A6F96FF13BB48C659B910D014052</t>
  </si>
  <si>
    <t>5944B43009A6F96FF13BB48C659B910D014179</t>
  </si>
  <si>
    <t>594334EB990E66AB7131540405873C5944B43009A6F96FF13BB48C659B910D014179</t>
  </si>
  <si>
    <t>5944B43009A6F96FF13BB48C659B910D00A13E</t>
  </si>
  <si>
    <t>594334EB990E66AB7131540405873C5944B43009A6F96FF13BB48C659B910D00A13E</t>
  </si>
  <si>
    <t>5944B43009A6F96FF13BB48C659B910D00A017</t>
  </si>
  <si>
    <t>594334EB990E66AB7131540405873C5944B43009A6F96FF13BB48C659B910D00A017</t>
  </si>
  <si>
    <t>5944B43009A6F96FF13BB48C659B910D00A3EC</t>
  </si>
  <si>
    <t>594334EB990E66AB7131540405873C5944B43009A6F96FF13BB48C659B910D00A3EC</t>
  </si>
  <si>
    <t>5944B43009A6F96FF13BB48C659B910D00A2C5</t>
  </si>
  <si>
    <t>594334EB990E66AB7131540405873C5944B43009A6F96FF13BB48C659B910D00A2C5</t>
  </si>
  <si>
    <t>5944B43009A6F96FF13BB48C659B910D00A599</t>
  </si>
  <si>
    <t>594334EB990E66AB7131540405873C5944B43009A6F96FF13BB48C659B910D00A599</t>
  </si>
  <si>
    <t>5944B43009A6F96FF13BB48C659B910D00A4F2</t>
  </si>
  <si>
    <t>594334EB990E66AB7131540405873C5944B43009A6F96FF13BB48C659B910D00A4F2</t>
  </si>
  <si>
    <t>5944B43009A6F96FF13BB48C659B910D00A747</t>
  </si>
  <si>
    <t>594334EB990E66AB7131540405873C5944B43009A6F96FF13BB48C659B910D00A747</t>
  </si>
  <si>
    <t>5944B43009A6F96FF13BB48C659B910D00A6A0</t>
  </si>
  <si>
    <t>594334EB990E66AB7131540405873C5944B43009A6F96FF13BB48C659B910D00A6A0</t>
  </si>
  <si>
    <t>5944B43009A6F96FF13BB48C659B910D00A974</t>
  </si>
  <si>
    <t>594334EB990E66AB7131540405873C5944B43009A6F96FF13BB48C659B910D00A974</t>
  </si>
  <si>
    <t>5944B43009A6F96FF13BB48C659B910D00A86D</t>
  </si>
  <si>
    <t>594334EB990E66AB7131540405873C5944B43009A6F96FF13BB48C659B910D00A86D</t>
  </si>
  <si>
    <t>5944B43009A6F96FF13BB48C659B910D03759D</t>
  </si>
  <si>
    <t>594334EB990E66AB7131540405873C5944B43009A6F96FF13BB48C659B910D03759D</t>
  </si>
  <si>
    <t>5944B43009A6F96FF13BB48C659B910D0374F6</t>
  </si>
  <si>
    <t>594334EB990E66AB7131540405873C5944B43009A6F96FF13BB48C659B910D0374F6</t>
  </si>
  <si>
    <t>5944B43009A6F96FF13BB48C659B910D03774A</t>
  </si>
  <si>
    <t>594334EB990E66AB7131540405873C5944B43009A6F96FF13BB48C659B910D03774A</t>
  </si>
  <si>
    <t>5944B43009A6F96FF13BB48C659B910D0376A4</t>
  </si>
  <si>
    <t>594334EB990E66AB7131540405873C5944B43009A6F96FF13BB48C659B910D0376A4</t>
  </si>
  <si>
    <t>5944B43009A6F96FF13BB48C659B910D037122</t>
  </si>
  <si>
    <t>594334EB990E66AB7131540405873C5944B43009A6F96FF13BB48C659B910D037122</t>
  </si>
  <si>
    <t>5944B43009A6F96FF13BB48C659B910D03701B</t>
  </si>
  <si>
    <t>594334EB990E66AB7131540405873C5944B43009A6F96FF13BB48C659B910D03701B</t>
  </si>
  <si>
    <t>5944B43009A6F96FF13BB48C659B910D0373EF</t>
  </si>
  <si>
    <t>594334EB990E66AB7131540405873C5944B43009A6F96FF13BB48C659B910D0373EF</t>
  </si>
  <si>
    <t>5944B43009A6F96FF13BB48C659B910D0372C9</t>
  </si>
  <si>
    <t>594334EB990E66AB7131540405873C5944B43009A6F96FF13BB48C659B910D0372C9</t>
  </si>
  <si>
    <t>5944B43009A6F96FF13BB48C659B910D037DD3</t>
  </si>
  <si>
    <t>594334EB990E66AB7131540405873C5944B43009A6F96FF13BB48C659B910D037DD3</t>
  </si>
  <si>
    <t>5944B43009A6F96FF13BB48C659B910D037CCC</t>
  </si>
  <si>
    <t>594334EB990E66AB7131540405873C5944B43009A6F96FF13BB48C659B910D037CCC</t>
  </si>
  <si>
    <t>5944B43009A6F96FF13BB48C659B910D026EAB</t>
  </si>
  <si>
    <t>594334EB990E66AB7131540405873C5944B43009A6F96FF13BB48C659B910D026EAB</t>
  </si>
  <si>
    <t>5944B43009A6F96FF13BB48C659B910D026FB2</t>
  </si>
  <si>
    <t>594334EB990E66AB7131540405873C5944B43009A6F96FF13BB48C659B910D026FB2</t>
  </si>
  <si>
    <t>594334EB990E66AB7131540405873C58CFC4C31996CDE96A31A4F8553087A8AC2EC7</t>
  </si>
  <si>
    <t>594334EB990E66AB7131540405873C5944B43009A6F96FF13BB48C659B910C7AF542</t>
  </si>
  <si>
    <t>594334EB990E66AB7131540405873C5944B43009A6F96FF13BB48C659B910C7AF4BB</t>
  </si>
  <si>
    <t>594334EB990E66AB7131540405873C5944B43009A6F96FF13BB48C659B910C7AF770</t>
  </si>
  <si>
    <t>594334EB990E66AB7131540405873C5944B43009A6F96FF13BB48C659B910C7AF669</t>
  </si>
  <si>
    <t>594334EB990E66AB7131540405873C5944B43009A6F96FF13BB48C659B910C7AF1E7</t>
  </si>
  <si>
    <t>594334EB990E66AB7131540405873C5903743FA914797AD03514258567001</t>
  </si>
  <si>
    <t>수배전반 [양수장]  HV-D4 제작  면     ( 호표 99 )</t>
  </si>
  <si>
    <t>HV-D4</t>
  </si>
  <si>
    <t>594334EB990E66AB71315404058617</t>
  </si>
  <si>
    <t>594334EB990E66AB71315404058616594334EB990E66AB71315404058617</t>
  </si>
  <si>
    <t>594334EB990E66AB713154040586165903743FA914797AD03514258567001</t>
  </si>
  <si>
    <t>594334EB990E66AB713154040586165903743FA914797AD03514258562004</t>
  </si>
  <si>
    <t>594334EB990E66AB713154040586165903743FA914797AD03514258565003</t>
  </si>
  <si>
    <t>594334EB990E66AB713154040586165903743FA914797AD03514258563005</t>
  </si>
  <si>
    <t>594334EB990E66AB713154040586165903743FA914797AD03514258560006</t>
  </si>
  <si>
    <t>594334EB990E66AB713154040586165903743FA914797AD03514258561007</t>
  </si>
  <si>
    <t>594334EB990E66AB713154040586165903743FA914797AD0351425856E008</t>
  </si>
  <si>
    <t>수배전반 [양수장]  HV-D4  면     ( 호표 100 )</t>
  </si>
  <si>
    <t>호표 100</t>
  </si>
  <si>
    <t>5944B43009A6F96FF13BB48C659B910D026D84</t>
  </si>
  <si>
    <t>594334EB990E66AB713154040586175944B43009A6F96FF13BB48C659B910D026D84</t>
  </si>
  <si>
    <t>5944B43009A6F96FF13BB48C659B910D026A30</t>
  </si>
  <si>
    <t>594334EB990E66AB713154040586175944B43009A6F96FF13BB48C659B910D026A30</t>
  </si>
  <si>
    <t>5944B43009A6F96FF13BB48C659B910D026BD7</t>
  </si>
  <si>
    <t>594334EB990E66AB713154040586175944B43009A6F96FF13BB48C659B910D026BD7</t>
  </si>
  <si>
    <t>5944B43009A6F96FF13BB48C659B910D026803</t>
  </si>
  <si>
    <t>594334EB990E66AB713154040586175944B43009A6F96FF13BB48C659B910D026803</t>
  </si>
  <si>
    <t>5944B43009A6F96FF13BB48C659B910D026929</t>
  </si>
  <si>
    <t>594334EB990E66AB713154040586175944B43009A6F96FF13BB48C659B910D026929</t>
  </si>
  <si>
    <t>5944B43009A6F96FF13BB48C659B910D026655</t>
  </si>
  <si>
    <t>594334EB990E66AB713154040586175944B43009A6F96FF13BB48C659B910D026655</t>
  </si>
  <si>
    <t>5944B43009A6F96FF13BB48C659B910D02677C</t>
  </si>
  <si>
    <t>594334EB990E66AB713154040586175944B43009A6F96FF13BB48C659B910D02677C</t>
  </si>
  <si>
    <t>5944B43009A6F96FF13BB48C659B910D0D79D1</t>
  </si>
  <si>
    <t>594334EB990E66AB713154040586175944B43009A6F96FF13BB48C659B910D0D79D1</t>
  </si>
  <si>
    <t>5944B43009A6F96FF13BB48C659B910D0D78CA</t>
  </si>
  <si>
    <t>594334EB990E66AB713154040586175944B43009A6F96FF13BB48C659B910D0D78CA</t>
  </si>
  <si>
    <t>5944B43009A6F96FF13BB48C659B910D0D7B9E</t>
  </si>
  <si>
    <t>594334EB990E66AB713154040586175944B43009A6F96FF13BB48C659B910D0D7B9E</t>
  </si>
  <si>
    <t>5944B43009A6F96FF13BB48C659B910D0D7AF8</t>
  </si>
  <si>
    <t>594334EB990E66AB713154040586175944B43009A6F96FF13BB48C659B910D0D7AF8</t>
  </si>
  <si>
    <t>5944B43009A6F96FF13BB48C659B910D0D7D4C</t>
  </si>
  <si>
    <t>594334EB990E66AB713154040586175944B43009A6F96FF13BB48C659B910D0D7D4C</t>
  </si>
  <si>
    <t>5944B43009A6F96FF13BB48C659B910D0D7CA5</t>
  </si>
  <si>
    <t>594334EB990E66AB713154040586175944B43009A6F96FF13BB48C659B910D0D7CA5</t>
  </si>
  <si>
    <t>6.6kV 가교PE케이블</t>
  </si>
  <si>
    <t>CV 1Cx35㎟</t>
  </si>
  <si>
    <t>5944B43009A6F96FF13BB48C659B910D0D7F79</t>
  </si>
  <si>
    <t>594334EB990E66AB713154040586175944B43009A6F96FF13BB48C659B910D0D7F79</t>
  </si>
  <si>
    <t>5944B43009A6F96FF13BB48C659B910D0D7E53</t>
  </si>
  <si>
    <t>594334EB990E66AB713154040586175944B43009A6F96FF13BB48C659B910D0D7E53</t>
  </si>
  <si>
    <t>5944B43009A6F96FF13BB48C659B910D0D719B</t>
  </si>
  <si>
    <t>594334EB990E66AB713154040586175944B43009A6F96FF13BB48C659B910D0D719B</t>
  </si>
  <si>
    <t>5944B43009A6F96FF13BB48C659B910D0D70F4</t>
  </si>
  <si>
    <t>594334EB990E66AB713154040586175944B43009A6F96FF13BB48C659B910D0D70F4</t>
  </si>
  <si>
    <t>5944B43009A6F96FF13BB48C659B910D0C52C7</t>
  </si>
  <si>
    <t>594334EB990E66AB713154040586175944B43009A6F96FF13BB48C659B910D0C52C7</t>
  </si>
  <si>
    <t>5944B43009A6F96FF13BB48C659B910D0C53EE</t>
  </si>
  <si>
    <t>594334EB990E66AB713154040586175944B43009A6F96FF13BB48C659B910D0C53EE</t>
  </si>
  <si>
    <t>A M</t>
  </si>
  <si>
    <t>AC 광각 110x110</t>
  </si>
  <si>
    <t>5944B43009A6F96FF13BB48C659B910D0C501A</t>
  </si>
  <si>
    <t>594334EB990E66AB713154040586175944B43009A6F96FF13BB48C659B910D0C501A</t>
  </si>
  <si>
    <t>V C S (W/F.HOLDER)</t>
  </si>
  <si>
    <t>5944B43009A6F96FF13BB48C659B910D0C5121</t>
  </si>
  <si>
    <t>594334EB990E66AB713154040586175944B43009A6F96FF13BB48C659B910D0C5121</t>
  </si>
  <si>
    <t>A S</t>
  </si>
  <si>
    <t>3P 3W</t>
  </si>
  <si>
    <t>5944B43009A6F96FF13BB48C659B910D0C56A2</t>
  </si>
  <si>
    <t>594334EB990E66AB713154040586175944B43009A6F96FF13BB48C659B910D0C56A2</t>
  </si>
  <si>
    <t>5~300/5A 1.0  40In</t>
  </si>
  <si>
    <t>5944B43009A6F96FF13BB48C659B910D0C5749</t>
  </si>
  <si>
    <t>594334EB990E66AB713154040586175944B43009A6F96FF13BB48C659B910D0C5749</t>
  </si>
  <si>
    <t>REACTER SERIES DRY W/D.C</t>
  </si>
  <si>
    <t>3.3/6.6kV 4.5kVA</t>
  </si>
  <si>
    <t>5944B43009A6F96FF13BB48C659B910D0C54F5</t>
  </si>
  <si>
    <t>594334EB990E66AB713154040586175944B43009A6F96FF13BB48C659B910D0C54F5</t>
  </si>
  <si>
    <t>CONDENSER</t>
  </si>
  <si>
    <t>(3.6/7.2kV) 3P 75kVA</t>
  </si>
  <si>
    <t>5944B43009A6F96FF13BB48C659B910D0C559C</t>
  </si>
  <si>
    <t>594334EB990E66AB713154040586175944B43009A6F96FF13BB48C659B910D0C559C</t>
  </si>
  <si>
    <t>5944B43009A6F96FF13BB48C659B910D0C5A1D</t>
  </si>
  <si>
    <t>594334EB990E66AB713154040586175944B43009A6F96FF13BB48C659B910D0C5A1D</t>
  </si>
  <si>
    <t>5944B43009A6F96FF13BB48C659B910D0C5B24</t>
  </si>
  <si>
    <t>594334EB990E66AB713154040586175944B43009A6F96FF13BB48C659B910D0C5B24</t>
  </si>
  <si>
    <t>5944B43009A6F96FF13BB48C659B910E2CCC73</t>
  </si>
  <si>
    <t>594334EB990E66AB713154040586175944B43009A6F96FF13BB48C659B910E2CCC73</t>
  </si>
  <si>
    <t>5944B43009A6F96FF13BB48C659B910E2CCD19</t>
  </si>
  <si>
    <t>594334EB990E66AB713154040586175944B43009A6F96FF13BB48C659B910E2CCD19</t>
  </si>
  <si>
    <t>5944B43009A6F96FF13BB48C659B910E2CCE20</t>
  </si>
  <si>
    <t>594334EB990E66AB713154040586175944B43009A6F96FF13BB48C659B910E2CCE20</t>
  </si>
  <si>
    <t>5944B43009A6F96FF13BB48C659B910E2CCFC7</t>
  </si>
  <si>
    <t>594334EB990E66AB713154040586175944B43009A6F96FF13BB48C659B910E2CCFC7</t>
  </si>
  <si>
    <t>ACRYLE PLATE</t>
  </si>
  <si>
    <t>3tx350x600</t>
  </si>
  <si>
    <t>5944B43009A6F96FF13BB48C659B910E2CC898</t>
  </si>
  <si>
    <t>594334EB990E66AB713154040586175944B43009A6F96FF13BB48C659B910E2CC898</t>
  </si>
  <si>
    <t>5944B43009A6F96FF13BB48C659B910E2CC9BF</t>
  </si>
  <si>
    <t>594334EB990E66AB713154040586175944B43009A6F96FF13BB48C659B910E2CC9BF</t>
  </si>
  <si>
    <t>5944B43009A6F96FF13BB48C659B910E2CCA45</t>
  </si>
  <si>
    <t>594334EB990E66AB713154040586175944B43009A6F96FF13BB48C659B910E2CCA45</t>
  </si>
  <si>
    <t>5944B43009A6F96FF13BB48C659B910E2CCB6C</t>
  </si>
  <si>
    <t>594334EB990E66AB713154040586175944B43009A6F96FF13BB48C659B910E2CCB6C</t>
  </si>
  <si>
    <t>5944B43009A6F96FF13BB48C659B910E2CC43D</t>
  </si>
  <si>
    <t>594334EB990E66AB713154040586175944B43009A6F96FF13BB48C659B910E2CC43D</t>
  </si>
  <si>
    <t>5944B43009A6F96FF13BB48C659B910E2CC5C4</t>
  </si>
  <si>
    <t>594334EB990E66AB713154040586175944B43009A6F96FF13BB48C659B910E2CC5C4</t>
  </si>
  <si>
    <t>5944B43009A6F96FF13BB48C659B910E2DD364</t>
  </si>
  <si>
    <t>594334EB990E66AB713154040586175944B43009A6F96FF13BB48C659B910E2DD364</t>
  </si>
  <si>
    <t>5944B43009A6F96FF13BB48C659B910E2DD25E</t>
  </si>
  <si>
    <t>594334EB990E66AB713154040586175944B43009A6F96FF13BB48C659B910E2DD25E</t>
  </si>
  <si>
    <t>594334EB990E66AB7131540405861758CFC4C31996CDE96A31A4F8553087A8AC2EC7</t>
  </si>
  <si>
    <t>594334EB990E66AB713154040586175944B43009A6F96FF13BB48C659B910C7AF542</t>
  </si>
  <si>
    <t>594334EB990E66AB713154040586175944B43009A6F96FF13BB48C659B910C7AF4BB</t>
  </si>
  <si>
    <t>594334EB990E66AB713154040586175944B43009A6F96FF13BB48C659B910C7AF770</t>
  </si>
  <si>
    <t>594334EB990E66AB713154040586175944B43009A6F96FF13BB48C659B910C7AF669</t>
  </si>
  <si>
    <t>594334EB990E66AB713154040586175903743FA914797AD03514258567001</t>
  </si>
  <si>
    <t>수배전반 [양수장]  HV-D5 제작  면     ( 호표 101 )</t>
  </si>
  <si>
    <t>HV-D5</t>
  </si>
  <si>
    <t>594334EB990E66AB71315404058571</t>
  </si>
  <si>
    <t>594334EB990E66AB71315404058570594334EB990E66AB71315404058571</t>
  </si>
  <si>
    <t>594334EB990E66AB713154040585705903743FA914797AD03514258567001</t>
  </si>
  <si>
    <t>594334EB990E66AB713154040585705903743FA914797AD03514258562004</t>
  </si>
  <si>
    <t>594334EB990E66AB713154040585705903743FA914797AD03514258565003</t>
  </si>
  <si>
    <t>594334EB990E66AB713154040585705903743FA914797AD03514258563005</t>
  </si>
  <si>
    <t>594334EB990E66AB713154040585705903743FA914797AD03514258560006</t>
  </si>
  <si>
    <t>594334EB990E66AB713154040585705903743FA914797AD03514258561007</t>
  </si>
  <si>
    <t>594334EB990E66AB713154040585705903743FA914797AD0351425856E008</t>
  </si>
  <si>
    <t>수배전반 [양수장]  HV-D5  면     ( 호표 102 )</t>
  </si>
  <si>
    <t>호표 102</t>
  </si>
  <si>
    <t>외함(저압반)</t>
  </si>
  <si>
    <t>5944B43009A6F96FF13BB48C659B910E2DD090</t>
  </si>
  <si>
    <t>594334EB990E66AB713154040585715944B43009A6F96FF13BB48C659B910E2DD090</t>
  </si>
  <si>
    <t>5944B43009A6F96FF13BB48C659B910E2DD7DF</t>
  </si>
  <si>
    <t>594334EB990E66AB713154040585715944B43009A6F96FF13BB48C659B910E2DD7DF</t>
  </si>
  <si>
    <t>5944B43009A6F96FF13BB48C659B910E2DD639</t>
  </si>
  <si>
    <t>594334EB990E66AB713154040585715944B43009A6F96FF13BB48C659B910E2DD639</t>
  </si>
  <si>
    <t>P-Cover(BAKELITE PLATE)</t>
  </si>
  <si>
    <t>3.2tx1410Hx800W : 1개</t>
  </si>
  <si>
    <t>5944B43009A6F96FF13BB48C659B910E2DD512</t>
  </si>
  <si>
    <t>594334EB990E66AB713154040585715944B43009A6F96FF13BB48C659B910E2DD512</t>
  </si>
  <si>
    <t>5944B43009A6F96FF13BB48C659B910E2DD40B</t>
  </si>
  <si>
    <t>594334EB990E66AB713154040585715944B43009A6F96FF13BB48C659B910E2DD40B</t>
  </si>
  <si>
    <t>5944B43009A6F96FF13BB48C659B910E2DDBBA</t>
  </si>
  <si>
    <t>594334EB990E66AB713154040585715944B43009A6F96FF13BB48C659B910E2DDBBA</t>
  </si>
  <si>
    <t>5944B43009A6F96FF13BB48C659B910E2DDA94</t>
  </si>
  <si>
    <t>594334EB990E66AB713154040585715944B43009A6F96FF13BB48C659B910E2DDA94</t>
  </si>
  <si>
    <t>5944B43009A6F96FF13BB48C659B910E2EFA0E</t>
  </si>
  <si>
    <t>594334EB990E66AB713154040585715944B43009A6F96FF13BB48C659B910E2EFA0E</t>
  </si>
  <si>
    <t>5944B43009A6F96FF13BB48C659B910E2EFB15</t>
  </si>
  <si>
    <t>594334EB990E66AB713154040585715944B43009A6F96FF13BB48C659B910E2EFB15</t>
  </si>
  <si>
    <t>5944B43009A6F96FF13BB48C659B910E2EF841</t>
  </si>
  <si>
    <t>594334EB990E66AB713154040585715944B43009A6F96FF13BB48C659B910E2EF841</t>
  </si>
  <si>
    <t>5944B43009A6F96FF13BB48C659B910E2EF967</t>
  </si>
  <si>
    <t>594334EB990E66AB713154040585715944B43009A6F96FF13BB48C659B910E2EF967</t>
  </si>
  <si>
    <t>5944B43009A6F96FF13BB48C659B910E2EFEE9</t>
  </si>
  <si>
    <t>594334EB990E66AB713154040585715944B43009A6F96FF13BB48C659B910E2EFEE9</t>
  </si>
  <si>
    <t>5944B43009A6F96FF13BB48C659B910E2EFFF0</t>
  </si>
  <si>
    <t>594334EB990E66AB713154040585715944B43009A6F96FF13BB48C659B910E2EFFF0</t>
  </si>
  <si>
    <t>4.0 mm x 15 mm</t>
  </si>
  <si>
    <t>5944B43009A6F96FF13BB48C659B910E2EFC3C</t>
  </si>
  <si>
    <t>594334EB990E66AB713154040585715944B43009A6F96FF13BB48C659B910E2EFC3C</t>
  </si>
  <si>
    <t>150㎟ 이하</t>
  </si>
  <si>
    <t>5944B43009A6F96FF13BB48C659B910E2EFDC2</t>
  </si>
  <si>
    <t>594334EB990E66AB713154040585715944B43009A6F96FF13BB48C659B910E2EFDC2</t>
  </si>
  <si>
    <t>BUS BAR</t>
  </si>
  <si>
    <t>3.0 mm x 15 mm</t>
  </si>
  <si>
    <t>5944B43009A6F96FF13BB48C659B910E2EF238</t>
  </si>
  <si>
    <t>594334EB990E66AB713154040585715944B43009A6F96FF13BB48C659B910E2EF238</t>
  </si>
  <si>
    <t>5944B43009A6F96FF13BB48C659B910E2EF3DF</t>
  </si>
  <si>
    <t>594334EB990E66AB713154040585715944B43009A6F96FF13BB48C659B910E2EF3DF</t>
  </si>
  <si>
    <t>5944B43009A6F96FF13BB48C659B910E2F81C0</t>
  </si>
  <si>
    <t>594334EB990E66AB713154040585715944B43009A6F96FF13BB48C659B910E2F81C0</t>
  </si>
  <si>
    <t>60 ㎟ 이하</t>
  </si>
  <si>
    <t>5944B43009A6F96FF13BB48C659B910E2F803A</t>
  </si>
  <si>
    <t>594334EB990E66AB713154040585715944B43009A6F96FF13BB48C659B910E2F803A</t>
  </si>
  <si>
    <t>45 ㎟ 이하</t>
  </si>
  <si>
    <t>5944B43009A6F96FF13BB48C659B910E2F838E</t>
  </si>
  <si>
    <t>594334EB990E66AB713154040585715944B43009A6F96FF13BB48C659B910E2F838E</t>
  </si>
  <si>
    <t>5944B43009A6F96FF13BB48C659B910E2F82E7</t>
  </si>
  <si>
    <t>594334EB990E66AB713154040585715944B43009A6F96FF13BB48C659B910E2F82E7</t>
  </si>
  <si>
    <t>5944B43009A6F96FF13BB48C659B910E2F85BB</t>
  </si>
  <si>
    <t>594334EB990E66AB713154040585715944B43009A6F96FF13BB48C659B910E2F85BB</t>
  </si>
  <si>
    <t>5944B43009A6F96FF13BB48C659B910E2F8495</t>
  </si>
  <si>
    <t>594334EB990E66AB713154040585715944B43009A6F96FF13BB48C659B910E2F8495</t>
  </si>
  <si>
    <t>5944B43009A6F96FF13BB48C659B910E2F8769</t>
  </si>
  <si>
    <t>594334EB990E66AB713154040585715944B43009A6F96FF13BB48C659B910E2F8769</t>
  </si>
  <si>
    <t>디지털 파워미터(GIMAC-I EX)</t>
  </si>
  <si>
    <t>확장형/ 통신기능 유</t>
  </si>
  <si>
    <t>5944B43009A6F96FF13BB48C659B910E2F8642</t>
  </si>
  <si>
    <t>594334EB990E66AB713154040585715944B43009A6F96FF13BB48C659B910E2F8642</t>
  </si>
  <si>
    <t>E O C R (FDZ:지락보호)</t>
  </si>
  <si>
    <t>매입형전류계.정/반한시</t>
  </si>
  <si>
    <t>5944B43009A6F96FF13BB48C659B910E2F8916</t>
  </si>
  <si>
    <t>594334EB990E66AB713154040585715944B43009A6F96FF13BB48C659B910E2F8916</t>
  </si>
  <si>
    <t>M C (GMC-9)</t>
  </si>
  <si>
    <t>2.2kW/220V  2.7kW/440V</t>
  </si>
  <si>
    <t>5944B43009A6F96FF13BB48C659B910E2F8870</t>
  </si>
  <si>
    <t>594334EB990E66AB713154040585715944B43009A6F96FF13BB48C659B910E2F8870</t>
  </si>
  <si>
    <t>M C C B (표준형)</t>
  </si>
  <si>
    <t>2P 600V 50AF</t>
  </si>
  <si>
    <t>5944B43009A6F96FF13BB48C659B910E28516B</t>
  </si>
  <si>
    <t>594334EB990E66AB713154040585715944B43009A6F96FF13BB48C659B910E28516B</t>
  </si>
  <si>
    <t>3P 600V 50AF</t>
  </si>
  <si>
    <t>5944B43009A6F96FF13BB48C659B910E285044</t>
  </si>
  <si>
    <t>594334EB990E66AB713154040585715944B43009A6F96FF13BB48C659B910E285044</t>
  </si>
  <si>
    <t>4P 600V 50AF</t>
  </si>
  <si>
    <t>5944B43009A6F96FF13BB48C659B910E285318</t>
  </si>
  <si>
    <t>594334EB990E66AB713154040585715944B43009A6F96FF13BB48C659B910E285318</t>
  </si>
  <si>
    <t>4P 600V 100AF</t>
  </si>
  <si>
    <t>5944B43009A6F96FF13BB48C659B910E285272</t>
  </si>
  <si>
    <t>594334EB990E66AB713154040585715944B43009A6F96FF13BB48C659B910E285272</t>
  </si>
  <si>
    <t>E L C B  (분전반)</t>
  </si>
  <si>
    <t>110/220V 2P 30AF</t>
  </si>
  <si>
    <t>5944B43009A6F96FF13BB48C659B910E2855C6</t>
  </si>
  <si>
    <t>594334EB990E66AB713154040585715944B43009A6F96FF13BB48C659B910E2855C6</t>
  </si>
  <si>
    <t>E L C B (표준형)</t>
  </si>
  <si>
    <t>5944B43009A6F96FF13BB48C659B910E28543F</t>
  </si>
  <si>
    <t>594334EB990E66AB713154040585715944B43009A6F96FF13BB48C659B910E28543F</t>
  </si>
  <si>
    <t>P T  440/110V</t>
  </si>
  <si>
    <t>50VA 1.0 EPOXY MOLD</t>
  </si>
  <si>
    <t>5944B43009A6F96FF13BB48C659B910E2857F3</t>
  </si>
  <si>
    <t>594334EB990E66AB713154040585715944B43009A6F96FF13BB48C659B910E2857F3</t>
  </si>
  <si>
    <t>C T  1150V  각형</t>
  </si>
  <si>
    <t>300/5A  40VA  1.0  40In</t>
  </si>
  <si>
    <t>5944B43009A6F96FF13BB48C659B910E2856ED</t>
  </si>
  <si>
    <t>594334EB990E66AB713154040585715944B43009A6F96FF13BB48C659B910E2856ED</t>
  </si>
  <si>
    <t>(380/440V) 3P 10UF</t>
  </si>
  <si>
    <t>5944B43009A6F96FF13BB48C659B910E2859A1</t>
  </si>
  <si>
    <t>594334EB990E66AB713154040585715944B43009A6F96FF13BB48C659B910E2859A1</t>
  </si>
  <si>
    <t>(380/440V) 3P 50UF</t>
  </si>
  <si>
    <t>5944B43009A6F96FF13BB48C659B910E28589A</t>
  </si>
  <si>
    <t>594334EB990E66AB713154040585715944B43009A6F96FF13BB48C659B910E28589A</t>
  </si>
  <si>
    <t>S P D</t>
  </si>
  <si>
    <t>2P 40KA</t>
  </si>
  <si>
    <t>5944B43009A6F96FF13BB48C659B910E297875</t>
  </si>
  <si>
    <t>594334EB990E66AB713154040585715944B43009A6F96FF13BB48C659B910E297875</t>
  </si>
  <si>
    <t>4P 100KA</t>
  </si>
  <si>
    <t>5944B43009A6F96FF13BB48C659B910E29791B</t>
  </si>
  <si>
    <t>594334EB990E66AB713154040585715944B43009A6F96FF13BB48C659B910E29791B</t>
  </si>
  <si>
    <t>CTT.PTT 3P 4W W/PLUG</t>
  </si>
  <si>
    <t>5944B43009A6F96FF13BB48C659B910E297A22</t>
  </si>
  <si>
    <t>594334EB990E66AB713154040585715944B43009A6F96FF13BB48C659B910E297A22</t>
  </si>
  <si>
    <t>5944B43009A6F96FF13BB48C659B910E297BC9</t>
  </si>
  <si>
    <t>594334EB990E66AB713154040585715944B43009A6F96FF13BB48C659B910E297BC9</t>
  </si>
  <si>
    <t>5944B43009A6F96FF13BB48C659B910E297CD0</t>
  </si>
  <si>
    <t>594334EB990E66AB713154040585715944B43009A6F96FF13BB48C659B910E297CD0</t>
  </si>
  <si>
    <t>5944B43009A6F96FF13BB48C659B910E297DF6</t>
  </si>
  <si>
    <t>594334EB990E66AB713154040585715944B43009A6F96FF13BB48C659B910E297DF6</t>
  </si>
  <si>
    <t>600V 40x40mm</t>
  </si>
  <si>
    <t>5944B43009A6F96FF13BB48C659B910E297E9D</t>
  </si>
  <si>
    <t>594334EB990E66AB713154040585715944B43009A6F96FF13BB48C659B910E297E9D</t>
  </si>
  <si>
    <t>5944B43009A6F96FF13BB48C659B910E297FA4</t>
  </si>
  <si>
    <t>594334EB990E66AB713154040585715944B43009A6F96FF13BB48C659B910E297FA4</t>
  </si>
  <si>
    <t>5944B43009A6F96FF13BB48C659B910E29703F</t>
  </si>
  <si>
    <t>594334EB990E66AB713154040585715944B43009A6F96FF13BB48C659B910E29703F</t>
  </si>
  <si>
    <t>5944B43009A6F96FF13BB48C659B910E2971C5</t>
  </si>
  <si>
    <t>594334EB990E66AB713154040585715944B43009A6F96FF13BB48C659B910E2971C5</t>
  </si>
  <si>
    <t>5944B43009A6F96FF13BB48C659B910E2A1FFF</t>
  </si>
  <si>
    <t>594334EB990E66AB713154040585715944B43009A6F96FF13BB48C659B910E2A1FFF</t>
  </si>
  <si>
    <t>M C C B - A X (보조접점)</t>
  </si>
  <si>
    <t>3P 100AF</t>
  </si>
  <si>
    <t>5944B43009A6F96FF13BB48C659B910E2A1ED8</t>
  </si>
  <si>
    <t>594334EB990E66AB713154040585715944B43009A6F96FF13BB48C659B910E2A1ED8</t>
  </si>
  <si>
    <t>5944B43009A6F96FF13BB48C659B910E2A1D31</t>
  </si>
  <si>
    <t>594334EB990E66AB713154040585715944B43009A6F96FF13BB48C659B910E2A1D31</t>
  </si>
  <si>
    <t>5944B43009A6F96FF13BB48C659B910E2A1C2A</t>
  </si>
  <si>
    <t>594334EB990E66AB713154040585715944B43009A6F96FF13BB48C659B910E2A1C2A</t>
  </si>
  <si>
    <t>LOAD WIRE</t>
  </si>
  <si>
    <t>KIV 10㎟</t>
  </si>
  <si>
    <t>5944B43009A6F96FF13BB48C659B910E2A1B04</t>
  </si>
  <si>
    <t>594334EB990E66AB713154040585715944B43009A6F96FF13BB48C659B910E2A1B04</t>
  </si>
  <si>
    <t>KIV 16㎟</t>
  </si>
  <si>
    <t>5944B43009A6F96FF13BB48C659B910E2A1A7D</t>
  </si>
  <si>
    <t>594334EB990E66AB713154040585715944B43009A6F96FF13BB48C659B910E2A1A7D</t>
  </si>
  <si>
    <t>KIV 50㎟</t>
  </si>
  <si>
    <t>5944B43009A6F96FF13BB48C659B910E2A1956</t>
  </si>
  <si>
    <t>594334EB990E66AB713154040585715944B43009A6F96FF13BB48C659B910E2A1956</t>
  </si>
  <si>
    <t>LOAD TB</t>
  </si>
  <si>
    <t>2P 30A</t>
  </si>
  <si>
    <t>5944B43009A6F96FF13BB48C659B910E2A184F</t>
  </si>
  <si>
    <t>594334EB990E66AB713154040585715944B43009A6F96FF13BB48C659B910E2A184F</t>
  </si>
  <si>
    <t>2P 60A</t>
  </si>
  <si>
    <t>5944B43009A6F96FF13BB48C659B910E2A17A9</t>
  </si>
  <si>
    <t>594334EB990E66AB713154040585715944B43009A6F96FF13BB48C659B910E2A17A9</t>
  </si>
  <si>
    <t>3P 60A</t>
  </si>
  <si>
    <t>5944B43009A6F96FF13BB48C659B910E2A1682</t>
  </si>
  <si>
    <t>594334EB990E66AB713154040585715944B43009A6F96FF13BB48C659B910E2A1682</t>
  </si>
  <si>
    <t>4P 60A</t>
  </si>
  <si>
    <t>5944B43009A6F96FF13BB48C659B910E2B26D0</t>
  </si>
  <si>
    <t>594334EB990E66AB713154040585715944B43009A6F96FF13BB48C659B910E2B26D0</t>
  </si>
  <si>
    <t>4P 100A</t>
  </si>
  <si>
    <t>5944B43009A6F96FF13BB48C659B910E2B27F7</t>
  </si>
  <si>
    <t>594334EB990E66AB713154040585715944B43009A6F96FF13BB48C659B910E2B27F7</t>
  </si>
  <si>
    <t>TERMINAL LUG</t>
  </si>
  <si>
    <t>10㎟</t>
  </si>
  <si>
    <t>5944B43009A6F96FF13BB48C659B910E2B2423</t>
  </si>
  <si>
    <t>594334EB990E66AB713154040585715944B43009A6F96FF13BB48C659B910E2B2423</t>
  </si>
  <si>
    <t>16㎟</t>
  </si>
  <si>
    <t>5944B43009A6F96FF13BB48C659B910E2B25CA</t>
  </si>
  <si>
    <t>594334EB990E66AB713154040585715944B43009A6F96FF13BB48C659B910E2B25CA</t>
  </si>
  <si>
    <t>50㎟</t>
  </si>
  <si>
    <t>5944B43009A6F96FF13BB48C659B910E2B2275</t>
  </si>
  <si>
    <t>594334EB990E66AB713154040585715944B43009A6F96FF13BB48C659B910E2B2275</t>
  </si>
  <si>
    <t>5944B43009A6F96FF13BB48C659B910E2B231C</t>
  </si>
  <si>
    <t>594334EB990E66AB713154040585715944B43009A6F96FF13BB48C659B910E2B231C</t>
  </si>
  <si>
    <t>5944B43009A6F96FF13BB48C659B910E2B2048</t>
  </si>
  <si>
    <t>594334EB990E66AB713154040585715944B43009A6F96FF13BB48C659B910E2B2048</t>
  </si>
  <si>
    <t>594334EB990E66AB7131540405857158CFC4C31996CDE96A31A4F8553087A8AC2EC7</t>
  </si>
  <si>
    <t>594334EB990E66AB713154040585715944B43009A6F96FF13BB48C659B910C7AF542</t>
  </si>
  <si>
    <t>594334EB990E66AB713154040585715944B43009A6F96FF13BB48C659B910C7AF4BB</t>
  </si>
  <si>
    <t>594334EB990E66AB713154040585715944B43009A6F96FF13BB48C659B910C7AF1E7</t>
  </si>
  <si>
    <t>594334EB990E66AB713154040585715903743FA914797AD03514258567001</t>
  </si>
  <si>
    <t>배전반설치  W800*H2350*D2000  면     ( 호표 103 )</t>
  </si>
  <si>
    <t>배전반</t>
  </si>
  <si>
    <t>5944B43009A6F96FF13BB48C659B910E2B2E26</t>
  </si>
  <si>
    <t>594334EB990E66AB713154040584695944B43009A6F96FF13BB48C659B910E2B2E26</t>
  </si>
  <si>
    <t>594334EB990E66AB7131540405846958CFC4C31996CDE96A3504A34581B6867CEA88</t>
  </si>
  <si>
    <t>비계공</t>
  </si>
  <si>
    <t>58CFC4C31996CDE96A31A4F8553087A8AC2EC3</t>
  </si>
  <si>
    <t>594334EB990E66AB7131540405846958CFC4C31996CDE96A31A4F8553087A8AC2EC3</t>
  </si>
  <si>
    <t>594334EB990E66AB7131540405846958CFC4C31996CDE96A31A4F8553087A8AC2EC7</t>
  </si>
  <si>
    <t>594334EB990E66AB713154040584695903743FA914797AD03514258567001</t>
  </si>
  <si>
    <t>분전반  양수장현장조작반 제작  면     ( 호표 104 )</t>
  </si>
  <si>
    <t>양수장현장조작반</t>
  </si>
  <si>
    <t>594334EB990E66AB71315404058B99</t>
  </si>
  <si>
    <t>594334EB990E66AB71315404058B98594334EB990E66AB71315404058B99</t>
  </si>
  <si>
    <t>594334EB990E66AB71315404058B985903743FA914797AD03514258567001</t>
  </si>
  <si>
    <t>594334EB990E66AB71315404058B985903743FA914797AD03514258562004</t>
  </si>
  <si>
    <t>594334EB990E66AB71315404058B985903743FA914797AD03514258565003</t>
  </si>
  <si>
    <t>594334EB990E66AB71315404058B985903743FA914797AD03514258563005</t>
  </si>
  <si>
    <t>594334EB990E66AB71315404058B985903743FA914797AD03514258560006</t>
  </si>
  <si>
    <t>594334EB990E66AB71315404058B985903743FA914797AD03514258561007</t>
  </si>
  <si>
    <t>594334EB990E66AB71315404058B985903743FA914797AD0351425856E008</t>
  </si>
  <si>
    <t>분전반  양수장현장조작반  면     ( 호표 105 )</t>
  </si>
  <si>
    <t>호표 105</t>
  </si>
  <si>
    <t>현장조작반 (옥외) STS 자립형</t>
  </si>
  <si>
    <t>750Wx1900Hx550D</t>
  </si>
  <si>
    <t>5944B43009A6F96FF13BB48C659B910E24F63A</t>
  </si>
  <si>
    <t>594334EB990E66AB71315404058B995944B43009A6F96FF13BB48C659B910E24F63A</t>
  </si>
  <si>
    <t>현장조작반 지지대</t>
  </si>
  <si>
    <t>STS 베이스 용접비 포함</t>
  </si>
  <si>
    <t>5944B43009A6F96FF13BB48C659B910E24F7C1</t>
  </si>
  <si>
    <t>594334EB990E66AB71315404058B995944B43009A6F96FF13BB48C659B910E24F7C1</t>
  </si>
  <si>
    <t>PUSH (S)</t>
  </si>
  <si>
    <t>5944B43009A6F96FF13BB48C659B910E24F40D</t>
  </si>
  <si>
    <t>594334EB990E66AB71315404058B995944B43009A6F96FF13BB48C659B910E24F40D</t>
  </si>
  <si>
    <t>아크릴(M)</t>
  </si>
  <si>
    <t>5944B43009A6F96FF13BB48C659B910E24F513</t>
  </si>
  <si>
    <t>594334EB990E66AB71315404058B995944B43009A6F96FF13BB48C659B910E24F513</t>
  </si>
  <si>
    <t>아크릴(S)</t>
  </si>
  <si>
    <t>5944B43009A6F96FF13BB48C659B910E24F25F</t>
  </si>
  <si>
    <t>594334EB990E66AB71315404058B995944B43009A6F96FF13BB48C659B910E24F25F</t>
  </si>
  <si>
    <t>25x30mm</t>
  </si>
  <si>
    <t>5944B43009A6F96FF13BB48C659B910E24F366</t>
  </si>
  <si>
    <t>594334EB990E66AB71315404058B995944B43009A6F96FF13BB48C659B910E24F366</t>
  </si>
  <si>
    <t>E T</t>
  </si>
  <si>
    <t>5 P</t>
  </si>
  <si>
    <t>5944B43009A6F96FF13BB48C659B910E24F092</t>
  </si>
  <si>
    <t>594334EB990E66AB71315404058B995944B43009A6F96FF13BB48C659B910E24F092</t>
  </si>
  <si>
    <t>5944B43009A6F96FF13BB48C659B910E24F1B8</t>
  </si>
  <si>
    <t>594334EB990E66AB71315404058B995944B43009A6F96FF13BB48C659B910E24F1B8</t>
  </si>
  <si>
    <t>AC 광각 80x80</t>
  </si>
  <si>
    <t>5944B43009A6F96FF13BB48C659B910E24FE70</t>
  </si>
  <si>
    <t>594334EB990E66AB71315404058B995944B43009A6F96FF13BB48C659B910E24FE70</t>
  </si>
  <si>
    <t>DC 125V 25x25 mm</t>
  </si>
  <si>
    <t>5944B43009A6F96FF13BB48C659B910E24FF17</t>
  </si>
  <si>
    <t>594334EB990E66AB71315404058B995944B43009A6F96FF13BB48C659B910E24FF17</t>
  </si>
  <si>
    <t>2단 1열</t>
  </si>
  <si>
    <t>5944B43009A6F96FF13BB48C659B910E259DA4</t>
  </si>
  <si>
    <t>594334EB990E66AB71315404058B995944B43009A6F96FF13BB48C659B910E259DA4</t>
  </si>
  <si>
    <t>P B L S (LED)</t>
  </si>
  <si>
    <t>DC 110V/125V 25mm</t>
  </si>
  <si>
    <t>5944B43009A6F96FF13BB48C659B910E259C9D</t>
  </si>
  <si>
    <t>594334EB990E66AB71315404058B995944B43009A6F96FF13BB48C659B910E259C9D</t>
  </si>
  <si>
    <t>SQUARE LIGHT</t>
  </si>
  <si>
    <t>AC 110/220V (1색)</t>
  </si>
  <si>
    <t>5944B43009A6F96FF13BB48C659B910E259F52</t>
  </si>
  <si>
    <t>594334EB990E66AB71315404058B995944B43009A6F96FF13BB48C659B910E259F52</t>
  </si>
  <si>
    <t>594334EB990E66AB71315404058B9958CFC4C31996CDE96A31A4F8553087A8AC2EC7</t>
  </si>
  <si>
    <t>594334EB990E66AB71315404058B995944B43009A6F96FF13BB48C659B910C7AF542</t>
  </si>
  <si>
    <t>594334EB990E66AB71315404058B995944B43009A6F96FF13BB48C659B910C7AF4BB</t>
  </si>
  <si>
    <t>594334EB990E66AB71315404058B995903743FA914797AD03514258567001</t>
  </si>
  <si>
    <t>분전반  유입수문현장조작반 제작 (수문#1,2)  면     ( 호표 106 )</t>
  </si>
  <si>
    <t>유입수문현장조작반(수문#1,2)</t>
  </si>
  <si>
    <t>594334EB990E66AB71315404058AF0</t>
  </si>
  <si>
    <t>594334EB990E66AB71315404058AF1594334EB990E66AB71315404058AF0</t>
  </si>
  <si>
    <t>594334EB990E66AB71315404058AF15903743FA914797AD03514258567001</t>
  </si>
  <si>
    <t>594334EB990E66AB71315404058AF15903743FA914797AD03514258562004</t>
  </si>
  <si>
    <t>594334EB990E66AB71315404058AF15903743FA914797AD03514258565003</t>
  </si>
  <si>
    <t>594334EB990E66AB71315404058AF15903743FA914797AD03514258563005</t>
  </si>
  <si>
    <t>594334EB990E66AB71315404058AF15903743FA914797AD03514258560006</t>
  </si>
  <si>
    <t>594334EB990E66AB71315404058AF15903743FA914797AD03514258561007</t>
  </si>
  <si>
    <t>594334EB990E66AB71315404058AF15903743FA914797AD0351425856E008</t>
  </si>
  <si>
    <t>분전반  유입수문현장조작반(수문#1,2)  면     ( 호표 107 )</t>
  </si>
  <si>
    <t>호표 107</t>
  </si>
  <si>
    <t>5944B43009A6F96FF13BB48C659B910E2599C9</t>
  </si>
  <si>
    <t>594334EB990E66AB71315404058AF05944B43009A6F96FF13BB48C659B910E2599C9</t>
  </si>
  <si>
    <t>5944B43009A6F96FF13BB48C659B910E259822</t>
  </si>
  <si>
    <t>594334EB990E66AB71315404058AF05944B43009A6F96FF13BB48C659B910E259822</t>
  </si>
  <si>
    <t>5944B43009A6F96FF13BB48C659B910E259BF7</t>
  </si>
  <si>
    <t>594334EB990E66AB71315404058AF05944B43009A6F96FF13BB48C659B910E259BF7</t>
  </si>
  <si>
    <t>5944B43009A6F96FF13BB48C659B910E259AD0</t>
  </si>
  <si>
    <t>594334EB990E66AB71315404058AF05944B43009A6F96FF13BB48C659B910E259AD0</t>
  </si>
  <si>
    <t>5944B43009A6F96FF13BB48C659B910E25956E</t>
  </si>
  <si>
    <t>594334EB990E66AB71315404058AF05944B43009A6F96FF13BB48C659B910E25956E</t>
  </si>
  <si>
    <t>5944B43009A6F96FF13BB48C659B910E259447</t>
  </si>
  <si>
    <t>594334EB990E66AB71315404058AF05944B43009A6F96FF13BB48C659B910E259447</t>
  </si>
  <si>
    <t>5944B43009A6F96FF13BB48C659B910F321781</t>
  </si>
  <si>
    <t>594334EB990E66AB71315404058AF05944B43009A6F96FF13BB48C659B910F321781</t>
  </si>
  <si>
    <t>5944B43009A6F96FF13BB48C659B910F3216FA</t>
  </si>
  <si>
    <t>594334EB990E66AB71315404058AF05944B43009A6F96FF13BB48C659B910F3216FA</t>
  </si>
  <si>
    <t>5944B43009A6F96FF13BB48C659B910F3215D3</t>
  </si>
  <si>
    <t>594334EB990E66AB71315404058AF05944B43009A6F96FF13BB48C659B910F3215D3</t>
  </si>
  <si>
    <t>V M</t>
  </si>
  <si>
    <t>5944B43009A6F96FF13BB48C659B910F3214CD</t>
  </si>
  <si>
    <t>594334EB990E66AB71315404058AF05944B43009A6F96FF13BB48C659B910F3214CD</t>
  </si>
  <si>
    <t>5944B43009A6F96FF13BB48C659B910F321326</t>
  </si>
  <si>
    <t>594334EB990E66AB71315404058AF05944B43009A6F96FF13BB48C659B910F321326</t>
  </si>
  <si>
    <t>5944B43009A6F96FF13BB48C659B910F32121F</t>
  </si>
  <si>
    <t>594334EB990E66AB71315404058AF05944B43009A6F96FF13BB48C659B910F32121F</t>
  </si>
  <si>
    <t>2P 600V 30AF</t>
  </si>
  <si>
    <t>5944B43009A6F96FF13BB48C659B910F321178</t>
  </si>
  <si>
    <t>594334EB990E66AB71315404058AF05944B43009A6F96FF13BB48C659B910F321178</t>
  </si>
  <si>
    <t>5944B43009A6F96FF13BB48C659B910F321052</t>
  </si>
  <si>
    <t>594334EB990E66AB71315404058AF05944B43009A6F96FF13BB48C659B910F321052</t>
  </si>
  <si>
    <t>5944B43009A6F96FF13BB48C659B910F321FD7</t>
  </si>
  <si>
    <t>594334EB990E66AB71315404058AF05944B43009A6F96FF13BB48C659B910F321FD7</t>
  </si>
  <si>
    <t>E L C B  (표준형)</t>
  </si>
  <si>
    <t>3P 600V 30AF</t>
  </si>
  <si>
    <t>5944B43009A6F96FF13BB48C659B910F321E30</t>
  </si>
  <si>
    <t>594334EB990E66AB71315404058AF05944B43009A6F96FF13BB48C659B910F321E30</t>
  </si>
  <si>
    <t>3P 4W</t>
  </si>
  <si>
    <t>5944B43009A6F96FF13BB48C659B910F333EAB</t>
  </si>
  <si>
    <t>594334EB990E66AB71315404058AF05944B43009A6F96FF13BB48C659B910F333EAB</t>
  </si>
  <si>
    <t>V S</t>
  </si>
  <si>
    <t>5944B43009A6F96FF13BB48C659B910F333FB1</t>
  </si>
  <si>
    <t>594334EB990E66AB71315404058AF05944B43009A6F96FF13BB48C659B910F333FB1</t>
  </si>
  <si>
    <t>C T  1150V  권선형</t>
  </si>
  <si>
    <t>50/5A  5VA  1.0  40In</t>
  </si>
  <si>
    <t>5944B43009A6F96FF13BB48C659B910F333CFD</t>
  </si>
  <si>
    <t>594334EB990E66AB71315404058AF05944B43009A6F96FF13BB48C659B910F333CFD</t>
  </si>
  <si>
    <t>Z C T</t>
  </si>
  <si>
    <t>100A  (GR용)</t>
  </si>
  <si>
    <t>5944B43009A6F96FF13BB48C659B910F333D84</t>
  </si>
  <si>
    <t>594334EB990E66AB71315404058AF05944B43009A6F96FF13BB48C659B910F333D84</t>
  </si>
  <si>
    <t>(380/440V) 3P 15UF</t>
  </si>
  <si>
    <t>5944B43009A6F96FF13BB48C659B910F333A30</t>
  </si>
  <si>
    <t>594334EB990E66AB71315404058AF05944B43009A6F96FF13BB48C659B910F333A30</t>
  </si>
  <si>
    <t>4P 40KA</t>
  </si>
  <si>
    <t>5944B43009A6F96FF13BB48C659B910F333BD6</t>
  </si>
  <si>
    <t>594334EB990E66AB71315404058AF05944B43009A6F96FF13BB48C659B910F333BD6</t>
  </si>
  <si>
    <t>5944B43009A6F96FF13BB48C659B910F333802</t>
  </si>
  <si>
    <t>594334EB990E66AB71315404058AF05944B43009A6F96FF13BB48C659B910F333802</t>
  </si>
  <si>
    <t>5944B43009A6F96FF13BB48C659B910F333929</t>
  </si>
  <si>
    <t>594334EB990E66AB71315404058AF05944B43009A6F96FF13BB48C659B910F333929</t>
  </si>
  <si>
    <t>5944B43009A6F96FF13BB48C659B910F333655</t>
  </si>
  <si>
    <t>594334EB990E66AB71315404058AF05944B43009A6F96FF13BB48C659B910F333655</t>
  </si>
  <si>
    <t>594334EB990E66AB71315404058AF058CFC4C31996CDE96A31A4F8553087A8AC2EC7</t>
  </si>
  <si>
    <t>594334EB990E66AB71315404058AF05944B43009A6F96FF13BB48C659B910C7AF542</t>
  </si>
  <si>
    <t>594334EB990E66AB71315404058AF05944B43009A6F96FF13BB48C659B910C7AF4BB</t>
  </si>
  <si>
    <t>594334EB990E66AB71315404058AF05903743FA914797AD03514258567001</t>
  </si>
  <si>
    <t>분전반  LP-1 제작  면     ( 호표 108 )</t>
  </si>
  <si>
    <t>LP-1</t>
  </si>
  <si>
    <t>594334EB990E66AB713154043558C9</t>
  </si>
  <si>
    <t>594334EB990E66AB713154043558C8594334EB990E66AB713154043558C9</t>
  </si>
  <si>
    <t>594334EB990E66AB713154043558C85903743FA914797AD03514258567001</t>
  </si>
  <si>
    <t>594334EB990E66AB713154043558C85903743FA914797AD03514258562004</t>
  </si>
  <si>
    <t>594334EB990E66AB713154043558C85903743FA914797AD03514258565003</t>
  </si>
  <si>
    <t>594334EB990E66AB713154043558C85903743FA914797AD03514258563005</t>
  </si>
  <si>
    <t>594334EB990E66AB713154043558C85903743FA914797AD03514258560006</t>
  </si>
  <si>
    <t>594334EB990E66AB713154043558C85903743FA914797AD03514258561007</t>
  </si>
  <si>
    <t>594334EB990E66AB713154043558C85903743FA914797AD0351425856E008</t>
  </si>
  <si>
    <t>분전반  LP-1  면     ( 호표 109 )</t>
  </si>
  <si>
    <t>호표 109</t>
  </si>
  <si>
    <t>분전반 매입 BOX(STEEL 1.6t)</t>
  </si>
  <si>
    <t>600Wx600Hx150D</t>
  </si>
  <si>
    <t>5944B43009A6F96FF13BB48C659B910F306ACC</t>
  </si>
  <si>
    <t>594334EB990E66AB713154043558C95944B43009A6F96FF13BB48C659B910F306ACC</t>
  </si>
  <si>
    <t>DOOR (STS 2.0t)</t>
  </si>
  <si>
    <t>600Wx600H</t>
  </si>
  <si>
    <t>5944B43009A6F96FF13BB48C659B910F306BD3</t>
  </si>
  <si>
    <t>594334EB990E66AB713154043558C95944B43009A6F96FF13BB48C659B910F306BD3</t>
  </si>
  <si>
    <t>5944B43009A6F96FF13BB48C659B910F30681E</t>
  </si>
  <si>
    <t>594334EB990E66AB713154043558C95944B43009A6F96FF13BB48C659B910F30681E</t>
  </si>
  <si>
    <t>CARD HOLDER</t>
  </si>
  <si>
    <t>5944B43009A6F96FF13BB48C659B910F306925</t>
  </si>
  <si>
    <t>594334EB990E66AB713154043558C95944B43009A6F96FF13BB48C659B910F306925</t>
  </si>
  <si>
    <t>PUSH (L)</t>
  </si>
  <si>
    <t>5944B43009A6F96FF13BB48C659B910F306EA7</t>
  </si>
  <si>
    <t>594334EB990E66AB713154043558C95944B43009A6F96FF13BB48C659B910F306EA7</t>
  </si>
  <si>
    <t>U HANDLE</t>
  </si>
  <si>
    <t>분전반용</t>
  </si>
  <si>
    <t>5944B43009A6F96FF13BB48C659B910F306F4E</t>
  </si>
  <si>
    <t>594334EB990E66AB713154043558C95944B43009A6F96FF13BB48C659B910F306F4E</t>
  </si>
  <si>
    <t>600V 25x25mm</t>
  </si>
  <si>
    <t>5944B43009A6F96FF13BB48C659B910F306CF9</t>
  </si>
  <si>
    <t>594334EB990E66AB713154043558C95944B43009A6F96FF13BB48C659B910F306CF9</t>
  </si>
  <si>
    <t>5944B43009A6F96FF13BB48C659B910F306D80</t>
  </si>
  <si>
    <t>594334EB990E66AB713154043558C95944B43009A6F96FF13BB48C659B910F306D80</t>
  </si>
  <si>
    <t>N T</t>
  </si>
  <si>
    <t>5944B43009A6F96FF13BB48C659B910F3062F6</t>
  </si>
  <si>
    <t>594334EB990E66AB713154043558C95944B43009A6F96FF13BB48C659B910F3062F6</t>
  </si>
  <si>
    <t>600 W x 360 H x 3.2t</t>
  </si>
  <si>
    <t>5944B43009A6F96FF13BB48C659B910F30639D</t>
  </si>
  <si>
    <t>594334EB990E66AB713154043558C95944B43009A6F96FF13BB48C659B910F30639D</t>
  </si>
  <si>
    <t>5944B43009A6F96FF13BB48C659B910F31713E</t>
  </si>
  <si>
    <t>594334EB990E66AB713154043558C95944B43009A6F96FF13BB48C659B910F31713E</t>
  </si>
  <si>
    <t>5944B43009A6F96FF13BB48C659B910F317017</t>
  </si>
  <si>
    <t>594334EB990E66AB713154043558C95944B43009A6F96FF13BB48C659B910F317017</t>
  </si>
  <si>
    <t>5944B43009A6F96FF13BB48C659B910F3173EB</t>
  </si>
  <si>
    <t>594334EB990E66AB713154043558C95944B43009A6F96FF13BB48C659B910F3173EB</t>
  </si>
  <si>
    <t>AG 도금</t>
  </si>
  <si>
    <t>5944B43009A6F96FF13BB48C659B910F3172C4</t>
  </si>
  <si>
    <t>594334EB990E66AB713154043558C95944B43009A6F96FF13BB48C659B910F3172C4</t>
  </si>
  <si>
    <t>5944B43009A6F96FF13BB48C659B910F317599</t>
  </si>
  <si>
    <t>594334EB990E66AB713154043558C95944B43009A6F96FF13BB48C659B910F317599</t>
  </si>
  <si>
    <t>5944B43009A6F96FF13BB48C659B910F3174F2</t>
  </si>
  <si>
    <t>594334EB990E66AB713154043558C95944B43009A6F96FF13BB48C659B910F3174F2</t>
  </si>
  <si>
    <t>594334EB990E66AB713154043558C958CFC4C31996CDE96A31A4F8553087A8AC2EC7</t>
  </si>
  <si>
    <t>594334EB990E66AB713154043558C95944B43009A6F96FF13BB48C659B910C7AF542</t>
  </si>
  <si>
    <t>594334EB990E66AB713154043558C95944B43009A6F96FF13BB48C659B910C7AF4BB</t>
  </si>
  <si>
    <t>594334EB990E66AB713154043558C95903743FA914797AD03514258567001</t>
  </si>
  <si>
    <t>단 가 대 비 표</t>
  </si>
  <si>
    <t>규격</t>
  </si>
  <si>
    <t>농어촌단가</t>
  </si>
  <si>
    <t>PAGE</t>
  </si>
  <si>
    <t>물가자료</t>
  </si>
  <si>
    <t>유통물가</t>
  </si>
  <si>
    <t>거래가격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</si>
  <si>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</si>
  <si>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</si>
  <si>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</si>
  <si>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</si>
  <si>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</si>
  <si>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</si>
  <si>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</si>
  <si>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</si>
  <si>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</si>
  <si>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</si>
  <si>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62</t>
  </si>
  <si>
    <t>60</t>
  </si>
  <si>
    <t>자재 6</t>
  </si>
  <si>
    <t>61</t>
  </si>
  <si>
    <t>자재 7</t>
  </si>
  <si>
    <t>407</t>
  </si>
  <si>
    <t>자재 8</t>
  </si>
  <si>
    <t>-32</t>
  </si>
  <si>
    <t>1189</t>
  </si>
  <si>
    <t>1451</t>
  </si>
  <si>
    <t>자재 9</t>
  </si>
  <si>
    <t>자재 10</t>
  </si>
  <si>
    <t>자재 11</t>
  </si>
  <si>
    <t>1075</t>
  </si>
  <si>
    <t>833</t>
  </si>
  <si>
    <t>994</t>
  </si>
  <si>
    <t>자재 12</t>
  </si>
  <si>
    <t>자재 13</t>
  </si>
  <si>
    <t>자재 14</t>
  </si>
  <si>
    <t>자재 15</t>
  </si>
  <si>
    <t>자재 16</t>
  </si>
  <si>
    <t>1076</t>
  </si>
  <si>
    <t>835</t>
  </si>
  <si>
    <t>995</t>
  </si>
  <si>
    <t>자재 17</t>
  </si>
  <si>
    <t>자재 18</t>
  </si>
  <si>
    <t>834</t>
  </si>
  <si>
    <t>993</t>
  </si>
  <si>
    <t>자재 19</t>
  </si>
  <si>
    <t>자재 20</t>
  </si>
  <si>
    <t>자재 21</t>
  </si>
  <si>
    <t>자재 22</t>
  </si>
  <si>
    <t>자재 23</t>
  </si>
  <si>
    <t>자재 24</t>
  </si>
  <si>
    <t>자재 25</t>
  </si>
  <si>
    <t>1074</t>
  </si>
  <si>
    <t>자재 26</t>
  </si>
  <si>
    <t>자재 27</t>
  </si>
  <si>
    <t>97</t>
  </si>
  <si>
    <t>73</t>
  </si>
  <si>
    <t>자재 28</t>
  </si>
  <si>
    <t>65</t>
  </si>
  <si>
    <t>자재 29</t>
  </si>
  <si>
    <t>56</t>
  </si>
  <si>
    <t>101</t>
  </si>
  <si>
    <t>자재 30</t>
  </si>
  <si>
    <t>223</t>
  </si>
  <si>
    <t>자재 31</t>
  </si>
  <si>
    <t>235</t>
  </si>
  <si>
    <t>자재 32</t>
  </si>
  <si>
    <t>96</t>
  </si>
  <si>
    <t>자재 33</t>
  </si>
  <si>
    <t>46</t>
  </si>
  <si>
    <t>51</t>
  </si>
  <si>
    <t>93</t>
  </si>
  <si>
    <t>자재 34</t>
  </si>
  <si>
    <t>자재 35</t>
  </si>
  <si>
    <t>자재 36</t>
  </si>
  <si>
    <t>53</t>
  </si>
  <si>
    <t>자재 37</t>
  </si>
  <si>
    <t>자재 38</t>
  </si>
  <si>
    <t>자재 39</t>
  </si>
  <si>
    <t>959</t>
  </si>
  <si>
    <t>1124</t>
  </si>
  <si>
    <t>자재 40</t>
  </si>
  <si>
    <t>1104</t>
  </si>
  <si>
    <t>873</t>
  </si>
  <si>
    <t>1028</t>
  </si>
  <si>
    <t>자재 41</t>
  </si>
  <si>
    <t>자재 42</t>
  </si>
  <si>
    <t>자재 43</t>
  </si>
  <si>
    <t>자재 44</t>
  </si>
  <si>
    <t>1020</t>
  </si>
  <si>
    <t>자재 45</t>
  </si>
  <si>
    <t>자재 46</t>
  </si>
  <si>
    <t>자재 47</t>
  </si>
  <si>
    <t>자재 48</t>
  </si>
  <si>
    <t>자재 49</t>
  </si>
  <si>
    <t>조달</t>
  </si>
  <si>
    <t>자재 50</t>
  </si>
  <si>
    <t>자재 51</t>
  </si>
  <si>
    <t>1204</t>
  </si>
  <si>
    <t>930</t>
  </si>
  <si>
    <t>1099</t>
  </si>
  <si>
    <t>자재 52</t>
  </si>
  <si>
    <t>자재 53</t>
  </si>
  <si>
    <t>855</t>
  </si>
  <si>
    <t>1021</t>
  </si>
  <si>
    <t>자재 54</t>
  </si>
  <si>
    <t>1198</t>
  </si>
  <si>
    <t>925</t>
  </si>
  <si>
    <t>자재 55</t>
  </si>
  <si>
    <t>1019</t>
  </si>
  <si>
    <t>자재 56</t>
  </si>
  <si>
    <t>자재 57</t>
  </si>
  <si>
    <t>자재 58</t>
  </si>
  <si>
    <t>자재 59</t>
  </si>
  <si>
    <t>1154</t>
  </si>
  <si>
    <t>895</t>
  </si>
  <si>
    <t>1069</t>
  </si>
  <si>
    <t>자재 60</t>
  </si>
  <si>
    <t>1134</t>
  </si>
  <si>
    <t>자재 61</t>
  </si>
  <si>
    <t>자재 62</t>
  </si>
  <si>
    <t>905</t>
  </si>
  <si>
    <t>1082</t>
  </si>
  <si>
    <t>자재 63</t>
  </si>
  <si>
    <t>1098</t>
  </si>
  <si>
    <t>자재 64</t>
  </si>
  <si>
    <t>자재 65</t>
  </si>
  <si>
    <t>자재 66</t>
  </si>
  <si>
    <t>자재 67</t>
  </si>
  <si>
    <t>1114</t>
  </si>
  <si>
    <t>자재 68</t>
  </si>
  <si>
    <t>1037</t>
  </si>
  <si>
    <t>자재 69</t>
  </si>
  <si>
    <t>자재 70</t>
  </si>
  <si>
    <t>자재 71</t>
  </si>
  <si>
    <t>자재 72</t>
  </si>
  <si>
    <t>A사</t>
  </si>
  <si>
    <t>자재 73</t>
  </si>
  <si>
    <t>1106</t>
  </si>
  <si>
    <t>860</t>
  </si>
  <si>
    <t>1024</t>
  </si>
  <si>
    <t>자재 74</t>
  </si>
  <si>
    <t>1105</t>
  </si>
  <si>
    <t>861</t>
  </si>
  <si>
    <t>1025</t>
  </si>
  <si>
    <t>자재 75</t>
  </si>
  <si>
    <t>자재 76</t>
  </si>
  <si>
    <t>자재 77</t>
  </si>
  <si>
    <t>자재 78</t>
  </si>
  <si>
    <t>자재 79</t>
  </si>
  <si>
    <t>자재 80</t>
  </si>
  <si>
    <t>자재 81</t>
  </si>
  <si>
    <t>1100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</si>
  <si>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</si>
  <si>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</si>
  <si>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</si>
  <si>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</si>
  <si>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</si>
  <si>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</si>
  <si>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</si>
  <si>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</si>
  <si>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</si>
  <si>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</si>
  <si>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</si>
  <si>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1229</t>
  </si>
  <si>
    <t>자재 93</t>
  </si>
  <si>
    <t>자재 94</t>
  </si>
  <si>
    <t>자재 95</t>
  </si>
  <si>
    <t>자재 96</t>
  </si>
  <si>
    <t>1040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</si>
  <si>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</si>
  <si>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</si>
  <si>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</si>
  <si>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</si>
  <si>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</si>
  <si>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</si>
  <si>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</si>
  <si>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</si>
  <si>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</si>
  <si>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</si>
  <si>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963</t>
  </si>
  <si>
    <t>1125</t>
  </si>
  <si>
    <t>자재 107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</si>
  <si>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</si>
  <si>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</si>
  <si>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</si>
  <si>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</si>
  <si>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</si>
  <si>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</si>
  <si>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</si>
  <si>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</si>
  <si>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</si>
  <si>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</si>
  <si>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</si>
  <si>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</si>
  <si>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</si>
  <si>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</si>
  <si>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</si>
  <si>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</si>
  <si>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자재 108</t>
  </si>
  <si>
    <t>자재 109</t>
  </si>
  <si>
    <t>자재 110</t>
  </si>
  <si>
    <t>자재 111</t>
  </si>
  <si>
    <t>자재 112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</si>
  <si>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</si>
  <si>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</si>
  <si>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</si>
  <si>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</si>
  <si>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</si>
  <si>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</si>
  <si>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</si>
  <si>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</si>
  <si>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</si>
  <si>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</si>
  <si>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</si>
  <si>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</si>
  <si>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</si>
  <si>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</si>
  <si>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</si>
  <si>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</si>
  <si>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</si>
  <si>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</si>
  <si>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</si>
  <si>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</si>
  <si>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</si>
  <si>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자재 135</t>
  </si>
  <si>
    <t>자재 136</t>
  </si>
  <si>
    <t>자재 137</t>
  </si>
  <si>
    <t>자재 138</t>
  </si>
  <si>
    <t>자재 139</t>
  </si>
  <si>
    <t>자재 140</t>
  </si>
  <si>
    <t>자재 141</t>
  </si>
  <si>
    <t>자재 142</t>
  </si>
  <si>
    <t>자재 143</t>
  </si>
  <si>
    <t>자재 144</t>
  </si>
  <si>
    <t>자재 145</t>
  </si>
  <si>
    <t>자재 146</t>
  </si>
  <si>
    <t>자재 147</t>
  </si>
  <si>
    <t>자재 148</t>
  </si>
  <si>
    <t>자재 149</t>
  </si>
  <si>
    <t>자재 150</t>
  </si>
  <si>
    <t>자재 151</t>
  </si>
  <si>
    <t>자재 152</t>
  </si>
  <si>
    <t>자재 153</t>
  </si>
  <si>
    <t>C</t>
  </si>
  <si>
    <t>자재 154</t>
  </si>
  <si>
    <t>자재 155</t>
  </si>
  <si>
    <t>자재 156</t>
  </si>
  <si>
    <t>자재 157</t>
  </si>
  <si>
    <t>자재 158</t>
  </si>
  <si>
    <t>자재 159</t>
  </si>
  <si>
    <t>자재 160</t>
  </si>
  <si>
    <t>자재 161</t>
  </si>
  <si>
    <t>자재 162</t>
  </si>
  <si>
    <t>자재 163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</si>
  <si>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</si>
  <si>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</si>
  <si>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</si>
  <si>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</si>
  <si>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</si>
  <si>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</si>
  <si>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</si>
  <si>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</si>
  <si>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</si>
  <si>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자재 173</t>
  </si>
  <si>
    <t>자재 174</t>
  </si>
  <si>
    <t>자재 175</t>
  </si>
  <si>
    <t>자재 176</t>
  </si>
  <si>
    <t>자재 177</t>
  </si>
  <si>
    <t>자재 178</t>
  </si>
  <si>
    <t>자재 179</t>
  </si>
  <si>
    <t>자재 180</t>
  </si>
  <si>
    <t>자재 181</t>
  </si>
  <si>
    <t>자재 182</t>
  </si>
  <si>
    <t>자재 183</t>
  </si>
  <si>
    <t>자재 184</t>
  </si>
  <si>
    <t>자재 185</t>
  </si>
  <si>
    <t>자재 186</t>
  </si>
  <si>
    <t>자재 187</t>
  </si>
  <si>
    <t>자재 188</t>
  </si>
  <si>
    <t>자재 189</t>
  </si>
  <si>
    <t>자재 190</t>
  </si>
  <si>
    <t>자재 191</t>
  </si>
  <si>
    <t>자재 192</t>
  </si>
  <si>
    <t>자재 193</t>
  </si>
  <si>
    <t>자재 194</t>
  </si>
  <si>
    <t>자재 195</t>
  </si>
  <si>
    <t>자재 196</t>
  </si>
  <si>
    <t>자재 197</t>
  </si>
  <si>
    <t>자재 198</t>
  </si>
  <si>
    <t>자재 199</t>
  </si>
  <si>
    <t>자재 200</t>
  </si>
  <si>
    <t>자재 201</t>
  </si>
  <si>
    <t>자재 202</t>
  </si>
  <si>
    <t>자재 203</t>
  </si>
  <si>
    <t>자재 204</t>
  </si>
  <si>
    <t>자재 205</t>
  </si>
  <si>
    <t>자재 206</t>
  </si>
  <si>
    <t>자재 207</t>
  </si>
  <si>
    <t>자재 208</t>
  </si>
  <si>
    <t>자재 209</t>
  </si>
  <si>
    <t>자재 210</t>
  </si>
  <si>
    <t>자재 211</t>
  </si>
  <si>
    <t>자재 212</t>
  </si>
  <si>
    <t>자재 213</t>
  </si>
  <si>
    <t>자재 214</t>
  </si>
  <si>
    <t>자재 215</t>
  </si>
  <si>
    <t>자재 216</t>
  </si>
  <si>
    <t>자재 217</t>
  </si>
  <si>
    <t>자재 218</t>
  </si>
  <si>
    <t>자재 219</t>
  </si>
  <si>
    <t>자재 220</t>
  </si>
  <si>
    <t>자재 221</t>
  </si>
  <si>
    <t>자재 222</t>
  </si>
  <si>
    <t>자재 223</t>
  </si>
  <si>
    <t>자재 224</t>
  </si>
  <si>
    <t>자재 225</t>
  </si>
  <si>
    <t>자재 226</t>
  </si>
  <si>
    <t>자재 227</t>
  </si>
  <si>
    <t>자재 228</t>
  </si>
  <si>
    <t>자재 229</t>
  </si>
  <si>
    <t>자재 230</t>
  </si>
  <si>
    <t>자재 231</t>
  </si>
  <si>
    <t>자재 232</t>
  </si>
  <si>
    <t>자재 233</t>
  </si>
  <si>
    <t>자재 234</t>
  </si>
  <si>
    <t>자재 235</t>
  </si>
  <si>
    <t>자재 236</t>
  </si>
  <si>
    <t>자재 237</t>
  </si>
  <si>
    <t>자재 238</t>
  </si>
  <si>
    <t>자재 239</t>
  </si>
  <si>
    <t>자재 240</t>
  </si>
  <si>
    <t>자재 241</t>
  </si>
  <si>
    <t>자재 242</t>
  </si>
  <si>
    <t>자재 243</t>
  </si>
  <si>
    <t>자재 244</t>
  </si>
  <si>
    <t>자재 245</t>
  </si>
  <si>
    <t>자재 246</t>
  </si>
  <si>
    <t>자재 247</t>
  </si>
  <si>
    <t>자재 248</t>
  </si>
  <si>
    <t>자재 249</t>
  </si>
  <si>
    <t>자재 250</t>
  </si>
  <si>
    <t>자재 251</t>
  </si>
  <si>
    <t>자재 252</t>
  </si>
  <si>
    <t>자재 253</t>
  </si>
  <si>
    <t>자재 254</t>
  </si>
  <si>
    <t>자재 255</t>
  </si>
  <si>
    <t>자재 256</t>
  </si>
  <si>
    <t>자재 257</t>
  </si>
  <si>
    <t>자재 258</t>
  </si>
  <si>
    <t>자재 259</t>
  </si>
  <si>
    <t>자재 260</t>
  </si>
  <si>
    <t>자재 261</t>
  </si>
  <si>
    <t>자재 262</t>
  </si>
  <si>
    <t>자재 263</t>
  </si>
  <si>
    <t>자재 264</t>
  </si>
  <si>
    <t>자재 265</t>
  </si>
  <si>
    <t>자재 266</t>
  </si>
  <si>
    <t>자재 267</t>
  </si>
  <si>
    <t>자재 268</t>
  </si>
  <si>
    <t>자재 269</t>
  </si>
  <si>
    <t>자재 270</t>
  </si>
  <si>
    <t>자재 271</t>
  </si>
  <si>
    <t>자재 272</t>
  </si>
  <si>
    <t>자재 273</t>
  </si>
  <si>
    <t>자재 274</t>
  </si>
  <si>
    <t>자재 275</t>
  </si>
  <si>
    <t>자재 276</t>
  </si>
  <si>
    <t>자재 277</t>
  </si>
  <si>
    <t>자재 278</t>
  </si>
  <si>
    <t>자재 279</t>
  </si>
  <si>
    <t>자재 280</t>
  </si>
  <si>
    <t>자재 281</t>
  </si>
  <si>
    <t>자재 282</t>
  </si>
  <si>
    <t>자재 283</t>
  </si>
  <si>
    <t>자재 284</t>
  </si>
  <si>
    <t>자재 285</t>
  </si>
  <si>
    <t>자재 286</t>
  </si>
  <si>
    <t>자재 287</t>
  </si>
  <si>
    <t>자재 288</t>
  </si>
  <si>
    <t>자재 289</t>
  </si>
  <si>
    <t>자재 290</t>
  </si>
  <si>
    <t>자재 291</t>
  </si>
  <si>
    <t>자재 292</t>
  </si>
  <si>
    <t>자재 293</t>
  </si>
  <si>
    <t>자재 294</t>
  </si>
  <si>
    <t>자재 295</t>
  </si>
  <si>
    <t>자재 296</t>
  </si>
  <si>
    <t>자재 297</t>
  </si>
  <si>
    <t>자재 298</t>
  </si>
  <si>
    <t>자재 299</t>
  </si>
  <si>
    <t>자재 300</t>
  </si>
  <si>
    <t>자재 301</t>
  </si>
  <si>
    <t>자재 302</t>
  </si>
  <si>
    <t>자재 303</t>
  </si>
  <si>
    <t>자재 304</t>
  </si>
  <si>
    <t>자재 305</t>
  </si>
  <si>
    <t>자재 306</t>
  </si>
  <si>
    <t>자재 307</t>
  </si>
  <si>
    <t>자재 308</t>
  </si>
  <si>
    <t>자재 309</t>
  </si>
  <si>
    <t>자재 310</t>
  </si>
  <si>
    <t>자재 311</t>
  </si>
  <si>
    <t>자재 312</t>
  </si>
  <si>
    <t>자재 313</t>
  </si>
  <si>
    <t>자재 314</t>
  </si>
  <si>
    <t>자재 315</t>
  </si>
  <si>
    <t>자재 316</t>
  </si>
  <si>
    <t>자재 317</t>
  </si>
  <si>
    <t>자재 318</t>
  </si>
  <si>
    <t>자재 319</t>
  </si>
  <si>
    <t>자재 320</t>
  </si>
  <si>
    <t>자재 321</t>
  </si>
  <si>
    <t>자재 322</t>
  </si>
  <si>
    <t>자재 323</t>
  </si>
  <si>
    <t>자재 324</t>
  </si>
  <si>
    <t>자재 325</t>
  </si>
  <si>
    <t>자재 326</t>
  </si>
  <si>
    <t>자재 327</t>
  </si>
  <si>
    <t>자재 328</t>
  </si>
  <si>
    <t>자재 329</t>
  </si>
  <si>
    <t>자재 330</t>
  </si>
  <si>
    <t>자재 331</t>
  </si>
  <si>
    <t>자재 332</t>
  </si>
  <si>
    <t>자재 333</t>
  </si>
  <si>
    <t>자재 334</t>
  </si>
  <si>
    <t>자재 335</t>
  </si>
  <si>
    <t>자재 336</t>
  </si>
  <si>
    <t>자재 337</t>
  </si>
  <si>
    <t>자재 338</t>
  </si>
  <si>
    <t>자재 339</t>
  </si>
  <si>
    <t>자재 340</t>
  </si>
  <si>
    <t>자재 341</t>
  </si>
  <si>
    <t>자재 342</t>
  </si>
  <si>
    <t>자재 343</t>
  </si>
  <si>
    <t>자재 344</t>
  </si>
  <si>
    <t>자재 345</t>
  </si>
  <si>
    <t>자재 346</t>
  </si>
  <si>
    <t>자재 347</t>
  </si>
  <si>
    <t>자재 348</t>
  </si>
  <si>
    <t>자재 349</t>
  </si>
  <si>
    <t>자재 350</t>
  </si>
  <si>
    <t>자재 351</t>
  </si>
  <si>
    <t>자재 352</t>
  </si>
  <si>
    <t>자재 353</t>
  </si>
  <si>
    <t>자재 354</t>
  </si>
  <si>
    <t>자재 355</t>
  </si>
  <si>
    <t>자재 356</t>
  </si>
  <si>
    <t>자재 357</t>
  </si>
  <si>
    <t>자재 358</t>
  </si>
  <si>
    <t>자재 359</t>
  </si>
  <si>
    <t>자재 360</t>
  </si>
  <si>
    <t>자재 361</t>
  </si>
  <si>
    <t>자재 362</t>
  </si>
  <si>
    <t>자재 363</t>
  </si>
  <si>
    <t>자재 364</t>
  </si>
  <si>
    <t>자재 365</t>
  </si>
  <si>
    <t>자재 366</t>
  </si>
  <si>
    <t>자재 367</t>
  </si>
  <si>
    <t>자재 368</t>
  </si>
  <si>
    <t>자재 369</t>
  </si>
  <si>
    <t>자재 370</t>
  </si>
  <si>
    <t>자재 371</t>
  </si>
  <si>
    <t>자재 372</t>
  </si>
  <si>
    <t>자재 373</t>
  </si>
  <si>
    <t>자재 374</t>
  </si>
  <si>
    <t>자재 375</t>
  </si>
  <si>
    <t>자재 376</t>
  </si>
  <si>
    <t>자재 377</t>
  </si>
  <si>
    <t>자재 378</t>
  </si>
  <si>
    <t>자재 379</t>
  </si>
  <si>
    <t>자재 380</t>
  </si>
  <si>
    <t>자재 381</t>
  </si>
  <si>
    <t>자재 382</t>
  </si>
  <si>
    <t>자재 383</t>
  </si>
  <si>
    <t>자재 384</t>
  </si>
  <si>
    <t>자재 385</t>
  </si>
  <si>
    <t>자재 386</t>
  </si>
  <si>
    <t>자재 387</t>
  </si>
  <si>
    <t>자재 388</t>
  </si>
  <si>
    <t>자재 389</t>
  </si>
  <si>
    <t>자재 390</t>
  </si>
  <si>
    <t>자재 391</t>
  </si>
  <si>
    <t>자재 392</t>
  </si>
  <si>
    <t>자재 393</t>
  </si>
  <si>
    <t>자재 394</t>
  </si>
  <si>
    <t>자재 395</t>
  </si>
  <si>
    <t>자재 396</t>
  </si>
  <si>
    <t>자재 397</t>
  </si>
  <si>
    <t>자재 398</t>
  </si>
  <si>
    <t>자재 399</t>
  </si>
  <si>
    <t>자재 400</t>
  </si>
  <si>
    <t>자재 401</t>
  </si>
  <si>
    <t>자재 402</t>
  </si>
  <si>
    <t>자재 403</t>
  </si>
  <si>
    <t>자재 404</t>
  </si>
  <si>
    <t>자재 405</t>
  </si>
  <si>
    <t>자재 406</t>
  </si>
  <si>
    <t>자재 407</t>
  </si>
  <si>
    <t>자재 408</t>
  </si>
  <si>
    <t>자재 409</t>
  </si>
  <si>
    <t>자재 410</t>
  </si>
  <si>
    <t>자재 411</t>
  </si>
  <si>
    <t>자재 412</t>
  </si>
  <si>
    <t>자재 413</t>
  </si>
  <si>
    <t>자재 414</t>
  </si>
  <si>
    <t>자재 415</t>
  </si>
  <si>
    <t>자재 416</t>
  </si>
  <si>
    <t>자재 417</t>
  </si>
  <si>
    <t>자재 418</t>
  </si>
  <si>
    <t>자재 419</t>
  </si>
  <si>
    <t>자재 420</t>
  </si>
  <si>
    <t>자재 421</t>
  </si>
  <si>
    <t>자재 422</t>
  </si>
  <si>
    <t>자재 423</t>
  </si>
  <si>
    <t>자재 424</t>
  </si>
  <si>
    <t>자재 425</t>
  </si>
  <si>
    <t>자재 426</t>
  </si>
  <si>
    <t>자재 427</t>
  </si>
  <si>
    <t>자재 428</t>
  </si>
  <si>
    <t>자재 429</t>
  </si>
  <si>
    <t>자재 430</t>
  </si>
  <si>
    <t>자재 431</t>
  </si>
  <si>
    <t>자재 432</t>
  </si>
  <si>
    <t>자재 433</t>
  </si>
  <si>
    <t>자재 434</t>
  </si>
  <si>
    <t>자재 435</t>
  </si>
  <si>
    <t>자재 436</t>
  </si>
  <si>
    <t>자재 437</t>
  </si>
  <si>
    <t>자재 438</t>
  </si>
  <si>
    <t>자재 439</t>
  </si>
  <si>
    <t>자재 440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</si>
  <si>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</si>
  <si>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</si>
  <si>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</si>
  <si>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</si>
  <si>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</si>
  <si>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</si>
  <si>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</si>
  <si>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</si>
  <si>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</si>
  <si>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</si>
  <si>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</si>
  <si>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</si>
  <si>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</si>
  <si>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</si>
  <si>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</si>
  <si>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</si>
  <si>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</si>
  <si>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</si>
  <si>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</si>
  <si>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</si>
  <si>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</si>
  <si>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</si>
  <si>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</si>
  <si>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</si>
  <si>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</si>
  <si>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</si>
  <si>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</si>
  <si>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</si>
  <si>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</si>
  <si>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</si>
  <si>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</si>
  <si>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</si>
  <si>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</si>
  <si>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</si>
  <si>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</si>
  <si>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</si>
  <si>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</si>
  <si>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</si>
  <si>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</si>
  <si>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안 전 공 사 비</t>
  </si>
  <si>
    <t>시트명</t>
    <phoneticPr fontId="6" type="noConversion"/>
  </si>
  <si>
    <t>공종별집계표</t>
    <phoneticPr fontId="6" type="noConversion"/>
  </si>
  <si>
    <t>행</t>
    <phoneticPr fontId="6" type="noConversion"/>
  </si>
  <si>
    <t>금액:</t>
    <phoneticPr fontId="6" type="noConversion"/>
  </si>
  <si>
    <t>원 정</t>
    <phoneticPr fontId="6" type="noConversion"/>
  </si>
  <si>
    <t>(</t>
    <phoneticPr fontId="6" type="noConversion"/>
  </si>
  <si>
    <t>W</t>
    <phoneticPr fontId="6" type="noConversion"/>
  </si>
  <si>
    <t>)</t>
    <phoneticPr fontId="6" type="noConversion"/>
  </si>
  <si>
    <t>열</t>
    <phoneticPr fontId="6" type="noConversion"/>
  </si>
  <si>
    <t>비목</t>
    <phoneticPr fontId="6" type="noConversion"/>
  </si>
  <si>
    <t xml:space="preserve">구분 </t>
    <phoneticPr fontId="6" type="noConversion"/>
  </si>
  <si>
    <t>금액</t>
    <phoneticPr fontId="6" type="noConversion"/>
  </si>
  <si>
    <t>구성비</t>
    <phoneticPr fontId="6" type="noConversion"/>
  </si>
  <si>
    <t>비고</t>
    <phoneticPr fontId="6" type="noConversion"/>
  </si>
  <si>
    <t>F</t>
    <phoneticPr fontId="6" type="noConversion"/>
  </si>
  <si>
    <t>순공사비원가</t>
    <phoneticPr fontId="6" type="noConversion"/>
  </si>
  <si>
    <t>재료비</t>
    <phoneticPr fontId="6" type="noConversion"/>
  </si>
  <si>
    <t>직접재료비</t>
    <phoneticPr fontId="6" type="noConversion"/>
  </si>
  <si>
    <t>순공사비</t>
    <phoneticPr fontId="6" type="noConversion"/>
  </si>
  <si>
    <t>간접재료비</t>
    <phoneticPr fontId="6" type="noConversion"/>
  </si>
  <si>
    <t>관급총액</t>
    <phoneticPr fontId="6" type="noConversion"/>
  </si>
  <si>
    <t>작업부산물</t>
    <phoneticPr fontId="6" type="noConversion"/>
  </si>
  <si>
    <t>한전비</t>
    <phoneticPr fontId="6" type="noConversion"/>
  </si>
  <si>
    <t>소계</t>
    <phoneticPr fontId="6" type="noConversion"/>
  </si>
  <si>
    <t>H</t>
    <phoneticPr fontId="6" type="noConversion"/>
  </si>
  <si>
    <t>노무비</t>
    <phoneticPr fontId="6" type="noConversion"/>
  </si>
  <si>
    <t>직접노무비(가)</t>
    <phoneticPr fontId="6" type="noConversion"/>
  </si>
  <si>
    <t>간접노무비(나)</t>
    <phoneticPr fontId="6" type="noConversion"/>
  </si>
  <si>
    <t xml:space="preserve"> 직접노무비의</t>
    <phoneticPr fontId="6" type="noConversion"/>
  </si>
  <si>
    <t>J</t>
    <phoneticPr fontId="6" type="noConversion"/>
  </si>
  <si>
    <t>경비</t>
    <phoneticPr fontId="6" type="noConversion"/>
  </si>
  <si>
    <t>기계경비</t>
    <phoneticPr fontId="6" type="noConversion"/>
  </si>
  <si>
    <t>퇴직공제비</t>
    <phoneticPr fontId="15" type="noConversion"/>
  </si>
  <si>
    <t>고용보험료</t>
    <phoneticPr fontId="6" type="noConversion"/>
  </si>
  <si>
    <t xml:space="preserve"> 노무비의</t>
    <phoneticPr fontId="6" type="noConversion"/>
  </si>
  <si>
    <t>산재보험료</t>
    <phoneticPr fontId="6" type="noConversion"/>
  </si>
  <si>
    <t xml:space="preserve"> 노무비의 </t>
    <phoneticPr fontId="6" type="noConversion"/>
  </si>
  <si>
    <t>안전관리비</t>
    <phoneticPr fontId="15" type="noConversion"/>
  </si>
  <si>
    <t>산업안전보건관리비</t>
    <phoneticPr fontId="6" type="noConversion"/>
  </si>
  <si>
    <t>5억미만</t>
    <phoneticPr fontId="15" type="noConversion"/>
  </si>
  <si>
    <t>5억이상 50억미만</t>
    <phoneticPr fontId="15" type="noConversion"/>
  </si>
  <si>
    <t>건강보험료</t>
    <phoneticPr fontId="6" type="noConversion"/>
  </si>
  <si>
    <t>a.</t>
    <phoneticPr fontId="15" type="noConversion"/>
  </si>
  <si>
    <t>연금보험료</t>
    <phoneticPr fontId="6" type="noConversion"/>
  </si>
  <si>
    <t>b.</t>
    <phoneticPr fontId="15" type="noConversion"/>
  </si>
  <si>
    <t>노인장기요양보험료</t>
    <phoneticPr fontId="6" type="noConversion"/>
  </si>
  <si>
    <t>기타경비</t>
    <phoneticPr fontId="6" type="noConversion"/>
  </si>
  <si>
    <t>퇴직공제부금비</t>
    <phoneticPr fontId="6" type="noConversion"/>
  </si>
  <si>
    <t>공사이행보증수수료</t>
    <phoneticPr fontId="6" type="noConversion"/>
  </si>
  <si>
    <t>환경보전비</t>
    <phoneticPr fontId="6" type="noConversion"/>
  </si>
  <si>
    <t>지급수수료</t>
    <phoneticPr fontId="6" type="noConversion"/>
  </si>
  <si>
    <t>계</t>
    <phoneticPr fontId="6" type="noConversion"/>
  </si>
  <si>
    <t>일반관리비</t>
    <phoneticPr fontId="6" type="noConversion"/>
  </si>
  <si>
    <t>이윤</t>
    <phoneticPr fontId="6" type="noConversion"/>
  </si>
  <si>
    <t>50억미만 15% / 50~300억미만 12% (공급가액 기준)</t>
    <phoneticPr fontId="6" type="noConversion"/>
  </si>
  <si>
    <t>사급자재비</t>
    <phoneticPr fontId="6" type="noConversion"/>
  </si>
  <si>
    <t>공급가액</t>
    <phoneticPr fontId="6" type="noConversion"/>
  </si>
  <si>
    <t>부가가치세</t>
    <phoneticPr fontId="6" type="noConversion"/>
  </si>
  <si>
    <t xml:space="preserve"> 공급가액의</t>
    <phoneticPr fontId="6" type="noConversion"/>
  </si>
  <si>
    <t>도급액</t>
    <phoneticPr fontId="6" type="noConversion"/>
  </si>
  <si>
    <t xml:space="preserve"> 천단위절사</t>
    <phoneticPr fontId="6" type="noConversion"/>
  </si>
  <si>
    <t>한전인입비/사용전검사비</t>
    <phoneticPr fontId="6" type="noConversion"/>
  </si>
  <si>
    <t xml:space="preserve"> 천단위절상</t>
    <phoneticPr fontId="6" type="noConversion"/>
  </si>
  <si>
    <t>☜ 한전비 입력</t>
    <phoneticPr fontId="6" type="noConversion"/>
  </si>
  <si>
    <t>관급자설치 관급자재</t>
    <phoneticPr fontId="6" type="noConversion"/>
  </si>
  <si>
    <t>☜ 관급자관급 입력</t>
    <phoneticPr fontId="6" type="noConversion"/>
  </si>
  <si>
    <t>도급자설치 관급자재</t>
    <phoneticPr fontId="6" type="noConversion"/>
  </si>
  <si>
    <t>☜ 도급자관급 입력</t>
    <phoneticPr fontId="6" type="noConversion"/>
  </si>
  <si>
    <t>총공사비</t>
    <phoneticPr fontId="6" type="noConversion"/>
  </si>
  <si>
    <t>재해예방기술지도비</t>
    <phoneticPr fontId="6" type="noConversion"/>
  </si>
  <si>
    <t>HFC-227ea (4kg)</t>
  </si>
  <si>
    <t>디지털 파워미터</t>
    <phoneticPr fontId="3" type="noConversion"/>
  </si>
  <si>
    <t>M C</t>
    <phoneticPr fontId="3" type="noConversion"/>
  </si>
  <si>
    <t>개도지시계</t>
  </si>
  <si>
    <t>입,출력: 4~20mA</t>
  </si>
  <si>
    <t>보호용</t>
  </si>
  <si>
    <t>산출노무비의 114.53%</t>
    <phoneticPr fontId="3" type="noConversion"/>
  </si>
  <si>
    <t>인력품의 2%</t>
    <phoneticPr fontId="3" type="noConversion"/>
  </si>
  <si>
    <t>인력품의 2%</t>
    <phoneticPr fontId="3" type="noConversion"/>
  </si>
  <si>
    <t>인력품의 2%</t>
    <phoneticPr fontId="3" type="noConversion"/>
  </si>
  <si>
    <t>인력품의 2%</t>
    <phoneticPr fontId="3" type="noConversion"/>
  </si>
  <si>
    <t>되메우기(기계100%)  보통토사  ㎥     ( 호표 23 )</t>
    <phoneticPr fontId="3" type="noConversion"/>
  </si>
  <si>
    <t>터파기(기계100%)  보통토사  ㎥     ( 호표 22 )</t>
    <phoneticPr fontId="3" type="noConversion"/>
  </si>
  <si>
    <t>터파기(기계100%)</t>
    <phoneticPr fontId="3" type="noConversion"/>
  </si>
  <si>
    <t>되메우기(기계100%)</t>
    <phoneticPr fontId="3" type="noConversion"/>
  </si>
  <si>
    <t>터파기(기계100%)</t>
    <phoneticPr fontId="3" type="noConversion"/>
  </si>
  <si>
    <t>되메우기(기계100%)</t>
    <phoneticPr fontId="3" type="noConversion"/>
  </si>
  <si>
    <t>되메우기(기계100%)</t>
    <phoneticPr fontId="3" type="noConversion"/>
  </si>
  <si>
    <t xml:space="preserve"> (재+직노+도급자관급)의3.11%</t>
    <phoneticPr fontId="6" type="noConversion"/>
  </si>
  <si>
    <t xml:space="preserve"> (재+직노)의 3.11% *1.2</t>
    <phoneticPr fontId="6" type="noConversion"/>
  </si>
  <si>
    <t xml:space="preserve"> (재+직노+도급자관급)의2.28%+4,325천원</t>
    <phoneticPr fontId="6" type="noConversion"/>
  </si>
  <si>
    <t xml:space="preserve"> ((재+직노)의 2.28%+4,325천원)*1.2</t>
    <phoneticPr fontId="6" type="noConversion"/>
  </si>
  <si>
    <t>5억미만 8% / 5~30억미만 6.5% / 30~100억미만 5% (공급가액 기준)</t>
    <phoneticPr fontId="6" type="noConversion"/>
  </si>
  <si>
    <t>-160</t>
    <phoneticPr fontId="3" type="noConversion"/>
  </si>
  <si>
    <t>-161</t>
    <phoneticPr fontId="3" type="noConversion"/>
  </si>
  <si>
    <t>670</t>
  </si>
  <si>
    <t>667</t>
  </si>
  <si>
    <t>148</t>
  </si>
  <si>
    <t>102</t>
  </si>
  <si>
    <t>99</t>
  </si>
  <si>
    <t>물정214</t>
  </si>
  <si>
    <t>90</t>
  </si>
  <si>
    <t>48</t>
  </si>
  <si>
    <t>52</t>
  </si>
  <si>
    <t>1236</t>
  </si>
  <si>
    <t>1205</t>
  </si>
  <si>
    <t>1096</t>
  </si>
  <si>
    <t>858</t>
  </si>
  <si>
    <t>1115</t>
  </si>
  <si>
    <t>물정1215</t>
  </si>
  <si>
    <t>C사</t>
  </si>
  <si>
    <t>B사</t>
  </si>
  <si>
    <t>1107</t>
  </si>
  <si>
    <t>1101</t>
  </si>
  <si>
    <t>자동소화장치</t>
    <phoneticPr fontId="3" type="noConversion"/>
  </si>
  <si>
    <t>set</t>
    <phoneticPr fontId="3" type="noConversion"/>
  </si>
  <si>
    <t>01030102  소화장치</t>
    <phoneticPr fontId="3" type="noConversion"/>
  </si>
  <si>
    <t>자동소화장치     ( 호표 110 )</t>
    <phoneticPr fontId="3" type="noConversion"/>
  </si>
  <si>
    <t>SET</t>
    <phoneticPr fontId="3" type="noConversion"/>
  </si>
  <si>
    <t>호표 110</t>
    <phoneticPr fontId="3" type="noConversion"/>
  </si>
  <si>
    <t>호표 111</t>
    <phoneticPr fontId="3" type="noConversion"/>
  </si>
  <si>
    <t>5903743FA914797AD03514258567001</t>
    <phoneticPr fontId="3" type="noConversion"/>
  </si>
  <si>
    <t>594334EB990E66AB71315404355811</t>
    <phoneticPr fontId="3" type="noConversion"/>
  </si>
  <si>
    <t xml:space="preserve">자동소화장치        </t>
    <phoneticPr fontId="3" type="noConversion"/>
  </si>
  <si>
    <t>자동소화장치    ( 호표 111 )</t>
    <phoneticPr fontId="3" type="noConversion"/>
  </si>
  <si>
    <t>594334EB990E66AB71315404355910</t>
    <phoneticPr fontId="3" type="noConversion"/>
  </si>
  <si>
    <t>(재표비+직노)*2.07%*70%*1.2</t>
    <phoneticPr fontId="3" type="noConversion"/>
  </si>
  <si>
    <t>임금채권부담금</t>
    <phoneticPr fontId="6" type="noConversion"/>
  </si>
  <si>
    <t>석면피해구제분담금</t>
    <phoneticPr fontId="6" type="noConversion"/>
  </si>
  <si>
    <t>손해배상공제료</t>
    <phoneticPr fontId="6" type="noConversion"/>
  </si>
  <si>
    <t>(공급가액+관급자재비/1.1)*0.26477%</t>
    <phoneticPr fontId="3" type="noConversion"/>
  </si>
  <si>
    <t>01030102  수배전반 설치비</t>
    <phoneticPr fontId="3" type="noConversion"/>
  </si>
  <si>
    <t>디지털전력보호감시장치</t>
    <phoneticPr fontId="3" type="noConversion"/>
  </si>
  <si>
    <t>V C B 3.6/7.2kV (F2)</t>
    <phoneticPr fontId="3" type="noConversion"/>
  </si>
  <si>
    <t>GIPAM-3000FI급</t>
    <phoneticPr fontId="3" type="noConversion"/>
  </si>
  <si>
    <t>단순노무종사원</t>
    <phoneticPr fontId="3" type="noConversion"/>
  </si>
  <si>
    <t>전기기계조립원</t>
    <phoneticPr fontId="3" type="noConversion"/>
  </si>
  <si>
    <t>전선원</t>
    <phoneticPr fontId="3" type="noConversion"/>
  </si>
  <si>
    <t>부품조립원</t>
    <phoneticPr fontId="3" type="noConversion"/>
  </si>
  <si>
    <t>중기계조립원</t>
    <phoneticPr fontId="3" type="noConversion"/>
  </si>
  <si>
    <t>보통인부</t>
    <phoneticPr fontId="3" type="noConversion"/>
  </si>
  <si>
    <t>01030103  예비품</t>
    <phoneticPr fontId="3" type="noConversion"/>
  </si>
  <si>
    <t>대</t>
    <phoneticPr fontId="3" type="noConversion"/>
  </si>
  <si>
    <t>훅크메타</t>
    <phoneticPr fontId="3" type="noConversion"/>
  </si>
  <si>
    <t>600V 600A(HIOKI DM4371)</t>
    <phoneticPr fontId="3" type="noConversion"/>
  </si>
  <si>
    <t>특고압COS조작봉</t>
    <phoneticPr fontId="3" type="noConversion"/>
  </si>
  <si>
    <t>1단 2M</t>
    <phoneticPr fontId="3" type="noConversion"/>
  </si>
  <si>
    <t>검전기</t>
    <phoneticPr fontId="3" type="noConversion"/>
  </si>
  <si>
    <t>고압용</t>
    <phoneticPr fontId="3" type="noConversion"/>
  </si>
  <si>
    <t>저압용</t>
    <phoneticPr fontId="3" type="noConversion"/>
  </si>
  <si>
    <t>소        계</t>
    <phoneticPr fontId="3" type="noConversion"/>
  </si>
  <si>
    <t>부  가  세</t>
    <phoneticPr fontId="3" type="noConversion"/>
  </si>
  <si>
    <t>예 비 품</t>
    <phoneticPr fontId="3" type="noConversion"/>
  </si>
  <si>
    <t>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</si>
</sst>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"/>
    <numFmt numFmtId="180" formatCode="#,##0.00#;\-#,##0.00#;#"/>
    <numFmt numFmtId="181" formatCode="&quot;₩&quot;#,##0_);\(&quot;₩&quot;#,##0\)"/>
    <numFmt numFmtId="182" formatCode="#,##0_);\(#,##0\)"/>
    <numFmt numFmtId="183" formatCode="0.0%"/>
    <numFmt numFmtId="184" formatCode="#,##0_);[Red]\(#,##0\)"/>
    <numFmt numFmtId="185" formatCode="0.000%"/>
    <numFmt numFmtId="18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1"/>
      <name val="돋움"/>
      <family val="3"/>
      <charset val="129"/>
    </font>
    <font>
      <b/>
      <sz val="10"/>
      <name val="돋움체"/>
      <family val="3"/>
      <charset val="129"/>
    </font>
    <font>
      <sz val="11"/>
      <color rgb="FF7030A0"/>
      <name val="돋움"/>
      <family val="3"/>
      <charset val="129"/>
    </font>
    <font>
      <sz val="9"/>
      <name val="돋움체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rgb="FFC00000"/>
      <name val="돋움체"/>
      <family val="3"/>
      <charset val="129"/>
    </font>
    <font>
      <sz val="9"/>
      <color rgb="FFC00000"/>
      <name val="돋움체"/>
      <family val="3"/>
      <charset val="129"/>
    </font>
    <font>
      <sz val="11"/>
      <name val="돋움체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5" fillId="0" borderId="0"/>
    <xf numFmtId="0" fontId="14" fillId="0" borderId="0"/>
    <xf numFmtId="0" fontId="5" fillId="0" borderId="0"/>
    <xf numFmtId="41" fontId="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23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5" fillId="0" borderId="0" xfId="1" applyAlignment="1">
      <alignment horizontal="center"/>
    </xf>
    <xf numFmtId="0" fontId="5" fillId="0" borderId="0" xfId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181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5" fillId="0" borderId="0" xfId="1" applyBorder="1" applyAlignment="1"/>
    <xf numFmtId="182" fontId="9" fillId="0" borderId="10" xfId="1" applyNumberFormat="1" applyFont="1" applyFill="1" applyBorder="1" applyAlignment="1">
      <alignment horizontal="right" vertical="center"/>
    </xf>
    <xf numFmtId="0" fontId="9" fillId="0" borderId="0" xfId="1" applyFont="1" applyBorder="1" applyAlignment="1">
      <alignment horizontal="left" vertical="center" shrinkToFit="1"/>
    </xf>
    <xf numFmtId="182" fontId="5" fillId="0" borderId="0" xfId="1" applyNumberFormat="1" applyFont="1" applyAlignment="1">
      <alignment horizontal="right"/>
    </xf>
    <xf numFmtId="182" fontId="10" fillId="0" borderId="0" xfId="1" applyNumberFormat="1" applyFont="1" applyBorder="1" applyAlignment="1"/>
    <xf numFmtId="0" fontId="10" fillId="0" borderId="0" xfId="1" applyFont="1" applyBorder="1" applyAlignment="1"/>
    <xf numFmtId="0" fontId="5" fillId="0" borderId="0" xfId="1" applyBorder="1"/>
    <xf numFmtId="182" fontId="9" fillId="0" borderId="12" xfId="1" applyNumberFormat="1" applyFont="1" applyFill="1" applyBorder="1" applyAlignment="1">
      <alignment horizontal="right" vertical="center"/>
    </xf>
    <xf numFmtId="0" fontId="5" fillId="0" borderId="0" xfId="1" applyAlignment="1"/>
    <xf numFmtId="182" fontId="9" fillId="0" borderId="14" xfId="1" applyNumberFormat="1" applyFont="1" applyFill="1" applyBorder="1" applyAlignment="1">
      <alignment horizontal="right" vertical="center"/>
    </xf>
    <xf numFmtId="0" fontId="12" fillId="0" borderId="0" xfId="1" applyFont="1"/>
    <xf numFmtId="0" fontId="12" fillId="0" borderId="0" xfId="1" applyFont="1" applyAlignment="1"/>
    <xf numFmtId="0" fontId="13" fillId="0" borderId="19" xfId="1" applyFont="1" applyBorder="1" applyAlignment="1">
      <alignment vertical="center"/>
    </xf>
    <xf numFmtId="0" fontId="10" fillId="0" borderId="1" xfId="2" applyNumberFormat="1" applyFont="1" applyFill="1" applyBorder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17" fillId="0" borderId="0" xfId="2" applyNumberFormat="1" applyFont="1" applyFill="1" applyAlignment="1">
      <alignment horizontal="center"/>
    </xf>
    <xf numFmtId="0" fontId="10" fillId="0" borderId="0" xfId="2" applyNumberFormat="1" applyFont="1" applyFill="1"/>
    <xf numFmtId="0" fontId="5" fillId="0" borderId="1" xfId="2" applyNumberFormat="1" applyFont="1" applyFill="1" applyBorder="1" applyAlignment="1">
      <alignment horizontal="right"/>
    </xf>
    <xf numFmtId="0" fontId="5" fillId="0" borderId="1" xfId="2" applyNumberFormat="1" applyFont="1" applyFill="1" applyBorder="1" applyAlignment="1">
      <alignment horizontal="center"/>
    </xf>
    <xf numFmtId="182" fontId="9" fillId="0" borderId="16" xfId="1" applyNumberFormat="1" applyFont="1" applyFill="1" applyBorder="1" applyAlignment="1">
      <alignment horizontal="right" vertical="center"/>
    </xf>
    <xf numFmtId="186" fontId="5" fillId="0" borderId="1" xfId="2" applyNumberFormat="1" applyFont="1" applyFill="1" applyBorder="1" applyAlignment="1">
      <alignment horizontal="center"/>
    </xf>
    <xf numFmtId="0" fontId="13" fillId="0" borderId="0" xfId="1" applyFont="1" applyBorder="1" applyAlignment="1">
      <alignment vertical="center"/>
    </xf>
    <xf numFmtId="0" fontId="5" fillId="0" borderId="0" xfId="1" applyFont="1"/>
    <xf numFmtId="0" fontId="6" fillId="0" borderId="0" xfId="1" applyFont="1"/>
    <xf numFmtId="186" fontId="5" fillId="0" borderId="0" xfId="1" applyNumberFormat="1" applyBorder="1"/>
    <xf numFmtId="182" fontId="9" fillId="0" borderId="1" xfId="1" applyNumberFormat="1" applyFont="1" applyFill="1" applyBorder="1" applyAlignment="1">
      <alignment horizontal="right" vertical="center"/>
    </xf>
    <xf numFmtId="186" fontId="5" fillId="0" borderId="0" xfId="1" applyNumberFormat="1"/>
    <xf numFmtId="182" fontId="9" fillId="0" borderId="23" xfId="1" applyNumberFormat="1" applyFont="1" applyFill="1" applyBorder="1" applyAlignment="1">
      <alignment horizontal="right" vertical="center"/>
    </xf>
    <xf numFmtId="182" fontId="9" fillId="0" borderId="30" xfId="1" applyNumberFormat="1" applyFont="1" applyFill="1" applyBorder="1" applyAlignment="1">
      <alignment horizontal="right" vertical="center"/>
    </xf>
    <xf numFmtId="0" fontId="9" fillId="0" borderId="34" xfId="1" applyFont="1" applyBorder="1" applyAlignment="1">
      <alignment vertical="center"/>
    </xf>
    <xf numFmtId="0" fontId="9" fillId="0" borderId="35" xfId="1" applyFont="1" applyBorder="1" applyAlignment="1">
      <alignment vertical="center"/>
    </xf>
    <xf numFmtId="182" fontId="9" fillId="0" borderId="12" xfId="1" applyNumberFormat="1" applyFont="1" applyBorder="1" applyAlignment="1">
      <alignment horizontal="right" vertical="center"/>
    </xf>
    <xf numFmtId="0" fontId="9" fillId="0" borderId="38" xfId="1" applyFont="1" applyBorder="1" applyAlignment="1">
      <alignment horizontal="left" vertical="center" shrinkToFit="1"/>
    </xf>
    <xf numFmtId="41" fontId="0" fillId="0" borderId="1" xfId="4" applyFont="1" applyBorder="1"/>
    <xf numFmtId="0" fontId="16" fillId="0" borderId="0" xfId="1" applyFont="1" applyBorder="1" applyAlignment="1">
      <alignment horizontal="left"/>
    </xf>
    <xf numFmtId="0" fontId="20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/>
    </xf>
    <xf numFmtId="182" fontId="11" fillId="0" borderId="43" xfId="1" applyNumberFormat="1" applyFont="1" applyBorder="1" applyAlignment="1">
      <alignment horizontal="right" vertical="center"/>
    </xf>
    <xf numFmtId="0" fontId="11" fillId="0" borderId="0" xfId="1" applyFont="1" applyBorder="1" applyAlignment="1">
      <alignment horizontal="left" vertical="center"/>
    </xf>
    <xf numFmtId="41" fontId="0" fillId="0" borderId="0" xfId="4" applyFont="1" applyAlignment="1">
      <alignment horizontal="center"/>
    </xf>
    <xf numFmtId="182" fontId="9" fillId="0" borderId="12" xfId="0" applyNumberFormat="1" applyFont="1" applyFill="1" applyBorder="1" applyAlignment="1">
      <alignment horizontal="right" vertical="center"/>
    </xf>
    <xf numFmtId="0" fontId="5" fillId="0" borderId="0" xfId="1" applyFill="1" applyAlignment="1">
      <alignment horizontal="center"/>
    </xf>
    <xf numFmtId="0" fontId="9" fillId="0" borderId="38" xfId="1" applyFont="1" applyFill="1" applyBorder="1" applyAlignment="1">
      <alignment horizontal="left" vertical="center" shrinkToFit="1"/>
    </xf>
    <xf numFmtId="41" fontId="0" fillId="0" borderId="1" xfId="4" applyFont="1" applyFill="1" applyBorder="1"/>
    <xf numFmtId="0" fontId="16" fillId="0" borderId="0" xfId="1" applyFont="1" applyFill="1" applyBorder="1" applyAlignment="1">
      <alignment horizontal="left"/>
    </xf>
    <xf numFmtId="0" fontId="20" fillId="0" borderId="0" xfId="1" applyFont="1" applyFill="1" applyBorder="1" applyAlignment="1">
      <alignment horizontal="left" vertical="center"/>
    </xf>
    <xf numFmtId="0" fontId="5" fillId="0" borderId="0" xfId="1" applyFill="1"/>
    <xf numFmtId="0" fontId="0" fillId="2" borderId="1" xfId="0" quotePrefix="1" applyFont="1" applyFill="1" applyBorder="1" applyAlignment="1">
      <alignment vertical="center" wrapText="1"/>
    </xf>
    <xf numFmtId="0" fontId="0" fillId="2" borderId="0" xfId="0" quotePrefix="1" applyFill="1" applyAlignment="1">
      <alignment vertical="center"/>
    </xf>
    <xf numFmtId="180" fontId="0" fillId="2" borderId="0" xfId="0" applyNumberFormat="1" applyFill="1" applyAlignment="1">
      <alignment vertical="center"/>
    </xf>
    <xf numFmtId="0" fontId="0" fillId="2" borderId="0" xfId="0" applyFill="1">
      <alignment vertical="center"/>
    </xf>
    <xf numFmtId="180" fontId="4" fillId="2" borderId="1" xfId="0" applyNumberFormat="1" applyFont="1" applyFill="1" applyBorder="1" applyAlignment="1">
      <alignment vertical="center" wrapText="1"/>
    </xf>
    <xf numFmtId="0" fontId="9" fillId="2" borderId="16" xfId="3" applyFont="1" applyFill="1" applyBorder="1" applyAlignment="1">
      <alignment vertical="center"/>
    </xf>
    <xf numFmtId="0" fontId="9" fillId="2" borderId="17" xfId="3" applyFont="1" applyFill="1" applyBorder="1" applyAlignment="1">
      <alignment vertical="center"/>
    </xf>
    <xf numFmtId="0" fontId="9" fillId="2" borderId="16" xfId="1" applyFont="1" applyFill="1" applyBorder="1" applyAlignment="1">
      <alignment vertical="center"/>
    </xf>
    <xf numFmtId="0" fontId="9" fillId="2" borderId="17" xfId="1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177" fontId="0" fillId="2" borderId="1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179" fontId="0" fillId="2" borderId="1" xfId="0" applyNumberFormat="1" applyFont="1" applyFill="1" applyBorder="1" applyAlignment="1">
      <alignment vertical="center" wrapText="1"/>
    </xf>
    <xf numFmtId="178" fontId="0" fillId="2" borderId="1" xfId="0" applyNumberFormat="1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1" xfId="0" applyFont="1" applyFill="1" applyBorder="1" applyAlignment="1">
      <alignment vertical="center" wrapText="1"/>
    </xf>
    <xf numFmtId="178" fontId="0" fillId="2" borderId="1" xfId="0" applyNumberFormat="1" applyFont="1" applyFill="1" applyBorder="1" applyAlignment="1">
      <alignment vertical="center" wrapText="1"/>
    </xf>
    <xf numFmtId="179" fontId="0" fillId="2" borderId="1" xfId="0" applyNumberFormat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9" fillId="2" borderId="16" xfId="1" applyFont="1" applyFill="1" applyBorder="1" applyAlignment="1">
      <alignment horizontal="left" vertical="center" shrinkToFit="1"/>
    </xf>
    <xf numFmtId="0" fontId="9" fillId="2" borderId="17" xfId="1" applyFont="1" applyFill="1" applyBorder="1" applyAlignment="1">
      <alignment horizontal="left" vertical="center" shrinkToFit="1"/>
    </xf>
    <xf numFmtId="0" fontId="9" fillId="2" borderId="20" xfId="1" applyFont="1" applyFill="1" applyBorder="1" applyAlignment="1">
      <alignment horizontal="left" vertical="center" shrinkToFit="1"/>
    </xf>
    <xf numFmtId="0" fontId="9" fillId="2" borderId="46" xfId="1" applyFont="1" applyFill="1" applyBorder="1" applyAlignment="1">
      <alignment horizontal="left" vertical="center"/>
    </xf>
    <xf numFmtId="0" fontId="9" fillId="2" borderId="0" xfId="1" applyFont="1" applyFill="1" applyBorder="1" applyAlignment="1">
      <alignment horizontal="left" vertical="center"/>
    </xf>
    <xf numFmtId="0" fontId="9" fillId="2" borderId="47" xfId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41" fontId="2" fillId="2" borderId="1" xfId="5" quotePrefix="1" applyFont="1" applyFill="1" applyBorder="1" applyAlignment="1">
      <alignment horizontal="center" vertical="center"/>
    </xf>
    <xf numFmtId="41" fontId="0" fillId="2" borderId="1" xfId="5" applyFont="1" applyFill="1" applyBorder="1" applyAlignment="1">
      <alignment vertical="center" wrapText="1"/>
    </xf>
    <xf numFmtId="41" fontId="2" fillId="2" borderId="1" xfId="5" quotePrefix="1" applyNumberFormat="1" applyFont="1" applyFill="1" applyBorder="1" applyAlignment="1">
      <alignment horizontal="center" vertical="center"/>
    </xf>
    <xf numFmtId="41" fontId="4" fillId="2" borderId="1" xfId="5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center" vertical="center"/>
    </xf>
    <xf numFmtId="177" fontId="0" fillId="2" borderId="1" xfId="5" applyNumberFormat="1" applyFont="1" applyFill="1" applyBorder="1" applyAlignment="1">
      <alignment vertical="center" wrapText="1"/>
    </xf>
    <xf numFmtId="10" fontId="13" fillId="0" borderId="0" xfId="1" applyNumberFormat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8" fillId="0" borderId="16" xfId="1" applyFont="1" applyFill="1" applyBorder="1" applyAlignment="1">
      <alignment horizontal="distributed" vertical="center" indent="2"/>
    </xf>
    <xf numFmtId="0" fontId="18" fillId="0" borderId="17" xfId="1" applyFont="1" applyFill="1" applyBorder="1" applyAlignment="1">
      <alignment horizontal="distributed" vertical="center" indent="2"/>
    </xf>
    <xf numFmtId="0" fontId="18" fillId="0" borderId="18" xfId="1" applyFont="1" applyFill="1" applyBorder="1" applyAlignment="1">
      <alignment horizontal="distributed" vertical="center" indent="2"/>
    </xf>
    <xf numFmtId="0" fontId="9" fillId="2" borderId="16" xfId="1" applyFont="1" applyFill="1" applyBorder="1" applyAlignment="1">
      <alignment horizontal="left" vertical="center"/>
    </xf>
    <xf numFmtId="0" fontId="9" fillId="2" borderId="17" xfId="1" applyFont="1" applyFill="1" applyBorder="1" applyAlignment="1">
      <alignment horizontal="left" vertical="center"/>
    </xf>
    <xf numFmtId="0" fontId="9" fillId="2" borderId="18" xfId="1" applyFont="1" applyFill="1" applyBorder="1" applyAlignment="1">
      <alignment horizontal="left" vertical="center"/>
    </xf>
    <xf numFmtId="0" fontId="13" fillId="0" borderId="16" xfId="1" applyFon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8" xfId="1" applyBorder="1" applyAlignment="1">
      <alignment horizontal="center" vertical="center"/>
    </xf>
    <xf numFmtId="10" fontId="9" fillId="2" borderId="17" xfId="3" applyNumberFormat="1" applyFont="1" applyFill="1" applyBorder="1" applyAlignment="1">
      <alignment horizontal="left" vertical="center"/>
    </xf>
    <xf numFmtId="10" fontId="9" fillId="2" borderId="18" xfId="3" applyNumberFormat="1" applyFont="1" applyFill="1" applyBorder="1" applyAlignment="1">
      <alignment horizontal="left" vertical="center"/>
    </xf>
    <xf numFmtId="185" fontId="9" fillId="2" borderId="17" xfId="3" applyNumberFormat="1" applyFont="1" applyFill="1" applyBorder="1" applyAlignment="1">
      <alignment horizontal="left" vertical="center"/>
    </xf>
    <xf numFmtId="185" fontId="9" fillId="2" borderId="18" xfId="3" applyNumberFormat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 shrinkToFit="1"/>
    </xf>
    <xf numFmtId="0" fontId="9" fillId="2" borderId="15" xfId="1" applyFont="1" applyFill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 shrinkToFit="1"/>
    </xf>
    <xf numFmtId="0" fontId="9" fillId="2" borderId="13" xfId="1" applyFont="1" applyFill="1" applyBorder="1" applyAlignment="1">
      <alignment horizontal="left" vertical="center" shrinkToFit="1"/>
    </xf>
    <xf numFmtId="0" fontId="16" fillId="0" borderId="1" xfId="2" applyNumberFormat="1" applyFont="1" applyFill="1" applyBorder="1" applyAlignment="1">
      <alignment horizontal="left"/>
    </xf>
    <xf numFmtId="184" fontId="16" fillId="0" borderId="1" xfId="2" applyNumberFormat="1" applyFont="1" applyFill="1" applyBorder="1" applyAlignment="1">
      <alignment horizontal="left"/>
    </xf>
    <xf numFmtId="0" fontId="11" fillId="0" borderId="14" xfId="1" applyFont="1" applyFill="1" applyBorder="1" applyAlignment="1">
      <alignment horizontal="distributed" vertical="center" indent="2"/>
    </xf>
    <xf numFmtId="0" fontId="9" fillId="2" borderId="14" xfId="1" applyFont="1" applyFill="1" applyBorder="1" applyAlignment="1">
      <alignment horizontal="left" vertical="center"/>
    </xf>
    <xf numFmtId="0" fontId="9" fillId="2" borderId="16" xfId="1" applyFont="1" applyFill="1" applyBorder="1" applyAlignment="1">
      <alignment horizontal="left" vertical="center" shrinkToFit="1"/>
    </xf>
    <xf numFmtId="0" fontId="9" fillId="2" borderId="17" xfId="1" applyFont="1" applyFill="1" applyBorder="1" applyAlignment="1">
      <alignment horizontal="left" vertical="center" shrinkToFit="1"/>
    </xf>
    <xf numFmtId="0" fontId="9" fillId="2" borderId="20" xfId="1" applyFont="1" applyFill="1" applyBorder="1" applyAlignment="1">
      <alignment horizontal="left" vertical="center" shrinkToFit="1"/>
    </xf>
    <xf numFmtId="10" fontId="18" fillId="2" borderId="17" xfId="1" applyNumberFormat="1" applyFont="1" applyFill="1" applyBorder="1" applyAlignment="1">
      <alignment horizontal="left" vertical="center"/>
    </xf>
    <xf numFmtId="10" fontId="18" fillId="2" borderId="18" xfId="1" applyNumberFormat="1" applyFont="1" applyFill="1" applyBorder="1" applyAlignment="1">
      <alignment horizontal="left" vertical="center"/>
    </xf>
    <xf numFmtId="0" fontId="9" fillId="0" borderId="12" xfId="1" applyFont="1" applyFill="1" applyBorder="1" applyAlignment="1">
      <alignment horizontal="distributed" vertical="center" indent="2"/>
    </xf>
    <xf numFmtId="0" fontId="9" fillId="0" borderId="28" xfId="1" applyFont="1" applyFill="1" applyBorder="1" applyAlignment="1">
      <alignment horizontal="distributed" vertical="center" indent="3"/>
    </xf>
    <xf numFmtId="0" fontId="9" fillId="0" borderId="12" xfId="1" applyFont="1" applyFill="1" applyBorder="1" applyAlignment="1">
      <alignment horizontal="distributed" vertical="center" indent="3"/>
    </xf>
    <xf numFmtId="0" fontId="9" fillId="0" borderId="12" xfId="1" applyFont="1" applyFill="1" applyBorder="1" applyAlignment="1">
      <alignment horizontal="left" vertical="center"/>
    </xf>
    <xf numFmtId="0" fontId="9" fillId="0" borderId="12" xfId="1" applyFont="1" applyFill="1" applyBorder="1" applyAlignment="1">
      <alignment horizontal="left" vertical="center" shrinkToFit="1"/>
    </xf>
    <xf numFmtId="0" fontId="9" fillId="0" borderId="13" xfId="1" applyFont="1" applyFill="1" applyBorder="1" applyAlignment="1">
      <alignment horizontal="left" vertical="center" shrinkToFit="1"/>
    </xf>
    <xf numFmtId="0" fontId="9" fillId="0" borderId="12" xfId="1" applyFont="1" applyBorder="1" applyAlignment="1">
      <alignment horizontal="left" vertical="center" shrinkToFit="1"/>
    </xf>
    <xf numFmtId="0" fontId="9" fillId="0" borderId="13" xfId="1" applyFont="1" applyBorder="1" applyAlignment="1">
      <alignment horizontal="left" vertical="center" shrinkToFit="1"/>
    </xf>
    <xf numFmtId="0" fontId="9" fillId="0" borderId="14" xfId="1" applyFont="1" applyBorder="1" applyAlignment="1">
      <alignment horizontal="left" vertical="center"/>
    </xf>
    <xf numFmtId="0" fontId="9" fillId="0" borderId="14" xfId="1" applyFont="1" applyBorder="1" applyAlignment="1">
      <alignment horizontal="left" vertical="center" shrinkToFit="1"/>
    </xf>
    <xf numFmtId="0" fontId="9" fillId="0" borderId="15" xfId="1" applyFont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center" vertical="center" textRotation="255"/>
    </xf>
    <xf numFmtId="0" fontId="9" fillId="0" borderId="10" xfId="1" applyFont="1" applyFill="1" applyBorder="1" applyAlignment="1">
      <alignment horizontal="distributed" vertical="center" indent="2"/>
    </xf>
    <xf numFmtId="0" fontId="9" fillId="0" borderId="10" xfId="1" applyFont="1" applyBorder="1" applyAlignment="1">
      <alignment horizontal="left" vertical="center"/>
    </xf>
    <xf numFmtId="0" fontId="9" fillId="0" borderId="12" xfId="1" applyFont="1" applyBorder="1" applyAlignment="1">
      <alignment horizontal="left" vertical="center"/>
    </xf>
    <xf numFmtId="0" fontId="9" fillId="0" borderId="29" xfId="1" applyFont="1" applyFill="1" applyBorder="1" applyAlignment="1">
      <alignment horizontal="distributed" vertical="center" indent="3"/>
    </xf>
    <xf numFmtId="0" fontId="9" fillId="0" borderId="30" xfId="1" applyFont="1" applyFill="1" applyBorder="1" applyAlignment="1">
      <alignment horizontal="distributed" vertical="center" indent="3"/>
    </xf>
    <xf numFmtId="0" fontId="9" fillId="0" borderId="30" xfId="1" applyFont="1" applyBorder="1" applyAlignment="1">
      <alignment horizontal="left" vertical="center" shrinkToFit="1"/>
    </xf>
    <xf numFmtId="0" fontId="9" fillId="0" borderId="31" xfId="1" applyFont="1" applyBorder="1" applyAlignment="1">
      <alignment horizontal="left" vertical="center" shrinkToFit="1"/>
    </xf>
    <xf numFmtId="0" fontId="9" fillId="0" borderId="30" xfId="1" applyFont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8" fillId="0" borderId="2" xfId="1" applyFont="1" applyBorder="1" applyAlignment="1">
      <alignment horizontal="right" vertical="center" shrinkToFit="1"/>
    </xf>
    <xf numFmtId="0" fontId="8" fillId="0" borderId="0" xfId="1" applyFont="1" applyAlignment="1">
      <alignment horizontal="center" vertical="center"/>
    </xf>
    <xf numFmtId="182" fontId="8" fillId="0" borderId="0" xfId="1" applyNumberFormat="1" applyFont="1" applyAlignment="1">
      <alignment horizontal="right" vertical="center" shrinkToFi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Fill="1" applyBorder="1" applyAlignment="1">
      <alignment horizontal="distributed" vertical="center" indent="2" shrinkToFit="1"/>
    </xf>
    <xf numFmtId="0" fontId="5" fillId="0" borderId="8" xfId="1" applyBorder="1" applyAlignment="1">
      <alignment horizontal="distributed" vertical="center" indent="2"/>
    </xf>
    <xf numFmtId="0" fontId="5" fillId="0" borderId="9" xfId="1" applyBorder="1" applyAlignment="1">
      <alignment horizontal="distributed" vertical="center" indent="2"/>
    </xf>
    <xf numFmtId="0" fontId="9" fillId="0" borderId="6" xfId="1" applyFont="1" applyFill="1" applyBorder="1" applyAlignment="1">
      <alignment horizontal="center" vertical="center" textRotation="255"/>
    </xf>
    <xf numFmtId="0" fontId="9" fillId="0" borderId="7" xfId="1" applyFont="1" applyFill="1" applyBorder="1" applyAlignment="1">
      <alignment horizontal="distributed" vertical="center" indent="2"/>
    </xf>
    <xf numFmtId="0" fontId="9" fillId="0" borderId="8" xfId="1" applyFont="1" applyFill="1" applyBorder="1" applyAlignment="1">
      <alignment horizontal="distributed" vertical="center" indent="2"/>
    </xf>
    <xf numFmtId="0" fontId="9" fillId="0" borderId="9" xfId="1" applyFont="1" applyFill="1" applyBorder="1" applyAlignment="1">
      <alignment horizontal="distributed" vertical="center" indent="2"/>
    </xf>
    <xf numFmtId="0" fontId="9" fillId="2" borderId="10" xfId="1" applyFont="1" applyFill="1" applyBorder="1" applyAlignment="1">
      <alignment horizontal="left" vertical="center"/>
    </xf>
    <xf numFmtId="0" fontId="9" fillId="2" borderId="10" xfId="1" applyFont="1" applyFill="1" applyBorder="1" applyAlignment="1">
      <alignment horizontal="left" vertical="center" shrinkToFit="1"/>
    </xf>
    <xf numFmtId="0" fontId="9" fillId="2" borderId="11" xfId="1" applyFont="1" applyFill="1" applyBorder="1" applyAlignment="1">
      <alignment horizontal="left" vertical="center" shrinkToFit="1"/>
    </xf>
    <xf numFmtId="0" fontId="9" fillId="0" borderId="10" xfId="1" applyFont="1" applyBorder="1" applyAlignment="1">
      <alignment horizontal="left" vertical="center" shrinkToFit="1"/>
    </xf>
    <xf numFmtId="0" fontId="9" fillId="0" borderId="11" xfId="1" applyFont="1" applyBorder="1" applyAlignment="1">
      <alignment horizontal="left" vertical="center" shrinkToFit="1"/>
    </xf>
    <xf numFmtId="183" fontId="9" fillId="2" borderId="17" xfId="1" applyNumberFormat="1" applyFont="1" applyFill="1" applyBorder="1" applyAlignment="1">
      <alignment horizontal="left" vertical="center"/>
    </xf>
    <xf numFmtId="183" fontId="9" fillId="2" borderId="18" xfId="1" applyNumberFormat="1" applyFont="1" applyFill="1" applyBorder="1" applyAlignment="1">
      <alignment horizontal="left" vertical="center"/>
    </xf>
    <xf numFmtId="0" fontId="19" fillId="0" borderId="16" xfId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/>
    </xf>
    <xf numFmtId="0" fontId="19" fillId="0" borderId="18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distributed" vertical="center" wrapText="1" indent="2"/>
    </xf>
    <xf numFmtId="0" fontId="13" fillId="0" borderId="12" xfId="1" applyFont="1" applyFill="1" applyBorder="1" applyAlignment="1">
      <alignment horizontal="distributed" vertical="center" indent="2"/>
    </xf>
    <xf numFmtId="10" fontId="18" fillId="2" borderId="17" xfId="3" applyNumberFormat="1" applyFont="1" applyFill="1" applyBorder="1" applyAlignment="1">
      <alignment horizontal="left" vertical="center"/>
    </xf>
    <xf numFmtId="10" fontId="18" fillId="2" borderId="18" xfId="3" applyNumberFormat="1" applyFont="1" applyFill="1" applyBorder="1" applyAlignment="1">
      <alignment horizontal="left" vertical="center"/>
    </xf>
    <xf numFmtId="0" fontId="9" fillId="0" borderId="22" xfId="1" applyFont="1" applyFill="1" applyBorder="1" applyAlignment="1">
      <alignment horizontal="distributed" vertical="center" indent="3"/>
    </xf>
    <xf numFmtId="0" fontId="9" fillId="0" borderId="23" xfId="1" applyFont="1" applyFill="1" applyBorder="1" applyAlignment="1">
      <alignment horizontal="distributed" vertical="center" indent="3"/>
    </xf>
    <xf numFmtId="0" fontId="9" fillId="2" borderId="24" xfId="1" applyFont="1" applyFill="1" applyBorder="1" applyAlignment="1">
      <alignment horizontal="left" vertical="center"/>
    </xf>
    <xf numFmtId="0" fontId="9" fillId="2" borderId="25" xfId="1" applyFont="1" applyFill="1" applyBorder="1" applyAlignment="1">
      <alignment horizontal="left" vertical="center"/>
    </xf>
    <xf numFmtId="183" fontId="9" fillId="2" borderId="25" xfId="1" applyNumberFormat="1" applyFont="1" applyFill="1" applyBorder="1" applyAlignment="1">
      <alignment horizontal="left" vertical="center"/>
    </xf>
    <xf numFmtId="183" fontId="9" fillId="2" borderId="26" xfId="1" applyNumberFormat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 shrinkToFit="1"/>
    </xf>
    <xf numFmtId="0" fontId="9" fillId="2" borderId="8" xfId="1" applyFont="1" applyFill="1" applyBorder="1" applyAlignment="1">
      <alignment horizontal="left" vertical="center" shrinkToFit="1"/>
    </xf>
    <xf numFmtId="0" fontId="9" fillId="2" borderId="27" xfId="1" applyFont="1" applyFill="1" applyBorder="1" applyAlignment="1">
      <alignment horizontal="left" vertical="center" shrinkToFit="1"/>
    </xf>
    <xf numFmtId="0" fontId="9" fillId="0" borderId="16" xfId="1" applyFont="1" applyFill="1" applyBorder="1" applyAlignment="1">
      <alignment horizontal="distributed" vertical="center" indent="2"/>
    </xf>
    <xf numFmtId="0" fontId="9" fillId="0" borderId="17" xfId="1" applyFont="1" applyFill="1" applyBorder="1" applyAlignment="1">
      <alignment horizontal="distributed" vertical="center" indent="2"/>
    </xf>
    <xf numFmtId="0" fontId="9" fillId="0" borderId="18" xfId="1" applyFont="1" applyFill="1" applyBorder="1" applyAlignment="1">
      <alignment horizontal="distributed" vertical="center" indent="2"/>
    </xf>
    <xf numFmtId="185" fontId="9" fillId="2" borderId="17" xfId="1" applyNumberFormat="1" applyFont="1" applyFill="1" applyBorder="1" applyAlignment="1">
      <alignment horizontal="left" vertical="center"/>
    </xf>
    <xf numFmtId="185" fontId="9" fillId="2" borderId="18" xfId="1" applyNumberFormat="1" applyFont="1" applyFill="1" applyBorder="1" applyAlignment="1">
      <alignment horizontal="left" vertical="center"/>
    </xf>
    <xf numFmtId="10" fontId="9" fillId="2" borderId="17" xfId="1" applyNumberFormat="1" applyFont="1" applyFill="1" applyBorder="1" applyAlignment="1">
      <alignment horizontal="left" vertical="center"/>
    </xf>
    <xf numFmtId="10" fontId="9" fillId="2" borderId="18" xfId="1" applyNumberFormat="1" applyFont="1" applyFill="1" applyBorder="1" applyAlignment="1">
      <alignment horizontal="left" vertical="center"/>
    </xf>
    <xf numFmtId="0" fontId="11" fillId="0" borderId="32" xfId="1" applyFont="1" applyFill="1" applyBorder="1" applyAlignment="1">
      <alignment horizontal="distributed" vertical="center" indent="3"/>
    </xf>
    <xf numFmtId="0" fontId="11" fillId="0" borderId="10" xfId="1" applyFont="1" applyFill="1" applyBorder="1" applyAlignment="1">
      <alignment horizontal="distributed" vertical="center" indent="3"/>
    </xf>
    <xf numFmtId="0" fontId="9" fillId="2" borderId="1" xfId="1" applyFont="1" applyFill="1" applyBorder="1" applyAlignment="1">
      <alignment horizontal="left" vertical="center" shrinkToFit="1"/>
    </xf>
    <xf numFmtId="0" fontId="9" fillId="2" borderId="21" xfId="1" applyFont="1" applyFill="1" applyBorder="1" applyAlignment="1">
      <alignment horizontal="left" vertical="center" shrinkToFit="1"/>
    </xf>
    <xf numFmtId="0" fontId="11" fillId="0" borderId="42" xfId="1" applyFont="1" applyBorder="1" applyAlignment="1">
      <alignment horizontal="distributed" vertical="center" indent="3"/>
    </xf>
    <xf numFmtId="0" fontId="11" fillId="0" borderId="43" xfId="1" applyFont="1" applyBorder="1" applyAlignment="1">
      <alignment horizontal="distributed" vertical="center" indent="3"/>
    </xf>
    <xf numFmtId="0" fontId="11" fillId="0" borderId="43" xfId="1" applyFont="1" applyBorder="1" applyAlignment="1">
      <alignment horizontal="left" vertical="center"/>
    </xf>
    <xf numFmtId="0" fontId="11" fillId="0" borderId="44" xfId="1" applyFont="1" applyBorder="1" applyAlignment="1">
      <alignment horizontal="left" vertical="center"/>
    </xf>
    <xf numFmtId="0" fontId="9" fillId="0" borderId="28" xfId="1" applyFont="1" applyBorder="1" applyAlignment="1">
      <alignment horizontal="distributed" vertical="center" indent="3"/>
    </xf>
    <xf numFmtId="0" fontId="9" fillId="0" borderId="12" xfId="1" applyFont="1" applyBorder="1" applyAlignment="1">
      <alignment horizontal="distributed" vertical="center" indent="3"/>
    </xf>
    <xf numFmtId="0" fontId="9" fillId="0" borderId="45" xfId="1" applyFont="1" applyBorder="1" applyAlignment="1">
      <alignment horizontal="distributed" vertical="center" indent="3"/>
    </xf>
    <xf numFmtId="0" fontId="9" fillId="0" borderId="35" xfId="1" applyFont="1" applyBorder="1" applyAlignment="1">
      <alignment horizontal="distributed" vertical="center" indent="3"/>
    </xf>
    <xf numFmtId="0" fontId="9" fillId="0" borderId="36" xfId="1" applyFont="1" applyBorder="1" applyAlignment="1">
      <alignment horizontal="distributed" vertical="center" indent="3"/>
    </xf>
    <xf numFmtId="0" fontId="9" fillId="0" borderId="39" xfId="1" applyFont="1" applyBorder="1" applyAlignment="1">
      <alignment horizontal="left" vertical="center"/>
    </xf>
    <xf numFmtId="0" fontId="9" fillId="0" borderId="40" xfId="1" applyFont="1" applyBorder="1" applyAlignment="1">
      <alignment horizontal="left" vertical="center" shrinkToFit="1"/>
    </xf>
    <xf numFmtId="0" fontId="9" fillId="0" borderId="41" xfId="1" applyFont="1" applyBorder="1" applyAlignment="1">
      <alignment horizontal="left" vertical="center" shrinkToFit="1"/>
    </xf>
    <xf numFmtId="0" fontId="9" fillId="0" borderId="33" xfId="1" applyFont="1" applyFill="1" applyBorder="1" applyAlignment="1">
      <alignment horizontal="distributed" vertical="center" indent="3"/>
    </xf>
    <xf numFmtId="0" fontId="9" fillId="0" borderId="14" xfId="1" applyFont="1" applyFill="1" applyBorder="1" applyAlignment="1">
      <alignment horizontal="distributed" vertical="center" indent="3"/>
    </xf>
    <xf numFmtId="9" fontId="9" fillId="0" borderId="35" xfId="1" applyNumberFormat="1" applyFont="1" applyBorder="1" applyAlignment="1">
      <alignment horizontal="left" vertical="center"/>
    </xf>
    <xf numFmtId="9" fontId="9" fillId="0" borderId="36" xfId="1" applyNumberFormat="1" applyFont="1" applyBorder="1" applyAlignment="1">
      <alignment horizontal="left" vertical="center"/>
    </xf>
    <xf numFmtId="0" fontId="9" fillId="0" borderId="23" xfId="1" applyFont="1" applyBorder="1" applyAlignment="1">
      <alignment horizontal="left" vertical="center" shrinkToFit="1"/>
    </xf>
    <xf numFmtId="0" fontId="9" fillId="0" borderId="37" xfId="1" applyFont="1" applyBorder="1" applyAlignment="1">
      <alignment horizontal="left" vertical="center" shrinkToFi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2" borderId="0" xfId="0" quotePrefix="1" applyFill="1">
      <alignment vertical="center"/>
    </xf>
    <xf numFmtId="0" fontId="0" fillId="2" borderId="0" xfId="0" quotePrefix="1" applyFont="1" applyFill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178" fontId="0" fillId="2" borderId="1" xfId="0" applyNumberFormat="1" applyFont="1" applyFill="1" applyBorder="1" applyAlignment="1">
      <alignment vertical="center" wrapText="1"/>
    </xf>
    <xf numFmtId="179" fontId="0" fillId="2" borderId="1" xfId="0" applyNumberFormat="1" applyFont="1" applyFill="1" applyBorder="1" applyAlignment="1">
      <alignment vertical="center" wrapText="1"/>
    </xf>
    <xf numFmtId="0" fontId="4" fillId="2" borderId="1" xfId="0" quotePrefix="1" applyFont="1" applyFill="1" applyBorder="1" applyAlignment="1">
      <alignment vertical="center" wrapText="1"/>
    </xf>
    <xf numFmtId="180" fontId="4" fillId="2" borderId="1" xfId="0" quotePrefix="1" applyNumberFormat="1" applyFont="1" applyFill="1" applyBorder="1" applyAlignment="1">
      <alignment vertical="center" wrapText="1"/>
    </xf>
    <xf numFmtId="41" fontId="4" fillId="2" borderId="1" xfId="5" applyNumberFormat="1" applyFont="1" applyFill="1" applyBorder="1" applyAlignment="1">
      <alignment vertical="center" wrapText="1"/>
    </xf>
    <xf numFmtId="0" fontId="4" fillId="2" borderId="0" xfId="0" applyFont="1" applyFill="1">
      <alignment vertical="center"/>
    </xf>
    <xf numFmtId="41" fontId="4" fillId="2" borderId="0" xfId="5" applyNumberFormat="1" applyFont="1" applyFill="1">
      <alignment vertical="center"/>
    </xf>
    <xf numFmtId="41" fontId="4" fillId="2" borderId="0" xfId="5" applyFont="1" applyFill="1">
      <alignment vertical="center"/>
    </xf>
  </cellXfs>
  <cellStyles count="6">
    <cellStyle name="쉼표 [0]" xfId="5" builtinId="6"/>
    <cellStyle name="쉼표 [0] 2" xfId="4" xr:uid="{00000000-0005-0000-0000-000000000000}"/>
    <cellStyle name="표준" xfId="0" builtinId="0"/>
    <cellStyle name="표준 2" xfId="1" xr:uid="{00000000-0005-0000-0000-000002000000}"/>
    <cellStyle name="표준_2007원가" xfId="3" xr:uid="{00000000-0005-0000-0000-000003000000}"/>
    <cellStyle name="표준_원가(22동)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2</xdr:row>
      <xdr:rowOff>0</xdr:rowOff>
    </xdr:from>
    <xdr:to>
      <xdr:col>21</xdr:col>
      <xdr:colOff>66675</xdr:colOff>
      <xdr:row>2</xdr:row>
      <xdr:rowOff>295275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381375" y="342900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251"/>
  <sheetViews>
    <sheetView tabSelected="1" view="pageBreakPreview" topLeftCell="A10" zoomScaleSheetLayoutView="100" workbookViewId="0">
      <selection activeCell="X28" sqref="X28:AL28"/>
    </sheetView>
  </sheetViews>
  <sheetFormatPr defaultRowHeight="13.5" x14ac:dyDescent="0.15"/>
  <cols>
    <col min="1" max="1" width="3.125" style="10" customWidth="1"/>
    <col min="2" max="12" width="3.125" style="11" customWidth="1"/>
    <col min="13" max="13" width="17.75" style="11" customWidth="1"/>
    <col min="14" max="30" width="3.125" style="11" customWidth="1"/>
    <col min="31" max="31" width="2" style="11" customWidth="1"/>
    <col min="32" max="32" width="3.125" style="11" customWidth="1"/>
    <col min="33" max="37" width="4.25" style="11" customWidth="1"/>
    <col min="38" max="39" width="3.125" style="11" customWidth="1"/>
    <col min="40" max="42" width="21.125" style="11" customWidth="1"/>
    <col min="43" max="157" width="3.125" style="11" customWidth="1"/>
    <col min="158" max="256" width="9" style="11"/>
    <col min="257" max="268" width="3.125" style="11" customWidth="1"/>
    <col min="269" max="269" width="17.75" style="11" customWidth="1"/>
    <col min="270" max="286" width="3.125" style="11" customWidth="1"/>
    <col min="287" max="287" width="2" style="11" customWidth="1"/>
    <col min="288" max="288" width="3.125" style="11" customWidth="1"/>
    <col min="289" max="293" width="4.25" style="11" customWidth="1"/>
    <col min="294" max="295" width="3.125" style="11" customWidth="1"/>
    <col min="296" max="298" width="21.125" style="11" customWidth="1"/>
    <col min="299" max="413" width="3.125" style="11" customWidth="1"/>
    <col min="414" max="512" width="9" style="11"/>
    <col min="513" max="524" width="3.125" style="11" customWidth="1"/>
    <col min="525" max="525" width="17.75" style="11" customWidth="1"/>
    <col min="526" max="542" width="3.125" style="11" customWidth="1"/>
    <col min="543" max="543" width="2" style="11" customWidth="1"/>
    <col min="544" max="544" width="3.125" style="11" customWidth="1"/>
    <col min="545" max="549" width="4.25" style="11" customWidth="1"/>
    <col min="550" max="551" width="3.125" style="11" customWidth="1"/>
    <col min="552" max="554" width="21.125" style="11" customWidth="1"/>
    <col min="555" max="669" width="3.125" style="11" customWidth="1"/>
    <col min="670" max="768" width="9" style="11"/>
    <col min="769" max="780" width="3.125" style="11" customWidth="1"/>
    <col min="781" max="781" width="17.75" style="11" customWidth="1"/>
    <col min="782" max="798" width="3.125" style="11" customWidth="1"/>
    <col min="799" max="799" width="2" style="11" customWidth="1"/>
    <col min="800" max="800" width="3.125" style="11" customWidth="1"/>
    <col min="801" max="805" width="4.25" style="11" customWidth="1"/>
    <col min="806" max="807" width="3.125" style="11" customWidth="1"/>
    <col min="808" max="810" width="21.125" style="11" customWidth="1"/>
    <col min="811" max="925" width="3.125" style="11" customWidth="1"/>
    <col min="926" max="1024" width="9" style="11"/>
    <col min="1025" max="1036" width="3.125" style="11" customWidth="1"/>
    <col min="1037" max="1037" width="17.75" style="11" customWidth="1"/>
    <col min="1038" max="1054" width="3.125" style="11" customWidth="1"/>
    <col min="1055" max="1055" width="2" style="11" customWidth="1"/>
    <col min="1056" max="1056" width="3.125" style="11" customWidth="1"/>
    <col min="1057" max="1061" width="4.25" style="11" customWidth="1"/>
    <col min="1062" max="1063" width="3.125" style="11" customWidth="1"/>
    <col min="1064" max="1066" width="21.125" style="11" customWidth="1"/>
    <col min="1067" max="1181" width="3.125" style="11" customWidth="1"/>
    <col min="1182" max="1280" width="9" style="11"/>
    <col min="1281" max="1292" width="3.125" style="11" customWidth="1"/>
    <col min="1293" max="1293" width="17.75" style="11" customWidth="1"/>
    <col min="1294" max="1310" width="3.125" style="11" customWidth="1"/>
    <col min="1311" max="1311" width="2" style="11" customWidth="1"/>
    <col min="1312" max="1312" width="3.125" style="11" customWidth="1"/>
    <col min="1313" max="1317" width="4.25" style="11" customWidth="1"/>
    <col min="1318" max="1319" width="3.125" style="11" customWidth="1"/>
    <col min="1320" max="1322" width="21.125" style="11" customWidth="1"/>
    <col min="1323" max="1437" width="3.125" style="11" customWidth="1"/>
    <col min="1438" max="1536" width="9" style="11"/>
    <col min="1537" max="1548" width="3.125" style="11" customWidth="1"/>
    <col min="1549" max="1549" width="17.75" style="11" customWidth="1"/>
    <col min="1550" max="1566" width="3.125" style="11" customWidth="1"/>
    <col min="1567" max="1567" width="2" style="11" customWidth="1"/>
    <col min="1568" max="1568" width="3.125" style="11" customWidth="1"/>
    <col min="1569" max="1573" width="4.25" style="11" customWidth="1"/>
    <col min="1574" max="1575" width="3.125" style="11" customWidth="1"/>
    <col min="1576" max="1578" width="21.125" style="11" customWidth="1"/>
    <col min="1579" max="1693" width="3.125" style="11" customWidth="1"/>
    <col min="1694" max="1792" width="9" style="11"/>
    <col min="1793" max="1804" width="3.125" style="11" customWidth="1"/>
    <col min="1805" max="1805" width="17.75" style="11" customWidth="1"/>
    <col min="1806" max="1822" width="3.125" style="11" customWidth="1"/>
    <col min="1823" max="1823" width="2" style="11" customWidth="1"/>
    <col min="1824" max="1824" width="3.125" style="11" customWidth="1"/>
    <col min="1825" max="1829" width="4.25" style="11" customWidth="1"/>
    <col min="1830" max="1831" width="3.125" style="11" customWidth="1"/>
    <col min="1832" max="1834" width="21.125" style="11" customWidth="1"/>
    <col min="1835" max="1949" width="3.125" style="11" customWidth="1"/>
    <col min="1950" max="2048" width="9" style="11"/>
    <col min="2049" max="2060" width="3.125" style="11" customWidth="1"/>
    <col min="2061" max="2061" width="17.75" style="11" customWidth="1"/>
    <col min="2062" max="2078" width="3.125" style="11" customWidth="1"/>
    <col min="2079" max="2079" width="2" style="11" customWidth="1"/>
    <col min="2080" max="2080" width="3.125" style="11" customWidth="1"/>
    <col min="2081" max="2085" width="4.25" style="11" customWidth="1"/>
    <col min="2086" max="2087" width="3.125" style="11" customWidth="1"/>
    <col min="2088" max="2090" width="21.125" style="11" customWidth="1"/>
    <col min="2091" max="2205" width="3.125" style="11" customWidth="1"/>
    <col min="2206" max="2304" width="9" style="11"/>
    <col min="2305" max="2316" width="3.125" style="11" customWidth="1"/>
    <col min="2317" max="2317" width="17.75" style="11" customWidth="1"/>
    <col min="2318" max="2334" width="3.125" style="11" customWidth="1"/>
    <col min="2335" max="2335" width="2" style="11" customWidth="1"/>
    <col min="2336" max="2336" width="3.125" style="11" customWidth="1"/>
    <col min="2337" max="2341" width="4.25" style="11" customWidth="1"/>
    <col min="2342" max="2343" width="3.125" style="11" customWidth="1"/>
    <col min="2344" max="2346" width="21.125" style="11" customWidth="1"/>
    <col min="2347" max="2461" width="3.125" style="11" customWidth="1"/>
    <col min="2462" max="2560" width="9" style="11"/>
    <col min="2561" max="2572" width="3.125" style="11" customWidth="1"/>
    <col min="2573" max="2573" width="17.75" style="11" customWidth="1"/>
    <col min="2574" max="2590" width="3.125" style="11" customWidth="1"/>
    <col min="2591" max="2591" width="2" style="11" customWidth="1"/>
    <col min="2592" max="2592" width="3.125" style="11" customWidth="1"/>
    <col min="2593" max="2597" width="4.25" style="11" customWidth="1"/>
    <col min="2598" max="2599" width="3.125" style="11" customWidth="1"/>
    <col min="2600" max="2602" width="21.125" style="11" customWidth="1"/>
    <col min="2603" max="2717" width="3.125" style="11" customWidth="1"/>
    <col min="2718" max="2816" width="9" style="11"/>
    <col min="2817" max="2828" width="3.125" style="11" customWidth="1"/>
    <col min="2829" max="2829" width="17.75" style="11" customWidth="1"/>
    <col min="2830" max="2846" width="3.125" style="11" customWidth="1"/>
    <col min="2847" max="2847" width="2" style="11" customWidth="1"/>
    <col min="2848" max="2848" width="3.125" style="11" customWidth="1"/>
    <col min="2849" max="2853" width="4.25" style="11" customWidth="1"/>
    <col min="2854" max="2855" width="3.125" style="11" customWidth="1"/>
    <col min="2856" max="2858" width="21.125" style="11" customWidth="1"/>
    <col min="2859" max="2973" width="3.125" style="11" customWidth="1"/>
    <col min="2974" max="3072" width="9" style="11"/>
    <col min="3073" max="3084" width="3.125" style="11" customWidth="1"/>
    <col min="3085" max="3085" width="17.75" style="11" customWidth="1"/>
    <col min="3086" max="3102" width="3.125" style="11" customWidth="1"/>
    <col min="3103" max="3103" width="2" style="11" customWidth="1"/>
    <col min="3104" max="3104" width="3.125" style="11" customWidth="1"/>
    <col min="3105" max="3109" width="4.25" style="11" customWidth="1"/>
    <col min="3110" max="3111" width="3.125" style="11" customWidth="1"/>
    <col min="3112" max="3114" width="21.125" style="11" customWidth="1"/>
    <col min="3115" max="3229" width="3.125" style="11" customWidth="1"/>
    <col min="3230" max="3328" width="9" style="11"/>
    <col min="3329" max="3340" width="3.125" style="11" customWidth="1"/>
    <col min="3341" max="3341" width="17.75" style="11" customWidth="1"/>
    <col min="3342" max="3358" width="3.125" style="11" customWidth="1"/>
    <col min="3359" max="3359" width="2" style="11" customWidth="1"/>
    <col min="3360" max="3360" width="3.125" style="11" customWidth="1"/>
    <col min="3361" max="3365" width="4.25" style="11" customWidth="1"/>
    <col min="3366" max="3367" width="3.125" style="11" customWidth="1"/>
    <col min="3368" max="3370" width="21.125" style="11" customWidth="1"/>
    <col min="3371" max="3485" width="3.125" style="11" customWidth="1"/>
    <col min="3486" max="3584" width="9" style="11"/>
    <col min="3585" max="3596" width="3.125" style="11" customWidth="1"/>
    <col min="3597" max="3597" width="17.75" style="11" customWidth="1"/>
    <col min="3598" max="3614" width="3.125" style="11" customWidth="1"/>
    <col min="3615" max="3615" width="2" style="11" customWidth="1"/>
    <col min="3616" max="3616" width="3.125" style="11" customWidth="1"/>
    <col min="3617" max="3621" width="4.25" style="11" customWidth="1"/>
    <col min="3622" max="3623" width="3.125" style="11" customWidth="1"/>
    <col min="3624" max="3626" width="21.125" style="11" customWidth="1"/>
    <col min="3627" max="3741" width="3.125" style="11" customWidth="1"/>
    <col min="3742" max="3840" width="9" style="11"/>
    <col min="3841" max="3852" width="3.125" style="11" customWidth="1"/>
    <col min="3853" max="3853" width="17.75" style="11" customWidth="1"/>
    <col min="3854" max="3870" width="3.125" style="11" customWidth="1"/>
    <col min="3871" max="3871" width="2" style="11" customWidth="1"/>
    <col min="3872" max="3872" width="3.125" style="11" customWidth="1"/>
    <col min="3873" max="3877" width="4.25" style="11" customWidth="1"/>
    <col min="3878" max="3879" width="3.125" style="11" customWidth="1"/>
    <col min="3880" max="3882" width="21.125" style="11" customWidth="1"/>
    <col min="3883" max="3997" width="3.125" style="11" customWidth="1"/>
    <col min="3998" max="4096" width="9" style="11"/>
    <col min="4097" max="4108" width="3.125" style="11" customWidth="1"/>
    <col min="4109" max="4109" width="17.75" style="11" customWidth="1"/>
    <col min="4110" max="4126" width="3.125" style="11" customWidth="1"/>
    <col min="4127" max="4127" width="2" style="11" customWidth="1"/>
    <col min="4128" max="4128" width="3.125" style="11" customWidth="1"/>
    <col min="4129" max="4133" width="4.25" style="11" customWidth="1"/>
    <col min="4134" max="4135" width="3.125" style="11" customWidth="1"/>
    <col min="4136" max="4138" width="21.125" style="11" customWidth="1"/>
    <col min="4139" max="4253" width="3.125" style="11" customWidth="1"/>
    <col min="4254" max="4352" width="9" style="11"/>
    <col min="4353" max="4364" width="3.125" style="11" customWidth="1"/>
    <col min="4365" max="4365" width="17.75" style="11" customWidth="1"/>
    <col min="4366" max="4382" width="3.125" style="11" customWidth="1"/>
    <col min="4383" max="4383" width="2" style="11" customWidth="1"/>
    <col min="4384" max="4384" width="3.125" style="11" customWidth="1"/>
    <col min="4385" max="4389" width="4.25" style="11" customWidth="1"/>
    <col min="4390" max="4391" width="3.125" style="11" customWidth="1"/>
    <col min="4392" max="4394" width="21.125" style="11" customWidth="1"/>
    <col min="4395" max="4509" width="3.125" style="11" customWidth="1"/>
    <col min="4510" max="4608" width="9" style="11"/>
    <col min="4609" max="4620" width="3.125" style="11" customWidth="1"/>
    <col min="4621" max="4621" width="17.75" style="11" customWidth="1"/>
    <col min="4622" max="4638" width="3.125" style="11" customWidth="1"/>
    <col min="4639" max="4639" width="2" style="11" customWidth="1"/>
    <col min="4640" max="4640" width="3.125" style="11" customWidth="1"/>
    <col min="4641" max="4645" width="4.25" style="11" customWidth="1"/>
    <col min="4646" max="4647" width="3.125" style="11" customWidth="1"/>
    <col min="4648" max="4650" width="21.125" style="11" customWidth="1"/>
    <col min="4651" max="4765" width="3.125" style="11" customWidth="1"/>
    <col min="4766" max="4864" width="9" style="11"/>
    <col min="4865" max="4876" width="3.125" style="11" customWidth="1"/>
    <col min="4877" max="4877" width="17.75" style="11" customWidth="1"/>
    <col min="4878" max="4894" width="3.125" style="11" customWidth="1"/>
    <col min="4895" max="4895" width="2" style="11" customWidth="1"/>
    <col min="4896" max="4896" width="3.125" style="11" customWidth="1"/>
    <col min="4897" max="4901" width="4.25" style="11" customWidth="1"/>
    <col min="4902" max="4903" width="3.125" style="11" customWidth="1"/>
    <col min="4904" max="4906" width="21.125" style="11" customWidth="1"/>
    <col min="4907" max="5021" width="3.125" style="11" customWidth="1"/>
    <col min="5022" max="5120" width="9" style="11"/>
    <col min="5121" max="5132" width="3.125" style="11" customWidth="1"/>
    <col min="5133" max="5133" width="17.75" style="11" customWidth="1"/>
    <col min="5134" max="5150" width="3.125" style="11" customWidth="1"/>
    <col min="5151" max="5151" width="2" style="11" customWidth="1"/>
    <col min="5152" max="5152" width="3.125" style="11" customWidth="1"/>
    <col min="5153" max="5157" width="4.25" style="11" customWidth="1"/>
    <col min="5158" max="5159" width="3.125" style="11" customWidth="1"/>
    <col min="5160" max="5162" width="21.125" style="11" customWidth="1"/>
    <col min="5163" max="5277" width="3.125" style="11" customWidth="1"/>
    <col min="5278" max="5376" width="9" style="11"/>
    <col min="5377" max="5388" width="3.125" style="11" customWidth="1"/>
    <col min="5389" max="5389" width="17.75" style="11" customWidth="1"/>
    <col min="5390" max="5406" width="3.125" style="11" customWidth="1"/>
    <col min="5407" max="5407" width="2" style="11" customWidth="1"/>
    <col min="5408" max="5408" width="3.125" style="11" customWidth="1"/>
    <col min="5409" max="5413" width="4.25" style="11" customWidth="1"/>
    <col min="5414" max="5415" width="3.125" style="11" customWidth="1"/>
    <col min="5416" max="5418" width="21.125" style="11" customWidth="1"/>
    <col min="5419" max="5533" width="3.125" style="11" customWidth="1"/>
    <col min="5534" max="5632" width="9" style="11"/>
    <col min="5633" max="5644" width="3.125" style="11" customWidth="1"/>
    <col min="5645" max="5645" width="17.75" style="11" customWidth="1"/>
    <col min="5646" max="5662" width="3.125" style="11" customWidth="1"/>
    <col min="5663" max="5663" width="2" style="11" customWidth="1"/>
    <col min="5664" max="5664" width="3.125" style="11" customWidth="1"/>
    <col min="5665" max="5669" width="4.25" style="11" customWidth="1"/>
    <col min="5670" max="5671" width="3.125" style="11" customWidth="1"/>
    <col min="5672" max="5674" width="21.125" style="11" customWidth="1"/>
    <col min="5675" max="5789" width="3.125" style="11" customWidth="1"/>
    <col min="5790" max="5888" width="9" style="11"/>
    <col min="5889" max="5900" width="3.125" style="11" customWidth="1"/>
    <col min="5901" max="5901" width="17.75" style="11" customWidth="1"/>
    <col min="5902" max="5918" width="3.125" style="11" customWidth="1"/>
    <col min="5919" max="5919" width="2" style="11" customWidth="1"/>
    <col min="5920" max="5920" width="3.125" style="11" customWidth="1"/>
    <col min="5921" max="5925" width="4.25" style="11" customWidth="1"/>
    <col min="5926" max="5927" width="3.125" style="11" customWidth="1"/>
    <col min="5928" max="5930" width="21.125" style="11" customWidth="1"/>
    <col min="5931" max="6045" width="3.125" style="11" customWidth="1"/>
    <col min="6046" max="6144" width="9" style="11"/>
    <col min="6145" max="6156" width="3.125" style="11" customWidth="1"/>
    <col min="6157" max="6157" width="17.75" style="11" customWidth="1"/>
    <col min="6158" max="6174" width="3.125" style="11" customWidth="1"/>
    <col min="6175" max="6175" width="2" style="11" customWidth="1"/>
    <col min="6176" max="6176" width="3.125" style="11" customWidth="1"/>
    <col min="6177" max="6181" width="4.25" style="11" customWidth="1"/>
    <col min="6182" max="6183" width="3.125" style="11" customWidth="1"/>
    <col min="6184" max="6186" width="21.125" style="11" customWidth="1"/>
    <col min="6187" max="6301" width="3.125" style="11" customWidth="1"/>
    <col min="6302" max="6400" width="9" style="11"/>
    <col min="6401" max="6412" width="3.125" style="11" customWidth="1"/>
    <col min="6413" max="6413" width="17.75" style="11" customWidth="1"/>
    <col min="6414" max="6430" width="3.125" style="11" customWidth="1"/>
    <col min="6431" max="6431" width="2" style="11" customWidth="1"/>
    <col min="6432" max="6432" width="3.125" style="11" customWidth="1"/>
    <col min="6433" max="6437" width="4.25" style="11" customWidth="1"/>
    <col min="6438" max="6439" width="3.125" style="11" customWidth="1"/>
    <col min="6440" max="6442" width="21.125" style="11" customWidth="1"/>
    <col min="6443" max="6557" width="3.125" style="11" customWidth="1"/>
    <col min="6558" max="6656" width="9" style="11"/>
    <col min="6657" max="6668" width="3.125" style="11" customWidth="1"/>
    <col min="6669" max="6669" width="17.75" style="11" customWidth="1"/>
    <col min="6670" max="6686" width="3.125" style="11" customWidth="1"/>
    <col min="6687" max="6687" width="2" style="11" customWidth="1"/>
    <col min="6688" max="6688" width="3.125" style="11" customWidth="1"/>
    <col min="6689" max="6693" width="4.25" style="11" customWidth="1"/>
    <col min="6694" max="6695" width="3.125" style="11" customWidth="1"/>
    <col min="6696" max="6698" width="21.125" style="11" customWidth="1"/>
    <col min="6699" max="6813" width="3.125" style="11" customWidth="1"/>
    <col min="6814" max="6912" width="9" style="11"/>
    <col min="6913" max="6924" width="3.125" style="11" customWidth="1"/>
    <col min="6925" max="6925" width="17.75" style="11" customWidth="1"/>
    <col min="6926" max="6942" width="3.125" style="11" customWidth="1"/>
    <col min="6943" max="6943" width="2" style="11" customWidth="1"/>
    <col min="6944" max="6944" width="3.125" style="11" customWidth="1"/>
    <col min="6945" max="6949" width="4.25" style="11" customWidth="1"/>
    <col min="6950" max="6951" width="3.125" style="11" customWidth="1"/>
    <col min="6952" max="6954" width="21.125" style="11" customWidth="1"/>
    <col min="6955" max="7069" width="3.125" style="11" customWidth="1"/>
    <col min="7070" max="7168" width="9" style="11"/>
    <col min="7169" max="7180" width="3.125" style="11" customWidth="1"/>
    <col min="7181" max="7181" width="17.75" style="11" customWidth="1"/>
    <col min="7182" max="7198" width="3.125" style="11" customWidth="1"/>
    <col min="7199" max="7199" width="2" style="11" customWidth="1"/>
    <col min="7200" max="7200" width="3.125" style="11" customWidth="1"/>
    <col min="7201" max="7205" width="4.25" style="11" customWidth="1"/>
    <col min="7206" max="7207" width="3.125" style="11" customWidth="1"/>
    <col min="7208" max="7210" width="21.125" style="11" customWidth="1"/>
    <col min="7211" max="7325" width="3.125" style="11" customWidth="1"/>
    <col min="7326" max="7424" width="9" style="11"/>
    <col min="7425" max="7436" width="3.125" style="11" customWidth="1"/>
    <col min="7437" max="7437" width="17.75" style="11" customWidth="1"/>
    <col min="7438" max="7454" width="3.125" style="11" customWidth="1"/>
    <col min="7455" max="7455" width="2" style="11" customWidth="1"/>
    <col min="7456" max="7456" width="3.125" style="11" customWidth="1"/>
    <col min="7457" max="7461" width="4.25" style="11" customWidth="1"/>
    <col min="7462" max="7463" width="3.125" style="11" customWidth="1"/>
    <col min="7464" max="7466" width="21.125" style="11" customWidth="1"/>
    <col min="7467" max="7581" width="3.125" style="11" customWidth="1"/>
    <col min="7582" max="7680" width="9" style="11"/>
    <col min="7681" max="7692" width="3.125" style="11" customWidth="1"/>
    <col min="7693" max="7693" width="17.75" style="11" customWidth="1"/>
    <col min="7694" max="7710" width="3.125" style="11" customWidth="1"/>
    <col min="7711" max="7711" width="2" style="11" customWidth="1"/>
    <col min="7712" max="7712" width="3.125" style="11" customWidth="1"/>
    <col min="7713" max="7717" width="4.25" style="11" customWidth="1"/>
    <col min="7718" max="7719" width="3.125" style="11" customWidth="1"/>
    <col min="7720" max="7722" width="21.125" style="11" customWidth="1"/>
    <col min="7723" max="7837" width="3.125" style="11" customWidth="1"/>
    <col min="7838" max="7936" width="9" style="11"/>
    <col min="7937" max="7948" width="3.125" style="11" customWidth="1"/>
    <col min="7949" max="7949" width="17.75" style="11" customWidth="1"/>
    <col min="7950" max="7966" width="3.125" style="11" customWidth="1"/>
    <col min="7967" max="7967" width="2" style="11" customWidth="1"/>
    <col min="7968" max="7968" width="3.125" style="11" customWidth="1"/>
    <col min="7969" max="7973" width="4.25" style="11" customWidth="1"/>
    <col min="7974" max="7975" width="3.125" style="11" customWidth="1"/>
    <col min="7976" max="7978" width="21.125" style="11" customWidth="1"/>
    <col min="7979" max="8093" width="3.125" style="11" customWidth="1"/>
    <col min="8094" max="8192" width="9" style="11"/>
    <col min="8193" max="8204" width="3.125" style="11" customWidth="1"/>
    <col min="8205" max="8205" width="17.75" style="11" customWidth="1"/>
    <col min="8206" max="8222" width="3.125" style="11" customWidth="1"/>
    <col min="8223" max="8223" width="2" style="11" customWidth="1"/>
    <col min="8224" max="8224" width="3.125" style="11" customWidth="1"/>
    <col min="8225" max="8229" width="4.25" style="11" customWidth="1"/>
    <col min="8230" max="8231" width="3.125" style="11" customWidth="1"/>
    <col min="8232" max="8234" width="21.125" style="11" customWidth="1"/>
    <col min="8235" max="8349" width="3.125" style="11" customWidth="1"/>
    <col min="8350" max="8448" width="9" style="11"/>
    <col min="8449" max="8460" width="3.125" style="11" customWidth="1"/>
    <col min="8461" max="8461" width="17.75" style="11" customWidth="1"/>
    <col min="8462" max="8478" width="3.125" style="11" customWidth="1"/>
    <col min="8479" max="8479" width="2" style="11" customWidth="1"/>
    <col min="8480" max="8480" width="3.125" style="11" customWidth="1"/>
    <col min="8481" max="8485" width="4.25" style="11" customWidth="1"/>
    <col min="8486" max="8487" width="3.125" style="11" customWidth="1"/>
    <col min="8488" max="8490" width="21.125" style="11" customWidth="1"/>
    <col min="8491" max="8605" width="3.125" style="11" customWidth="1"/>
    <col min="8606" max="8704" width="9" style="11"/>
    <col min="8705" max="8716" width="3.125" style="11" customWidth="1"/>
    <col min="8717" max="8717" width="17.75" style="11" customWidth="1"/>
    <col min="8718" max="8734" width="3.125" style="11" customWidth="1"/>
    <col min="8735" max="8735" width="2" style="11" customWidth="1"/>
    <col min="8736" max="8736" width="3.125" style="11" customWidth="1"/>
    <col min="8737" max="8741" width="4.25" style="11" customWidth="1"/>
    <col min="8742" max="8743" width="3.125" style="11" customWidth="1"/>
    <col min="8744" max="8746" width="21.125" style="11" customWidth="1"/>
    <col min="8747" max="8861" width="3.125" style="11" customWidth="1"/>
    <col min="8862" max="8960" width="9" style="11"/>
    <col min="8961" max="8972" width="3.125" style="11" customWidth="1"/>
    <col min="8973" max="8973" width="17.75" style="11" customWidth="1"/>
    <col min="8974" max="8990" width="3.125" style="11" customWidth="1"/>
    <col min="8991" max="8991" width="2" style="11" customWidth="1"/>
    <col min="8992" max="8992" width="3.125" style="11" customWidth="1"/>
    <col min="8993" max="8997" width="4.25" style="11" customWidth="1"/>
    <col min="8998" max="8999" width="3.125" style="11" customWidth="1"/>
    <col min="9000" max="9002" width="21.125" style="11" customWidth="1"/>
    <col min="9003" max="9117" width="3.125" style="11" customWidth="1"/>
    <col min="9118" max="9216" width="9" style="11"/>
    <col min="9217" max="9228" width="3.125" style="11" customWidth="1"/>
    <col min="9229" max="9229" width="17.75" style="11" customWidth="1"/>
    <col min="9230" max="9246" width="3.125" style="11" customWidth="1"/>
    <col min="9247" max="9247" width="2" style="11" customWidth="1"/>
    <col min="9248" max="9248" width="3.125" style="11" customWidth="1"/>
    <col min="9249" max="9253" width="4.25" style="11" customWidth="1"/>
    <col min="9254" max="9255" width="3.125" style="11" customWidth="1"/>
    <col min="9256" max="9258" width="21.125" style="11" customWidth="1"/>
    <col min="9259" max="9373" width="3.125" style="11" customWidth="1"/>
    <col min="9374" max="9472" width="9" style="11"/>
    <col min="9473" max="9484" width="3.125" style="11" customWidth="1"/>
    <col min="9485" max="9485" width="17.75" style="11" customWidth="1"/>
    <col min="9486" max="9502" width="3.125" style="11" customWidth="1"/>
    <col min="9503" max="9503" width="2" style="11" customWidth="1"/>
    <col min="9504" max="9504" width="3.125" style="11" customWidth="1"/>
    <col min="9505" max="9509" width="4.25" style="11" customWidth="1"/>
    <col min="9510" max="9511" width="3.125" style="11" customWidth="1"/>
    <col min="9512" max="9514" width="21.125" style="11" customWidth="1"/>
    <col min="9515" max="9629" width="3.125" style="11" customWidth="1"/>
    <col min="9630" max="9728" width="9" style="11"/>
    <col min="9729" max="9740" width="3.125" style="11" customWidth="1"/>
    <col min="9741" max="9741" width="17.75" style="11" customWidth="1"/>
    <col min="9742" max="9758" width="3.125" style="11" customWidth="1"/>
    <col min="9759" max="9759" width="2" style="11" customWidth="1"/>
    <col min="9760" max="9760" width="3.125" style="11" customWidth="1"/>
    <col min="9761" max="9765" width="4.25" style="11" customWidth="1"/>
    <col min="9766" max="9767" width="3.125" style="11" customWidth="1"/>
    <col min="9768" max="9770" width="21.125" style="11" customWidth="1"/>
    <col min="9771" max="9885" width="3.125" style="11" customWidth="1"/>
    <col min="9886" max="9984" width="9" style="11"/>
    <col min="9985" max="9996" width="3.125" style="11" customWidth="1"/>
    <col min="9997" max="9997" width="17.75" style="11" customWidth="1"/>
    <col min="9998" max="10014" width="3.125" style="11" customWidth="1"/>
    <col min="10015" max="10015" width="2" style="11" customWidth="1"/>
    <col min="10016" max="10016" width="3.125" style="11" customWidth="1"/>
    <col min="10017" max="10021" width="4.25" style="11" customWidth="1"/>
    <col min="10022" max="10023" width="3.125" style="11" customWidth="1"/>
    <col min="10024" max="10026" width="21.125" style="11" customWidth="1"/>
    <col min="10027" max="10141" width="3.125" style="11" customWidth="1"/>
    <col min="10142" max="10240" width="9" style="11"/>
    <col min="10241" max="10252" width="3.125" style="11" customWidth="1"/>
    <col min="10253" max="10253" width="17.75" style="11" customWidth="1"/>
    <col min="10254" max="10270" width="3.125" style="11" customWidth="1"/>
    <col min="10271" max="10271" width="2" style="11" customWidth="1"/>
    <col min="10272" max="10272" width="3.125" style="11" customWidth="1"/>
    <col min="10273" max="10277" width="4.25" style="11" customWidth="1"/>
    <col min="10278" max="10279" width="3.125" style="11" customWidth="1"/>
    <col min="10280" max="10282" width="21.125" style="11" customWidth="1"/>
    <col min="10283" max="10397" width="3.125" style="11" customWidth="1"/>
    <col min="10398" max="10496" width="9" style="11"/>
    <col min="10497" max="10508" width="3.125" style="11" customWidth="1"/>
    <col min="10509" max="10509" width="17.75" style="11" customWidth="1"/>
    <col min="10510" max="10526" width="3.125" style="11" customWidth="1"/>
    <col min="10527" max="10527" width="2" style="11" customWidth="1"/>
    <col min="10528" max="10528" width="3.125" style="11" customWidth="1"/>
    <col min="10529" max="10533" width="4.25" style="11" customWidth="1"/>
    <col min="10534" max="10535" width="3.125" style="11" customWidth="1"/>
    <col min="10536" max="10538" width="21.125" style="11" customWidth="1"/>
    <col min="10539" max="10653" width="3.125" style="11" customWidth="1"/>
    <col min="10654" max="10752" width="9" style="11"/>
    <col min="10753" max="10764" width="3.125" style="11" customWidth="1"/>
    <col min="10765" max="10765" width="17.75" style="11" customWidth="1"/>
    <col min="10766" max="10782" width="3.125" style="11" customWidth="1"/>
    <col min="10783" max="10783" width="2" style="11" customWidth="1"/>
    <col min="10784" max="10784" width="3.125" style="11" customWidth="1"/>
    <col min="10785" max="10789" width="4.25" style="11" customWidth="1"/>
    <col min="10790" max="10791" width="3.125" style="11" customWidth="1"/>
    <col min="10792" max="10794" width="21.125" style="11" customWidth="1"/>
    <col min="10795" max="10909" width="3.125" style="11" customWidth="1"/>
    <col min="10910" max="11008" width="9" style="11"/>
    <col min="11009" max="11020" width="3.125" style="11" customWidth="1"/>
    <col min="11021" max="11021" width="17.75" style="11" customWidth="1"/>
    <col min="11022" max="11038" width="3.125" style="11" customWidth="1"/>
    <col min="11039" max="11039" width="2" style="11" customWidth="1"/>
    <col min="11040" max="11040" width="3.125" style="11" customWidth="1"/>
    <col min="11041" max="11045" width="4.25" style="11" customWidth="1"/>
    <col min="11046" max="11047" width="3.125" style="11" customWidth="1"/>
    <col min="11048" max="11050" width="21.125" style="11" customWidth="1"/>
    <col min="11051" max="11165" width="3.125" style="11" customWidth="1"/>
    <col min="11166" max="11264" width="9" style="11"/>
    <col min="11265" max="11276" width="3.125" style="11" customWidth="1"/>
    <col min="11277" max="11277" width="17.75" style="11" customWidth="1"/>
    <col min="11278" max="11294" width="3.125" style="11" customWidth="1"/>
    <col min="11295" max="11295" width="2" style="11" customWidth="1"/>
    <col min="11296" max="11296" width="3.125" style="11" customWidth="1"/>
    <col min="11297" max="11301" width="4.25" style="11" customWidth="1"/>
    <col min="11302" max="11303" width="3.125" style="11" customWidth="1"/>
    <col min="11304" max="11306" width="21.125" style="11" customWidth="1"/>
    <col min="11307" max="11421" width="3.125" style="11" customWidth="1"/>
    <col min="11422" max="11520" width="9" style="11"/>
    <col min="11521" max="11532" width="3.125" style="11" customWidth="1"/>
    <col min="11533" max="11533" width="17.75" style="11" customWidth="1"/>
    <col min="11534" max="11550" width="3.125" style="11" customWidth="1"/>
    <col min="11551" max="11551" width="2" style="11" customWidth="1"/>
    <col min="11552" max="11552" width="3.125" style="11" customWidth="1"/>
    <col min="11553" max="11557" width="4.25" style="11" customWidth="1"/>
    <col min="11558" max="11559" width="3.125" style="11" customWidth="1"/>
    <col min="11560" max="11562" width="21.125" style="11" customWidth="1"/>
    <col min="11563" max="11677" width="3.125" style="11" customWidth="1"/>
    <col min="11678" max="11776" width="9" style="11"/>
    <col min="11777" max="11788" width="3.125" style="11" customWidth="1"/>
    <col min="11789" max="11789" width="17.75" style="11" customWidth="1"/>
    <col min="11790" max="11806" width="3.125" style="11" customWidth="1"/>
    <col min="11807" max="11807" width="2" style="11" customWidth="1"/>
    <col min="11808" max="11808" width="3.125" style="11" customWidth="1"/>
    <col min="11809" max="11813" width="4.25" style="11" customWidth="1"/>
    <col min="11814" max="11815" width="3.125" style="11" customWidth="1"/>
    <col min="11816" max="11818" width="21.125" style="11" customWidth="1"/>
    <col min="11819" max="11933" width="3.125" style="11" customWidth="1"/>
    <col min="11934" max="12032" width="9" style="11"/>
    <col min="12033" max="12044" width="3.125" style="11" customWidth="1"/>
    <col min="12045" max="12045" width="17.75" style="11" customWidth="1"/>
    <col min="12046" max="12062" width="3.125" style="11" customWidth="1"/>
    <col min="12063" max="12063" width="2" style="11" customWidth="1"/>
    <col min="12064" max="12064" width="3.125" style="11" customWidth="1"/>
    <col min="12065" max="12069" width="4.25" style="11" customWidth="1"/>
    <col min="12070" max="12071" width="3.125" style="11" customWidth="1"/>
    <col min="12072" max="12074" width="21.125" style="11" customWidth="1"/>
    <col min="12075" max="12189" width="3.125" style="11" customWidth="1"/>
    <col min="12190" max="12288" width="9" style="11"/>
    <col min="12289" max="12300" width="3.125" style="11" customWidth="1"/>
    <col min="12301" max="12301" width="17.75" style="11" customWidth="1"/>
    <col min="12302" max="12318" width="3.125" style="11" customWidth="1"/>
    <col min="12319" max="12319" width="2" style="11" customWidth="1"/>
    <col min="12320" max="12320" width="3.125" style="11" customWidth="1"/>
    <col min="12321" max="12325" width="4.25" style="11" customWidth="1"/>
    <col min="12326" max="12327" width="3.125" style="11" customWidth="1"/>
    <col min="12328" max="12330" width="21.125" style="11" customWidth="1"/>
    <col min="12331" max="12445" width="3.125" style="11" customWidth="1"/>
    <col min="12446" max="12544" width="9" style="11"/>
    <col min="12545" max="12556" width="3.125" style="11" customWidth="1"/>
    <col min="12557" max="12557" width="17.75" style="11" customWidth="1"/>
    <col min="12558" max="12574" width="3.125" style="11" customWidth="1"/>
    <col min="12575" max="12575" width="2" style="11" customWidth="1"/>
    <col min="12576" max="12576" width="3.125" style="11" customWidth="1"/>
    <col min="12577" max="12581" width="4.25" style="11" customWidth="1"/>
    <col min="12582" max="12583" width="3.125" style="11" customWidth="1"/>
    <col min="12584" max="12586" width="21.125" style="11" customWidth="1"/>
    <col min="12587" max="12701" width="3.125" style="11" customWidth="1"/>
    <col min="12702" max="12800" width="9" style="11"/>
    <col min="12801" max="12812" width="3.125" style="11" customWidth="1"/>
    <col min="12813" max="12813" width="17.75" style="11" customWidth="1"/>
    <col min="12814" max="12830" width="3.125" style="11" customWidth="1"/>
    <col min="12831" max="12831" width="2" style="11" customWidth="1"/>
    <col min="12832" max="12832" width="3.125" style="11" customWidth="1"/>
    <col min="12833" max="12837" width="4.25" style="11" customWidth="1"/>
    <col min="12838" max="12839" width="3.125" style="11" customWidth="1"/>
    <col min="12840" max="12842" width="21.125" style="11" customWidth="1"/>
    <col min="12843" max="12957" width="3.125" style="11" customWidth="1"/>
    <col min="12958" max="13056" width="9" style="11"/>
    <col min="13057" max="13068" width="3.125" style="11" customWidth="1"/>
    <col min="13069" max="13069" width="17.75" style="11" customWidth="1"/>
    <col min="13070" max="13086" width="3.125" style="11" customWidth="1"/>
    <col min="13087" max="13087" width="2" style="11" customWidth="1"/>
    <col min="13088" max="13088" width="3.125" style="11" customWidth="1"/>
    <col min="13089" max="13093" width="4.25" style="11" customWidth="1"/>
    <col min="13094" max="13095" width="3.125" style="11" customWidth="1"/>
    <col min="13096" max="13098" width="21.125" style="11" customWidth="1"/>
    <col min="13099" max="13213" width="3.125" style="11" customWidth="1"/>
    <col min="13214" max="13312" width="9" style="11"/>
    <col min="13313" max="13324" width="3.125" style="11" customWidth="1"/>
    <col min="13325" max="13325" width="17.75" style="11" customWidth="1"/>
    <col min="13326" max="13342" width="3.125" style="11" customWidth="1"/>
    <col min="13343" max="13343" width="2" style="11" customWidth="1"/>
    <col min="13344" max="13344" width="3.125" style="11" customWidth="1"/>
    <col min="13345" max="13349" width="4.25" style="11" customWidth="1"/>
    <col min="13350" max="13351" width="3.125" style="11" customWidth="1"/>
    <col min="13352" max="13354" width="21.125" style="11" customWidth="1"/>
    <col min="13355" max="13469" width="3.125" style="11" customWidth="1"/>
    <col min="13470" max="13568" width="9" style="11"/>
    <col min="13569" max="13580" width="3.125" style="11" customWidth="1"/>
    <col min="13581" max="13581" width="17.75" style="11" customWidth="1"/>
    <col min="13582" max="13598" width="3.125" style="11" customWidth="1"/>
    <col min="13599" max="13599" width="2" style="11" customWidth="1"/>
    <col min="13600" max="13600" width="3.125" style="11" customWidth="1"/>
    <col min="13601" max="13605" width="4.25" style="11" customWidth="1"/>
    <col min="13606" max="13607" width="3.125" style="11" customWidth="1"/>
    <col min="13608" max="13610" width="21.125" style="11" customWidth="1"/>
    <col min="13611" max="13725" width="3.125" style="11" customWidth="1"/>
    <col min="13726" max="13824" width="9" style="11"/>
    <col min="13825" max="13836" width="3.125" style="11" customWidth="1"/>
    <col min="13837" max="13837" width="17.75" style="11" customWidth="1"/>
    <col min="13838" max="13854" width="3.125" style="11" customWidth="1"/>
    <col min="13855" max="13855" width="2" style="11" customWidth="1"/>
    <col min="13856" max="13856" width="3.125" style="11" customWidth="1"/>
    <col min="13857" max="13861" width="4.25" style="11" customWidth="1"/>
    <col min="13862" max="13863" width="3.125" style="11" customWidth="1"/>
    <col min="13864" max="13866" width="21.125" style="11" customWidth="1"/>
    <col min="13867" max="13981" width="3.125" style="11" customWidth="1"/>
    <col min="13982" max="14080" width="9" style="11"/>
    <col min="14081" max="14092" width="3.125" style="11" customWidth="1"/>
    <col min="14093" max="14093" width="17.75" style="11" customWidth="1"/>
    <col min="14094" max="14110" width="3.125" style="11" customWidth="1"/>
    <col min="14111" max="14111" width="2" style="11" customWidth="1"/>
    <col min="14112" max="14112" width="3.125" style="11" customWidth="1"/>
    <col min="14113" max="14117" width="4.25" style="11" customWidth="1"/>
    <col min="14118" max="14119" width="3.125" style="11" customWidth="1"/>
    <col min="14120" max="14122" width="21.125" style="11" customWidth="1"/>
    <col min="14123" max="14237" width="3.125" style="11" customWidth="1"/>
    <col min="14238" max="14336" width="9" style="11"/>
    <col min="14337" max="14348" width="3.125" style="11" customWidth="1"/>
    <col min="14349" max="14349" width="17.75" style="11" customWidth="1"/>
    <col min="14350" max="14366" width="3.125" style="11" customWidth="1"/>
    <col min="14367" max="14367" width="2" style="11" customWidth="1"/>
    <col min="14368" max="14368" width="3.125" style="11" customWidth="1"/>
    <col min="14369" max="14373" width="4.25" style="11" customWidth="1"/>
    <col min="14374" max="14375" width="3.125" style="11" customWidth="1"/>
    <col min="14376" max="14378" width="21.125" style="11" customWidth="1"/>
    <col min="14379" max="14493" width="3.125" style="11" customWidth="1"/>
    <col min="14494" max="14592" width="9" style="11"/>
    <col min="14593" max="14604" width="3.125" style="11" customWidth="1"/>
    <col min="14605" max="14605" width="17.75" style="11" customWidth="1"/>
    <col min="14606" max="14622" width="3.125" style="11" customWidth="1"/>
    <col min="14623" max="14623" width="2" style="11" customWidth="1"/>
    <col min="14624" max="14624" width="3.125" style="11" customWidth="1"/>
    <col min="14625" max="14629" width="4.25" style="11" customWidth="1"/>
    <col min="14630" max="14631" width="3.125" style="11" customWidth="1"/>
    <col min="14632" max="14634" width="21.125" style="11" customWidth="1"/>
    <col min="14635" max="14749" width="3.125" style="11" customWidth="1"/>
    <col min="14750" max="14848" width="9" style="11"/>
    <col min="14849" max="14860" width="3.125" style="11" customWidth="1"/>
    <col min="14861" max="14861" width="17.75" style="11" customWidth="1"/>
    <col min="14862" max="14878" width="3.125" style="11" customWidth="1"/>
    <col min="14879" max="14879" width="2" style="11" customWidth="1"/>
    <col min="14880" max="14880" width="3.125" style="11" customWidth="1"/>
    <col min="14881" max="14885" width="4.25" style="11" customWidth="1"/>
    <col min="14886" max="14887" width="3.125" style="11" customWidth="1"/>
    <col min="14888" max="14890" width="21.125" style="11" customWidth="1"/>
    <col min="14891" max="15005" width="3.125" style="11" customWidth="1"/>
    <col min="15006" max="15104" width="9" style="11"/>
    <col min="15105" max="15116" width="3.125" style="11" customWidth="1"/>
    <col min="15117" max="15117" width="17.75" style="11" customWidth="1"/>
    <col min="15118" max="15134" width="3.125" style="11" customWidth="1"/>
    <col min="15135" max="15135" width="2" style="11" customWidth="1"/>
    <col min="15136" max="15136" width="3.125" style="11" customWidth="1"/>
    <col min="15137" max="15141" width="4.25" style="11" customWidth="1"/>
    <col min="15142" max="15143" width="3.125" style="11" customWidth="1"/>
    <col min="15144" max="15146" width="21.125" style="11" customWidth="1"/>
    <col min="15147" max="15261" width="3.125" style="11" customWidth="1"/>
    <col min="15262" max="15360" width="9" style="11"/>
    <col min="15361" max="15372" width="3.125" style="11" customWidth="1"/>
    <col min="15373" max="15373" width="17.75" style="11" customWidth="1"/>
    <col min="15374" max="15390" width="3.125" style="11" customWidth="1"/>
    <col min="15391" max="15391" width="2" style="11" customWidth="1"/>
    <col min="15392" max="15392" width="3.125" style="11" customWidth="1"/>
    <col min="15393" max="15397" width="4.25" style="11" customWidth="1"/>
    <col min="15398" max="15399" width="3.125" style="11" customWidth="1"/>
    <col min="15400" max="15402" width="21.125" style="11" customWidth="1"/>
    <col min="15403" max="15517" width="3.125" style="11" customWidth="1"/>
    <col min="15518" max="15616" width="9" style="11"/>
    <col min="15617" max="15628" width="3.125" style="11" customWidth="1"/>
    <col min="15629" max="15629" width="17.75" style="11" customWidth="1"/>
    <col min="15630" max="15646" width="3.125" style="11" customWidth="1"/>
    <col min="15647" max="15647" width="2" style="11" customWidth="1"/>
    <col min="15648" max="15648" width="3.125" style="11" customWidth="1"/>
    <col min="15649" max="15653" width="4.25" style="11" customWidth="1"/>
    <col min="15654" max="15655" width="3.125" style="11" customWidth="1"/>
    <col min="15656" max="15658" width="21.125" style="11" customWidth="1"/>
    <col min="15659" max="15773" width="3.125" style="11" customWidth="1"/>
    <col min="15774" max="15872" width="9" style="11"/>
    <col min="15873" max="15884" width="3.125" style="11" customWidth="1"/>
    <col min="15885" max="15885" width="17.75" style="11" customWidth="1"/>
    <col min="15886" max="15902" width="3.125" style="11" customWidth="1"/>
    <col min="15903" max="15903" width="2" style="11" customWidth="1"/>
    <col min="15904" max="15904" width="3.125" style="11" customWidth="1"/>
    <col min="15905" max="15909" width="4.25" style="11" customWidth="1"/>
    <col min="15910" max="15911" width="3.125" style="11" customWidth="1"/>
    <col min="15912" max="15914" width="21.125" style="11" customWidth="1"/>
    <col min="15915" max="16029" width="3.125" style="11" customWidth="1"/>
    <col min="16030" max="16128" width="9" style="11"/>
    <col min="16129" max="16140" width="3.125" style="11" customWidth="1"/>
    <col min="16141" max="16141" width="17.75" style="11" customWidth="1"/>
    <col min="16142" max="16158" width="3.125" style="11" customWidth="1"/>
    <col min="16159" max="16159" width="2" style="11" customWidth="1"/>
    <col min="16160" max="16160" width="3.125" style="11" customWidth="1"/>
    <col min="16161" max="16165" width="4.25" style="11" customWidth="1"/>
    <col min="16166" max="16167" width="3.125" style="11" customWidth="1"/>
    <col min="16168" max="16170" width="21.125" style="11" customWidth="1"/>
    <col min="16171" max="16285" width="3.125" style="11" customWidth="1"/>
    <col min="16286" max="16384" width="9" style="11"/>
  </cols>
  <sheetData>
    <row r="1" spans="1:51" x14ac:dyDescent="0.15">
      <c r="B1" s="10" t="s">
        <v>2978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 t="s">
        <v>2979</v>
      </c>
    </row>
    <row r="2" spans="1:51" x14ac:dyDescent="0.15">
      <c r="B2" s="10" t="s">
        <v>2980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2">
        <v>6</v>
      </c>
    </row>
    <row r="3" spans="1:51" ht="24.95" customHeight="1" x14ac:dyDescent="0.15"/>
    <row r="4" spans="1:51" ht="18" customHeight="1" thickBot="1" x14ac:dyDescent="0.2">
      <c r="B4" s="154" t="str">
        <f>공종별집계표!A2</f>
        <v>[ 확장양수장 신설사업 전기공사 ]</v>
      </c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R4" s="155" t="s">
        <v>2981</v>
      </c>
      <c r="S4" s="155"/>
      <c r="T4" s="156" t="str">
        <f ca="1">NUMBERSTRING(AG4,1)</f>
        <v>이억일천구백칠십육만구천</v>
      </c>
      <c r="U4" s="156"/>
      <c r="V4" s="156"/>
      <c r="W4" s="156"/>
      <c r="X4" s="156"/>
      <c r="Y4" s="156"/>
      <c r="Z4" s="156"/>
      <c r="AA4" s="156"/>
      <c r="AB4" s="156"/>
      <c r="AC4" s="157" t="s">
        <v>2982</v>
      </c>
      <c r="AD4" s="157"/>
      <c r="AE4" s="13" t="s">
        <v>2983</v>
      </c>
      <c r="AF4" s="14" t="s">
        <v>2984</v>
      </c>
      <c r="AG4" s="158">
        <f ca="1">M40</f>
        <v>219769000</v>
      </c>
      <c r="AH4" s="158"/>
      <c r="AI4" s="158"/>
      <c r="AJ4" s="158"/>
      <c r="AK4" s="158"/>
      <c r="AL4" s="15" t="s">
        <v>2985</v>
      </c>
      <c r="AM4" s="15"/>
    </row>
    <row r="5" spans="1:51" ht="18" customHeight="1" thickTop="1" x14ac:dyDescent="0.15">
      <c r="A5" s="10" t="s">
        <v>2986</v>
      </c>
      <c r="B5" s="159" t="s">
        <v>2987</v>
      </c>
      <c r="C5" s="160"/>
      <c r="D5" s="160" t="s">
        <v>2988</v>
      </c>
      <c r="E5" s="160"/>
      <c r="F5" s="160"/>
      <c r="G5" s="160"/>
      <c r="H5" s="160"/>
      <c r="I5" s="160"/>
      <c r="J5" s="160"/>
      <c r="K5" s="160"/>
      <c r="L5" s="160"/>
      <c r="M5" s="16" t="s">
        <v>2989</v>
      </c>
      <c r="N5" s="160" t="s">
        <v>2990</v>
      </c>
      <c r="O5" s="160"/>
      <c r="P5" s="160"/>
      <c r="Q5" s="160"/>
      <c r="R5" s="160"/>
      <c r="S5" s="160"/>
      <c r="T5" s="160"/>
      <c r="U5" s="160"/>
      <c r="V5" s="160"/>
      <c r="W5" s="160"/>
      <c r="X5" s="160" t="s">
        <v>2991</v>
      </c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1"/>
      <c r="AM5" s="17"/>
      <c r="AP5" s="18"/>
      <c r="AQ5" s="18"/>
      <c r="AR5" s="18"/>
    </row>
    <row r="6" spans="1:51" ht="15" customHeight="1" x14ac:dyDescent="0.15">
      <c r="A6" s="12" t="s">
        <v>2992</v>
      </c>
      <c r="B6" s="165" t="s">
        <v>2993</v>
      </c>
      <c r="C6" s="142"/>
      <c r="D6" s="142" t="s">
        <v>2994</v>
      </c>
      <c r="E6" s="142"/>
      <c r="F6" s="162" t="s">
        <v>2995</v>
      </c>
      <c r="G6" s="163"/>
      <c r="H6" s="163"/>
      <c r="I6" s="163"/>
      <c r="J6" s="163"/>
      <c r="K6" s="163"/>
      <c r="L6" s="164"/>
      <c r="M6" s="19">
        <f>공종별내역서!F206+공종별내역서!F207</f>
        <v>316686</v>
      </c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3"/>
      <c r="AM6" s="20"/>
      <c r="AN6" s="21" t="s">
        <v>2996</v>
      </c>
      <c r="AO6" s="22">
        <f ca="1">M9+M10+M13</f>
        <v>16151325</v>
      </c>
      <c r="AP6" s="23"/>
      <c r="AQ6" s="23"/>
      <c r="AR6" s="23"/>
      <c r="AS6" s="24"/>
    </row>
    <row r="7" spans="1:51" ht="15" customHeight="1" x14ac:dyDescent="0.15">
      <c r="B7" s="165"/>
      <c r="C7" s="142"/>
      <c r="D7" s="142"/>
      <c r="E7" s="142"/>
      <c r="F7" s="131" t="s">
        <v>2997</v>
      </c>
      <c r="G7" s="131"/>
      <c r="H7" s="131"/>
      <c r="I7" s="131"/>
      <c r="J7" s="131"/>
      <c r="K7" s="131"/>
      <c r="L7" s="131"/>
      <c r="M7" s="2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8"/>
      <c r="AM7" s="20"/>
      <c r="AN7" s="21" t="s">
        <v>2998</v>
      </c>
      <c r="AO7" s="22">
        <f>M38+M39</f>
        <v>196819000</v>
      </c>
      <c r="AP7" s="23"/>
      <c r="AQ7" s="23"/>
      <c r="AR7" s="23"/>
      <c r="AS7" s="24"/>
      <c r="AT7" s="18"/>
      <c r="AU7" s="26"/>
      <c r="AV7" s="26"/>
    </row>
    <row r="8" spans="1:51" ht="15" customHeight="1" x14ac:dyDescent="0.15">
      <c r="B8" s="165"/>
      <c r="C8" s="142"/>
      <c r="D8" s="142"/>
      <c r="E8" s="142"/>
      <c r="F8" s="131" t="s">
        <v>2999</v>
      </c>
      <c r="G8" s="131"/>
      <c r="H8" s="131"/>
      <c r="I8" s="131"/>
      <c r="J8" s="131"/>
      <c r="K8" s="131"/>
      <c r="L8" s="131"/>
      <c r="M8" s="2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8"/>
      <c r="AM8" s="20"/>
      <c r="AN8" s="21" t="s">
        <v>3000</v>
      </c>
      <c r="AO8" s="22">
        <f>M37</f>
        <v>0</v>
      </c>
      <c r="AP8" s="23"/>
      <c r="AQ8" s="23"/>
      <c r="AR8" s="23"/>
      <c r="AS8" s="24"/>
    </row>
    <row r="9" spans="1:51" ht="15" customHeight="1" x14ac:dyDescent="0.15">
      <c r="B9" s="165"/>
      <c r="C9" s="142"/>
      <c r="D9" s="142"/>
      <c r="E9" s="142"/>
      <c r="F9" s="124" t="s">
        <v>3001</v>
      </c>
      <c r="G9" s="124"/>
      <c r="H9" s="124"/>
      <c r="I9" s="124"/>
      <c r="J9" s="124"/>
      <c r="K9" s="124"/>
      <c r="L9" s="124"/>
      <c r="M9" s="27">
        <f>SUM(M6:M8)</f>
        <v>316686</v>
      </c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1"/>
      <c r="AM9" s="20"/>
      <c r="AP9" s="18"/>
      <c r="AQ9" s="18"/>
      <c r="AR9" s="18"/>
    </row>
    <row r="10" spans="1:51" ht="15" customHeight="1" x14ac:dyDescent="0.15">
      <c r="A10" s="12" t="s">
        <v>3002</v>
      </c>
      <c r="B10" s="165"/>
      <c r="C10" s="142"/>
      <c r="D10" s="142" t="s">
        <v>3003</v>
      </c>
      <c r="E10" s="142"/>
      <c r="F10" s="143" t="s">
        <v>3004</v>
      </c>
      <c r="G10" s="143"/>
      <c r="H10" s="143"/>
      <c r="I10" s="143"/>
      <c r="J10" s="143"/>
      <c r="K10" s="143"/>
      <c r="L10" s="143"/>
      <c r="M10" s="19">
        <f>공종별내역서!H206+공종별내역서!H207</f>
        <v>15834639</v>
      </c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72"/>
      <c r="Y10" s="172"/>
      <c r="Z10" s="172"/>
      <c r="AA10" s="172"/>
      <c r="AB10" s="172"/>
      <c r="AC10" s="172"/>
      <c r="AD10" s="172"/>
      <c r="AE10" s="172"/>
      <c r="AF10" s="172"/>
      <c r="AG10" s="172"/>
      <c r="AH10" s="172"/>
      <c r="AI10" s="172"/>
      <c r="AJ10" s="172"/>
      <c r="AK10" s="172"/>
      <c r="AL10" s="173"/>
      <c r="AM10" s="20"/>
      <c r="AN10" s="28"/>
      <c r="AO10" s="29"/>
      <c r="AP10" s="29"/>
      <c r="AQ10" s="29"/>
      <c r="AR10" s="29"/>
    </row>
    <row r="11" spans="1:51" ht="15" customHeight="1" x14ac:dyDescent="0.15">
      <c r="B11" s="165"/>
      <c r="C11" s="142"/>
      <c r="D11" s="142"/>
      <c r="E11" s="142"/>
      <c r="F11" s="131" t="s">
        <v>3005</v>
      </c>
      <c r="G11" s="131"/>
      <c r="H11" s="131"/>
      <c r="I11" s="131"/>
      <c r="J11" s="131"/>
      <c r="K11" s="131"/>
      <c r="L11" s="131"/>
      <c r="M11" s="25">
        <f>INT(M10*R11)</f>
        <v>3024416</v>
      </c>
      <c r="N11" s="106" t="s">
        <v>3006</v>
      </c>
      <c r="O11" s="107"/>
      <c r="P11" s="107"/>
      <c r="Q11" s="107"/>
      <c r="R11" s="174">
        <v>0.191</v>
      </c>
      <c r="S11" s="174"/>
      <c r="T11" s="174"/>
      <c r="U11" s="174"/>
      <c r="V11" s="174"/>
      <c r="W11" s="175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1"/>
      <c r="AM11" s="20"/>
      <c r="AN11" s="24"/>
      <c r="AO11" s="24"/>
      <c r="AP11" s="24"/>
    </row>
    <row r="12" spans="1:51" ht="15" customHeight="1" x14ac:dyDescent="0.15">
      <c r="B12" s="165"/>
      <c r="C12" s="142"/>
      <c r="D12" s="142"/>
      <c r="E12" s="142"/>
      <c r="F12" s="124" t="s">
        <v>3001</v>
      </c>
      <c r="G12" s="124"/>
      <c r="H12" s="124"/>
      <c r="I12" s="124"/>
      <c r="J12" s="124"/>
      <c r="K12" s="124"/>
      <c r="L12" s="124"/>
      <c r="M12" s="27">
        <f>SUM(M10:M11)</f>
        <v>18859055</v>
      </c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7"/>
      <c r="AM12" s="20"/>
      <c r="AN12" s="30"/>
      <c r="AO12" s="30"/>
      <c r="AP12" s="30"/>
      <c r="AQ12" s="101"/>
      <c r="AR12" s="102"/>
      <c r="AS12" s="102"/>
      <c r="AT12" s="102"/>
      <c r="AU12" s="102"/>
      <c r="AV12" s="102"/>
      <c r="AW12" s="102"/>
      <c r="AX12" s="24"/>
      <c r="AY12" s="24"/>
    </row>
    <row r="13" spans="1:51" ht="15" customHeight="1" x14ac:dyDescent="0.15">
      <c r="A13" s="12" t="s">
        <v>3007</v>
      </c>
      <c r="B13" s="165"/>
      <c r="C13" s="142"/>
      <c r="D13" s="142" t="s">
        <v>3008</v>
      </c>
      <c r="E13" s="142"/>
      <c r="F13" s="166" t="s">
        <v>3009</v>
      </c>
      <c r="G13" s="167"/>
      <c r="H13" s="167"/>
      <c r="I13" s="167"/>
      <c r="J13" s="167"/>
      <c r="K13" s="167"/>
      <c r="L13" s="168"/>
      <c r="M13" s="19">
        <f ca="1">INDIRECT(M$1&amp;"!"&amp;$A13&amp;M$2)</f>
        <v>0</v>
      </c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  <c r="AH13" s="170"/>
      <c r="AI13" s="170"/>
      <c r="AJ13" s="170"/>
      <c r="AK13" s="170"/>
      <c r="AL13" s="171"/>
      <c r="AM13" s="20"/>
      <c r="AN13" s="31" t="s">
        <v>3010</v>
      </c>
      <c r="AO13" s="123" t="str">
        <f ca="1">IF(M35+M39&gt;=100000000, "☜ 적용(2.3%)","☜ 삭제")</f>
        <v>☜ 삭제</v>
      </c>
      <c r="AP13" s="123"/>
      <c r="AQ13" s="102"/>
      <c r="AR13" s="102"/>
      <c r="AS13" s="102"/>
      <c r="AT13" s="102"/>
      <c r="AU13" s="102"/>
      <c r="AV13" s="102"/>
      <c r="AW13" s="102"/>
      <c r="AX13" s="24"/>
      <c r="AY13" s="24"/>
    </row>
    <row r="14" spans="1:51" ht="15" customHeight="1" x14ac:dyDescent="0.15">
      <c r="B14" s="165"/>
      <c r="C14" s="142"/>
      <c r="D14" s="142"/>
      <c r="E14" s="142"/>
      <c r="F14" s="131" t="s">
        <v>3011</v>
      </c>
      <c r="G14" s="131"/>
      <c r="H14" s="131"/>
      <c r="I14" s="131"/>
      <c r="J14" s="131"/>
      <c r="K14" s="131"/>
      <c r="L14" s="131"/>
      <c r="M14" s="25">
        <f>INT(M12*Q14)</f>
        <v>190476</v>
      </c>
      <c r="N14" s="70" t="s">
        <v>3012</v>
      </c>
      <c r="O14" s="71"/>
      <c r="P14" s="71"/>
      <c r="Q14" s="112">
        <v>1.01E-2</v>
      </c>
      <c r="R14" s="112"/>
      <c r="S14" s="112"/>
      <c r="T14" s="112"/>
      <c r="U14" s="112"/>
      <c r="V14" s="112"/>
      <c r="W14" s="113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1"/>
      <c r="AM14" s="20"/>
      <c r="AN14" s="32"/>
      <c r="AO14" s="33"/>
      <c r="AP14" s="34"/>
      <c r="AQ14" s="102"/>
      <c r="AR14" s="102"/>
      <c r="AS14" s="102"/>
      <c r="AT14" s="102"/>
      <c r="AU14" s="102"/>
      <c r="AV14" s="102"/>
      <c r="AW14" s="102"/>
      <c r="AX14" s="24"/>
      <c r="AY14" s="24"/>
    </row>
    <row r="15" spans="1:51" ht="15" customHeight="1" x14ac:dyDescent="0.15">
      <c r="B15" s="165"/>
      <c r="C15" s="142"/>
      <c r="D15" s="142"/>
      <c r="E15" s="142"/>
      <c r="F15" s="103" t="s">
        <v>3013</v>
      </c>
      <c r="G15" s="104"/>
      <c r="H15" s="104"/>
      <c r="I15" s="104"/>
      <c r="J15" s="104"/>
      <c r="K15" s="104"/>
      <c r="L15" s="105"/>
      <c r="M15" s="25">
        <f>INT(M12*Q15)</f>
        <v>671382</v>
      </c>
      <c r="N15" s="70" t="s">
        <v>3014</v>
      </c>
      <c r="O15" s="71"/>
      <c r="P15" s="71"/>
      <c r="Q15" s="181">
        <v>3.56E-2</v>
      </c>
      <c r="R15" s="181"/>
      <c r="S15" s="181"/>
      <c r="T15" s="181"/>
      <c r="U15" s="181"/>
      <c r="V15" s="181"/>
      <c r="W15" s="182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1"/>
      <c r="AM15" s="20"/>
      <c r="AN15" s="31" t="s">
        <v>3015</v>
      </c>
      <c r="AO15" s="122" t="str">
        <f ca="1">IF(M35+M39-M16&lt;20000000,"☜ 삭제",IF(M9+M10+M39&lt;=499999999,"☜ 적용(3.11%)",IF(M9+M10+M39&lt;=4999999999,"☜ 교체(2.28%+4,325천원)",IF(M9+M10+M39&gt;=5000000000,"☜ 교체(2.37%)"))))</f>
        <v>☜ 적용(3.11%)</v>
      </c>
      <c r="AP15" s="122"/>
      <c r="AQ15" s="102"/>
      <c r="AR15" s="102"/>
      <c r="AS15" s="102"/>
      <c r="AT15" s="102"/>
      <c r="AU15" s="102"/>
      <c r="AV15" s="102"/>
      <c r="AW15" s="102"/>
      <c r="AX15" s="24"/>
      <c r="AY15" s="24"/>
    </row>
    <row r="16" spans="1:51" ht="15" customHeight="1" x14ac:dyDescent="0.15">
      <c r="B16" s="165"/>
      <c r="C16" s="142"/>
      <c r="D16" s="142"/>
      <c r="E16" s="142"/>
      <c r="F16" s="109" t="s">
        <v>3016</v>
      </c>
      <c r="G16" s="110"/>
      <c r="H16" s="110"/>
      <c r="I16" s="110"/>
      <c r="J16" s="110"/>
      <c r="K16" s="110"/>
      <c r="L16" s="111"/>
      <c r="M16" s="25">
        <f>(M9+M10)*0.0207*0.7*1.2</f>
        <v>280839.23909999995</v>
      </c>
      <c r="N16" s="120" t="s">
        <v>3104</v>
      </c>
      <c r="O16" s="120"/>
      <c r="P16" s="120"/>
      <c r="Q16" s="120"/>
      <c r="R16" s="120"/>
      <c r="S16" s="120"/>
      <c r="T16" s="120"/>
      <c r="U16" s="120"/>
      <c r="V16" s="120"/>
      <c r="W16" s="120"/>
      <c r="X16" s="126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8"/>
      <c r="AM16" s="20"/>
      <c r="AN16" s="35"/>
      <c r="AO16" s="36" t="s">
        <v>3017</v>
      </c>
      <c r="AP16" s="36" t="s">
        <v>3018</v>
      </c>
      <c r="AQ16" s="102"/>
      <c r="AR16" s="102"/>
      <c r="AS16" s="102"/>
      <c r="AT16" s="102"/>
      <c r="AU16" s="102"/>
      <c r="AV16" s="102"/>
      <c r="AW16" s="102"/>
      <c r="AX16" s="24"/>
      <c r="AY16" s="24"/>
    </row>
    <row r="17" spans="2:51" ht="15" customHeight="1" x14ac:dyDescent="0.15">
      <c r="B17" s="165"/>
      <c r="C17" s="142"/>
      <c r="D17" s="142"/>
      <c r="E17" s="142"/>
      <c r="F17" s="109" t="s">
        <v>3105</v>
      </c>
      <c r="G17" s="110"/>
      <c r="H17" s="110"/>
      <c r="I17" s="110"/>
      <c r="J17" s="110"/>
      <c r="K17" s="110"/>
      <c r="L17" s="111"/>
      <c r="M17" s="37">
        <f>M12*Q17</f>
        <v>16973.1495</v>
      </c>
      <c r="N17" s="70" t="s">
        <v>3012</v>
      </c>
      <c r="O17" s="88"/>
      <c r="P17" s="88"/>
      <c r="Q17" s="112">
        <v>8.9999999999999998E-4</v>
      </c>
      <c r="R17" s="112"/>
      <c r="S17" s="112"/>
      <c r="T17" s="112"/>
      <c r="U17" s="112"/>
      <c r="V17" s="112"/>
      <c r="W17" s="113"/>
      <c r="X17" s="87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9"/>
      <c r="AM17" s="20"/>
      <c r="AN17" s="35"/>
      <c r="AO17" s="36"/>
      <c r="AP17" s="36"/>
      <c r="AQ17" s="86"/>
      <c r="AR17" s="86"/>
      <c r="AS17" s="86"/>
      <c r="AT17" s="86"/>
      <c r="AU17" s="86"/>
      <c r="AV17" s="86"/>
      <c r="AW17" s="86"/>
      <c r="AX17" s="24"/>
      <c r="AY17" s="24"/>
    </row>
    <row r="18" spans="2:51" ht="15" customHeight="1" x14ac:dyDescent="0.15">
      <c r="B18" s="165"/>
      <c r="C18" s="142"/>
      <c r="D18" s="142"/>
      <c r="E18" s="142"/>
      <c r="F18" s="109" t="s">
        <v>3106</v>
      </c>
      <c r="G18" s="110"/>
      <c r="H18" s="110"/>
      <c r="I18" s="110"/>
      <c r="J18" s="110"/>
      <c r="K18" s="110"/>
      <c r="L18" s="111"/>
      <c r="M18" s="37">
        <f>M12*Q18</f>
        <v>1131.5433</v>
      </c>
      <c r="N18" s="70" t="s">
        <v>3012</v>
      </c>
      <c r="O18" s="88"/>
      <c r="P18" s="88"/>
      <c r="Q18" s="114">
        <v>6.0000000000000002E-5</v>
      </c>
      <c r="R18" s="114"/>
      <c r="S18" s="114"/>
      <c r="T18" s="114"/>
      <c r="U18" s="114"/>
      <c r="V18" s="114"/>
      <c r="W18" s="115"/>
      <c r="X18" s="87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9"/>
      <c r="AM18" s="20"/>
      <c r="AN18" s="35"/>
      <c r="AO18" s="36"/>
      <c r="AP18" s="36"/>
      <c r="AQ18" s="86"/>
      <c r="AR18" s="86"/>
      <c r="AS18" s="86"/>
      <c r="AT18" s="86"/>
      <c r="AU18" s="86"/>
      <c r="AV18" s="86"/>
      <c r="AW18" s="86"/>
      <c r="AX18" s="24"/>
      <c r="AY18" s="24"/>
    </row>
    <row r="19" spans="2:51" ht="15" customHeight="1" x14ac:dyDescent="0.15">
      <c r="B19" s="165"/>
      <c r="C19" s="142"/>
      <c r="D19" s="142"/>
      <c r="E19" s="142"/>
      <c r="F19" s="192" t="s">
        <v>3019</v>
      </c>
      <c r="G19" s="193"/>
      <c r="H19" s="193"/>
      <c r="I19" s="193"/>
      <c r="J19" s="193"/>
      <c r="K19" s="193"/>
      <c r="L19" s="194"/>
      <c r="M19" s="37">
        <f>INT(M10*R19)</f>
        <v>0</v>
      </c>
      <c r="N19" s="72"/>
      <c r="O19" s="73"/>
      <c r="P19" s="73"/>
      <c r="Q19" s="73"/>
      <c r="R19" s="195"/>
      <c r="S19" s="195"/>
      <c r="T19" s="195"/>
      <c r="U19" s="195"/>
      <c r="V19" s="195"/>
      <c r="W19" s="196"/>
      <c r="X19" s="126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8"/>
      <c r="AM19" s="20"/>
      <c r="AN19" s="35" t="s">
        <v>3020</v>
      </c>
      <c r="AO19" s="38">
        <f>INT((($M$9+$M$10)+($M$39/1.1))*3.11%)</f>
        <v>502306</v>
      </c>
      <c r="AP19" s="38">
        <f>INT((($M$9+$M$10)+($M$39/1.1))*2.28%)+4325000</f>
        <v>4693250</v>
      </c>
      <c r="AQ19" s="39"/>
      <c r="AR19" s="39"/>
      <c r="AS19" s="39"/>
      <c r="AT19" s="39"/>
      <c r="AU19" s="39"/>
      <c r="AV19" s="39"/>
      <c r="AW19" s="39"/>
      <c r="AX19" s="24"/>
      <c r="AY19" s="24"/>
    </row>
    <row r="20" spans="2:51" ht="15" customHeight="1" x14ac:dyDescent="0.15">
      <c r="B20" s="165"/>
      <c r="C20" s="142"/>
      <c r="D20" s="142"/>
      <c r="E20" s="142"/>
      <c r="F20" s="192" t="s">
        <v>3021</v>
      </c>
      <c r="G20" s="193"/>
      <c r="H20" s="193"/>
      <c r="I20" s="193"/>
      <c r="J20" s="193"/>
      <c r="K20" s="193"/>
      <c r="L20" s="194"/>
      <c r="M20" s="37">
        <f>INT(M10*R20)</f>
        <v>0</v>
      </c>
      <c r="N20" s="72"/>
      <c r="O20" s="73"/>
      <c r="P20" s="73"/>
      <c r="Q20" s="73"/>
      <c r="R20" s="197"/>
      <c r="S20" s="197"/>
      <c r="T20" s="197"/>
      <c r="U20" s="197"/>
      <c r="V20" s="197"/>
      <c r="W20" s="198"/>
      <c r="X20" s="126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8"/>
      <c r="AM20" s="20"/>
      <c r="AN20" s="35" t="s">
        <v>3022</v>
      </c>
      <c r="AO20" s="38">
        <f>INT((($M$9+$M$10)*3.11%)*1.2)</f>
        <v>602767</v>
      </c>
      <c r="AP20" s="38">
        <f>INT((($M$9+$M$10)*2.28%)+4325000)*1.2</f>
        <v>5631900</v>
      </c>
      <c r="AQ20" s="24"/>
      <c r="AR20" s="24"/>
      <c r="AS20" s="24"/>
      <c r="AT20" s="24"/>
      <c r="AU20" s="24"/>
      <c r="AV20" s="24"/>
      <c r="AW20" s="24"/>
      <c r="AX20" s="24"/>
      <c r="AY20" s="24"/>
    </row>
    <row r="21" spans="2:51" ht="15" customHeight="1" x14ac:dyDescent="0.15">
      <c r="B21" s="165"/>
      <c r="C21" s="142"/>
      <c r="D21" s="142"/>
      <c r="E21" s="142"/>
      <c r="F21" s="176" t="s">
        <v>3023</v>
      </c>
      <c r="G21" s="177"/>
      <c r="H21" s="177"/>
      <c r="I21" s="177"/>
      <c r="J21" s="177"/>
      <c r="K21" s="177"/>
      <c r="L21" s="178"/>
      <c r="M21" s="37">
        <f>INT(M19*R21)</f>
        <v>0</v>
      </c>
      <c r="N21" s="72"/>
      <c r="O21" s="73"/>
      <c r="P21" s="73"/>
      <c r="Q21" s="73"/>
      <c r="R21" s="129"/>
      <c r="S21" s="129"/>
      <c r="T21" s="129"/>
      <c r="U21" s="129"/>
      <c r="V21" s="129"/>
      <c r="W21" s="130"/>
      <c r="X21" s="126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8"/>
      <c r="AM21" s="20"/>
      <c r="AN21" s="40"/>
      <c r="AO21" s="41" t="s">
        <v>3066</v>
      </c>
      <c r="AP21" s="41" t="s">
        <v>3068</v>
      </c>
      <c r="AQ21" s="24"/>
      <c r="AR21" s="24"/>
      <c r="AS21" s="24"/>
      <c r="AT21" s="24"/>
      <c r="AU21" s="24"/>
      <c r="AV21" s="24"/>
      <c r="AW21" s="24"/>
      <c r="AX21" s="24"/>
      <c r="AY21" s="24"/>
    </row>
    <row r="22" spans="2:51" ht="15" customHeight="1" x14ac:dyDescent="0.15">
      <c r="B22" s="165"/>
      <c r="C22" s="142"/>
      <c r="D22" s="142"/>
      <c r="E22" s="142"/>
      <c r="F22" s="131" t="s">
        <v>3024</v>
      </c>
      <c r="G22" s="131"/>
      <c r="H22" s="131"/>
      <c r="I22" s="131"/>
      <c r="J22" s="131"/>
      <c r="K22" s="131"/>
      <c r="L22" s="131"/>
      <c r="M22" s="25">
        <f>INT((M9+M12)*Q22)</f>
        <v>0</v>
      </c>
      <c r="N22" s="106"/>
      <c r="O22" s="107"/>
      <c r="P22" s="107"/>
      <c r="Q22" s="174"/>
      <c r="R22" s="174"/>
      <c r="S22" s="174"/>
      <c r="T22" s="174"/>
      <c r="U22" s="174"/>
      <c r="V22" s="174"/>
      <c r="W22" s="175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1"/>
      <c r="AM22" s="20"/>
      <c r="AN22" s="40"/>
      <c r="AO22" s="41" t="s">
        <v>3067</v>
      </c>
      <c r="AP22" s="41" t="s">
        <v>3069</v>
      </c>
      <c r="AQ22" s="24"/>
      <c r="AR22" s="24"/>
      <c r="AS22" s="24"/>
      <c r="AT22" s="24"/>
      <c r="AU22" s="24"/>
      <c r="AV22" s="24"/>
      <c r="AW22" s="24"/>
      <c r="AX22" s="24"/>
      <c r="AY22" s="24"/>
    </row>
    <row r="23" spans="2:51" ht="15" customHeight="1" x14ac:dyDescent="0.15">
      <c r="B23" s="165"/>
      <c r="C23" s="142"/>
      <c r="D23" s="142"/>
      <c r="E23" s="142"/>
      <c r="F23" s="131" t="s">
        <v>3025</v>
      </c>
      <c r="G23" s="131"/>
      <c r="H23" s="131"/>
      <c r="I23" s="131"/>
      <c r="J23" s="131"/>
      <c r="K23" s="131"/>
      <c r="L23" s="131"/>
      <c r="M23" s="58"/>
      <c r="N23" s="151" t="str">
        <f ca="1">IF(M35+M39&gt;=100000000, "직접노무비의 2.3%","")</f>
        <v/>
      </c>
      <c r="O23" s="151"/>
      <c r="P23" s="151"/>
      <c r="Q23" s="151"/>
      <c r="R23" s="151"/>
      <c r="S23" s="151"/>
      <c r="T23" s="151"/>
      <c r="U23" s="151"/>
      <c r="V23" s="151"/>
      <c r="W23" s="151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1"/>
      <c r="AM23" s="20"/>
      <c r="AN23" s="40"/>
      <c r="AO23" s="40"/>
      <c r="AP23" s="40"/>
    </row>
    <row r="24" spans="2:51" ht="15" customHeight="1" x14ac:dyDescent="0.15">
      <c r="B24" s="165"/>
      <c r="C24" s="142"/>
      <c r="D24" s="142"/>
      <c r="E24" s="142"/>
      <c r="F24" s="109" t="s">
        <v>3026</v>
      </c>
      <c r="G24" s="152"/>
      <c r="H24" s="152"/>
      <c r="I24" s="152"/>
      <c r="J24" s="152"/>
      <c r="K24" s="152"/>
      <c r="L24" s="153"/>
      <c r="M24" s="25"/>
      <c r="N24" s="106"/>
      <c r="O24" s="107"/>
      <c r="P24" s="107"/>
      <c r="Q24" s="107"/>
      <c r="R24" s="107"/>
      <c r="S24" s="107"/>
      <c r="T24" s="107"/>
      <c r="U24" s="107"/>
      <c r="V24" s="107"/>
      <c r="W24" s="108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1"/>
      <c r="AM24" s="20"/>
      <c r="AN24" s="40"/>
      <c r="AO24" s="40"/>
      <c r="AP24" s="40"/>
      <c r="AQ24" s="24"/>
      <c r="AR24" s="24"/>
      <c r="AS24" s="24"/>
    </row>
    <row r="25" spans="2:51" ht="15" customHeight="1" x14ac:dyDescent="0.15">
      <c r="B25" s="165"/>
      <c r="C25" s="142"/>
      <c r="D25" s="142"/>
      <c r="E25" s="142"/>
      <c r="F25" s="131" t="s">
        <v>3027</v>
      </c>
      <c r="G25" s="131"/>
      <c r="H25" s="131"/>
      <c r="I25" s="131"/>
      <c r="J25" s="131"/>
      <c r="K25" s="131"/>
      <c r="L25" s="131"/>
      <c r="M25" s="25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1"/>
      <c r="AM25" s="20"/>
      <c r="AN25" s="40"/>
      <c r="AO25" s="40"/>
      <c r="AP25" s="40"/>
      <c r="AQ25" s="24"/>
      <c r="AR25" s="24"/>
      <c r="AS25" s="24"/>
    </row>
    <row r="26" spans="2:51" ht="15" customHeight="1" x14ac:dyDescent="0.15">
      <c r="B26" s="165"/>
      <c r="C26" s="142"/>
      <c r="D26" s="142"/>
      <c r="E26" s="142"/>
      <c r="F26" s="179" t="s">
        <v>3028</v>
      </c>
      <c r="G26" s="180"/>
      <c r="H26" s="180"/>
      <c r="I26" s="180"/>
      <c r="J26" s="180"/>
      <c r="K26" s="180"/>
      <c r="L26" s="180"/>
      <c r="M26" s="25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1"/>
      <c r="AM26" s="20"/>
      <c r="AN26" s="42"/>
      <c r="AO26" s="24"/>
      <c r="AP26" s="24"/>
      <c r="AQ26" s="24"/>
      <c r="AR26" s="24"/>
      <c r="AS26" s="24"/>
    </row>
    <row r="27" spans="2:51" ht="15" customHeight="1" x14ac:dyDescent="0.15">
      <c r="B27" s="165"/>
      <c r="C27" s="142"/>
      <c r="D27" s="142"/>
      <c r="E27" s="142"/>
      <c r="F27" s="124" t="s">
        <v>3001</v>
      </c>
      <c r="G27" s="124"/>
      <c r="H27" s="124"/>
      <c r="I27" s="124"/>
      <c r="J27" s="124"/>
      <c r="K27" s="124"/>
      <c r="L27" s="124"/>
      <c r="M27" s="27">
        <f ca="1">SUM(M13:M26)</f>
        <v>1160801.9319</v>
      </c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7"/>
      <c r="AM27" s="20"/>
      <c r="AN27" s="42"/>
      <c r="AO27" s="24"/>
      <c r="AP27" s="24"/>
      <c r="AQ27" s="24"/>
      <c r="AR27" s="24"/>
      <c r="AS27" s="24"/>
    </row>
    <row r="28" spans="2:51" ht="15" customHeight="1" x14ac:dyDescent="0.15">
      <c r="B28" s="165"/>
      <c r="C28" s="142"/>
      <c r="D28" s="118" t="s">
        <v>3029</v>
      </c>
      <c r="E28" s="118"/>
      <c r="F28" s="118"/>
      <c r="G28" s="118"/>
      <c r="H28" s="118"/>
      <c r="I28" s="118"/>
      <c r="J28" s="118"/>
      <c r="K28" s="118"/>
      <c r="L28" s="118"/>
      <c r="M28" s="43">
        <f ca="1">M9+M12+M27</f>
        <v>20336542.931899998</v>
      </c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2"/>
      <c r="AM28" s="20"/>
      <c r="AN28" s="44"/>
    </row>
    <row r="29" spans="2:51" ht="15" customHeight="1" x14ac:dyDescent="0.15">
      <c r="B29" s="183" t="s">
        <v>3030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45"/>
      <c r="N29" s="185"/>
      <c r="O29" s="186"/>
      <c r="P29" s="187"/>
      <c r="Q29" s="187"/>
      <c r="R29" s="187"/>
      <c r="S29" s="187"/>
      <c r="T29" s="187"/>
      <c r="U29" s="187"/>
      <c r="V29" s="187"/>
      <c r="W29" s="188"/>
      <c r="X29" s="189" t="s">
        <v>3070</v>
      </c>
      <c r="Y29" s="190"/>
      <c r="Z29" s="190"/>
      <c r="AA29" s="190"/>
      <c r="AB29" s="190"/>
      <c r="AC29" s="190"/>
      <c r="AD29" s="190"/>
      <c r="AE29" s="190"/>
      <c r="AF29" s="190"/>
      <c r="AG29" s="190"/>
      <c r="AH29" s="190"/>
      <c r="AI29" s="190"/>
      <c r="AJ29" s="190"/>
      <c r="AK29" s="190"/>
      <c r="AL29" s="191"/>
      <c r="AM29" s="20"/>
      <c r="AN29" s="44"/>
    </row>
    <row r="30" spans="2:51" ht="15" customHeight="1" x14ac:dyDescent="0.15">
      <c r="B30" s="132" t="s">
        <v>3031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25"/>
      <c r="N30" s="106"/>
      <c r="O30" s="107"/>
      <c r="P30" s="107"/>
      <c r="Q30" s="107"/>
      <c r="R30" s="107"/>
      <c r="S30" s="107"/>
      <c r="T30" s="107"/>
      <c r="U30" s="107"/>
      <c r="V30" s="107"/>
      <c r="W30" s="108"/>
      <c r="X30" s="137" t="s">
        <v>3032</v>
      </c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8"/>
      <c r="AM30" s="20"/>
      <c r="AN30" s="44"/>
    </row>
    <row r="31" spans="2:51" ht="15" customHeight="1" x14ac:dyDescent="0.15">
      <c r="B31" s="146" t="s">
        <v>3033</v>
      </c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46"/>
      <c r="N31" s="90"/>
      <c r="O31" s="91"/>
      <c r="P31" s="91"/>
      <c r="Q31" s="91"/>
      <c r="R31" s="91"/>
      <c r="S31" s="91"/>
      <c r="T31" s="91"/>
      <c r="U31" s="91"/>
      <c r="V31" s="91"/>
      <c r="W31" s="92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8"/>
      <c r="AJ31" s="148"/>
      <c r="AK31" s="148"/>
      <c r="AL31" s="149"/>
      <c r="AM31" s="20"/>
      <c r="AN31" s="44"/>
    </row>
    <row r="32" spans="2:51" ht="15" customHeight="1" x14ac:dyDescent="0.15">
      <c r="B32" s="146" t="s">
        <v>3107</v>
      </c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46">
        <f ca="1">(M28+M38/1.1)*0.0026477</f>
        <v>527588.39772079152</v>
      </c>
      <c r="N32" s="150" t="s">
        <v>3108</v>
      </c>
      <c r="O32" s="150"/>
      <c r="P32" s="150"/>
      <c r="Q32" s="150"/>
      <c r="R32" s="150"/>
      <c r="S32" s="150"/>
      <c r="T32" s="150"/>
      <c r="U32" s="150"/>
      <c r="V32" s="150"/>
      <c r="W32" s="150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9"/>
      <c r="AM32" s="20"/>
    </row>
    <row r="33" spans="1:42" ht="15" customHeight="1" x14ac:dyDescent="0.15">
      <c r="B33" s="199" t="s">
        <v>3034</v>
      </c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19">
        <f ca="1">SUM(M28:M32)</f>
        <v>20864131.32962079</v>
      </c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72"/>
      <c r="Y33" s="172"/>
      <c r="Z33" s="172"/>
      <c r="AA33" s="172"/>
      <c r="AB33" s="172"/>
      <c r="AC33" s="172"/>
      <c r="AD33" s="172"/>
      <c r="AE33" s="172"/>
      <c r="AF33" s="172"/>
      <c r="AG33" s="172"/>
      <c r="AH33" s="172"/>
      <c r="AI33" s="172"/>
      <c r="AJ33" s="172"/>
      <c r="AK33" s="172"/>
      <c r="AL33" s="173"/>
      <c r="AM33" s="20"/>
    </row>
    <row r="34" spans="1:42" ht="15" customHeight="1" x14ac:dyDescent="0.15">
      <c r="B34" s="215" t="s">
        <v>3035</v>
      </c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7">
        <f ca="1">INT(M33*R34)</f>
        <v>2086413</v>
      </c>
      <c r="N34" s="47" t="s">
        <v>3036</v>
      </c>
      <c r="O34" s="48"/>
      <c r="P34" s="48"/>
      <c r="Q34" s="48"/>
      <c r="R34" s="217">
        <v>0.1</v>
      </c>
      <c r="S34" s="217"/>
      <c r="T34" s="217"/>
      <c r="U34" s="217"/>
      <c r="V34" s="217"/>
      <c r="W34" s="218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1"/>
      <c r="AM34" s="20"/>
    </row>
    <row r="35" spans="1:42" ht="15" customHeight="1" x14ac:dyDescent="0.15">
      <c r="B35" s="199" t="s">
        <v>3037</v>
      </c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19">
        <f ca="1">ROUNDDOWN(M33+M34,-3)</f>
        <v>22950000</v>
      </c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219" t="s">
        <v>3038</v>
      </c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20"/>
      <c r="AM35" s="20"/>
    </row>
    <row r="36" spans="1:42" s="64" customFormat="1" ht="15" customHeight="1" x14ac:dyDescent="0.3">
      <c r="A36" s="59"/>
      <c r="B36" s="132" t="s">
        <v>3047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25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5" t="s">
        <v>3040</v>
      </c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6"/>
      <c r="AM36" s="60"/>
      <c r="AN36" s="61">
        <v>5808000</v>
      </c>
      <c r="AO36" s="62" t="s">
        <v>3041</v>
      </c>
      <c r="AP36" s="63"/>
    </row>
    <row r="37" spans="1:42" ht="15" customHeight="1" x14ac:dyDescent="0.3">
      <c r="B37" s="207" t="s">
        <v>3039</v>
      </c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49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37" t="s">
        <v>3040</v>
      </c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8"/>
      <c r="AM37" s="50"/>
      <c r="AN37" s="51">
        <f>공종별집계표!L12</f>
        <v>0</v>
      </c>
      <c r="AO37" s="52" t="s">
        <v>3041</v>
      </c>
      <c r="AP37" s="53"/>
    </row>
    <row r="38" spans="1:42" ht="15" customHeight="1" x14ac:dyDescent="0.3">
      <c r="B38" s="207" t="s">
        <v>3042</v>
      </c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49">
        <f>ROUNDUP(AN38,-3)</f>
        <v>196819000</v>
      </c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37" t="s">
        <v>3040</v>
      </c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8"/>
      <c r="AM38" s="50"/>
      <c r="AN38" s="51">
        <f>공종별집계표!L14</f>
        <v>196818552</v>
      </c>
      <c r="AO38" s="52" t="s">
        <v>3043</v>
      </c>
      <c r="AP38" s="54"/>
    </row>
    <row r="39" spans="1:42" ht="15" customHeight="1" x14ac:dyDescent="0.3">
      <c r="B39" s="209" t="s">
        <v>3044</v>
      </c>
      <c r="C39" s="210"/>
      <c r="D39" s="210"/>
      <c r="E39" s="210"/>
      <c r="F39" s="210"/>
      <c r="G39" s="210"/>
      <c r="H39" s="210"/>
      <c r="I39" s="210"/>
      <c r="J39" s="210"/>
      <c r="K39" s="210"/>
      <c r="L39" s="211"/>
      <c r="M39" s="49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3" t="s">
        <v>3040</v>
      </c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4"/>
      <c r="AM39" s="20"/>
      <c r="AN39" s="51"/>
      <c r="AO39" s="52" t="s">
        <v>3045</v>
      </c>
      <c r="AP39" s="54"/>
    </row>
    <row r="40" spans="1:42" ht="20.100000000000001" customHeight="1" thickBot="1" x14ac:dyDescent="0.2">
      <c r="B40" s="203" t="s">
        <v>3046</v>
      </c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55">
        <f ca="1">SUM(M35:M39)</f>
        <v>219769000</v>
      </c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6"/>
      <c r="AM40" s="56"/>
      <c r="AN40" s="42"/>
      <c r="AO40" s="24"/>
      <c r="AP40" s="24"/>
    </row>
    <row r="41" spans="1:42" ht="18" customHeight="1" thickTop="1" x14ac:dyDescent="0.15">
      <c r="AN41" s="44"/>
    </row>
    <row r="42" spans="1:42" ht="18" customHeight="1" x14ac:dyDescent="0.3">
      <c r="M42" s="57"/>
      <c r="AN42" s="42"/>
      <c r="AO42" s="24"/>
      <c r="AP42" s="24"/>
    </row>
    <row r="43" spans="1:42" ht="18" customHeight="1" x14ac:dyDescent="0.3">
      <c r="M43" s="57"/>
      <c r="AN43" s="42"/>
      <c r="AO43" s="24"/>
      <c r="AP43" s="24"/>
    </row>
    <row r="44" spans="1:42" ht="18" customHeight="1" x14ac:dyDescent="0.15"/>
    <row r="45" spans="1:42" ht="18" customHeight="1" x14ac:dyDescent="0.15"/>
    <row r="46" spans="1:42" ht="18" customHeight="1" x14ac:dyDescent="0.15"/>
    <row r="47" spans="1:42" ht="18" customHeight="1" x14ac:dyDescent="0.15"/>
    <row r="48" spans="1:42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  <row r="1248" ht="18" customHeight="1" x14ac:dyDescent="0.15"/>
    <row r="1249" ht="18" customHeight="1" x14ac:dyDescent="0.15"/>
    <row r="1250" ht="18" customHeight="1" x14ac:dyDescent="0.15"/>
    <row r="1251" ht="18" customHeight="1" x14ac:dyDescent="0.15"/>
  </sheetData>
  <mergeCells count="124">
    <mergeCell ref="X32:AL32"/>
    <mergeCell ref="B33:L33"/>
    <mergeCell ref="N33:W33"/>
    <mergeCell ref="X33:AL33"/>
    <mergeCell ref="X28:AL28"/>
    <mergeCell ref="B40:L40"/>
    <mergeCell ref="N40:W40"/>
    <mergeCell ref="X40:AL40"/>
    <mergeCell ref="B37:L37"/>
    <mergeCell ref="N37:W37"/>
    <mergeCell ref="X37:AL37"/>
    <mergeCell ref="B38:L38"/>
    <mergeCell ref="N38:W38"/>
    <mergeCell ref="X38:AL38"/>
    <mergeCell ref="B39:L39"/>
    <mergeCell ref="N39:W39"/>
    <mergeCell ref="X39:AL39"/>
    <mergeCell ref="B34:L34"/>
    <mergeCell ref="R34:W34"/>
    <mergeCell ref="X34:AL34"/>
    <mergeCell ref="B35:L35"/>
    <mergeCell ref="N35:W35"/>
    <mergeCell ref="X35:AL35"/>
    <mergeCell ref="B32:L32"/>
    <mergeCell ref="B30:L30"/>
    <mergeCell ref="X30:AL30"/>
    <mergeCell ref="F27:L27"/>
    <mergeCell ref="N27:W27"/>
    <mergeCell ref="F16:L16"/>
    <mergeCell ref="B29:L29"/>
    <mergeCell ref="N29:O29"/>
    <mergeCell ref="P29:W29"/>
    <mergeCell ref="X29:AL29"/>
    <mergeCell ref="F19:L19"/>
    <mergeCell ref="R19:W19"/>
    <mergeCell ref="X19:AL19"/>
    <mergeCell ref="F20:L20"/>
    <mergeCell ref="R20:W20"/>
    <mergeCell ref="X20:AL20"/>
    <mergeCell ref="F25:L25"/>
    <mergeCell ref="X24:AL24"/>
    <mergeCell ref="Q22:W22"/>
    <mergeCell ref="X22:AL22"/>
    <mergeCell ref="X10:AL10"/>
    <mergeCell ref="F11:L11"/>
    <mergeCell ref="N11:Q11"/>
    <mergeCell ref="R11:W11"/>
    <mergeCell ref="F21:L21"/>
    <mergeCell ref="F26:L26"/>
    <mergeCell ref="Q15:W15"/>
    <mergeCell ref="N26:W26"/>
    <mergeCell ref="X26:AL26"/>
    <mergeCell ref="AQ14:AW15"/>
    <mergeCell ref="X11:AL11"/>
    <mergeCell ref="B4:M4"/>
    <mergeCell ref="R4:S4"/>
    <mergeCell ref="T4:AB4"/>
    <mergeCell ref="AC4:AD4"/>
    <mergeCell ref="AG4:AK4"/>
    <mergeCell ref="B5:C5"/>
    <mergeCell ref="D5:L5"/>
    <mergeCell ref="N5:W5"/>
    <mergeCell ref="X5:AL5"/>
    <mergeCell ref="F7:L7"/>
    <mergeCell ref="N7:W7"/>
    <mergeCell ref="X7:AL7"/>
    <mergeCell ref="D6:E9"/>
    <mergeCell ref="F6:L6"/>
    <mergeCell ref="B6:C28"/>
    <mergeCell ref="D13:E27"/>
    <mergeCell ref="F13:L13"/>
    <mergeCell ref="N13:W13"/>
    <mergeCell ref="X13:AL13"/>
    <mergeCell ref="N6:W6"/>
    <mergeCell ref="X6:AL6"/>
    <mergeCell ref="N25:W25"/>
    <mergeCell ref="B36:L36"/>
    <mergeCell ref="N36:W36"/>
    <mergeCell ref="X36:AL36"/>
    <mergeCell ref="X8:AL8"/>
    <mergeCell ref="F9:L9"/>
    <mergeCell ref="N9:W9"/>
    <mergeCell ref="X9:AL9"/>
    <mergeCell ref="D10:E12"/>
    <mergeCell ref="F10:L10"/>
    <mergeCell ref="N10:W10"/>
    <mergeCell ref="F8:L8"/>
    <mergeCell ref="N8:W8"/>
    <mergeCell ref="F14:L14"/>
    <mergeCell ref="Q14:W14"/>
    <mergeCell ref="X14:AL14"/>
    <mergeCell ref="B31:L31"/>
    <mergeCell ref="X31:AL31"/>
    <mergeCell ref="N32:W32"/>
    <mergeCell ref="X25:AL25"/>
    <mergeCell ref="F23:L23"/>
    <mergeCell ref="N23:W23"/>
    <mergeCell ref="X23:AL23"/>
    <mergeCell ref="F24:L24"/>
    <mergeCell ref="N24:W24"/>
    <mergeCell ref="AQ12:AW12"/>
    <mergeCell ref="F15:L15"/>
    <mergeCell ref="N30:W30"/>
    <mergeCell ref="F17:L17"/>
    <mergeCell ref="F18:L18"/>
    <mergeCell ref="Q17:W17"/>
    <mergeCell ref="Q18:W18"/>
    <mergeCell ref="X27:AL27"/>
    <mergeCell ref="D28:L28"/>
    <mergeCell ref="N28:W28"/>
    <mergeCell ref="X15:AL15"/>
    <mergeCell ref="AO15:AP15"/>
    <mergeCell ref="AO13:AP13"/>
    <mergeCell ref="F12:L12"/>
    <mergeCell ref="N12:W12"/>
    <mergeCell ref="X12:AL12"/>
    <mergeCell ref="N16:W16"/>
    <mergeCell ref="X16:AL16"/>
    <mergeCell ref="AQ16:AW16"/>
    <mergeCell ref="R21:W21"/>
    <mergeCell ref="X21:AL21"/>
    <mergeCell ref="F22:L22"/>
    <mergeCell ref="N22:P22"/>
    <mergeCell ref="AQ13:AW13"/>
  </mergeCells>
  <phoneticPr fontId="3" type="noConversion"/>
  <pageMargins left="0.78740157480314965" right="0" top="0.39370078740157483" bottom="0.39370078740157483" header="0.51181102362204722" footer="0.51181102362204722"/>
  <pageSetup paperSize="9" scale="9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topLeftCell="A6" zoomScale="85" zoomScaleNormal="100" zoomScaleSheetLayoutView="85" workbookViewId="0">
      <selection activeCell="A23" sqref="A23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20" ht="30" customHeight="1" x14ac:dyDescent="0.3">
      <c r="A2" s="225" t="s">
        <v>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</row>
    <row r="3" spans="1:20" ht="30" customHeight="1" x14ac:dyDescent="0.3">
      <c r="A3" s="222" t="s">
        <v>2</v>
      </c>
      <c r="B3" s="222" t="s">
        <v>3</v>
      </c>
      <c r="C3" s="222" t="s">
        <v>4</v>
      </c>
      <c r="D3" s="222" t="s">
        <v>5</v>
      </c>
      <c r="E3" s="222" t="s">
        <v>6</v>
      </c>
      <c r="F3" s="222"/>
      <c r="G3" s="222" t="s">
        <v>9</v>
      </c>
      <c r="H3" s="222"/>
      <c r="I3" s="222" t="s">
        <v>10</v>
      </c>
      <c r="J3" s="222"/>
      <c r="K3" s="222" t="s">
        <v>11</v>
      </c>
      <c r="L3" s="222"/>
      <c r="M3" s="222" t="s">
        <v>12</v>
      </c>
      <c r="N3" s="221" t="s">
        <v>13</v>
      </c>
      <c r="O3" s="221" t="s">
        <v>14</v>
      </c>
      <c r="P3" s="221" t="s">
        <v>15</v>
      </c>
      <c r="Q3" s="221" t="s">
        <v>16</v>
      </c>
      <c r="R3" s="221" t="s">
        <v>17</v>
      </c>
      <c r="S3" s="221" t="s">
        <v>18</v>
      </c>
      <c r="T3" s="221" t="s">
        <v>19</v>
      </c>
    </row>
    <row r="4" spans="1:20" ht="30" customHeight="1" x14ac:dyDescent="0.3">
      <c r="A4" s="223"/>
      <c r="B4" s="223"/>
      <c r="C4" s="223"/>
      <c r="D4" s="223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223"/>
      <c r="N4" s="221"/>
      <c r="O4" s="221"/>
      <c r="P4" s="221"/>
      <c r="Q4" s="221"/>
      <c r="R4" s="221"/>
      <c r="S4" s="221"/>
      <c r="T4" s="221"/>
    </row>
    <row r="5" spans="1:20" ht="30" customHeight="1" x14ac:dyDescent="0.3">
      <c r="A5" s="7" t="s">
        <v>51</v>
      </c>
      <c r="B5" s="7" t="s">
        <v>52</v>
      </c>
      <c r="C5" s="7" t="s">
        <v>52</v>
      </c>
      <c r="D5" s="8">
        <v>1</v>
      </c>
      <c r="E5" s="9">
        <f>F6</f>
        <v>0</v>
      </c>
      <c r="F5" s="9">
        <f t="shared" ref="F5:F16" si="0">E5*D5</f>
        <v>0</v>
      </c>
      <c r="G5" s="9">
        <f>H6</f>
        <v>0</v>
      </c>
      <c r="H5" s="9">
        <f t="shared" ref="H5:H15" si="1">G5*D5</f>
        <v>0</v>
      </c>
      <c r="I5" s="9">
        <f>J6</f>
        <v>0</v>
      </c>
      <c r="J5" s="9">
        <f t="shared" ref="J5:J15" si="2">I5*D5</f>
        <v>0</v>
      </c>
      <c r="K5" s="9">
        <f t="shared" ref="K5" si="3">E5+G5+I5</f>
        <v>0</v>
      </c>
      <c r="L5" s="9">
        <f>F5+H5+J5</f>
        <v>0</v>
      </c>
      <c r="M5" s="7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5"/>
    </row>
    <row r="6" spans="1:20" ht="30" customHeight="1" x14ac:dyDescent="0.3">
      <c r="A6" s="7" t="s">
        <v>54</v>
      </c>
      <c r="B6" s="7" t="s">
        <v>52</v>
      </c>
      <c r="C6" s="7" t="s">
        <v>52</v>
      </c>
      <c r="D6" s="8">
        <v>1</v>
      </c>
      <c r="E6" s="9"/>
      <c r="F6" s="9"/>
      <c r="G6" s="9"/>
      <c r="H6" s="9"/>
      <c r="I6" s="9"/>
      <c r="J6" s="9"/>
      <c r="K6" s="9"/>
      <c r="L6" s="9"/>
      <c r="M6" s="7"/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5"/>
    </row>
    <row r="7" spans="1:20" ht="30" customHeight="1" x14ac:dyDescent="0.3">
      <c r="A7" s="7" t="s">
        <v>56</v>
      </c>
      <c r="B7" s="7" t="s">
        <v>52</v>
      </c>
      <c r="C7" s="7" t="s">
        <v>52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/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5"/>
    </row>
    <row r="8" spans="1:20" ht="30" customHeight="1" x14ac:dyDescent="0.3">
      <c r="A8" s="7" t="s">
        <v>208</v>
      </c>
      <c r="B8" s="7" t="s">
        <v>52</v>
      </c>
      <c r="C8" s="7" t="s">
        <v>52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/>
      <c r="N8" s="2" t="s">
        <v>209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5"/>
    </row>
    <row r="9" spans="1:20" ht="30" customHeight="1" x14ac:dyDescent="0.3">
      <c r="A9" s="7" t="s">
        <v>243</v>
      </c>
      <c r="B9" s="7" t="s">
        <v>52</v>
      </c>
      <c r="C9" s="7" t="s">
        <v>52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/>
      <c r="N9" s="2" t="s">
        <v>244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5"/>
    </row>
    <row r="10" spans="1:20" ht="30" customHeight="1" x14ac:dyDescent="0.3">
      <c r="A10" s="7" t="s">
        <v>370</v>
      </c>
      <c r="B10" s="7" t="s">
        <v>52</v>
      </c>
      <c r="C10" s="7" t="s">
        <v>52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/>
      <c r="N10" s="2" t="s">
        <v>371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5"/>
    </row>
    <row r="11" spans="1:20" ht="30" customHeight="1" x14ac:dyDescent="0.3">
      <c r="A11" s="7" t="s">
        <v>417</v>
      </c>
      <c r="B11" s="7" t="s">
        <v>52</v>
      </c>
      <c r="C11" s="7" t="s">
        <v>52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/>
      <c r="N11" s="2" t="s">
        <v>418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5"/>
    </row>
    <row r="12" spans="1:20" ht="30" customHeight="1" x14ac:dyDescent="0.3">
      <c r="A12" s="7" t="s">
        <v>500</v>
      </c>
      <c r="B12" s="7" t="s">
        <v>52</v>
      </c>
      <c r="C12" s="7" t="s">
        <v>52</v>
      </c>
      <c r="D12" s="8">
        <v>1</v>
      </c>
      <c r="E12" s="9"/>
      <c r="F12" s="9"/>
      <c r="G12" s="9"/>
      <c r="H12" s="9"/>
      <c r="I12" s="9"/>
      <c r="J12" s="9"/>
      <c r="K12" s="9"/>
      <c r="L12" s="9"/>
      <c r="M12" s="7"/>
      <c r="N12" s="2" t="s">
        <v>501</v>
      </c>
      <c r="O12" s="2" t="s">
        <v>52</v>
      </c>
      <c r="P12" s="2" t="s">
        <v>52</v>
      </c>
      <c r="Q12" s="2" t="s">
        <v>502</v>
      </c>
      <c r="R12" s="3">
        <v>2</v>
      </c>
      <c r="S12" s="2" t="s">
        <v>52</v>
      </c>
      <c r="T12" s="5">
        <f>L12*1</f>
        <v>0</v>
      </c>
    </row>
    <row r="13" spans="1:20" ht="30" customHeight="1" x14ac:dyDescent="0.3">
      <c r="A13" s="7" t="s">
        <v>512</v>
      </c>
      <c r="B13" s="7" t="s">
        <v>52</v>
      </c>
      <c r="C13" s="7" t="s">
        <v>52</v>
      </c>
      <c r="D13" s="8">
        <v>1</v>
      </c>
      <c r="E13" s="9"/>
      <c r="F13" s="9"/>
      <c r="G13" s="9"/>
      <c r="H13" s="9"/>
      <c r="I13" s="9"/>
      <c r="J13" s="9"/>
      <c r="K13" s="9"/>
      <c r="L13" s="9"/>
      <c r="M13" s="7"/>
      <c r="N13" s="2" t="s">
        <v>513</v>
      </c>
      <c r="O13" s="2" t="s">
        <v>52</v>
      </c>
      <c r="P13" s="2" t="s">
        <v>52</v>
      </c>
      <c r="Q13" s="2" t="s">
        <v>514</v>
      </c>
      <c r="R13" s="3">
        <v>2</v>
      </c>
      <c r="S13" s="2" t="s">
        <v>52</v>
      </c>
      <c r="T13" s="5">
        <f>L13*1</f>
        <v>0</v>
      </c>
    </row>
    <row r="14" spans="1:20" ht="30" customHeight="1" x14ac:dyDescent="0.3">
      <c r="A14" s="7" t="s">
        <v>515</v>
      </c>
      <c r="B14" s="7" t="s">
        <v>52</v>
      </c>
      <c r="C14" s="7" t="s">
        <v>52</v>
      </c>
      <c r="D14" s="8">
        <v>1</v>
      </c>
      <c r="E14" s="9">
        <f>F15</f>
        <v>196818552</v>
      </c>
      <c r="F14" s="9">
        <f>E14*D14</f>
        <v>196818552</v>
      </c>
      <c r="G14" s="9">
        <f>H15</f>
        <v>0</v>
      </c>
      <c r="H14" s="9">
        <f t="shared" si="1"/>
        <v>0</v>
      </c>
      <c r="I14" s="9">
        <f>J15</f>
        <v>0</v>
      </c>
      <c r="J14" s="9">
        <f t="shared" si="2"/>
        <v>0</v>
      </c>
      <c r="K14" s="9">
        <f t="shared" ref="K14:L16" si="4">E14+G14+I14</f>
        <v>196818552</v>
      </c>
      <c r="L14" s="9">
        <f t="shared" si="4"/>
        <v>196818552</v>
      </c>
      <c r="M14" s="7" t="s">
        <v>52</v>
      </c>
      <c r="N14" s="2" t="s">
        <v>516</v>
      </c>
      <c r="O14" s="2" t="s">
        <v>52</v>
      </c>
      <c r="P14" s="2" t="s">
        <v>513</v>
      </c>
      <c r="Q14" s="2" t="s">
        <v>52</v>
      </c>
      <c r="R14" s="3">
        <v>3</v>
      </c>
      <c r="S14" s="2" t="s">
        <v>52</v>
      </c>
      <c r="T14" s="5"/>
    </row>
    <row r="15" spans="1:20" ht="30" customHeight="1" x14ac:dyDescent="0.3">
      <c r="A15" s="7" t="s">
        <v>517</v>
      </c>
      <c r="B15" s="7" t="s">
        <v>52</v>
      </c>
      <c r="C15" s="7" t="s">
        <v>52</v>
      </c>
      <c r="D15" s="8">
        <v>1</v>
      </c>
      <c r="E15" s="9">
        <f>공종별내역서!F216</f>
        <v>196818552</v>
      </c>
      <c r="F15" s="9">
        <f t="shared" si="0"/>
        <v>196818552</v>
      </c>
      <c r="G15" s="9">
        <f>공종별내역서!H216</f>
        <v>0</v>
      </c>
      <c r="H15" s="9">
        <f t="shared" si="1"/>
        <v>0</v>
      </c>
      <c r="I15" s="9">
        <f>공종별내역서!J216</f>
        <v>0</v>
      </c>
      <c r="J15" s="9">
        <f t="shared" si="2"/>
        <v>0</v>
      </c>
      <c r="K15" s="9">
        <f t="shared" si="4"/>
        <v>196818552</v>
      </c>
      <c r="L15" s="9">
        <f t="shared" si="4"/>
        <v>196818552</v>
      </c>
      <c r="M15" s="7" t="s">
        <v>52</v>
      </c>
      <c r="N15" s="2" t="s">
        <v>518</v>
      </c>
      <c r="O15" s="2" t="s">
        <v>52</v>
      </c>
      <c r="P15" s="2" t="s">
        <v>516</v>
      </c>
      <c r="Q15" s="2" t="s">
        <v>52</v>
      </c>
      <c r="R15" s="3">
        <v>4</v>
      </c>
      <c r="S15" s="2" t="s">
        <v>52</v>
      </c>
      <c r="T15" s="5"/>
    </row>
    <row r="16" spans="1:20" ht="30" customHeight="1" x14ac:dyDescent="0.3">
      <c r="A16" s="7" t="s">
        <v>3109</v>
      </c>
      <c r="B16" s="7"/>
      <c r="C16" s="7"/>
      <c r="D16" s="8">
        <v>1</v>
      </c>
      <c r="E16" s="9">
        <f>공종별내역서!F206+공종별내역서!F207</f>
        <v>316686</v>
      </c>
      <c r="F16" s="9">
        <f t="shared" si="0"/>
        <v>316686</v>
      </c>
      <c r="G16" s="9">
        <f>공종별내역서!H206+공종별내역서!H207</f>
        <v>15834639</v>
      </c>
      <c r="H16" s="9">
        <f>D16*G16</f>
        <v>15834639</v>
      </c>
      <c r="I16" s="9"/>
      <c r="J16" s="9"/>
      <c r="K16" s="9">
        <f t="shared" si="4"/>
        <v>16151325</v>
      </c>
      <c r="L16" s="9">
        <f t="shared" si="4"/>
        <v>16151325</v>
      </c>
      <c r="M16" s="7"/>
      <c r="N16" s="2"/>
      <c r="O16" s="2"/>
      <c r="P16" s="2"/>
      <c r="Q16" s="2"/>
      <c r="R16" s="3"/>
      <c r="S16" s="2"/>
      <c r="T16" s="5"/>
    </row>
    <row r="17" spans="1:20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4"/>
    </row>
    <row r="18" spans="1:20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4"/>
    </row>
    <row r="19" spans="1:20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4"/>
    </row>
    <row r="20" spans="1:20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4"/>
    </row>
    <row r="21" spans="1:20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4"/>
    </row>
    <row r="22" spans="1:20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4"/>
    </row>
    <row r="23" spans="1:20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4"/>
    </row>
    <row r="24" spans="1:20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4"/>
    </row>
    <row r="25" spans="1:20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4"/>
    </row>
    <row r="26" spans="1:20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4"/>
    </row>
    <row r="27" spans="1:20" ht="30" customHeight="1" x14ac:dyDescent="0.3">
      <c r="A27" s="7" t="s">
        <v>206</v>
      </c>
      <c r="B27" s="8"/>
      <c r="C27" s="8"/>
      <c r="D27" s="8"/>
      <c r="E27" s="8"/>
      <c r="F27" s="9">
        <f>F5</f>
        <v>0</v>
      </c>
      <c r="G27" s="8"/>
      <c r="H27" s="9">
        <f>H5</f>
        <v>0</v>
      </c>
      <c r="I27" s="8"/>
      <c r="J27" s="9">
        <f>J5</f>
        <v>0</v>
      </c>
      <c r="K27" s="8"/>
      <c r="L27" s="9">
        <f>L5</f>
        <v>0</v>
      </c>
      <c r="M27" s="8"/>
      <c r="T27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40"/>
  <sheetViews>
    <sheetView view="pageBreakPreview" zoomScale="85" zoomScaleNormal="100" zoomScaleSheetLayoutView="85" workbookViewId="0">
      <selection activeCell="B211" sqref="B211"/>
    </sheetView>
  </sheetViews>
  <sheetFormatPr defaultRowHeight="16.5" x14ac:dyDescent="0.3"/>
  <cols>
    <col min="1" max="2" width="30.625" style="68" customWidth="1"/>
    <col min="3" max="3" width="4.625" style="68" customWidth="1"/>
    <col min="4" max="4" width="8.625" style="68" customWidth="1"/>
    <col min="5" max="12" width="13.625" style="68" customWidth="1"/>
    <col min="13" max="13" width="12.625" style="68" customWidth="1"/>
    <col min="14" max="43" width="2.625" style="68" hidden="1" customWidth="1"/>
    <col min="44" max="44" width="10.625" style="68" hidden="1" customWidth="1"/>
    <col min="45" max="46" width="1.625" style="68" hidden="1" customWidth="1"/>
    <col min="47" max="47" width="24.625" style="68" hidden="1" customWidth="1"/>
    <col min="48" max="48" width="10.625" style="68" hidden="1" customWidth="1"/>
    <col min="49" max="16384" width="9" style="68"/>
  </cols>
  <sheetData>
    <row r="1" spans="1:48" ht="30" customHeight="1" x14ac:dyDescent="0.3">
      <c r="A1" s="227" t="s">
        <v>1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48" ht="30" customHeight="1" x14ac:dyDescent="0.3">
      <c r="A2" s="228" t="s">
        <v>2</v>
      </c>
      <c r="B2" s="228" t="s">
        <v>3</v>
      </c>
      <c r="C2" s="228" t="s">
        <v>4</v>
      </c>
      <c r="D2" s="228" t="s">
        <v>5</v>
      </c>
      <c r="E2" s="228" t="s">
        <v>6</v>
      </c>
      <c r="F2" s="228"/>
      <c r="G2" s="228" t="s">
        <v>9</v>
      </c>
      <c r="H2" s="228"/>
      <c r="I2" s="228" t="s">
        <v>10</v>
      </c>
      <c r="J2" s="228"/>
      <c r="K2" s="228" t="s">
        <v>11</v>
      </c>
      <c r="L2" s="228"/>
      <c r="M2" s="228" t="s">
        <v>12</v>
      </c>
      <c r="N2" s="226" t="s">
        <v>20</v>
      </c>
      <c r="O2" s="226" t="s">
        <v>14</v>
      </c>
      <c r="P2" s="226" t="s">
        <v>21</v>
      </c>
      <c r="Q2" s="226" t="s">
        <v>13</v>
      </c>
      <c r="R2" s="226" t="s">
        <v>22</v>
      </c>
      <c r="S2" s="226" t="s">
        <v>23</v>
      </c>
      <c r="T2" s="226" t="s">
        <v>24</v>
      </c>
      <c r="U2" s="226" t="s">
        <v>25</v>
      </c>
      <c r="V2" s="226" t="s">
        <v>26</v>
      </c>
      <c r="W2" s="226" t="s">
        <v>27</v>
      </c>
      <c r="X2" s="226" t="s">
        <v>28</v>
      </c>
      <c r="Y2" s="226" t="s">
        <v>29</v>
      </c>
      <c r="Z2" s="226" t="s">
        <v>30</v>
      </c>
      <c r="AA2" s="226" t="s">
        <v>31</v>
      </c>
      <c r="AB2" s="226" t="s">
        <v>32</v>
      </c>
      <c r="AC2" s="226" t="s">
        <v>33</v>
      </c>
      <c r="AD2" s="226" t="s">
        <v>34</v>
      </c>
      <c r="AE2" s="226" t="s">
        <v>35</v>
      </c>
      <c r="AF2" s="226" t="s">
        <v>36</v>
      </c>
      <c r="AG2" s="226" t="s">
        <v>37</v>
      </c>
      <c r="AH2" s="226" t="s">
        <v>38</v>
      </c>
      <c r="AI2" s="226" t="s">
        <v>39</v>
      </c>
      <c r="AJ2" s="226" t="s">
        <v>40</v>
      </c>
      <c r="AK2" s="226" t="s">
        <v>41</v>
      </c>
      <c r="AL2" s="226" t="s">
        <v>42</v>
      </c>
      <c r="AM2" s="226" t="s">
        <v>43</v>
      </c>
      <c r="AN2" s="226" t="s">
        <v>44</v>
      </c>
      <c r="AO2" s="226" t="s">
        <v>45</v>
      </c>
      <c r="AP2" s="226" t="s">
        <v>46</v>
      </c>
      <c r="AQ2" s="226" t="s">
        <v>47</v>
      </c>
      <c r="AR2" s="226" t="s">
        <v>48</v>
      </c>
      <c r="AS2" s="226" t="s">
        <v>16</v>
      </c>
      <c r="AT2" s="226" t="s">
        <v>17</v>
      </c>
      <c r="AU2" s="226" t="s">
        <v>49</v>
      </c>
      <c r="AV2" s="226" t="s">
        <v>50</v>
      </c>
    </row>
    <row r="3" spans="1:48" ht="30" customHeight="1" x14ac:dyDescent="0.3">
      <c r="A3" s="228"/>
      <c r="B3" s="228"/>
      <c r="C3" s="228"/>
      <c r="D3" s="228"/>
      <c r="E3" s="74" t="s">
        <v>7</v>
      </c>
      <c r="F3" s="74" t="s">
        <v>8</v>
      </c>
      <c r="G3" s="74" t="s">
        <v>7</v>
      </c>
      <c r="H3" s="74" t="s">
        <v>8</v>
      </c>
      <c r="I3" s="74" t="s">
        <v>7</v>
      </c>
      <c r="J3" s="74" t="s">
        <v>8</v>
      </c>
      <c r="K3" s="74" t="s">
        <v>7</v>
      </c>
      <c r="L3" s="74" t="s">
        <v>8</v>
      </c>
      <c r="M3" s="228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</row>
    <row r="4" spans="1:48" ht="30" hidden="1" customHeight="1" x14ac:dyDescent="0.3">
      <c r="A4" s="65" t="s">
        <v>56</v>
      </c>
      <c r="B4" s="75" t="s">
        <v>544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6"/>
      <c r="O4" s="76"/>
      <c r="P4" s="76"/>
      <c r="Q4" s="66" t="s">
        <v>57</v>
      </c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</row>
    <row r="5" spans="1:48" ht="30" hidden="1" customHeight="1" x14ac:dyDescent="0.3">
      <c r="A5" s="65" t="s">
        <v>58</v>
      </c>
      <c r="B5" s="65" t="s">
        <v>59</v>
      </c>
      <c r="C5" s="65" t="s">
        <v>60</v>
      </c>
      <c r="D5" s="75">
        <v>6</v>
      </c>
      <c r="E5" s="77">
        <f>TRUNC(일위대가목록!E41,0)</f>
        <v>2656</v>
      </c>
      <c r="F5" s="77">
        <f t="shared" ref="F5:F37" si="0">TRUNC(E5*D5, 0)</f>
        <v>15936</v>
      </c>
      <c r="G5" s="77">
        <f>TRUNC(일위대가목록!F41,0)</f>
        <v>23633</v>
      </c>
      <c r="H5" s="77">
        <f t="shared" ref="H5:H37" si="1">TRUNC(G5*D5, 0)</f>
        <v>141798</v>
      </c>
      <c r="I5" s="77">
        <f>TRUNC(일위대가목록!G41,0)</f>
        <v>0</v>
      </c>
      <c r="J5" s="77">
        <f t="shared" ref="J5:J37" si="2">TRUNC(I5*D5, 0)</f>
        <v>0</v>
      </c>
      <c r="K5" s="77">
        <f t="shared" ref="K5:K37" si="3">TRUNC(E5+G5+I5, 0)</f>
        <v>26289</v>
      </c>
      <c r="L5" s="77">
        <f t="shared" ref="L5:L37" si="4">TRUNC(F5+H5+J5, 0)</f>
        <v>157734</v>
      </c>
      <c r="M5" s="65" t="s">
        <v>61</v>
      </c>
      <c r="N5" s="66" t="s">
        <v>62</v>
      </c>
      <c r="O5" s="66" t="s">
        <v>52</v>
      </c>
      <c r="P5" s="66" t="s">
        <v>52</v>
      </c>
      <c r="Q5" s="66" t="s">
        <v>57</v>
      </c>
      <c r="R5" s="66" t="s">
        <v>63</v>
      </c>
      <c r="S5" s="66" t="s">
        <v>64</v>
      </c>
      <c r="T5" s="66" t="s">
        <v>64</v>
      </c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66" t="s">
        <v>52</v>
      </c>
      <c r="AS5" s="66" t="s">
        <v>52</v>
      </c>
      <c r="AT5" s="76"/>
      <c r="AU5" s="66" t="s">
        <v>65</v>
      </c>
      <c r="AV5" s="76">
        <v>4</v>
      </c>
    </row>
    <row r="6" spans="1:48" ht="30" hidden="1" customHeight="1" x14ac:dyDescent="0.3">
      <c r="A6" s="65" t="s">
        <v>58</v>
      </c>
      <c r="B6" s="65" t="s">
        <v>66</v>
      </c>
      <c r="C6" s="65" t="s">
        <v>60</v>
      </c>
      <c r="D6" s="75">
        <v>6</v>
      </c>
      <c r="E6" s="77">
        <f>TRUNC(일위대가목록!E42,0)</f>
        <v>6302</v>
      </c>
      <c r="F6" s="77">
        <f t="shared" si="0"/>
        <v>37812</v>
      </c>
      <c r="G6" s="77">
        <f>TRUNC(일위대가목록!F42,0)</f>
        <v>44641</v>
      </c>
      <c r="H6" s="77">
        <f t="shared" si="1"/>
        <v>267846</v>
      </c>
      <c r="I6" s="77">
        <f>TRUNC(일위대가목록!G42,0)</f>
        <v>0</v>
      </c>
      <c r="J6" s="77">
        <f t="shared" si="2"/>
        <v>0</v>
      </c>
      <c r="K6" s="77">
        <f t="shared" si="3"/>
        <v>50943</v>
      </c>
      <c r="L6" s="77">
        <f t="shared" si="4"/>
        <v>305658</v>
      </c>
      <c r="M6" s="65" t="s">
        <v>67</v>
      </c>
      <c r="N6" s="66" t="s">
        <v>68</v>
      </c>
      <c r="O6" s="66" t="s">
        <v>52</v>
      </c>
      <c r="P6" s="66" t="s">
        <v>52</v>
      </c>
      <c r="Q6" s="66" t="s">
        <v>57</v>
      </c>
      <c r="R6" s="66" t="s">
        <v>63</v>
      </c>
      <c r="S6" s="66" t="s">
        <v>64</v>
      </c>
      <c r="T6" s="66" t="s">
        <v>64</v>
      </c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66" t="s">
        <v>52</v>
      </c>
      <c r="AS6" s="66" t="s">
        <v>52</v>
      </c>
      <c r="AT6" s="76"/>
      <c r="AU6" s="66" t="s">
        <v>69</v>
      </c>
      <c r="AV6" s="76">
        <v>5</v>
      </c>
    </row>
    <row r="7" spans="1:48" ht="30" hidden="1" customHeight="1" x14ac:dyDescent="0.3">
      <c r="A7" s="65" t="s">
        <v>70</v>
      </c>
      <c r="B7" s="65" t="s">
        <v>71</v>
      </c>
      <c r="C7" s="65" t="s">
        <v>60</v>
      </c>
      <c r="D7" s="75">
        <v>16</v>
      </c>
      <c r="E7" s="77">
        <f>TRUNC(일위대가목록!E43,0)</f>
        <v>454</v>
      </c>
      <c r="F7" s="77">
        <f t="shared" si="0"/>
        <v>7264</v>
      </c>
      <c r="G7" s="77">
        <f>TRUNC(일위대가목록!F43,0)</f>
        <v>3819</v>
      </c>
      <c r="H7" s="77">
        <f t="shared" si="1"/>
        <v>61104</v>
      </c>
      <c r="I7" s="77">
        <f>TRUNC(일위대가목록!G43,0)</f>
        <v>0</v>
      </c>
      <c r="J7" s="77">
        <f t="shared" si="2"/>
        <v>0</v>
      </c>
      <c r="K7" s="77">
        <f t="shared" si="3"/>
        <v>4273</v>
      </c>
      <c r="L7" s="77">
        <f t="shared" si="4"/>
        <v>68368</v>
      </c>
      <c r="M7" s="65" t="s">
        <v>72</v>
      </c>
      <c r="N7" s="66" t="s">
        <v>73</v>
      </c>
      <c r="O7" s="66" t="s">
        <v>52</v>
      </c>
      <c r="P7" s="66" t="s">
        <v>52</v>
      </c>
      <c r="Q7" s="66" t="s">
        <v>57</v>
      </c>
      <c r="R7" s="66" t="s">
        <v>63</v>
      </c>
      <c r="S7" s="66" t="s">
        <v>64</v>
      </c>
      <c r="T7" s="66" t="s">
        <v>64</v>
      </c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66" t="s">
        <v>52</v>
      </c>
      <c r="AS7" s="66" t="s">
        <v>52</v>
      </c>
      <c r="AT7" s="76"/>
      <c r="AU7" s="66" t="s">
        <v>74</v>
      </c>
      <c r="AV7" s="76">
        <v>6</v>
      </c>
    </row>
    <row r="8" spans="1:48" ht="30" hidden="1" customHeight="1" x14ac:dyDescent="0.3">
      <c r="A8" s="65" t="s">
        <v>70</v>
      </c>
      <c r="B8" s="65" t="s">
        <v>75</v>
      </c>
      <c r="C8" s="65" t="s">
        <v>60</v>
      </c>
      <c r="D8" s="75">
        <v>87</v>
      </c>
      <c r="E8" s="77">
        <f>TRUNC(일위대가목록!E44,0)</f>
        <v>669</v>
      </c>
      <c r="F8" s="77">
        <f t="shared" si="0"/>
        <v>58203</v>
      </c>
      <c r="G8" s="77">
        <f>TRUNC(일위대가목록!F44,0)</f>
        <v>4616</v>
      </c>
      <c r="H8" s="77">
        <f t="shared" si="1"/>
        <v>401592</v>
      </c>
      <c r="I8" s="77">
        <f>TRUNC(일위대가목록!G44,0)</f>
        <v>0</v>
      </c>
      <c r="J8" s="77">
        <f t="shared" si="2"/>
        <v>0</v>
      </c>
      <c r="K8" s="77">
        <f t="shared" si="3"/>
        <v>5285</v>
      </c>
      <c r="L8" s="77">
        <f t="shared" si="4"/>
        <v>459795</v>
      </c>
      <c r="M8" s="65" t="s">
        <v>76</v>
      </c>
      <c r="N8" s="66" t="s">
        <v>77</v>
      </c>
      <c r="O8" s="66" t="s">
        <v>52</v>
      </c>
      <c r="P8" s="66" t="s">
        <v>52</v>
      </c>
      <c r="Q8" s="66" t="s">
        <v>57</v>
      </c>
      <c r="R8" s="66" t="s">
        <v>63</v>
      </c>
      <c r="S8" s="66" t="s">
        <v>64</v>
      </c>
      <c r="T8" s="66" t="s">
        <v>64</v>
      </c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66" t="s">
        <v>52</v>
      </c>
      <c r="AS8" s="66" t="s">
        <v>52</v>
      </c>
      <c r="AT8" s="76"/>
      <c r="AU8" s="66" t="s">
        <v>78</v>
      </c>
      <c r="AV8" s="76">
        <v>7</v>
      </c>
    </row>
    <row r="9" spans="1:48" ht="30" hidden="1" customHeight="1" x14ac:dyDescent="0.3">
      <c r="A9" s="65" t="s">
        <v>70</v>
      </c>
      <c r="B9" s="65" t="s">
        <v>79</v>
      </c>
      <c r="C9" s="65" t="s">
        <v>60</v>
      </c>
      <c r="D9" s="75">
        <v>49</v>
      </c>
      <c r="E9" s="77">
        <f>TRUNC(일위대가목록!E45,0)</f>
        <v>858</v>
      </c>
      <c r="F9" s="77">
        <f t="shared" si="0"/>
        <v>42042</v>
      </c>
      <c r="G9" s="77">
        <f>TRUNC(일위대가목록!F45,0)</f>
        <v>4616</v>
      </c>
      <c r="H9" s="77">
        <f t="shared" si="1"/>
        <v>226184</v>
      </c>
      <c r="I9" s="77">
        <f>TRUNC(일위대가목록!G45,0)</f>
        <v>0</v>
      </c>
      <c r="J9" s="77">
        <f t="shared" si="2"/>
        <v>0</v>
      </c>
      <c r="K9" s="77">
        <f t="shared" si="3"/>
        <v>5474</v>
      </c>
      <c r="L9" s="77">
        <f t="shared" si="4"/>
        <v>268226</v>
      </c>
      <c r="M9" s="65" t="s">
        <v>80</v>
      </c>
      <c r="N9" s="66" t="s">
        <v>81</v>
      </c>
      <c r="O9" s="66" t="s">
        <v>52</v>
      </c>
      <c r="P9" s="66" t="s">
        <v>52</v>
      </c>
      <c r="Q9" s="66" t="s">
        <v>57</v>
      </c>
      <c r="R9" s="66" t="s">
        <v>63</v>
      </c>
      <c r="S9" s="66" t="s">
        <v>64</v>
      </c>
      <c r="T9" s="66" t="s">
        <v>64</v>
      </c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66" t="s">
        <v>52</v>
      </c>
      <c r="AS9" s="66" t="s">
        <v>52</v>
      </c>
      <c r="AT9" s="76"/>
      <c r="AU9" s="66" t="s">
        <v>82</v>
      </c>
      <c r="AV9" s="76">
        <v>8</v>
      </c>
    </row>
    <row r="10" spans="1:48" ht="30" hidden="1" customHeight="1" x14ac:dyDescent="0.3">
      <c r="A10" s="65" t="s">
        <v>70</v>
      </c>
      <c r="B10" s="65" t="s">
        <v>83</v>
      </c>
      <c r="C10" s="65" t="s">
        <v>60</v>
      </c>
      <c r="D10" s="75">
        <v>107</v>
      </c>
      <c r="E10" s="77">
        <f>TRUNC(일위대가목록!E46,0)</f>
        <v>1261</v>
      </c>
      <c r="F10" s="77">
        <f t="shared" si="0"/>
        <v>134927</v>
      </c>
      <c r="G10" s="77">
        <f>TRUNC(일위대가목록!F46,0)</f>
        <v>5825</v>
      </c>
      <c r="H10" s="77">
        <f t="shared" si="1"/>
        <v>623275</v>
      </c>
      <c r="I10" s="77">
        <f>TRUNC(일위대가목록!G46,0)</f>
        <v>0</v>
      </c>
      <c r="J10" s="77">
        <f t="shared" si="2"/>
        <v>0</v>
      </c>
      <c r="K10" s="77">
        <f t="shared" si="3"/>
        <v>7086</v>
      </c>
      <c r="L10" s="77">
        <f t="shared" si="4"/>
        <v>758202</v>
      </c>
      <c r="M10" s="65" t="s">
        <v>84</v>
      </c>
      <c r="N10" s="66" t="s">
        <v>85</v>
      </c>
      <c r="O10" s="66" t="s">
        <v>52</v>
      </c>
      <c r="P10" s="66" t="s">
        <v>52</v>
      </c>
      <c r="Q10" s="66" t="s">
        <v>57</v>
      </c>
      <c r="R10" s="66" t="s">
        <v>63</v>
      </c>
      <c r="S10" s="66" t="s">
        <v>64</v>
      </c>
      <c r="T10" s="66" t="s">
        <v>64</v>
      </c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66" t="s">
        <v>52</v>
      </c>
      <c r="AS10" s="66" t="s">
        <v>52</v>
      </c>
      <c r="AT10" s="76"/>
      <c r="AU10" s="66" t="s">
        <v>86</v>
      </c>
      <c r="AV10" s="76">
        <v>9</v>
      </c>
    </row>
    <row r="11" spans="1:48" ht="30" hidden="1" customHeight="1" x14ac:dyDescent="0.3">
      <c r="A11" s="65" t="s">
        <v>70</v>
      </c>
      <c r="B11" s="65" t="s">
        <v>87</v>
      </c>
      <c r="C11" s="65" t="s">
        <v>60</v>
      </c>
      <c r="D11" s="75">
        <v>67</v>
      </c>
      <c r="E11" s="77">
        <f>TRUNC(일위대가목록!E47,0)</f>
        <v>1639</v>
      </c>
      <c r="F11" s="77">
        <f t="shared" si="0"/>
        <v>109813</v>
      </c>
      <c r="G11" s="77">
        <f>TRUNC(일위대가목록!F47,0)</f>
        <v>5825</v>
      </c>
      <c r="H11" s="77">
        <f t="shared" si="1"/>
        <v>390275</v>
      </c>
      <c r="I11" s="77">
        <f>TRUNC(일위대가목록!G47,0)</f>
        <v>0</v>
      </c>
      <c r="J11" s="77">
        <f t="shared" si="2"/>
        <v>0</v>
      </c>
      <c r="K11" s="77">
        <f t="shared" si="3"/>
        <v>7464</v>
      </c>
      <c r="L11" s="77">
        <f t="shared" si="4"/>
        <v>500088</v>
      </c>
      <c r="M11" s="65" t="s">
        <v>88</v>
      </c>
      <c r="N11" s="66" t="s">
        <v>89</v>
      </c>
      <c r="O11" s="66" t="s">
        <v>52</v>
      </c>
      <c r="P11" s="66" t="s">
        <v>52</v>
      </c>
      <c r="Q11" s="66" t="s">
        <v>57</v>
      </c>
      <c r="R11" s="66" t="s">
        <v>63</v>
      </c>
      <c r="S11" s="66" t="s">
        <v>64</v>
      </c>
      <c r="T11" s="66" t="s">
        <v>64</v>
      </c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66" t="s">
        <v>52</v>
      </c>
      <c r="AS11" s="66" t="s">
        <v>52</v>
      </c>
      <c r="AT11" s="76"/>
      <c r="AU11" s="66" t="s">
        <v>90</v>
      </c>
      <c r="AV11" s="76">
        <v>10</v>
      </c>
    </row>
    <row r="12" spans="1:48" ht="30" hidden="1" customHeight="1" x14ac:dyDescent="0.3">
      <c r="A12" s="65" t="s">
        <v>91</v>
      </c>
      <c r="B12" s="65" t="s">
        <v>92</v>
      </c>
      <c r="C12" s="65" t="s">
        <v>60</v>
      </c>
      <c r="D12" s="75">
        <v>60</v>
      </c>
      <c r="E12" s="77">
        <f>TRUNC(일위대가목록!E50,0)</f>
        <v>1293</v>
      </c>
      <c r="F12" s="77">
        <f t="shared" si="0"/>
        <v>77580</v>
      </c>
      <c r="G12" s="77">
        <f>TRUNC(일위대가목록!F50,0)</f>
        <v>2461</v>
      </c>
      <c r="H12" s="77">
        <f t="shared" si="1"/>
        <v>147660</v>
      </c>
      <c r="I12" s="77">
        <f>TRUNC(일위대가목록!G50,0)</f>
        <v>0</v>
      </c>
      <c r="J12" s="77">
        <f t="shared" si="2"/>
        <v>0</v>
      </c>
      <c r="K12" s="77">
        <f t="shared" si="3"/>
        <v>3754</v>
      </c>
      <c r="L12" s="77">
        <f t="shared" si="4"/>
        <v>225240</v>
      </c>
      <c r="M12" s="65" t="s">
        <v>93</v>
      </c>
      <c r="N12" s="66" t="s">
        <v>94</v>
      </c>
      <c r="O12" s="66" t="s">
        <v>52</v>
      </c>
      <c r="P12" s="66" t="s">
        <v>52</v>
      </c>
      <c r="Q12" s="66" t="s">
        <v>57</v>
      </c>
      <c r="R12" s="66" t="s">
        <v>63</v>
      </c>
      <c r="S12" s="66" t="s">
        <v>64</v>
      </c>
      <c r="T12" s="66" t="s">
        <v>64</v>
      </c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66" t="s">
        <v>52</v>
      </c>
      <c r="AS12" s="66" t="s">
        <v>52</v>
      </c>
      <c r="AT12" s="76"/>
      <c r="AU12" s="66" t="s">
        <v>95</v>
      </c>
      <c r="AV12" s="76">
        <v>11</v>
      </c>
    </row>
    <row r="13" spans="1:48" ht="30" hidden="1" customHeight="1" x14ac:dyDescent="0.3">
      <c r="A13" s="65" t="s">
        <v>91</v>
      </c>
      <c r="B13" s="65" t="s">
        <v>96</v>
      </c>
      <c r="C13" s="65" t="s">
        <v>60</v>
      </c>
      <c r="D13" s="75">
        <v>34</v>
      </c>
      <c r="E13" s="77">
        <f>TRUNC(일위대가목록!E51,0)</f>
        <v>1464</v>
      </c>
      <c r="F13" s="77">
        <f t="shared" si="0"/>
        <v>49776</v>
      </c>
      <c r="G13" s="77">
        <f>TRUNC(일위대가목록!F51,0)</f>
        <v>2461</v>
      </c>
      <c r="H13" s="77">
        <f t="shared" si="1"/>
        <v>83674</v>
      </c>
      <c r="I13" s="77">
        <f>TRUNC(일위대가목록!G51,0)</f>
        <v>0</v>
      </c>
      <c r="J13" s="77">
        <f t="shared" si="2"/>
        <v>0</v>
      </c>
      <c r="K13" s="77">
        <f t="shared" si="3"/>
        <v>3925</v>
      </c>
      <c r="L13" s="77">
        <f t="shared" si="4"/>
        <v>133450</v>
      </c>
      <c r="M13" s="65" t="s">
        <v>97</v>
      </c>
      <c r="N13" s="66" t="s">
        <v>98</v>
      </c>
      <c r="O13" s="66" t="s">
        <v>52</v>
      </c>
      <c r="P13" s="66" t="s">
        <v>52</v>
      </c>
      <c r="Q13" s="66" t="s">
        <v>57</v>
      </c>
      <c r="R13" s="66" t="s">
        <v>63</v>
      </c>
      <c r="S13" s="66" t="s">
        <v>64</v>
      </c>
      <c r="T13" s="66" t="s">
        <v>64</v>
      </c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66" t="s">
        <v>52</v>
      </c>
      <c r="AS13" s="66" t="s">
        <v>52</v>
      </c>
      <c r="AT13" s="76"/>
      <c r="AU13" s="66" t="s">
        <v>99</v>
      </c>
      <c r="AV13" s="76">
        <v>12</v>
      </c>
    </row>
    <row r="14" spans="1:48" ht="30" hidden="1" customHeight="1" x14ac:dyDescent="0.3">
      <c r="A14" s="65" t="s">
        <v>91</v>
      </c>
      <c r="B14" s="65" t="s">
        <v>100</v>
      </c>
      <c r="C14" s="65" t="s">
        <v>60</v>
      </c>
      <c r="D14" s="75">
        <v>55</v>
      </c>
      <c r="E14" s="77">
        <f>TRUNC(일위대가목록!E52,0)</f>
        <v>3315</v>
      </c>
      <c r="F14" s="77">
        <f t="shared" si="0"/>
        <v>182325</v>
      </c>
      <c r="G14" s="77">
        <f>TRUNC(일위대가목록!F52,0)</f>
        <v>2872</v>
      </c>
      <c r="H14" s="77">
        <f t="shared" si="1"/>
        <v>157960</v>
      </c>
      <c r="I14" s="77">
        <f>TRUNC(일위대가목록!G52,0)</f>
        <v>0</v>
      </c>
      <c r="J14" s="77">
        <f t="shared" si="2"/>
        <v>0</v>
      </c>
      <c r="K14" s="77">
        <f t="shared" si="3"/>
        <v>6187</v>
      </c>
      <c r="L14" s="77">
        <f t="shared" si="4"/>
        <v>340285</v>
      </c>
      <c r="M14" s="65" t="s">
        <v>101</v>
      </c>
      <c r="N14" s="66" t="s">
        <v>102</v>
      </c>
      <c r="O14" s="66" t="s">
        <v>52</v>
      </c>
      <c r="P14" s="66" t="s">
        <v>52</v>
      </c>
      <c r="Q14" s="66" t="s">
        <v>57</v>
      </c>
      <c r="R14" s="66" t="s">
        <v>63</v>
      </c>
      <c r="S14" s="66" t="s">
        <v>64</v>
      </c>
      <c r="T14" s="66" t="s">
        <v>64</v>
      </c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66" t="s">
        <v>52</v>
      </c>
      <c r="AS14" s="66" t="s">
        <v>52</v>
      </c>
      <c r="AT14" s="76"/>
      <c r="AU14" s="66" t="s">
        <v>103</v>
      </c>
      <c r="AV14" s="76">
        <v>13</v>
      </c>
    </row>
    <row r="15" spans="1:48" ht="30" hidden="1" customHeight="1" x14ac:dyDescent="0.3">
      <c r="A15" s="65" t="s">
        <v>104</v>
      </c>
      <c r="B15" s="65" t="s">
        <v>105</v>
      </c>
      <c r="C15" s="65" t="s">
        <v>60</v>
      </c>
      <c r="D15" s="75">
        <v>99</v>
      </c>
      <c r="E15" s="77">
        <f>TRUNC(일위대가목록!E13,0)</f>
        <v>12835</v>
      </c>
      <c r="F15" s="77">
        <f t="shared" si="0"/>
        <v>1270665</v>
      </c>
      <c r="G15" s="77">
        <f>TRUNC(일위대가목록!F13,0)</f>
        <v>3421</v>
      </c>
      <c r="H15" s="77">
        <f t="shared" si="1"/>
        <v>338679</v>
      </c>
      <c r="I15" s="77">
        <f>TRUNC(일위대가목록!G13,0)</f>
        <v>0</v>
      </c>
      <c r="J15" s="77">
        <f t="shared" si="2"/>
        <v>0</v>
      </c>
      <c r="K15" s="77">
        <f t="shared" si="3"/>
        <v>16256</v>
      </c>
      <c r="L15" s="77">
        <f t="shared" si="4"/>
        <v>1609344</v>
      </c>
      <c r="M15" s="65" t="s">
        <v>106</v>
      </c>
      <c r="N15" s="66" t="s">
        <v>107</v>
      </c>
      <c r="O15" s="66" t="s">
        <v>52</v>
      </c>
      <c r="P15" s="66" t="s">
        <v>52</v>
      </c>
      <c r="Q15" s="66" t="s">
        <v>57</v>
      </c>
      <c r="R15" s="66" t="s">
        <v>63</v>
      </c>
      <c r="S15" s="66" t="s">
        <v>64</v>
      </c>
      <c r="T15" s="66" t="s">
        <v>64</v>
      </c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66" t="s">
        <v>52</v>
      </c>
      <c r="AS15" s="66" t="s">
        <v>52</v>
      </c>
      <c r="AT15" s="76"/>
      <c r="AU15" s="66" t="s">
        <v>108</v>
      </c>
      <c r="AV15" s="76">
        <v>14</v>
      </c>
    </row>
    <row r="16" spans="1:48" ht="30" hidden="1" customHeight="1" x14ac:dyDescent="0.3">
      <c r="A16" s="65" t="s">
        <v>104</v>
      </c>
      <c r="B16" s="65" t="s">
        <v>109</v>
      </c>
      <c r="C16" s="65" t="s">
        <v>60</v>
      </c>
      <c r="D16" s="75">
        <v>55</v>
      </c>
      <c r="E16" s="77">
        <f>TRUNC(일위대가목록!E14,0)</f>
        <v>25899</v>
      </c>
      <c r="F16" s="77">
        <f t="shared" si="0"/>
        <v>1424445</v>
      </c>
      <c r="G16" s="77">
        <f>TRUNC(일위대가목록!F14,0)</f>
        <v>6562</v>
      </c>
      <c r="H16" s="77">
        <f t="shared" si="1"/>
        <v>360910</v>
      </c>
      <c r="I16" s="77">
        <f>TRUNC(일위대가목록!G14,0)</f>
        <v>0</v>
      </c>
      <c r="J16" s="77">
        <f t="shared" si="2"/>
        <v>0</v>
      </c>
      <c r="K16" s="77">
        <f t="shared" si="3"/>
        <v>32461</v>
      </c>
      <c r="L16" s="77">
        <f t="shared" si="4"/>
        <v>1785355</v>
      </c>
      <c r="M16" s="65" t="s">
        <v>110</v>
      </c>
      <c r="N16" s="66" t="s">
        <v>111</v>
      </c>
      <c r="O16" s="66" t="s">
        <v>52</v>
      </c>
      <c r="P16" s="66" t="s">
        <v>52</v>
      </c>
      <c r="Q16" s="66" t="s">
        <v>57</v>
      </c>
      <c r="R16" s="66" t="s">
        <v>63</v>
      </c>
      <c r="S16" s="66" t="s">
        <v>64</v>
      </c>
      <c r="T16" s="66" t="s">
        <v>64</v>
      </c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66" t="s">
        <v>52</v>
      </c>
      <c r="AS16" s="66" t="s">
        <v>52</v>
      </c>
      <c r="AT16" s="76"/>
      <c r="AU16" s="66" t="s">
        <v>112</v>
      </c>
      <c r="AV16" s="76">
        <v>15</v>
      </c>
    </row>
    <row r="17" spans="1:48" ht="30" hidden="1" customHeight="1" x14ac:dyDescent="0.3">
      <c r="A17" s="65" t="s">
        <v>113</v>
      </c>
      <c r="B17" s="65" t="s">
        <v>114</v>
      </c>
      <c r="C17" s="65" t="s">
        <v>60</v>
      </c>
      <c r="D17" s="75">
        <v>60</v>
      </c>
      <c r="E17" s="77">
        <f>TRUNC(일위대가목록!E55,0)</f>
        <v>3045</v>
      </c>
      <c r="F17" s="77">
        <f t="shared" si="0"/>
        <v>182700</v>
      </c>
      <c r="G17" s="77">
        <f>TRUNC(일위대가목록!F55,0)</f>
        <v>3674</v>
      </c>
      <c r="H17" s="77">
        <f t="shared" si="1"/>
        <v>220440</v>
      </c>
      <c r="I17" s="77">
        <f>TRUNC(일위대가목록!G55,0)</f>
        <v>0</v>
      </c>
      <c r="J17" s="77">
        <f t="shared" si="2"/>
        <v>0</v>
      </c>
      <c r="K17" s="77">
        <f t="shared" si="3"/>
        <v>6719</v>
      </c>
      <c r="L17" s="77">
        <f t="shared" si="4"/>
        <v>403140</v>
      </c>
      <c r="M17" s="65" t="s">
        <v>115</v>
      </c>
      <c r="N17" s="66" t="s">
        <v>116</v>
      </c>
      <c r="O17" s="66" t="s">
        <v>52</v>
      </c>
      <c r="P17" s="66" t="s">
        <v>52</v>
      </c>
      <c r="Q17" s="66" t="s">
        <v>57</v>
      </c>
      <c r="R17" s="66" t="s">
        <v>63</v>
      </c>
      <c r="S17" s="66" t="s">
        <v>64</v>
      </c>
      <c r="T17" s="66" t="s">
        <v>64</v>
      </c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66" t="s">
        <v>52</v>
      </c>
      <c r="AS17" s="66" t="s">
        <v>52</v>
      </c>
      <c r="AT17" s="76"/>
      <c r="AU17" s="66" t="s">
        <v>117</v>
      </c>
      <c r="AV17" s="76">
        <v>16</v>
      </c>
    </row>
    <row r="18" spans="1:48" ht="30" hidden="1" customHeight="1" x14ac:dyDescent="0.3">
      <c r="A18" s="65" t="s">
        <v>113</v>
      </c>
      <c r="B18" s="65" t="s">
        <v>118</v>
      </c>
      <c r="C18" s="65" t="s">
        <v>60</v>
      </c>
      <c r="D18" s="75">
        <v>34</v>
      </c>
      <c r="E18" s="77">
        <f>TRUNC(일위대가목록!E56,0)</f>
        <v>5378</v>
      </c>
      <c r="F18" s="77">
        <f t="shared" si="0"/>
        <v>182852</v>
      </c>
      <c r="G18" s="77">
        <f>TRUNC(일위대가목록!F56,0)</f>
        <v>4792</v>
      </c>
      <c r="H18" s="77">
        <f t="shared" si="1"/>
        <v>162928</v>
      </c>
      <c r="I18" s="77">
        <f>TRUNC(일위대가목록!G56,0)</f>
        <v>0</v>
      </c>
      <c r="J18" s="77">
        <f t="shared" si="2"/>
        <v>0</v>
      </c>
      <c r="K18" s="77">
        <f t="shared" si="3"/>
        <v>10170</v>
      </c>
      <c r="L18" s="77">
        <f t="shared" si="4"/>
        <v>345780</v>
      </c>
      <c r="M18" s="65" t="s">
        <v>119</v>
      </c>
      <c r="N18" s="66" t="s">
        <v>120</v>
      </c>
      <c r="O18" s="66" t="s">
        <v>52</v>
      </c>
      <c r="P18" s="66" t="s">
        <v>52</v>
      </c>
      <c r="Q18" s="66" t="s">
        <v>57</v>
      </c>
      <c r="R18" s="66" t="s">
        <v>63</v>
      </c>
      <c r="S18" s="66" t="s">
        <v>64</v>
      </c>
      <c r="T18" s="66" t="s">
        <v>64</v>
      </c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66" t="s">
        <v>52</v>
      </c>
      <c r="AS18" s="66" t="s">
        <v>52</v>
      </c>
      <c r="AT18" s="76"/>
      <c r="AU18" s="66" t="s">
        <v>121</v>
      </c>
      <c r="AV18" s="76">
        <v>17</v>
      </c>
    </row>
    <row r="19" spans="1:48" ht="30" hidden="1" customHeight="1" x14ac:dyDescent="0.3">
      <c r="A19" s="65" t="s">
        <v>113</v>
      </c>
      <c r="B19" s="65" t="s">
        <v>122</v>
      </c>
      <c r="C19" s="65" t="s">
        <v>60</v>
      </c>
      <c r="D19" s="75">
        <v>33</v>
      </c>
      <c r="E19" s="77">
        <f>TRUNC(일위대가목록!E57,0)</f>
        <v>27936</v>
      </c>
      <c r="F19" s="77">
        <f t="shared" si="0"/>
        <v>921888</v>
      </c>
      <c r="G19" s="77">
        <f>TRUNC(일위대가목록!F57,0)</f>
        <v>6829</v>
      </c>
      <c r="H19" s="77">
        <f t="shared" si="1"/>
        <v>225357</v>
      </c>
      <c r="I19" s="77">
        <f>TRUNC(일위대가목록!G57,0)</f>
        <v>0</v>
      </c>
      <c r="J19" s="77">
        <f t="shared" si="2"/>
        <v>0</v>
      </c>
      <c r="K19" s="77">
        <f t="shared" si="3"/>
        <v>34765</v>
      </c>
      <c r="L19" s="77">
        <f t="shared" si="4"/>
        <v>1147245</v>
      </c>
      <c r="M19" s="65" t="s">
        <v>123</v>
      </c>
      <c r="N19" s="66" t="s">
        <v>124</v>
      </c>
      <c r="O19" s="66" t="s">
        <v>52</v>
      </c>
      <c r="P19" s="66" t="s">
        <v>52</v>
      </c>
      <c r="Q19" s="66" t="s">
        <v>57</v>
      </c>
      <c r="R19" s="66" t="s">
        <v>63</v>
      </c>
      <c r="S19" s="66" t="s">
        <v>64</v>
      </c>
      <c r="T19" s="66" t="s">
        <v>64</v>
      </c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66" t="s">
        <v>52</v>
      </c>
      <c r="AS19" s="66" t="s">
        <v>52</v>
      </c>
      <c r="AT19" s="76"/>
      <c r="AU19" s="66" t="s">
        <v>125</v>
      </c>
      <c r="AV19" s="76">
        <v>18</v>
      </c>
    </row>
    <row r="20" spans="1:48" ht="30" hidden="1" customHeight="1" x14ac:dyDescent="0.3">
      <c r="A20" s="65" t="s">
        <v>126</v>
      </c>
      <c r="B20" s="65" t="s">
        <v>127</v>
      </c>
      <c r="C20" s="65" t="s">
        <v>60</v>
      </c>
      <c r="D20" s="75">
        <v>60</v>
      </c>
      <c r="E20" s="77">
        <f>TRUNC(일위대가목록!E15,0)</f>
        <v>2233</v>
      </c>
      <c r="F20" s="77">
        <f t="shared" si="0"/>
        <v>133980</v>
      </c>
      <c r="G20" s="77">
        <f>TRUNC(일위대가목록!F15,0)</f>
        <v>5101</v>
      </c>
      <c r="H20" s="77">
        <f t="shared" si="1"/>
        <v>306060</v>
      </c>
      <c r="I20" s="77">
        <f>TRUNC(일위대가목록!G15,0)</f>
        <v>0</v>
      </c>
      <c r="J20" s="77">
        <f t="shared" si="2"/>
        <v>0</v>
      </c>
      <c r="K20" s="77">
        <f t="shared" si="3"/>
        <v>7334</v>
      </c>
      <c r="L20" s="77">
        <f t="shared" si="4"/>
        <v>440040</v>
      </c>
      <c r="M20" s="65" t="s">
        <v>128</v>
      </c>
      <c r="N20" s="66" t="s">
        <v>129</v>
      </c>
      <c r="O20" s="66" t="s">
        <v>52</v>
      </c>
      <c r="P20" s="66" t="s">
        <v>52</v>
      </c>
      <c r="Q20" s="66" t="s">
        <v>57</v>
      </c>
      <c r="R20" s="66" t="s">
        <v>63</v>
      </c>
      <c r="S20" s="66" t="s">
        <v>64</v>
      </c>
      <c r="T20" s="66" t="s">
        <v>64</v>
      </c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66" t="s">
        <v>52</v>
      </c>
      <c r="AS20" s="66" t="s">
        <v>52</v>
      </c>
      <c r="AT20" s="76"/>
      <c r="AU20" s="66" t="s">
        <v>130</v>
      </c>
      <c r="AV20" s="76">
        <v>19</v>
      </c>
    </row>
    <row r="21" spans="1:48" ht="30" hidden="1" customHeight="1" x14ac:dyDescent="0.3">
      <c r="A21" s="65" t="s">
        <v>126</v>
      </c>
      <c r="B21" s="65" t="s">
        <v>131</v>
      </c>
      <c r="C21" s="65" t="s">
        <v>60</v>
      </c>
      <c r="D21" s="75">
        <v>240</v>
      </c>
      <c r="E21" s="77">
        <f>TRUNC(일위대가목록!E16,0)</f>
        <v>9770</v>
      </c>
      <c r="F21" s="77">
        <f t="shared" si="0"/>
        <v>2344800</v>
      </c>
      <c r="G21" s="77">
        <f>TRUNC(일위대가목록!F16,0)</f>
        <v>26962</v>
      </c>
      <c r="H21" s="77">
        <f t="shared" si="1"/>
        <v>6470880</v>
      </c>
      <c r="I21" s="77">
        <f>TRUNC(일위대가목록!G16,0)</f>
        <v>0</v>
      </c>
      <c r="J21" s="77">
        <f t="shared" si="2"/>
        <v>0</v>
      </c>
      <c r="K21" s="77">
        <f t="shared" si="3"/>
        <v>36732</v>
      </c>
      <c r="L21" s="77">
        <f t="shared" si="4"/>
        <v>8815680</v>
      </c>
      <c r="M21" s="65" t="s">
        <v>132</v>
      </c>
      <c r="N21" s="66" t="s">
        <v>133</v>
      </c>
      <c r="O21" s="66" t="s">
        <v>52</v>
      </c>
      <c r="P21" s="66" t="s">
        <v>52</v>
      </c>
      <c r="Q21" s="66" t="s">
        <v>57</v>
      </c>
      <c r="R21" s="66" t="s">
        <v>63</v>
      </c>
      <c r="S21" s="66" t="s">
        <v>64</v>
      </c>
      <c r="T21" s="66" t="s">
        <v>64</v>
      </c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66" t="s">
        <v>52</v>
      </c>
      <c r="AS21" s="66" t="s">
        <v>52</v>
      </c>
      <c r="AT21" s="76"/>
      <c r="AU21" s="66" t="s">
        <v>134</v>
      </c>
      <c r="AV21" s="76">
        <v>20</v>
      </c>
    </row>
    <row r="22" spans="1:48" ht="30" hidden="1" customHeight="1" x14ac:dyDescent="0.3">
      <c r="A22" s="65" t="s">
        <v>135</v>
      </c>
      <c r="B22" s="65" t="s">
        <v>136</v>
      </c>
      <c r="C22" s="65" t="s">
        <v>137</v>
      </c>
      <c r="D22" s="75">
        <v>8</v>
      </c>
      <c r="E22" s="77">
        <f>TRUNC(일위대가목록!E81,0)</f>
        <v>8303</v>
      </c>
      <c r="F22" s="77">
        <f t="shared" si="0"/>
        <v>66424</v>
      </c>
      <c r="G22" s="77">
        <f>TRUNC(일위대가목록!F81,0)</f>
        <v>60178</v>
      </c>
      <c r="H22" s="77">
        <f t="shared" si="1"/>
        <v>481424</v>
      </c>
      <c r="I22" s="77">
        <f>TRUNC(일위대가목록!G81,0)</f>
        <v>0</v>
      </c>
      <c r="J22" s="77">
        <f t="shared" si="2"/>
        <v>0</v>
      </c>
      <c r="K22" s="77">
        <f t="shared" si="3"/>
        <v>68481</v>
      </c>
      <c r="L22" s="77">
        <f t="shared" si="4"/>
        <v>547848</v>
      </c>
      <c r="M22" s="65" t="s">
        <v>138</v>
      </c>
      <c r="N22" s="66" t="s">
        <v>139</v>
      </c>
      <c r="O22" s="66" t="s">
        <v>52</v>
      </c>
      <c r="P22" s="66" t="s">
        <v>52</v>
      </c>
      <c r="Q22" s="66" t="s">
        <v>57</v>
      </c>
      <c r="R22" s="66" t="s">
        <v>63</v>
      </c>
      <c r="S22" s="66" t="s">
        <v>64</v>
      </c>
      <c r="T22" s="66" t="s">
        <v>64</v>
      </c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66" t="s">
        <v>52</v>
      </c>
      <c r="AS22" s="66" t="s">
        <v>52</v>
      </c>
      <c r="AT22" s="76"/>
      <c r="AU22" s="66" t="s">
        <v>140</v>
      </c>
      <c r="AV22" s="76">
        <v>21</v>
      </c>
    </row>
    <row r="23" spans="1:48" ht="30" hidden="1" customHeight="1" x14ac:dyDescent="0.3">
      <c r="A23" s="65" t="s">
        <v>141</v>
      </c>
      <c r="B23" s="65" t="s">
        <v>142</v>
      </c>
      <c r="C23" s="65" t="s">
        <v>143</v>
      </c>
      <c r="D23" s="75">
        <v>2</v>
      </c>
      <c r="E23" s="77">
        <f>TRUNC(일위대가목록!E67,0)</f>
        <v>629088</v>
      </c>
      <c r="F23" s="77">
        <f t="shared" si="0"/>
        <v>1258176</v>
      </c>
      <c r="G23" s="77">
        <f>TRUNC(일위대가목록!F67,0)</f>
        <v>784111</v>
      </c>
      <c r="H23" s="77">
        <f t="shared" si="1"/>
        <v>1568222</v>
      </c>
      <c r="I23" s="77">
        <f>TRUNC(일위대가목록!G67,0)</f>
        <v>72657</v>
      </c>
      <c r="J23" s="77">
        <f t="shared" si="2"/>
        <v>145314</v>
      </c>
      <c r="K23" s="77">
        <f t="shared" si="3"/>
        <v>1485856</v>
      </c>
      <c r="L23" s="77">
        <f t="shared" si="4"/>
        <v>2971712</v>
      </c>
      <c r="M23" s="65" t="s">
        <v>144</v>
      </c>
      <c r="N23" s="66" t="s">
        <v>145</v>
      </c>
      <c r="O23" s="66" t="s">
        <v>52</v>
      </c>
      <c r="P23" s="66" t="s">
        <v>52</v>
      </c>
      <c r="Q23" s="66" t="s">
        <v>57</v>
      </c>
      <c r="R23" s="66" t="s">
        <v>63</v>
      </c>
      <c r="S23" s="66" t="s">
        <v>64</v>
      </c>
      <c r="T23" s="66" t="s">
        <v>64</v>
      </c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66" t="s">
        <v>52</v>
      </c>
      <c r="AS23" s="66" t="s">
        <v>52</v>
      </c>
      <c r="AT23" s="76"/>
      <c r="AU23" s="66" t="s">
        <v>146</v>
      </c>
      <c r="AV23" s="76">
        <v>22</v>
      </c>
    </row>
    <row r="24" spans="1:48" ht="30" hidden="1" customHeight="1" x14ac:dyDescent="0.3">
      <c r="A24" s="65" t="s">
        <v>147</v>
      </c>
      <c r="B24" s="65" t="s">
        <v>148</v>
      </c>
      <c r="C24" s="65" t="s">
        <v>143</v>
      </c>
      <c r="D24" s="75">
        <v>24</v>
      </c>
      <c r="E24" s="77">
        <f>TRUNC(일위대가목록!E69,0)</f>
        <v>40411</v>
      </c>
      <c r="F24" s="77">
        <f t="shared" si="0"/>
        <v>969864</v>
      </c>
      <c r="G24" s="77">
        <f>TRUNC(일위대가목록!F69,0)</f>
        <v>52720</v>
      </c>
      <c r="H24" s="77">
        <f t="shared" si="1"/>
        <v>1265280</v>
      </c>
      <c r="I24" s="77">
        <f>TRUNC(일위대가목록!G69,0)</f>
        <v>0</v>
      </c>
      <c r="J24" s="77">
        <f t="shared" si="2"/>
        <v>0</v>
      </c>
      <c r="K24" s="77">
        <f t="shared" si="3"/>
        <v>93131</v>
      </c>
      <c r="L24" s="77">
        <f t="shared" si="4"/>
        <v>2235144</v>
      </c>
      <c r="M24" s="65" t="s">
        <v>149</v>
      </c>
      <c r="N24" s="66" t="s">
        <v>150</v>
      </c>
      <c r="O24" s="66" t="s">
        <v>52</v>
      </c>
      <c r="P24" s="66" t="s">
        <v>52</v>
      </c>
      <c r="Q24" s="66" t="s">
        <v>57</v>
      </c>
      <c r="R24" s="66" t="s">
        <v>63</v>
      </c>
      <c r="S24" s="66" t="s">
        <v>64</v>
      </c>
      <c r="T24" s="66" t="s">
        <v>64</v>
      </c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66" t="s">
        <v>52</v>
      </c>
      <c r="AS24" s="66" t="s">
        <v>52</v>
      </c>
      <c r="AT24" s="76"/>
      <c r="AU24" s="66" t="s">
        <v>151</v>
      </c>
      <c r="AV24" s="76">
        <v>23</v>
      </c>
    </row>
    <row r="25" spans="1:48" ht="30" hidden="1" customHeight="1" x14ac:dyDescent="0.3">
      <c r="A25" s="65" t="s">
        <v>147</v>
      </c>
      <c r="B25" s="65" t="s">
        <v>152</v>
      </c>
      <c r="C25" s="65" t="s">
        <v>143</v>
      </c>
      <c r="D25" s="75">
        <v>18</v>
      </c>
      <c r="E25" s="77">
        <f>TRUNC(일위대가목록!E70,0)</f>
        <v>44041</v>
      </c>
      <c r="F25" s="77">
        <f t="shared" si="0"/>
        <v>792738</v>
      </c>
      <c r="G25" s="77">
        <f>TRUNC(일위대가목록!F70,0)</f>
        <v>52720</v>
      </c>
      <c r="H25" s="77">
        <f t="shared" si="1"/>
        <v>948960</v>
      </c>
      <c r="I25" s="77">
        <f>TRUNC(일위대가목록!G70,0)</f>
        <v>0</v>
      </c>
      <c r="J25" s="77">
        <f t="shared" si="2"/>
        <v>0</v>
      </c>
      <c r="K25" s="77">
        <f t="shared" si="3"/>
        <v>96761</v>
      </c>
      <c r="L25" s="77">
        <f t="shared" si="4"/>
        <v>1741698</v>
      </c>
      <c r="M25" s="65" t="s">
        <v>153</v>
      </c>
      <c r="N25" s="66" t="s">
        <v>154</v>
      </c>
      <c r="O25" s="66" t="s">
        <v>52</v>
      </c>
      <c r="P25" s="66" t="s">
        <v>52</v>
      </c>
      <c r="Q25" s="66" t="s">
        <v>57</v>
      </c>
      <c r="R25" s="66" t="s">
        <v>63</v>
      </c>
      <c r="S25" s="66" t="s">
        <v>64</v>
      </c>
      <c r="T25" s="66" t="s">
        <v>64</v>
      </c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66" t="s">
        <v>52</v>
      </c>
      <c r="AS25" s="66" t="s">
        <v>52</v>
      </c>
      <c r="AT25" s="76"/>
      <c r="AU25" s="66" t="s">
        <v>155</v>
      </c>
      <c r="AV25" s="76">
        <v>24</v>
      </c>
    </row>
    <row r="26" spans="1:48" ht="30" hidden="1" customHeight="1" x14ac:dyDescent="0.3">
      <c r="A26" s="65" t="s">
        <v>147</v>
      </c>
      <c r="B26" s="65" t="s">
        <v>156</v>
      </c>
      <c r="C26" s="65" t="s">
        <v>143</v>
      </c>
      <c r="D26" s="75">
        <v>9</v>
      </c>
      <c r="E26" s="77">
        <f>TRUNC(일위대가목록!E71,0)</f>
        <v>45961</v>
      </c>
      <c r="F26" s="77">
        <f t="shared" si="0"/>
        <v>413649</v>
      </c>
      <c r="G26" s="77">
        <f>TRUNC(일위대가목록!F71,0)</f>
        <v>52720</v>
      </c>
      <c r="H26" s="77">
        <f t="shared" si="1"/>
        <v>474480</v>
      </c>
      <c r="I26" s="77">
        <f>TRUNC(일위대가목록!G71,0)</f>
        <v>0</v>
      </c>
      <c r="J26" s="77">
        <f t="shared" si="2"/>
        <v>0</v>
      </c>
      <c r="K26" s="77">
        <f t="shared" si="3"/>
        <v>98681</v>
      </c>
      <c r="L26" s="77">
        <f t="shared" si="4"/>
        <v>888129</v>
      </c>
      <c r="M26" s="65" t="s">
        <v>157</v>
      </c>
      <c r="N26" s="66" t="s">
        <v>158</v>
      </c>
      <c r="O26" s="66" t="s">
        <v>52</v>
      </c>
      <c r="P26" s="66" t="s">
        <v>52</v>
      </c>
      <c r="Q26" s="66" t="s">
        <v>57</v>
      </c>
      <c r="R26" s="66" t="s">
        <v>63</v>
      </c>
      <c r="S26" s="66" t="s">
        <v>64</v>
      </c>
      <c r="T26" s="66" t="s">
        <v>64</v>
      </c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66" t="s">
        <v>52</v>
      </c>
      <c r="AS26" s="66" t="s">
        <v>52</v>
      </c>
      <c r="AT26" s="76"/>
      <c r="AU26" s="66" t="s">
        <v>159</v>
      </c>
      <c r="AV26" s="76">
        <v>25</v>
      </c>
    </row>
    <row r="27" spans="1:48" ht="30" hidden="1" customHeight="1" x14ac:dyDescent="0.3">
      <c r="A27" s="65" t="s">
        <v>160</v>
      </c>
      <c r="B27" s="65" t="s">
        <v>161</v>
      </c>
      <c r="C27" s="65" t="s">
        <v>60</v>
      </c>
      <c r="D27" s="75">
        <v>112</v>
      </c>
      <c r="E27" s="77">
        <f>TRUNC(일위대가목록!E72,0)</f>
        <v>206</v>
      </c>
      <c r="F27" s="77">
        <f t="shared" si="0"/>
        <v>23072</v>
      </c>
      <c r="G27" s="77">
        <f>TRUNC(일위대가목록!F72,0)</f>
        <v>247</v>
      </c>
      <c r="H27" s="77">
        <f t="shared" si="1"/>
        <v>27664</v>
      </c>
      <c r="I27" s="77">
        <f>TRUNC(일위대가목록!G72,0)</f>
        <v>0</v>
      </c>
      <c r="J27" s="77">
        <f t="shared" si="2"/>
        <v>0</v>
      </c>
      <c r="K27" s="77">
        <f t="shared" si="3"/>
        <v>453</v>
      </c>
      <c r="L27" s="77">
        <f t="shared" si="4"/>
        <v>50736</v>
      </c>
      <c r="M27" s="65" t="s">
        <v>162</v>
      </c>
      <c r="N27" s="66" t="s">
        <v>163</v>
      </c>
      <c r="O27" s="66" t="s">
        <v>52</v>
      </c>
      <c r="P27" s="66" t="s">
        <v>52</v>
      </c>
      <c r="Q27" s="66" t="s">
        <v>57</v>
      </c>
      <c r="R27" s="66" t="s">
        <v>63</v>
      </c>
      <c r="S27" s="66" t="s">
        <v>64</v>
      </c>
      <c r="T27" s="66" t="s">
        <v>64</v>
      </c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66" t="s">
        <v>52</v>
      </c>
      <c r="AS27" s="66" t="s">
        <v>52</v>
      </c>
      <c r="AT27" s="76"/>
      <c r="AU27" s="66" t="s">
        <v>164</v>
      </c>
      <c r="AV27" s="76">
        <v>26</v>
      </c>
    </row>
    <row r="28" spans="1:48" ht="30" hidden="1" customHeight="1" x14ac:dyDescent="0.3">
      <c r="A28" s="65" t="s">
        <v>165</v>
      </c>
      <c r="B28" s="65" t="s">
        <v>161</v>
      </c>
      <c r="C28" s="65" t="s">
        <v>60</v>
      </c>
      <c r="D28" s="75">
        <v>33</v>
      </c>
      <c r="E28" s="77">
        <f>TRUNC(일위대가목록!E73,0)</f>
        <v>207</v>
      </c>
      <c r="F28" s="77">
        <f t="shared" si="0"/>
        <v>6831</v>
      </c>
      <c r="G28" s="77">
        <f>TRUNC(일위대가목록!F73,0)</f>
        <v>282</v>
      </c>
      <c r="H28" s="77">
        <f t="shared" si="1"/>
        <v>9306</v>
      </c>
      <c r="I28" s="77">
        <f>TRUNC(일위대가목록!G73,0)</f>
        <v>0</v>
      </c>
      <c r="J28" s="77">
        <f t="shared" si="2"/>
        <v>0</v>
      </c>
      <c r="K28" s="77">
        <f t="shared" si="3"/>
        <v>489</v>
      </c>
      <c r="L28" s="77">
        <f t="shared" si="4"/>
        <v>16137</v>
      </c>
      <c r="M28" s="65" t="s">
        <v>166</v>
      </c>
      <c r="N28" s="66" t="s">
        <v>167</v>
      </c>
      <c r="O28" s="66" t="s">
        <v>52</v>
      </c>
      <c r="P28" s="66" t="s">
        <v>52</v>
      </c>
      <c r="Q28" s="66" t="s">
        <v>57</v>
      </c>
      <c r="R28" s="66" t="s">
        <v>63</v>
      </c>
      <c r="S28" s="66" t="s">
        <v>64</v>
      </c>
      <c r="T28" s="66" t="s">
        <v>64</v>
      </c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66" t="s">
        <v>52</v>
      </c>
      <c r="AS28" s="66" t="s">
        <v>52</v>
      </c>
      <c r="AT28" s="76"/>
      <c r="AU28" s="66" t="s">
        <v>168</v>
      </c>
      <c r="AV28" s="76">
        <v>27</v>
      </c>
    </row>
    <row r="29" spans="1:48" ht="30" hidden="1" customHeight="1" x14ac:dyDescent="0.3">
      <c r="A29" s="65" t="s">
        <v>169</v>
      </c>
      <c r="B29" s="65" t="s">
        <v>170</v>
      </c>
      <c r="C29" s="65" t="s">
        <v>171</v>
      </c>
      <c r="D29" s="75">
        <v>3</v>
      </c>
      <c r="E29" s="77">
        <f>TRUNC(일위대가목록!E74,0)</f>
        <v>5943</v>
      </c>
      <c r="F29" s="77">
        <f t="shared" si="0"/>
        <v>17829</v>
      </c>
      <c r="G29" s="77">
        <f>TRUNC(일위대가목록!F74,0)</f>
        <v>27194</v>
      </c>
      <c r="H29" s="77">
        <f t="shared" si="1"/>
        <v>81582</v>
      </c>
      <c r="I29" s="77">
        <f>TRUNC(일위대가목록!G74,0)</f>
        <v>0</v>
      </c>
      <c r="J29" s="77">
        <f t="shared" si="2"/>
        <v>0</v>
      </c>
      <c r="K29" s="77">
        <f t="shared" si="3"/>
        <v>33137</v>
      </c>
      <c r="L29" s="77">
        <f t="shared" si="4"/>
        <v>99411</v>
      </c>
      <c r="M29" s="65" t="s">
        <v>172</v>
      </c>
      <c r="N29" s="66" t="s">
        <v>173</v>
      </c>
      <c r="O29" s="66" t="s">
        <v>52</v>
      </c>
      <c r="P29" s="66" t="s">
        <v>52</v>
      </c>
      <c r="Q29" s="66" t="s">
        <v>57</v>
      </c>
      <c r="R29" s="66" t="s">
        <v>63</v>
      </c>
      <c r="S29" s="66" t="s">
        <v>64</v>
      </c>
      <c r="T29" s="66" t="s">
        <v>64</v>
      </c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66" t="s">
        <v>52</v>
      </c>
      <c r="AS29" s="66" t="s">
        <v>52</v>
      </c>
      <c r="AT29" s="76"/>
      <c r="AU29" s="66" t="s">
        <v>174</v>
      </c>
      <c r="AV29" s="76">
        <v>28</v>
      </c>
    </row>
    <row r="30" spans="1:48" ht="30" hidden="1" customHeight="1" x14ac:dyDescent="0.3">
      <c r="A30" s="65" t="s">
        <v>180</v>
      </c>
      <c r="B30" s="65" t="s">
        <v>181</v>
      </c>
      <c r="C30" s="65" t="s">
        <v>143</v>
      </c>
      <c r="D30" s="75">
        <v>3</v>
      </c>
      <c r="E30" s="77">
        <f>TRUNC(일위대가목록!E12,0)</f>
        <v>32097</v>
      </c>
      <c r="F30" s="77">
        <f t="shared" si="0"/>
        <v>96291</v>
      </c>
      <c r="G30" s="77">
        <f>TRUNC(일위대가목록!F12,0)</f>
        <v>85567</v>
      </c>
      <c r="H30" s="77">
        <f t="shared" si="1"/>
        <v>256701</v>
      </c>
      <c r="I30" s="77">
        <f>TRUNC(일위대가목록!G12,0)</f>
        <v>587</v>
      </c>
      <c r="J30" s="77">
        <f t="shared" si="2"/>
        <v>1761</v>
      </c>
      <c r="K30" s="77">
        <f t="shared" si="3"/>
        <v>118251</v>
      </c>
      <c r="L30" s="77">
        <f t="shared" si="4"/>
        <v>354753</v>
      </c>
      <c r="M30" s="65" t="s">
        <v>182</v>
      </c>
      <c r="N30" s="66" t="s">
        <v>183</v>
      </c>
      <c r="O30" s="66" t="s">
        <v>52</v>
      </c>
      <c r="P30" s="66" t="s">
        <v>52</v>
      </c>
      <c r="Q30" s="66" t="s">
        <v>57</v>
      </c>
      <c r="R30" s="66" t="s">
        <v>63</v>
      </c>
      <c r="S30" s="66" t="s">
        <v>64</v>
      </c>
      <c r="T30" s="66" t="s">
        <v>64</v>
      </c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66" t="s">
        <v>52</v>
      </c>
      <c r="AS30" s="66" t="s">
        <v>52</v>
      </c>
      <c r="AT30" s="76"/>
      <c r="AU30" s="66" t="s">
        <v>184</v>
      </c>
      <c r="AV30" s="76">
        <v>30</v>
      </c>
    </row>
    <row r="31" spans="1:48" ht="30" hidden="1" customHeight="1" x14ac:dyDescent="0.3">
      <c r="A31" s="65" t="s">
        <v>185</v>
      </c>
      <c r="B31" s="65" t="s">
        <v>186</v>
      </c>
      <c r="C31" s="65" t="s">
        <v>176</v>
      </c>
      <c r="D31" s="75">
        <v>1</v>
      </c>
      <c r="E31" s="77">
        <f>TRUNC(일위대가목록!E107,0)</f>
        <v>4796479</v>
      </c>
      <c r="F31" s="77">
        <f t="shared" si="0"/>
        <v>4796479</v>
      </c>
      <c r="G31" s="77">
        <f>TRUNC(일위대가목록!F107,0)</f>
        <v>0</v>
      </c>
      <c r="H31" s="77">
        <f t="shared" si="1"/>
        <v>0</v>
      </c>
      <c r="I31" s="77">
        <f>TRUNC(일위대가목록!G107,0)</f>
        <v>0</v>
      </c>
      <c r="J31" s="77">
        <f t="shared" si="2"/>
        <v>0</v>
      </c>
      <c r="K31" s="77">
        <f t="shared" si="3"/>
        <v>4796479</v>
      </c>
      <c r="L31" s="77">
        <f t="shared" si="4"/>
        <v>4796479</v>
      </c>
      <c r="M31" s="65" t="s">
        <v>177</v>
      </c>
      <c r="N31" s="66" t="s">
        <v>187</v>
      </c>
      <c r="O31" s="66" t="s">
        <v>52</v>
      </c>
      <c r="P31" s="66" t="s">
        <v>52</v>
      </c>
      <c r="Q31" s="66" t="s">
        <v>52</v>
      </c>
      <c r="R31" s="66" t="s">
        <v>63</v>
      </c>
      <c r="S31" s="66" t="s">
        <v>64</v>
      </c>
      <c r="T31" s="66" t="s">
        <v>64</v>
      </c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66" t="s">
        <v>177</v>
      </c>
      <c r="AS31" s="66" t="s">
        <v>52</v>
      </c>
      <c r="AT31" s="76"/>
      <c r="AU31" s="66" t="s">
        <v>188</v>
      </c>
      <c r="AV31" s="76">
        <v>31</v>
      </c>
    </row>
    <row r="32" spans="1:48" ht="30" hidden="1" customHeight="1" x14ac:dyDescent="0.3">
      <c r="A32" s="65" t="s">
        <v>185</v>
      </c>
      <c r="B32" s="65" t="s">
        <v>189</v>
      </c>
      <c r="C32" s="65" t="s">
        <v>176</v>
      </c>
      <c r="D32" s="75">
        <v>2</v>
      </c>
      <c r="E32" s="77">
        <f>TRUNC(일위대가목록!E109,0)</f>
        <v>5848217</v>
      </c>
      <c r="F32" s="77">
        <f t="shared" si="0"/>
        <v>11696434</v>
      </c>
      <c r="G32" s="77">
        <f>TRUNC(일위대가목록!F109,0)</f>
        <v>0</v>
      </c>
      <c r="H32" s="77">
        <f t="shared" si="1"/>
        <v>0</v>
      </c>
      <c r="I32" s="77">
        <f>TRUNC(일위대가목록!G109,0)</f>
        <v>0</v>
      </c>
      <c r="J32" s="77">
        <f t="shared" si="2"/>
        <v>0</v>
      </c>
      <c r="K32" s="77">
        <f t="shared" si="3"/>
        <v>5848217</v>
      </c>
      <c r="L32" s="77">
        <f t="shared" si="4"/>
        <v>11696434</v>
      </c>
      <c r="M32" s="65" t="s">
        <v>177</v>
      </c>
      <c r="N32" s="66" t="s">
        <v>190</v>
      </c>
      <c r="O32" s="66" t="s">
        <v>52</v>
      </c>
      <c r="P32" s="66" t="s">
        <v>52</v>
      </c>
      <c r="Q32" s="66" t="s">
        <v>52</v>
      </c>
      <c r="R32" s="66" t="s">
        <v>63</v>
      </c>
      <c r="S32" s="66" t="s">
        <v>64</v>
      </c>
      <c r="T32" s="66" t="s">
        <v>64</v>
      </c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66" t="s">
        <v>177</v>
      </c>
      <c r="AS32" s="66" t="s">
        <v>52</v>
      </c>
      <c r="AT32" s="76"/>
      <c r="AU32" s="66" t="s">
        <v>191</v>
      </c>
      <c r="AV32" s="76">
        <v>32</v>
      </c>
    </row>
    <row r="33" spans="1:48" ht="30" hidden="1" customHeight="1" x14ac:dyDescent="0.3">
      <c r="A33" s="65" t="s">
        <v>175</v>
      </c>
      <c r="B33" s="65" t="s">
        <v>52</v>
      </c>
      <c r="C33" s="65" t="s">
        <v>176</v>
      </c>
      <c r="D33" s="75">
        <v>3</v>
      </c>
      <c r="E33" s="77">
        <f>TRUNC(일위대가목록!E24,0)</f>
        <v>30328</v>
      </c>
      <c r="F33" s="77">
        <f>TRUNC(E33*D33, 0)</f>
        <v>90984</v>
      </c>
      <c r="G33" s="77">
        <f>TRUNC(일위대가목록!F24,0)</f>
        <v>1516415</v>
      </c>
      <c r="H33" s="77">
        <f>TRUNC(G33*D33, 0)</f>
        <v>4549245</v>
      </c>
      <c r="I33" s="77">
        <f>TRUNC(일위대가목록!G24,0)</f>
        <v>0</v>
      </c>
      <c r="J33" s="77">
        <f>TRUNC(I33*D33, 0)</f>
        <v>0</v>
      </c>
      <c r="K33" s="77">
        <f>TRUNC(E33+G33+I33, 0)</f>
        <v>1546743</v>
      </c>
      <c r="L33" s="77">
        <f>TRUNC(F33+H33+J33, 0)</f>
        <v>4640229</v>
      </c>
      <c r="M33" s="65" t="s">
        <v>177</v>
      </c>
      <c r="N33" s="66" t="s">
        <v>178</v>
      </c>
      <c r="O33" s="66" t="s">
        <v>52</v>
      </c>
      <c r="P33" s="66" t="s">
        <v>52</v>
      </c>
      <c r="Q33" s="66" t="s">
        <v>52</v>
      </c>
      <c r="R33" s="66" t="s">
        <v>63</v>
      </c>
      <c r="S33" s="66" t="s">
        <v>64</v>
      </c>
      <c r="T33" s="66" t="s">
        <v>64</v>
      </c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66" t="s">
        <v>177</v>
      </c>
      <c r="AS33" s="66" t="s">
        <v>52</v>
      </c>
      <c r="AT33" s="76"/>
      <c r="AU33" s="66" t="s">
        <v>179</v>
      </c>
      <c r="AV33" s="76">
        <v>29</v>
      </c>
    </row>
    <row r="34" spans="1:48" ht="30" hidden="1" customHeight="1" x14ac:dyDescent="0.3">
      <c r="A34" s="65" t="s">
        <v>3061</v>
      </c>
      <c r="B34" s="65" t="s">
        <v>192</v>
      </c>
      <c r="C34" s="65" t="s">
        <v>193</v>
      </c>
      <c r="D34" s="75">
        <v>136</v>
      </c>
      <c r="E34" s="77">
        <f>TRUNC(일위대가목록!E25,0)</f>
        <v>245</v>
      </c>
      <c r="F34" s="77">
        <f t="shared" si="0"/>
        <v>33320</v>
      </c>
      <c r="G34" s="77">
        <f>TRUNC(일위대가목록!F25,0)</f>
        <v>755</v>
      </c>
      <c r="H34" s="77">
        <f t="shared" si="1"/>
        <v>102680</v>
      </c>
      <c r="I34" s="77">
        <f>TRUNC(일위대가목록!G25,0)</f>
        <v>304</v>
      </c>
      <c r="J34" s="77">
        <f t="shared" si="2"/>
        <v>41344</v>
      </c>
      <c r="K34" s="77">
        <f t="shared" si="3"/>
        <v>1304</v>
      </c>
      <c r="L34" s="77">
        <f t="shared" si="4"/>
        <v>177344</v>
      </c>
      <c r="M34" s="65" t="s">
        <v>194</v>
      </c>
      <c r="N34" s="66" t="s">
        <v>195</v>
      </c>
      <c r="O34" s="66" t="s">
        <v>52</v>
      </c>
      <c r="P34" s="66" t="s">
        <v>52</v>
      </c>
      <c r="Q34" s="66" t="s">
        <v>57</v>
      </c>
      <c r="R34" s="66" t="s">
        <v>63</v>
      </c>
      <c r="S34" s="66" t="s">
        <v>64</v>
      </c>
      <c r="T34" s="66" t="s">
        <v>64</v>
      </c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66" t="s">
        <v>52</v>
      </c>
      <c r="AS34" s="66" t="s">
        <v>52</v>
      </c>
      <c r="AT34" s="76"/>
      <c r="AU34" s="66" t="s">
        <v>196</v>
      </c>
      <c r="AV34" s="76">
        <v>33</v>
      </c>
    </row>
    <row r="35" spans="1:48" ht="30" hidden="1" customHeight="1" x14ac:dyDescent="0.3">
      <c r="A35" s="65" t="s">
        <v>3065</v>
      </c>
      <c r="B35" s="65" t="s">
        <v>192</v>
      </c>
      <c r="C35" s="65" t="s">
        <v>193</v>
      </c>
      <c r="D35" s="75">
        <v>136</v>
      </c>
      <c r="E35" s="77">
        <f>TRUNC(일위대가목록!E26,0)</f>
        <v>677</v>
      </c>
      <c r="F35" s="77">
        <f t="shared" si="0"/>
        <v>92072</v>
      </c>
      <c r="G35" s="77">
        <f>TRUNC(일위대가목록!F26,0)</f>
        <v>10574</v>
      </c>
      <c r="H35" s="77">
        <f t="shared" si="1"/>
        <v>1438064</v>
      </c>
      <c r="I35" s="77">
        <f>TRUNC(일위대가목록!G26,0)</f>
        <v>576</v>
      </c>
      <c r="J35" s="77">
        <f t="shared" si="2"/>
        <v>78336</v>
      </c>
      <c r="K35" s="77">
        <f t="shared" si="3"/>
        <v>11827</v>
      </c>
      <c r="L35" s="77">
        <f t="shared" si="4"/>
        <v>1608472</v>
      </c>
      <c r="M35" s="65" t="s">
        <v>197</v>
      </c>
      <c r="N35" s="66" t="s">
        <v>198</v>
      </c>
      <c r="O35" s="66" t="s">
        <v>52</v>
      </c>
      <c r="P35" s="66" t="s">
        <v>52</v>
      </c>
      <c r="Q35" s="66" t="s">
        <v>57</v>
      </c>
      <c r="R35" s="66" t="s">
        <v>63</v>
      </c>
      <c r="S35" s="66" t="s">
        <v>64</v>
      </c>
      <c r="T35" s="66" t="s">
        <v>64</v>
      </c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66" t="s">
        <v>52</v>
      </c>
      <c r="AS35" s="66" t="s">
        <v>52</v>
      </c>
      <c r="AT35" s="76"/>
      <c r="AU35" s="66" t="s">
        <v>199</v>
      </c>
      <c r="AV35" s="76">
        <v>34</v>
      </c>
    </row>
    <row r="36" spans="1:48" ht="30" hidden="1" customHeight="1" x14ac:dyDescent="0.3">
      <c r="A36" s="65" t="s">
        <v>58</v>
      </c>
      <c r="B36" s="65" t="s">
        <v>200</v>
      </c>
      <c r="C36" s="65" t="s">
        <v>137</v>
      </c>
      <c r="D36" s="75">
        <v>12</v>
      </c>
      <c r="E36" s="77">
        <f>TRUNC(단가대비표!O87,0)</f>
        <v>1500</v>
      </c>
      <c r="F36" s="77">
        <f t="shared" si="0"/>
        <v>18000</v>
      </c>
      <c r="G36" s="77">
        <f>TRUNC(단가대비표!P87,0)</f>
        <v>0</v>
      </c>
      <c r="H36" s="77">
        <f t="shared" si="1"/>
        <v>0</v>
      </c>
      <c r="I36" s="77">
        <f>TRUNC(단가대비표!V87,0)</f>
        <v>0</v>
      </c>
      <c r="J36" s="77">
        <f t="shared" si="2"/>
        <v>0</v>
      </c>
      <c r="K36" s="77">
        <f t="shared" si="3"/>
        <v>1500</v>
      </c>
      <c r="L36" s="77">
        <f t="shared" si="4"/>
        <v>18000</v>
      </c>
      <c r="M36" s="65" t="s">
        <v>52</v>
      </c>
      <c r="N36" s="66" t="s">
        <v>201</v>
      </c>
      <c r="O36" s="66" t="s">
        <v>52</v>
      </c>
      <c r="P36" s="66" t="s">
        <v>52</v>
      </c>
      <c r="Q36" s="66" t="s">
        <v>57</v>
      </c>
      <c r="R36" s="66" t="s">
        <v>64</v>
      </c>
      <c r="S36" s="66" t="s">
        <v>64</v>
      </c>
      <c r="T36" s="66" t="s">
        <v>63</v>
      </c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66" t="s">
        <v>52</v>
      </c>
      <c r="AS36" s="66" t="s">
        <v>52</v>
      </c>
      <c r="AT36" s="76"/>
      <c r="AU36" s="66" t="s">
        <v>202</v>
      </c>
      <c r="AV36" s="76">
        <v>35</v>
      </c>
    </row>
    <row r="37" spans="1:48" ht="30" hidden="1" customHeight="1" x14ac:dyDescent="0.3">
      <c r="A37" s="65" t="s">
        <v>58</v>
      </c>
      <c r="B37" s="65" t="s">
        <v>203</v>
      </c>
      <c r="C37" s="65" t="s">
        <v>137</v>
      </c>
      <c r="D37" s="75">
        <v>12</v>
      </c>
      <c r="E37" s="77">
        <f>TRUNC(단가대비표!O88,0)</f>
        <v>3740</v>
      </c>
      <c r="F37" s="77">
        <f t="shared" si="0"/>
        <v>44880</v>
      </c>
      <c r="G37" s="77">
        <f>TRUNC(단가대비표!P88,0)</f>
        <v>0</v>
      </c>
      <c r="H37" s="77">
        <f t="shared" si="1"/>
        <v>0</v>
      </c>
      <c r="I37" s="77">
        <f>TRUNC(단가대비표!V88,0)</f>
        <v>0</v>
      </c>
      <c r="J37" s="77">
        <f t="shared" si="2"/>
        <v>0</v>
      </c>
      <c r="K37" s="77">
        <f t="shared" si="3"/>
        <v>3740</v>
      </c>
      <c r="L37" s="77">
        <f t="shared" si="4"/>
        <v>44880</v>
      </c>
      <c r="M37" s="65" t="s">
        <v>52</v>
      </c>
      <c r="N37" s="66" t="s">
        <v>204</v>
      </c>
      <c r="O37" s="66" t="s">
        <v>52</v>
      </c>
      <c r="P37" s="66" t="s">
        <v>52</v>
      </c>
      <c r="Q37" s="66" t="s">
        <v>57</v>
      </c>
      <c r="R37" s="66" t="s">
        <v>64</v>
      </c>
      <c r="S37" s="66" t="s">
        <v>64</v>
      </c>
      <c r="T37" s="66" t="s">
        <v>63</v>
      </c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66" t="s">
        <v>52</v>
      </c>
      <c r="AS37" s="66" t="s">
        <v>52</v>
      </c>
      <c r="AT37" s="76"/>
      <c r="AU37" s="66" t="s">
        <v>205</v>
      </c>
      <c r="AV37" s="76">
        <v>36</v>
      </c>
    </row>
    <row r="38" spans="1:48" ht="30" hidden="1" customHeight="1" x14ac:dyDescent="0.3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</row>
    <row r="39" spans="1:48" ht="30" hidden="1" customHeight="1" x14ac:dyDescent="0.3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</row>
    <row r="40" spans="1:48" ht="30" hidden="1" customHeight="1" x14ac:dyDescent="0.3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</row>
    <row r="41" spans="1:48" ht="30" hidden="1" customHeight="1" x14ac:dyDescent="0.3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</row>
    <row r="42" spans="1:48" ht="30" hidden="1" customHeight="1" x14ac:dyDescent="0.3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</row>
    <row r="43" spans="1:48" ht="30" hidden="1" customHeight="1" x14ac:dyDescent="0.3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</row>
    <row r="44" spans="1:48" ht="30" hidden="1" customHeight="1" x14ac:dyDescent="0.3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</row>
    <row r="45" spans="1:48" ht="30" hidden="1" customHeight="1" x14ac:dyDescent="0.3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</row>
    <row r="46" spans="1:48" ht="30" hidden="1" customHeight="1" x14ac:dyDescent="0.3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</row>
    <row r="47" spans="1:48" ht="30" hidden="1" customHeight="1" x14ac:dyDescent="0.3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</row>
    <row r="48" spans="1:48" ht="30" hidden="1" customHeight="1" x14ac:dyDescent="0.3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</row>
    <row r="49" spans="1:48" ht="30" hidden="1" customHeight="1" x14ac:dyDescent="0.3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</row>
    <row r="50" spans="1:48" ht="30" hidden="1" customHeight="1" x14ac:dyDescent="0.3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</row>
    <row r="51" spans="1:48" ht="30" hidden="1" customHeight="1" x14ac:dyDescent="0.3">
      <c r="A51" s="65" t="s">
        <v>206</v>
      </c>
      <c r="B51" s="75"/>
      <c r="C51" s="75"/>
      <c r="D51" s="75"/>
      <c r="E51" s="75"/>
      <c r="F51" s="77">
        <f>SUM(F5:F50) -F33-F31-F32</f>
        <v>11010154</v>
      </c>
      <c r="G51" s="75"/>
      <c r="H51" s="77">
        <f>SUM(H5:H50) -H33-H31-H32</f>
        <v>17240985</v>
      </c>
      <c r="I51" s="75"/>
      <c r="J51" s="77">
        <f>SUM(J5:J50) -J33-J31-J32</f>
        <v>266755</v>
      </c>
      <c r="K51" s="75"/>
      <c r="L51" s="77">
        <f>SUM(L5:L50) -L33-L31-L32</f>
        <v>28517894</v>
      </c>
      <c r="M51" s="75"/>
      <c r="N51" s="68" t="s">
        <v>207</v>
      </c>
    </row>
    <row r="52" spans="1:48" ht="30" hidden="1" customHeight="1" x14ac:dyDescent="0.3">
      <c r="A52" s="65" t="s">
        <v>208</v>
      </c>
      <c r="B52" s="75" t="s">
        <v>545</v>
      </c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6"/>
      <c r="O52" s="76"/>
      <c r="P52" s="76"/>
      <c r="Q52" s="66" t="s">
        <v>209</v>
      </c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</row>
    <row r="53" spans="1:48" ht="30" hidden="1" customHeight="1" x14ac:dyDescent="0.3">
      <c r="A53" s="65" t="s">
        <v>70</v>
      </c>
      <c r="B53" s="65" t="s">
        <v>71</v>
      </c>
      <c r="C53" s="65" t="s">
        <v>60</v>
      </c>
      <c r="D53" s="75">
        <v>40</v>
      </c>
      <c r="E53" s="77">
        <f>TRUNC(일위대가목록!E43,0)</f>
        <v>454</v>
      </c>
      <c r="F53" s="77">
        <f t="shared" ref="F53:F63" si="5">TRUNC(E53*D53, 0)</f>
        <v>18160</v>
      </c>
      <c r="G53" s="77">
        <f>TRUNC(일위대가목록!F43,0)</f>
        <v>3819</v>
      </c>
      <c r="H53" s="77">
        <f t="shared" ref="H53:H63" si="6">TRUNC(G53*D53, 0)</f>
        <v>152760</v>
      </c>
      <c r="I53" s="77">
        <f>TRUNC(일위대가목록!G43,0)</f>
        <v>0</v>
      </c>
      <c r="J53" s="77">
        <f t="shared" ref="J53:J63" si="7">TRUNC(I53*D53, 0)</f>
        <v>0</v>
      </c>
      <c r="K53" s="77">
        <f t="shared" ref="K53:K63" si="8">TRUNC(E53+G53+I53, 0)</f>
        <v>4273</v>
      </c>
      <c r="L53" s="77">
        <f t="shared" ref="L53:L63" si="9">TRUNC(F53+H53+J53, 0)</f>
        <v>170920</v>
      </c>
      <c r="M53" s="65" t="s">
        <v>72</v>
      </c>
      <c r="N53" s="66" t="s">
        <v>73</v>
      </c>
      <c r="O53" s="66" t="s">
        <v>52</v>
      </c>
      <c r="P53" s="66" t="s">
        <v>52</v>
      </c>
      <c r="Q53" s="66" t="s">
        <v>209</v>
      </c>
      <c r="R53" s="66" t="s">
        <v>63</v>
      </c>
      <c r="S53" s="66" t="s">
        <v>64</v>
      </c>
      <c r="T53" s="66" t="s">
        <v>64</v>
      </c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66" t="s">
        <v>52</v>
      </c>
      <c r="AS53" s="66" t="s">
        <v>52</v>
      </c>
      <c r="AT53" s="76"/>
      <c r="AU53" s="66" t="s">
        <v>210</v>
      </c>
      <c r="AV53" s="76">
        <v>38</v>
      </c>
    </row>
    <row r="54" spans="1:48" ht="30" hidden="1" customHeight="1" x14ac:dyDescent="0.3">
      <c r="A54" s="65" t="s">
        <v>91</v>
      </c>
      <c r="B54" s="65" t="s">
        <v>96</v>
      </c>
      <c r="C54" s="65" t="s">
        <v>60</v>
      </c>
      <c r="D54" s="75">
        <v>40</v>
      </c>
      <c r="E54" s="77">
        <f>TRUNC(일위대가목록!E51,0)</f>
        <v>1464</v>
      </c>
      <c r="F54" s="77">
        <f t="shared" si="5"/>
        <v>58560</v>
      </c>
      <c r="G54" s="77">
        <f>TRUNC(일위대가목록!F51,0)</f>
        <v>2461</v>
      </c>
      <c r="H54" s="77">
        <f t="shared" si="6"/>
        <v>98440</v>
      </c>
      <c r="I54" s="77">
        <f>TRUNC(일위대가목록!G51,0)</f>
        <v>0</v>
      </c>
      <c r="J54" s="77">
        <f t="shared" si="7"/>
        <v>0</v>
      </c>
      <c r="K54" s="77">
        <f t="shared" si="8"/>
        <v>3925</v>
      </c>
      <c r="L54" s="77">
        <f t="shared" si="9"/>
        <v>157000</v>
      </c>
      <c r="M54" s="65" t="s">
        <v>97</v>
      </c>
      <c r="N54" s="66" t="s">
        <v>98</v>
      </c>
      <c r="O54" s="66" t="s">
        <v>52</v>
      </c>
      <c r="P54" s="66" t="s">
        <v>52</v>
      </c>
      <c r="Q54" s="66" t="s">
        <v>209</v>
      </c>
      <c r="R54" s="66" t="s">
        <v>63</v>
      </c>
      <c r="S54" s="66" t="s">
        <v>64</v>
      </c>
      <c r="T54" s="66" t="s">
        <v>64</v>
      </c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66" t="s">
        <v>52</v>
      </c>
      <c r="AS54" s="66" t="s">
        <v>52</v>
      </c>
      <c r="AT54" s="76"/>
      <c r="AU54" s="66" t="s">
        <v>211</v>
      </c>
      <c r="AV54" s="76">
        <v>39</v>
      </c>
    </row>
    <row r="55" spans="1:48" ht="30" hidden="1" customHeight="1" x14ac:dyDescent="0.3">
      <c r="A55" s="65" t="s">
        <v>113</v>
      </c>
      <c r="B55" s="65" t="s">
        <v>212</v>
      </c>
      <c r="C55" s="65" t="s">
        <v>60</v>
      </c>
      <c r="D55" s="75">
        <v>40</v>
      </c>
      <c r="E55" s="77">
        <f>TRUNC(일위대가목록!E54,0)</f>
        <v>3087</v>
      </c>
      <c r="F55" s="77">
        <f t="shared" si="5"/>
        <v>123480</v>
      </c>
      <c r="G55" s="77">
        <f>TRUNC(일위대가목록!F54,0)</f>
        <v>2556</v>
      </c>
      <c r="H55" s="77">
        <f t="shared" si="6"/>
        <v>102240</v>
      </c>
      <c r="I55" s="77">
        <f>TRUNC(일위대가목록!G54,0)</f>
        <v>0</v>
      </c>
      <c r="J55" s="77">
        <f t="shared" si="7"/>
        <v>0</v>
      </c>
      <c r="K55" s="77">
        <f t="shared" si="8"/>
        <v>5643</v>
      </c>
      <c r="L55" s="77">
        <f t="shared" si="9"/>
        <v>225720</v>
      </c>
      <c r="M55" s="65" t="s">
        <v>213</v>
      </c>
      <c r="N55" s="66" t="s">
        <v>214</v>
      </c>
      <c r="O55" s="66" t="s">
        <v>52</v>
      </c>
      <c r="P55" s="66" t="s">
        <v>52</v>
      </c>
      <c r="Q55" s="66" t="s">
        <v>209</v>
      </c>
      <c r="R55" s="66" t="s">
        <v>63</v>
      </c>
      <c r="S55" s="66" t="s">
        <v>64</v>
      </c>
      <c r="T55" s="66" t="s">
        <v>64</v>
      </c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66" t="s">
        <v>52</v>
      </c>
      <c r="AS55" s="66" t="s">
        <v>52</v>
      </c>
      <c r="AT55" s="76"/>
      <c r="AU55" s="66" t="s">
        <v>215</v>
      </c>
      <c r="AV55" s="76">
        <v>40</v>
      </c>
    </row>
    <row r="56" spans="1:48" ht="30" hidden="1" customHeight="1" x14ac:dyDescent="0.3">
      <c r="A56" s="65" t="s">
        <v>216</v>
      </c>
      <c r="B56" s="65" t="s">
        <v>212</v>
      </c>
      <c r="C56" s="65" t="s">
        <v>60</v>
      </c>
      <c r="D56" s="75">
        <v>5</v>
      </c>
      <c r="E56" s="77">
        <f>TRUNC(일위대가목록!E59,0)</f>
        <v>3203</v>
      </c>
      <c r="F56" s="77">
        <f t="shared" si="5"/>
        <v>16015</v>
      </c>
      <c r="G56" s="77">
        <f>TRUNC(일위대가목록!F59,0)</f>
        <v>5465</v>
      </c>
      <c r="H56" s="77">
        <f t="shared" si="6"/>
        <v>27325</v>
      </c>
      <c r="I56" s="77">
        <f>TRUNC(일위대가목록!G59,0)</f>
        <v>0</v>
      </c>
      <c r="J56" s="77">
        <f t="shared" si="7"/>
        <v>0</v>
      </c>
      <c r="K56" s="77">
        <f t="shared" si="8"/>
        <v>8668</v>
      </c>
      <c r="L56" s="77">
        <f t="shared" si="9"/>
        <v>43340</v>
      </c>
      <c r="M56" s="65" t="s">
        <v>217</v>
      </c>
      <c r="N56" s="66" t="s">
        <v>218</v>
      </c>
      <c r="O56" s="66" t="s">
        <v>52</v>
      </c>
      <c r="P56" s="66" t="s">
        <v>52</v>
      </c>
      <c r="Q56" s="66" t="s">
        <v>209</v>
      </c>
      <c r="R56" s="66" t="s">
        <v>63</v>
      </c>
      <c r="S56" s="66" t="s">
        <v>64</v>
      </c>
      <c r="T56" s="66" t="s">
        <v>64</v>
      </c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66" t="s">
        <v>52</v>
      </c>
      <c r="AS56" s="66" t="s">
        <v>52</v>
      </c>
      <c r="AT56" s="76"/>
      <c r="AU56" s="66" t="s">
        <v>219</v>
      </c>
      <c r="AV56" s="76">
        <v>41</v>
      </c>
    </row>
    <row r="57" spans="1:48" ht="30" hidden="1" customHeight="1" x14ac:dyDescent="0.3">
      <c r="A57" s="65" t="s">
        <v>147</v>
      </c>
      <c r="B57" s="65" t="s">
        <v>220</v>
      </c>
      <c r="C57" s="65" t="s">
        <v>143</v>
      </c>
      <c r="D57" s="75">
        <v>3</v>
      </c>
      <c r="E57" s="77">
        <f>TRUNC(일위대가목록!E68,0)</f>
        <v>36611</v>
      </c>
      <c r="F57" s="77">
        <f t="shared" si="5"/>
        <v>109833</v>
      </c>
      <c r="G57" s="77">
        <f>TRUNC(일위대가목록!F68,0)</f>
        <v>52720</v>
      </c>
      <c r="H57" s="77">
        <f t="shared" si="6"/>
        <v>158160</v>
      </c>
      <c r="I57" s="77">
        <f>TRUNC(일위대가목록!G68,0)</f>
        <v>0</v>
      </c>
      <c r="J57" s="77">
        <f t="shared" si="7"/>
        <v>0</v>
      </c>
      <c r="K57" s="77">
        <f t="shared" si="8"/>
        <v>89331</v>
      </c>
      <c r="L57" s="77">
        <f t="shared" si="9"/>
        <v>267993</v>
      </c>
      <c r="M57" s="65" t="s">
        <v>221</v>
      </c>
      <c r="N57" s="66" t="s">
        <v>222</v>
      </c>
      <c r="O57" s="66" t="s">
        <v>52</v>
      </c>
      <c r="P57" s="66" t="s">
        <v>52</v>
      </c>
      <c r="Q57" s="66" t="s">
        <v>209</v>
      </c>
      <c r="R57" s="66" t="s">
        <v>63</v>
      </c>
      <c r="S57" s="66" t="s">
        <v>64</v>
      </c>
      <c r="T57" s="66" t="s">
        <v>64</v>
      </c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66" t="s">
        <v>52</v>
      </c>
      <c r="AS57" s="66" t="s">
        <v>52</v>
      </c>
      <c r="AT57" s="76"/>
      <c r="AU57" s="66" t="s">
        <v>223</v>
      </c>
      <c r="AV57" s="76">
        <v>42</v>
      </c>
    </row>
    <row r="58" spans="1:48" ht="30" hidden="1" customHeight="1" x14ac:dyDescent="0.3">
      <c r="A58" s="65" t="s">
        <v>160</v>
      </c>
      <c r="B58" s="65" t="s">
        <v>161</v>
      </c>
      <c r="C58" s="65" t="s">
        <v>60</v>
      </c>
      <c r="D58" s="75">
        <v>35</v>
      </c>
      <c r="E58" s="77">
        <f>TRUNC(일위대가목록!E72,0)</f>
        <v>206</v>
      </c>
      <c r="F58" s="77">
        <f t="shared" si="5"/>
        <v>7210</v>
      </c>
      <c r="G58" s="77">
        <f>TRUNC(일위대가목록!F72,0)</f>
        <v>247</v>
      </c>
      <c r="H58" s="77">
        <f t="shared" si="6"/>
        <v>8645</v>
      </c>
      <c r="I58" s="77">
        <f>TRUNC(일위대가목록!G72,0)</f>
        <v>0</v>
      </c>
      <c r="J58" s="77">
        <f t="shared" si="7"/>
        <v>0</v>
      </c>
      <c r="K58" s="77">
        <f t="shared" si="8"/>
        <v>453</v>
      </c>
      <c r="L58" s="77">
        <f t="shared" si="9"/>
        <v>15855</v>
      </c>
      <c r="M58" s="65" t="s">
        <v>162</v>
      </c>
      <c r="N58" s="66" t="s">
        <v>163</v>
      </c>
      <c r="O58" s="66" t="s">
        <v>52</v>
      </c>
      <c r="P58" s="66" t="s">
        <v>52</v>
      </c>
      <c r="Q58" s="66" t="s">
        <v>209</v>
      </c>
      <c r="R58" s="66" t="s">
        <v>63</v>
      </c>
      <c r="S58" s="66" t="s">
        <v>64</v>
      </c>
      <c r="T58" s="66" t="s">
        <v>64</v>
      </c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66" t="s">
        <v>52</v>
      </c>
      <c r="AS58" s="66" t="s">
        <v>52</v>
      </c>
      <c r="AT58" s="76"/>
      <c r="AU58" s="66" t="s">
        <v>224</v>
      </c>
      <c r="AV58" s="76">
        <v>43</v>
      </c>
    </row>
    <row r="59" spans="1:48" ht="30" hidden="1" customHeight="1" x14ac:dyDescent="0.3">
      <c r="A59" s="65" t="s">
        <v>225</v>
      </c>
      <c r="B59" s="65" t="s">
        <v>226</v>
      </c>
      <c r="C59" s="65" t="s">
        <v>137</v>
      </c>
      <c r="D59" s="75">
        <v>3</v>
      </c>
      <c r="E59" s="77">
        <f>TRUNC(일위대가목록!E75,0)</f>
        <v>45930</v>
      </c>
      <c r="F59" s="77">
        <f t="shared" si="5"/>
        <v>137790</v>
      </c>
      <c r="G59" s="77">
        <f>TRUNC(일위대가목록!F75,0)</f>
        <v>46501</v>
      </c>
      <c r="H59" s="77">
        <f t="shared" si="6"/>
        <v>139503</v>
      </c>
      <c r="I59" s="77">
        <f>TRUNC(일위대가목록!G75,0)</f>
        <v>0</v>
      </c>
      <c r="J59" s="77">
        <f t="shared" si="7"/>
        <v>0</v>
      </c>
      <c r="K59" s="77">
        <f t="shared" si="8"/>
        <v>92431</v>
      </c>
      <c r="L59" s="77">
        <f t="shared" si="9"/>
        <v>277293</v>
      </c>
      <c r="M59" s="65" t="s">
        <v>227</v>
      </c>
      <c r="N59" s="66" t="s">
        <v>228</v>
      </c>
      <c r="O59" s="66" t="s">
        <v>52</v>
      </c>
      <c r="P59" s="66" t="s">
        <v>52</v>
      </c>
      <c r="Q59" s="66" t="s">
        <v>209</v>
      </c>
      <c r="R59" s="66" t="s">
        <v>63</v>
      </c>
      <c r="S59" s="66" t="s">
        <v>64</v>
      </c>
      <c r="T59" s="66" t="s">
        <v>64</v>
      </c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66" t="s">
        <v>52</v>
      </c>
      <c r="AS59" s="66" t="s">
        <v>52</v>
      </c>
      <c r="AT59" s="76"/>
      <c r="AU59" s="66" t="s">
        <v>229</v>
      </c>
      <c r="AV59" s="76">
        <v>44</v>
      </c>
    </row>
    <row r="60" spans="1:48" ht="30" hidden="1" customHeight="1" x14ac:dyDescent="0.3">
      <c r="A60" s="65" t="s">
        <v>230</v>
      </c>
      <c r="B60" s="65" t="s">
        <v>231</v>
      </c>
      <c r="C60" s="65" t="s">
        <v>143</v>
      </c>
      <c r="D60" s="75">
        <v>3</v>
      </c>
      <c r="E60" s="77">
        <f>TRUNC(일위대가목록!E10,0)</f>
        <v>101325</v>
      </c>
      <c r="F60" s="77">
        <f t="shared" si="5"/>
        <v>303975</v>
      </c>
      <c r="G60" s="77">
        <f>TRUNC(일위대가목록!F10,0)</f>
        <v>111524</v>
      </c>
      <c r="H60" s="77">
        <f t="shared" si="6"/>
        <v>334572</v>
      </c>
      <c r="I60" s="77">
        <f>TRUNC(일위대가목록!G10,0)</f>
        <v>6724</v>
      </c>
      <c r="J60" s="77">
        <f t="shared" si="7"/>
        <v>20172</v>
      </c>
      <c r="K60" s="77">
        <f t="shared" si="8"/>
        <v>219573</v>
      </c>
      <c r="L60" s="77">
        <f t="shared" si="9"/>
        <v>658719</v>
      </c>
      <c r="M60" s="65" t="s">
        <v>232</v>
      </c>
      <c r="N60" s="66" t="s">
        <v>233</v>
      </c>
      <c r="O60" s="66" t="s">
        <v>52</v>
      </c>
      <c r="P60" s="66" t="s">
        <v>52</v>
      </c>
      <c r="Q60" s="66" t="s">
        <v>209</v>
      </c>
      <c r="R60" s="66" t="s">
        <v>63</v>
      </c>
      <c r="S60" s="66" t="s">
        <v>64</v>
      </c>
      <c r="T60" s="66" t="s">
        <v>64</v>
      </c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66" t="s">
        <v>52</v>
      </c>
      <c r="AS60" s="66" t="s">
        <v>52</v>
      </c>
      <c r="AT60" s="76"/>
      <c r="AU60" s="66" t="s">
        <v>234</v>
      </c>
      <c r="AV60" s="76">
        <v>45</v>
      </c>
    </row>
    <row r="61" spans="1:48" ht="30" hidden="1" customHeight="1" x14ac:dyDescent="0.3">
      <c r="A61" s="65" t="s">
        <v>235</v>
      </c>
      <c r="B61" s="65" t="s">
        <v>236</v>
      </c>
      <c r="C61" s="65" t="s">
        <v>237</v>
      </c>
      <c r="D61" s="75">
        <v>3</v>
      </c>
      <c r="E61" s="77">
        <f>TRUNC(일위대가목록!E92,0)</f>
        <v>1561488</v>
      </c>
      <c r="F61" s="77">
        <f t="shared" si="5"/>
        <v>4684464</v>
      </c>
      <c r="G61" s="77">
        <f>TRUNC(일위대가목록!F92,0)</f>
        <v>574431</v>
      </c>
      <c r="H61" s="77">
        <f t="shared" si="6"/>
        <v>1723293</v>
      </c>
      <c r="I61" s="77">
        <f>TRUNC(일위대가목록!G92,0)</f>
        <v>0</v>
      </c>
      <c r="J61" s="77">
        <f t="shared" si="7"/>
        <v>0</v>
      </c>
      <c r="K61" s="77">
        <f t="shared" si="8"/>
        <v>2135919</v>
      </c>
      <c r="L61" s="77">
        <f t="shared" si="9"/>
        <v>6407757</v>
      </c>
      <c r="M61" s="65" t="s">
        <v>238</v>
      </c>
      <c r="N61" s="66" t="s">
        <v>239</v>
      </c>
      <c r="O61" s="66" t="s">
        <v>52</v>
      </c>
      <c r="P61" s="66" t="s">
        <v>52</v>
      </c>
      <c r="Q61" s="66" t="s">
        <v>209</v>
      </c>
      <c r="R61" s="66" t="s">
        <v>63</v>
      </c>
      <c r="S61" s="66" t="s">
        <v>64</v>
      </c>
      <c r="T61" s="66" t="s">
        <v>64</v>
      </c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66" t="s">
        <v>52</v>
      </c>
      <c r="AS61" s="66" t="s">
        <v>52</v>
      </c>
      <c r="AT61" s="76"/>
      <c r="AU61" s="66" t="s">
        <v>240</v>
      </c>
      <c r="AV61" s="76">
        <v>46</v>
      </c>
    </row>
    <row r="62" spans="1:48" ht="30" hidden="1" customHeight="1" x14ac:dyDescent="0.3">
      <c r="A62" s="65" t="s">
        <v>3061</v>
      </c>
      <c r="B62" s="65" t="s">
        <v>192</v>
      </c>
      <c r="C62" s="65" t="s">
        <v>193</v>
      </c>
      <c r="D62" s="75">
        <v>28</v>
      </c>
      <c r="E62" s="77">
        <f>TRUNC(일위대가목록!E25,0)</f>
        <v>245</v>
      </c>
      <c r="F62" s="77">
        <f t="shared" si="5"/>
        <v>6860</v>
      </c>
      <c r="G62" s="77">
        <f>TRUNC(일위대가목록!F25,0)</f>
        <v>755</v>
      </c>
      <c r="H62" s="77">
        <f t="shared" si="6"/>
        <v>21140</v>
      </c>
      <c r="I62" s="77">
        <f>TRUNC(일위대가목록!G25,0)</f>
        <v>304</v>
      </c>
      <c r="J62" s="77">
        <f t="shared" si="7"/>
        <v>8512</v>
      </c>
      <c r="K62" s="77">
        <f t="shared" si="8"/>
        <v>1304</v>
      </c>
      <c r="L62" s="77">
        <f t="shared" si="9"/>
        <v>36512</v>
      </c>
      <c r="M62" s="65" t="s">
        <v>194</v>
      </c>
      <c r="N62" s="66" t="s">
        <v>195</v>
      </c>
      <c r="O62" s="66" t="s">
        <v>52</v>
      </c>
      <c r="P62" s="66" t="s">
        <v>52</v>
      </c>
      <c r="Q62" s="66" t="s">
        <v>209</v>
      </c>
      <c r="R62" s="66" t="s">
        <v>63</v>
      </c>
      <c r="S62" s="66" t="s">
        <v>64</v>
      </c>
      <c r="T62" s="66" t="s">
        <v>64</v>
      </c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66" t="s">
        <v>52</v>
      </c>
      <c r="AS62" s="66" t="s">
        <v>52</v>
      </c>
      <c r="AT62" s="76"/>
      <c r="AU62" s="66" t="s">
        <v>241</v>
      </c>
      <c r="AV62" s="76">
        <v>47</v>
      </c>
    </row>
    <row r="63" spans="1:48" ht="30" hidden="1" customHeight="1" x14ac:dyDescent="0.3">
      <c r="A63" s="65" t="s">
        <v>3065</v>
      </c>
      <c r="B63" s="65" t="s">
        <v>192</v>
      </c>
      <c r="C63" s="65" t="s">
        <v>193</v>
      </c>
      <c r="D63" s="75">
        <v>28</v>
      </c>
      <c r="E63" s="77">
        <f>TRUNC(일위대가목록!E26,0)</f>
        <v>677</v>
      </c>
      <c r="F63" s="77">
        <f t="shared" si="5"/>
        <v>18956</v>
      </c>
      <c r="G63" s="77">
        <f>TRUNC(일위대가목록!F26,0)</f>
        <v>10574</v>
      </c>
      <c r="H63" s="77">
        <f t="shared" si="6"/>
        <v>296072</v>
      </c>
      <c r="I63" s="77">
        <f>TRUNC(일위대가목록!G26,0)</f>
        <v>576</v>
      </c>
      <c r="J63" s="77">
        <f t="shared" si="7"/>
        <v>16128</v>
      </c>
      <c r="K63" s="77">
        <f t="shared" si="8"/>
        <v>11827</v>
      </c>
      <c r="L63" s="77">
        <f t="shared" si="9"/>
        <v>331156</v>
      </c>
      <c r="M63" s="65" t="s">
        <v>197</v>
      </c>
      <c r="N63" s="66" t="s">
        <v>198</v>
      </c>
      <c r="O63" s="66" t="s">
        <v>52</v>
      </c>
      <c r="P63" s="66" t="s">
        <v>52</v>
      </c>
      <c r="Q63" s="66" t="s">
        <v>209</v>
      </c>
      <c r="R63" s="66" t="s">
        <v>63</v>
      </c>
      <c r="S63" s="66" t="s">
        <v>64</v>
      </c>
      <c r="T63" s="66" t="s">
        <v>64</v>
      </c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66" t="s">
        <v>52</v>
      </c>
      <c r="AS63" s="66" t="s">
        <v>52</v>
      </c>
      <c r="AT63" s="76"/>
      <c r="AU63" s="66" t="s">
        <v>242</v>
      </c>
      <c r="AV63" s="76">
        <v>48</v>
      </c>
    </row>
    <row r="64" spans="1:48" ht="30" hidden="1" customHeight="1" x14ac:dyDescent="0.3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</row>
    <row r="65" spans="1:48" ht="30" hidden="1" customHeight="1" x14ac:dyDescent="0.3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</row>
    <row r="66" spans="1:48" ht="30" hidden="1" customHeight="1" x14ac:dyDescent="0.3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</row>
    <row r="67" spans="1:48" ht="30" hidden="1" customHeight="1" x14ac:dyDescent="0.3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</row>
    <row r="68" spans="1:48" ht="30" hidden="1" customHeight="1" x14ac:dyDescent="0.3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</row>
    <row r="69" spans="1:48" ht="30" hidden="1" customHeight="1" x14ac:dyDescent="0.3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</row>
    <row r="70" spans="1:48" ht="30" hidden="1" customHeight="1" x14ac:dyDescent="0.3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</row>
    <row r="71" spans="1:48" ht="30" hidden="1" customHeight="1" x14ac:dyDescent="0.3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</row>
    <row r="72" spans="1:48" ht="30" hidden="1" customHeight="1" x14ac:dyDescent="0.3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</row>
    <row r="73" spans="1:48" ht="30" hidden="1" customHeight="1" x14ac:dyDescent="0.3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</row>
    <row r="74" spans="1:48" ht="30" hidden="1" customHeight="1" x14ac:dyDescent="0.3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</row>
    <row r="75" spans="1:48" ht="30" hidden="1" customHeight="1" x14ac:dyDescent="0.3">
      <c r="A75" s="65" t="s">
        <v>206</v>
      </c>
      <c r="B75" s="75"/>
      <c r="C75" s="75"/>
      <c r="D75" s="75"/>
      <c r="E75" s="75"/>
      <c r="F75" s="77">
        <f>SUM(F53:F74)</f>
        <v>5485303</v>
      </c>
      <c r="G75" s="75"/>
      <c r="H75" s="77">
        <f>SUM(H53:H74)</f>
        <v>3062150</v>
      </c>
      <c r="I75" s="75"/>
      <c r="J75" s="77">
        <f>SUM(J53:J74)</f>
        <v>44812</v>
      </c>
      <c r="K75" s="75"/>
      <c r="L75" s="77">
        <f>SUM(L53:L74)</f>
        <v>8592265</v>
      </c>
      <c r="M75" s="75"/>
      <c r="N75" s="68" t="s">
        <v>207</v>
      </c>
    </row>
    <row r="76" spans="1:48" ht="30" hidden="1" customHeight="1" x14ac:dyDescent="0.3">
      <c r="A76" s="65" t="s">
        <v>243</v>
      </c>
      <c r="B76" s="75" t="s">
        <v>546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6"/>
      <c r="O76" s="76"/>
      <c r="P76" s="76"/>
      <c r="Q76" s="66" t="s">
        <v>244</v>
      </c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</row>
    <row r="77" spans="1:48" ht="30" hidden="1" customHeight="1" x14ac:dyDescent="0.3">
      <c r="A77" s="65" t="s">
        <v>245</v>
      </c>
      <c r="B77" s="65" t="s">
        <v>246</v>
      </c>
      <c r="C77" s="65" t="s">
        <v>60</v>
      </c>
      <c r="D77" s="75">
        <v>13</v>
      </c>
      <c r="E77" s="77">
        <f>TRUNC(일위대가목록!E37,0)</f>
        <v>1970</v>
      </c>
      <c r="F77" s="77">
        <f t="shared" ref="F77:F110" si="10">TRUNC(E77*D77, 0)</f>
        <v>25610</v>
      </c>
      <c r="G77" s="77">
        <f>TRUNC(일위대가목록!F37,0)</f>
        <v>27353</v>
      </c>
      <c r="H77" s="77">
        <f t="shared" ref="H77:H110" si="11">TRUNC(G77*D77, 0)</f>
        <v>355589</v>
      </c>
      <c r="I77" s="77">
        <f>TRUNC(일위대가목록!G37,0)</f>
        <v>0</v>
      </c>
      <c r="J77" s="77">
        <f t="shared" ref="J77:J110" si="12">TRUNC(I77*D77, 0)</f>
        <v>0</v>
      </c>
      <c r="K77" s="77">
        <f t="shared" ref="K77:K110" si="13">TRUNC(E77+G77+I77, 0)</f>
        <v>29323</v>
      </c>
      <c r="L77" s="77">
        <f t="shared" ref="L77:L110" si="14">TRUNC(F77+H77+J77, 0)</f>
        <v>381199</v>
      </c>
      <c r="M77" s="65" t="s">
        <v>247</v>
      </c>
      <c r="N77" s="66" t="s">
        <v>248</v>
      </c>
      <c r="O77" s="66" t="s">
        <v>52</v>
      </c>
      <c r="P77" s="66" t="s">
        <v>52</v>
      </c>
      <c r="Q77" s="66" t="s">
        <v>244</v>
      </c>
      <c r="R77" s="66" t="s">
        <v>63</v>
      </c>
      <c r="S77" s="66" t="s">
        <v>64</v>
      </c>
      <c r="T77" s="66" t="s">
        <v>64</v>
      </c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66" t="s">
        <v>52</v>
      </c>
      <c r="AS77" s="66" t="s">
        <v>52</v>
      </c>
      <c r="AT77" s="76"/>
      <c r="AU77" s="66" t="s">
        <v>249</v>
      </c>
      <c r="AV77" s="76">
        <v>50</v>
      </c>
    </row>
    <row r="78" spans="1:48" ht="30" hidden="1" customHeight="1" x14ac:dyDescent="0.3">
      <c r="A78" s="65" t="s">
        <v>91</v>
      </c>
      <c r="B78" s="65" t="s">
        <v>96</v>
      </c>
      <c r="C78" s="65" t="s">
        <v>60</v>
      </c>
      <c r="D78" s="75">
        <v>13</v>
      </c>
      <c r="E78" s="77">
        <f>TRUNC(일위대가목록!E51,0)</f>
        <v>1464</v>
      </c>
      <c r="F78" s="77">
        <f t="shared" si="10"/>
        <v>19032</v>
      </c>
      <c r="G78" s="77">
        <f>TRUNC(일위대가목록!F51,0)</f>
        <v>2461</v>
      </c>
      <c r="H78" s="77">
        <f t="shared" si="11"/>
        <v>31993</v>
      </c>
      <c r="I78" s="77">
        <f>TRUNC(일위대가목록!G51,0)</f>
        <v>0</v>
      </c>
      <c r="J78" s="77">
        <f t="shared" si="12"/>
        <v>0</v>
      </c>
      <c r="K78" s="77">
        <f t="shared" si="13"/>
        <v>3925</v>
      </c>
      <c r="L78" s="77">
        <f t="shared" si="14"/>
        <v>51025</v>
      </c>
      <c r="M78" s="65" t="s">
        <v>97</v>
      </c>
      <c r="N78" s="66" t="s">
        <v>98</v>
      </c>
      <c r="O78" s="66" t="s">
        <v>52</v>
      </c>
      <c r="P78" s="66" t="s">
        <v>52</v>
      </c>
      <c r="Q78" s="66" t="s">
        <v>244</v>
      </c>
      <c r="R78" s="66" t="s">
        <v>63</v>
      </c>
      <c r="S78" s="66" t="s">
        <v>64</v>
      </c>
      <c r="T78" s="66" t="s">
        <v>64</v>
      </c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66" t="s">
        <v>52</v>
      </c>
      <c r="AS78" s="66" t="s">
        <v>52</v>
      </c>
      <c r="AT78" s="76"/>
      <c r="AU78" s="66" t="s">
        <v>250</v>
      </c>
      <c r="AV78" s="76">
        <v>51</v>
      </c>
    </row>
    <row r="79" spans="1:48" ht="30" hidden="1" customHeight="1" x14ac:dyDescent="0.3">
      <c r="A79" s="65" t="s">
        <v>91</v>
      </c>
      <c r="B79" s="65" t="s">
        <v>251</v>
      </c>
      <c r="C79" s="65" t="s">
        <v>60</v>
      </c>
      <c r="D79" s="75">
        <v>14</v>
      </c>
      <c r="E79" s="77">
        <f>TRUNC(일위대가목록!E53,0)</f>
        <v>9671</v>
      </c>
      <c r="F79" s="77">
        <f t="shared" si="10"/>
        <v>135394</v>
      </c>
      <c r="G79" s="77">
        <f>TRUNC(일위대가목록!F53,0)</f>
        <v>3282</v>
      </c>
      <c r="H79" s="77">
        <f t="shared" si="11"/>
        <v>45948</v>
      </c>
      <c r="I79" s="77">
        <f>TRUNC(일위대가목록!G53,0)</f>
        <v>0</v>
      </c>
      <c r="J79" s="77">
        <f t="shared" si="12"/>
        <v>0</v>
      </c>
      <c r="K79" s="77">
        <f t="shared" si="13"/>
        <v>12953</v>
      </c>
      <c r="L79" s="77">
        <f t="shared" si="14"/>
        <v>181342</v>
      </c>
      <c r="M79" s="65" t="s">
        <v>252</v>
      </c>
      <c r="N79" s="66" t="s">
        <v>253</v>
      </c>
      <c r="O79" s="66" t="s">
        <v>52</v>
      </c>
      <c r="P79" s="66" t="s">
        <v>52</v>
      </c>
      <c r="Q79" s="66" t="s">
        <v>244</v>
      </c>
      <c r="R79" s="66" t="s">
        <v>63</v>
      </c>
      <c r="S79" s="66" t="s">
        <v>64</v>
      </c>
      <c r="T79" s="66" t="s">
        <v>64</v>
      </c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66" t="s">
        <v>52</v>
      </c>
      <c r="AS79" s="66" t="s">
        <v>52</v>
      </c>
      <c r="AT79" s="76"/>
      <c r="AU79" s="66" t="s">
        <v>254</v>
      </c>
      <c r="AV79" s="76">
        <v>52</v>
      </c>
    </row>
    <row r="80" spans="1:48" ht="30" hidden="1" customHeight="1" x14ac:dyDescent="0.3">
      <c r="A80" s="65" t="s">
        <v>104</v>
      </c>
      <c r="B80" s="65" t="s">
        <v>105</v>
      </c>
      <c r="C80" s="65" t="s">
        <v>60</v>
      </c>
      <c r="D80" s="75">
        <v>93</v>
      </c>
      <c r="E80" s="77">
        <f>TRUNC(일위대가목록!E13,0)</f>
        <v>12835</v>
      </c>
      <c r="F80" s="77">
        <f t="shared" si="10"/>
        <v>1193655</v>
      </c>
      <c r="G80" s="77">
        <f>TRUNC(일위대가목록!F13,0)</f>
        <v>3421</v>
      </c>
      <c r="H80" s="77">
        <f t="shared" si="11"/>
        <v>318153</v>
      </c>
      <c r="I80" s="77">
        <f>TRUNC(일위대가목록!G13,0)</f>
        <v>0</v>
      </c>
      <c r="J80" s="77">
        <f t="shared" si="12"/>
        <v>0</v>
      </c>
      <c r="K80" s="77">
        <f t="shared" si="13"/>
        <v>16256</v>
      </c>
      <c r="L80" s="77">
        <f t="shared" si="14"/>
        <v>1511808</v>
      </c>
      <c r="M80" s="65" t="s">
        <v>106</v>
      </c>
      <c r="N80" s="66" t="s">
        <v>107</v>
      </c>
      <c r="O80" s="66" t="s">
        <v>52</v>
      </c>
      <c r="P80" s="66" t="s">
        <v>52</v>
      </c>
      <c r="Q80" s="66" t="s">
        <v>244</v>
      </c>
      <c r="R80" s="66" t="s">
        <v>63</v>
      </c>
      <c r="S80" s="66" t="s">
        <v>64</v>
      </c>
      <c r="T80" s="66" t="s">
        <v>64</v>
      </c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66" t="s">
        <v>52</v>
      </c>
      <c r="AS80" s="66" t="s">
        <v>52</v>
      </c>
      <c r="AT80" s="76"/>
      <c r="AU80" s="66" t="s">
        <v>255</v>
      </c>
      <c r="AV80" s="76">
        <v>53</v>
      </c>
    </row>
    <row r="81" spans="1:48" ht="30" hidden="1" customHeight="1" x14ac:dyDescent="0.3">
      <c r="A81" s="65" t="s">
        <v>104</v>
      </c>
      <c r="B81" s="65" t="s">
        <v>109</v>
      </c>
      <c r="C81" s="65" t="s">
        <v>60</v>
      </c>
      <c r="D81" s="75">
        <v>10</v>
      </c>
      <c r="E81" s="77">
        <f>TRUNC(일위대가목록!E14,0)</f>
        <v>25899</v>
      </c>
      <c r="F81" s="77">
        <f t="shared" si="10"/>
        <v>258990</v>
      </c>
      <c r="G81" s="77">
        <f>TRUNC(일위대가목록!F14,0)</f>
        <v>6562</v>
      </c>
      <c r="H81" s="77">
        <f t="shared" si="11"/>
        <v>65620</v>
      </c>
      <c r="I81" s="77">
        <f>TRUNC(일위대가목록!G14,0)</f>
        <v>0</v>
      </c>
      <c r="J81" s="77">
        <f t="shared" si="12"/>
        <v>0</v>
      </c>
      <c r="K81" s="77">
        <f t="shared" si="13"/>
        <v>32461</v>
      </c>
      <c r="L81" s="77">
        <f t="shared" si="14"/>
        <v>324610</v>
      </c>
      <c r="M81" s="65" t="s">
        <v>110</v>
      </c>
      <c r="N81" s="66" t="s">
        <v>111</v>
      </c>
      <c r="O81" s="66" t="s">
        <v>52</v>
      </c>
      <c r="P81" s="66" t="s">
        <v>52</v>
      </c>
      <c r="Q81" s="66" t="s">
        <v>244</v>
      </c>
      <c r="R81" s="66" t="s">
        <v>63</v>
      </c>
      <c r="S81" s="66" t="s">
        <v>64</v>
      </c>
      <c r="T81" s="66" t="s">
        <v>64</v>
      </c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66" t="s">
        <v>52</v>
      </c>
      <c r="AS81" s="66" t="s">
        <v>52</v>
      </c>
      <c r="AT81" s="76"/>
      <c r="AU81" s="66" t="s">
        <v>256</v>
      </c>
      <c r="AV81" s="76">
        <v>54</v>
      </c>
    </row>
    <row r="82" spans="1:48" ht="30" hidden="1" customHeight="1" x14ac:dyDescent="0.3">
      <c r="A82" s="65" t="s">
        <v>216</v>
      </c>
      <c r="B82" s="65" t="s">
        <v>114</v>
      </c>
      <c r="C82" s="65" t="s">
        <v>60</v>
      </c>
      <c r="D82" s="75">
        <v>20</v>
      </c>
      <c r="E82" s="77">
        <f>TRUNC(일위대가목록!E60,0)</f>
        <v>3162</v>
      </c>
      <c r="F82" s="77">
        <f t="shared" si="10"/>
        <v>63240</v>
      </c>
      <c r="G82" s="77">
        <f>TRUNC(일위대가목록!F60,0)</f>
        <v>6679</v>
      </c>
      <c r="H82" s="77">
        <f t="shared" si="11"/>
        <v>133580</v>
      </c>
      <c r="I82" s="77">
        <f>TRUNC(일위대가목록!G60,0)</f>
        <v>0</v>
      </c>
      <c r="J82" s="77">
        <f t="shared" si="12"/>
        <v>0</v>
      </c>
      <c r="K82" s="77">
        <f t="shared" si="13"/>
        <v>9841</v>
      </c>
      <c r="L82" s="77">
        <f t="shared" si="14"/>
        <v>196820</v>
      </c>
      <c r="M82" s="65" t="s">
        <v>257</v>
      </c>
      <c r="N82" s="66" t="s">
        <v>258</v>
      </c>
      <c r="O82" s="66" t="s">
        <v>52</v>
      </c>
      <c r="P82" s="66" t="s">
        <v>52</v>
      </c>
      <c r="Q82" s="66" t="s">
        <v>244</v>
      </c>
      <c r="R82" s="66" t="s">
        <v>63</v>
      </c>
      <c r="S82" s="66" t="s">
        <v>64</v>
      </c>
      <c r="T82" s="66" t="s">
        <v>64</v>
      </c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66" t="s">
        <v>52</v>
      </c>
      <c r="AS82" s="66" t="s">
        <v>52</v>
      </c>
      <c r="AT82" s="76"/>
      <c r="AU82" s="66" t="s">
        <v>259</v>
      </c>
      <c r="AV82" s="76">
        <v>55</v>
      </c>
    </row>
    <row r="83" spans="1:48" ht="30" hidden="1" customHeight="1" x14ac:dyDescent="0.3">
      <c r="A83" s="65" t="s">
        <v>216</v>
      </c>
      <c r="B83" s="65" t="s">
        <v>118</v>
      </c>
      <c r="C83" s="65" t="s">
        <v>60</v>
      </c>
      <c r="D83" s="75">
        <v>23</v>
      </c>
      <c r="E83" s="77">
        <f>TRUNC(일위대가목록!E61,0)</f>
        <v>5589</v>
      </c>
      <c r="F83" s="77">
        <f t="shared" si="10"/>
        <v>128547</v>
      </c>
      <c r="G83" s="77">
        <f>TRUNC(일위대가목록!F61,0)</f>
        <v>10323</v>
      </c>
      <c r="H83" s="77">
        <f t="shared" si="11"/>
        <v>237429</v>
      </c>
      <c r="I83" s="77">
        <f>TRUNC(일위대가목록!G61,0)</f>
        <v>0</v>
      </c>
      <c r="J83" s="77">
        <f t="shared" si="12"/>
        <v>0</v>
      </c>
      <c r="K83" s="77">
        <f t="shared" si="13"/>
        <v>15912</v>
      </c>
      <c r="L83" s="77">
        <f t="shared" si="14"/>
        <v>365976</v>
      </c>
      <c r="M83" s="65" t="s">
        <v>260</v>
      </c>
      <c r="N83" s="66" t="s">
        <v>261</v>
      </c>
      <c r="O83" s="66" t="s">
        <v>52</v>
      </c>
      <c r="P83" s="66" t="s">
        <v>52</v>
      </c>
      <c r="Q83" s="66" t="s">
        <v>244</v>
      </c>
      <c r="R83" s="66" t="s">
        <v>63</v>
      </c>
      <c r="S83" s="66" t="s">
        <v>64</v>
      </c>
      <c r="T83" s="66" t="s">
        <v>64</v>
      </c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66" t="s">
        <v>52</v>
      </c>
      <c r="AS83" s="66" t="s">
        <v>52</v>
      </c>
      <c r="AT83" s="76"/>
      <c r="AU83" s="66" t="s">
        <v>262</v>
      </c>
      <c r="AV83" s="76">
        <v>56</v>
      </c>
    </row>
    <row r="84" spans="1:48" ht="30" hidden="1" customHeight="1" x14ac:dyDescent="0.3">
      <c r="A84" s="65" t="s">
        <v>216</v>
      </c>
      <c r="B84" s="65" t="s">
        <v>122</v>
      </c>
      <c r="C84" s="65" t="s">
        <v>60</v>
      </c>
      <c r="D84" s="75">
        <v>21</v>
      </c>
      <c r="E84" s="77">
        <f>TRUNC(일위대가목록!E62,0)</f>
        <v>28897</v>
      </c>
      <c r="F84" s="77">
        <f t="shared" si="10"/>
        <v>606837</v>
      </c>
      <c r="G84" s="77">
        <f>TRUNC(일위대가목록!F62,0)</f>
        <v>28419</v>
      </c>
      <c r="H84" s="77">
        <f t="shared" si="11"/>
        <v>596799</v>
      </c>
      <c r="I84" s="77">
        <f>TRUNC(일위대가목록!G62,0)</f>
        <v>0</v>
      </c>
      <c r="J84" s="77">
        <f t="shared" si="12"/>
        <v>0</v>
      </c>
      <c r="K84" s="77">
        <f t="shared" si="13"/>
        <v>57316</v>
      </c>
      <c r="L84" s="77">
        <f t="shared" si="14"/>
        <v>1203636</v>
      </c>
      <c r="M84" s="65" t="s">
        <v>263</v>
      </c>
      <c r="N84" s="66" t="s">
        <v>264</v>
      </c>
      <c r="O84" s="66" t="s">
        <v>52</v>
      </c>
      <c r="P84" s="66" t="s">
        <v>52</v>
      </c>
      <c r="Q84" s="66" t="s">
        <v>244</v>
      </c>
      <c r="R84" s="66" t="s">
        <v>63</v>
      </c>
      <c r="S84" s="66" t="s">
        <v>64</v>
      </c>
      <c r="T84" s="66" t="s">
        <v>64</v>
      </c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66" t="s">
        <v>52</v>
      </c>
      <c r="AS84" s="66" t="s">
        <v>52</v>
      </c>
      <c r="AT84" s="76"/>
      <c r="AU84" s="66" t="s">
        <v>265</v>
      </c>
      <c r="AV84" s="76">
        <v>57</v>
      </c>
    </row>
    <row r="85" spans="1:48" ht="30" hidden="1" customHeight="1" x14ac:dyDescent="0.3">
      <c r="A85" s="65" t="s">
        <v>126</v>
      </c>
      <c r="B85" s="65" t="s">
        <v>127</v>
      </c>
      <c r="C85" s="65" t="s">
        <v>60</v>
      </c>
      <c r="D85" s="75">
        <v>20</v>
      </c>
      <c r="E85" s="77">
        <f>TRUNC(일위대가목록!E15,0)</f>
        <v>2233</v>
      </c>
      <c r="F85" s="77">
        <f t="shared" si="10"/>
        <v>44660</v>
      </c>
      <c r="G85" s="77">
        <f>TRUNC(일위대가목록!F15,0)</f>
        <v>5101</v>
      </c>
      <c r="H85" s="77">
        <f t="shared" si="11"/>
        <v>102020</v>
      </c>
      <c r="I85" s="77">
        <f>TRUNC(일위대가목록!G15,0)</f>
        <v>0</v>
      </c>
      <c r="J85" s="77">
        <f t="shared" si="12"/>
        <v>0</v>
      </c>
      <c r="K85" s="77">
        <f t="shared" si="13"/>
        <v>7334</v>
      </c>
      <c r="L85" s="77">
        <f t="shared" si="14"/>
        <v>146680</v>
      </c>
      <c r="M85" s="65" t="s">
        <v>128</v>
      </c>
      <c r="N85" s="66" t="s">
        <v>129</v>
      </c>
      <c r="O85" s="66" t="s">
        <v>52</v>
      </c>
      <c r="P85" s="66" t="s">
        <v>52</v>
      </c>
      <c r="Q85" s="66" t="s">
        <v>244</v>
      </c>
      <c r="R85" s="66" t="s">
        <v>63</v>
      </c>
      <c r="S85" s="66" t="s">
        <v>64</v>
      </c>
      <c r="T85" s="66" t="s">
        <v>64</v>
      </c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66" t="s">
        <v>52</v>
      </c>
      <c r="AS85" s="66" t="s">
        <v>52</v>
      </c>
      <c r="AT85" s="76"/>
      <c r="AU85" s="66" t="s">
        <v>266</v>
      </c>
      <c r="AV85" s="76">
        <v>58</v>
      </c>
    </row>
    <row r="86" spans="1:48" ht="30" hidden="1" customHeight="1" x14ac:dyDescent="0.3">
      <c r="A86" s="65" t="s">
        <v>126</v>
      </c>
      <c r="B86" s="65" t="s">
        <v>131</v>
      </c>
      <c r="C86" s="65" t="s">
        <v>60</v>
      </c>
      <c r="D86" s="75">
        <v>60</v>
      </c>
      <c r="E86" s="77">
        <f>TRUNC(일위대가목록!E16,0)</f>
        <v>9770</v>
      </c>
      <c r="F86" s="77">
        <f t="shared" si="10"/>
        <v>586200</v>
      </c>
      <c r="G86" s="77">
        <f>TRUNC(일위대가목록!F16,0)</f>
        <v>26962</v>
      </c>
      <c r="H86" s="77">
        <f t="shared" si="11"/>
        <v>1617720</v>
      </c>
      <c r="I86" s="77">
        <f>TRUNC(일위대가목록!G16,0)</f>
        <v>0</v>
      </c>
      <c r="J86" s="77">
        <f t="shared" si="12"/>
        <v>0</v>
      </c>
      <c r="K86" s="77">
        <f t="shared" si="13"/>
        <v>36732</v>
      </c>
      <c r="L86" s="77">
        <f t="shared" si="14"/>
        <v>2203920</v>
      </c>
      <c r="M86" s="65" t="s">
        <v>132</v>
      </c>
      <c r="N86" s="66" t="s">
        <v>133</v>
      </c>
      <c r="O86" s="66" t="s">
        <v>52</v>
      </c>
      <c r="P86" s="66" t="s">
        <v>52</v>
      </c>
      <c r="Q86" s="66" t="s">
        <v>244</v>
      </c>
      <c r="R86" s="66" t="s">
        <v>63</v>
      </c>
      <c r="S86" s="66" t="s">
        <v>64</v>
      </c>
      <c r="T86" s="66" t="s">
        <v>64</v>
      </c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66" t="s">
        <v>52</v>
      </c>
      <c r="AS86" s="66" t="s">
        <v>52</v>
      </c>
      <c r="AT86" s="76"/>
      <c r="AU86" s="66" t="s">
        <v>267</v>
      </c>
      <c r="AV86" s="76">
        <v>59</v>
      </c>
    </row>
    <row r="87" spans="1:48" ht="30" hidden="1" customHeight="1" x14ac:dyDescent="0.3">
      <c r="A87" s="65" t="s">
        <v>268</v>
      </c>
      <c r="B87" s="65" t="s">
        <v>269</v>
      </c>
      <c r="C87" s="65" t="s">
        <v>60</v>
      </c>
      <c r="D87" s="75">
        <v>8</v>
      </c>
      <c r="E87" s="77">
        <f>TRUNC(일위대가목록!E63,0)</f>
        <v>945</v>
      </c>
      <c r="F87" s="77">
        <f t="shared" si="10"/>
        <v>7560</v>
      </c>
      <c r="G87" s="77">
        <f>TRUNC(일위대가목록!F63,0)</f>
        <v>47267</v>
      </c>
      <c r="H87" s="77">
        <f t="shared" si="11"/>
        <v>378136</v>
      </c>
      <c r="I87" s="77">
        <f>TRUNC(일위대가목록!G63,0)</f>
        <v>0</v>
      </c>
      <c r="J87" s="77">
        <f t="shared" si="12"/>
        <v>0</v>
      </c>
      <c r="K87" s="77">
        <f t="shared" si="13"/>
        <v>48212</v>
      </c>
      <c r="L87" s="77">
        <f t="shared" si="14"/>
        <v>385696</v>
      </c>
      <c r="M87" s="65" t="s">
        <v>270</v>
      </c>
      <c r="N87" s="66" t="s">
        <v>271</v>
      </c>
      <c r="O87" s="66" t="s">
        <v>52</v>
      </c>
      <c r="P87" s="66" t="s">
        <v>52</v>
      </c>
      <c r="Q87" s="66" t="s">
        <v>244</v>
      </c>
      <c r="R87" s="66" t="s">
        <v>63</v>
      </c>
      <c r="S87" s="66" t="s">
        <v>64</v>
      </c>
      <c r="T87" s="66" t="s">
        <v>64</v>
      </c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66" t="s">
        <v>52</v>
      </c>
      <c r="AS87" s="66" t="s">
        <v>52</v>
      </c>
      <c r="AT87" s="76"/>
      <c r="AU87" s="66" t="s">
        <v>272</v>
      </c>
      <c r="AV87" s="76">
        <v>60</v>
      </c>
    </row>
    <row r="88" spans="1:48" ht="30" hidden="1" customHeight="1" x14ac:dyDescent="0.3">
      <c r="A88" s="65" t="s">
        <v>273</v>
      </c>
      <c r="B88" s="65" t="s">
        <v>274</v>
      </c>
      <c r="C88" s="65" t="s">
        <v>60</v>
      </c>
      <c r="D88" s="75">
        <v>14</v>
      </c>
      <c r="E88" s="77">
        <f>TRUNC(일위대가목록!E64,0)</f>
        <v>35316</v>
      </c>
      <c r="F88" s="77">
        <f t="shared" si="10"/>
        <v>494424</v>
      </c>
      <c r="G88" s="77">
        <f>TRUNC(일위대가목록!F64,0)</f>
        <v>136769</v>
      </c>
      <c r="H88" s="77">
        <f t="shared" si="11"/>
        <v>1914766</v>
      </c>
      <c r="I88" s="77">
        <f>TRUNC(일위대가목록!G64,0)</f>
        <v>0</v>
      </c>
      <c r="J88" s="77">
        <f t="shared" si="12"/>
        <v>0</v>
      </c>
      <c r="K88" s="77">
        <f t="shared" si="13"/>
        <v>172085</v>
      </c>
      <c r="L88" s="77">
        <f t="shared" si="14"/>
        <v>2409190</v>
      </c>
      <c r="M88" s="65" t="s">
        <v>275</v>
      </c>
      <c r="N88" s="66" t="s">
        <v>276</v>
      </c>
      <c r="O88" s="66" t="s">
        <v>52</v>
      </c>
      <c r="P88" s="66" t="s">
        <v>52</v>
      </c>
      <c r="Q88" s="66" t="s">
        <v>244</v>
      </c>
      <c r="R88" s="66" t="s">
        <v>63</v>
      </c>
      <c r="S88" s="66" t="s">
        <v>64</v>
      </c>
      <c r="T88" s="66" t="s">
        <v>64</v>
      </c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66" t="s">
        <v>52</v>
      </c>
      <c r="AS88" s="66" t="s">
        <v>52</v>
      </c>
      <c r="AT88" s="76"/>
      <c r="AU88" s="66" t="s">
        <v>277</v>
      </c>
      <c r="AV88" s="76">
        <v>61</v>
      </c>
    </row>
    <row r="89" spans="1:48" ht="30" hidden="1" customHeight="1" x14ac:dyDescent="0.3">
      <c r="A89" s="65" t="s">
        <v>278</v>
      </c>
      <c r="B89" s="65" t="s">
        <v>279</v>
      </c>
      <c r="C89" s="65" t="s">
        <v>137</v>
      </c>
      <c r="D89" s="75">
        <v>1</v>
      </c>
      <c r="E89" s="77">
        <f>TRUNC(일위대가목록!E65,0)</f>
        <v>32965</v>
      </c>
      <c r="F89" s="77">
        <f t="shared" si="10"/>
        <v>32965</v>
      </c>
      <c r="G89" s="77">
        <f>TRUNC(일위대가목록!F65,0)</f>
        <v>136769</v>
      </c>
      <c r="H89" s="77">
        <f t="shared" si="11"/>
        <v>136769</v>
      </c>
      <c r="I89" s="77">
        <f>TRUNC(일위대가목록!G65,0)</f>
        <v>0</v>
      </c>
      <c r="J89" s="77">
        <f t="shared" si="12"/>
        <v>0</v>
      </c>
      <c r="K89" s="77">
        <f t="shared" si="13"/>
        <v>169734</v>
      </c>
      <c r="L89" s="77">
        <f t="shared" si="14"/>
        <v>169734</v>
      </c>
      <c r="M89" s="65" t="s">
        <v>280</v>
      </c>
      <c r="N89" s="66" t="s">
        <v>281</v>
      </c>
      <c r="O89" s="66" t="s">
        <v>52</v>
      </c>
      <c r="P89" s="66" t="s">
        <v>52</v>
      </c>
      <c r="Q89" s="66" t="s">
        <v>244</v>
      </c>
      <c r="R89" s="66" t="s">
        <v>63</v>
      </c>
      <c r="S89" s="66" t="s">
        <v>64</v>
      </c>
      <c r="T89" s="66" t="s">
        <v>64</v>
      </c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66" t="s">
        <v>52</v>
      </c>
      <c r="AS89" s="66" t="s">
        <v>52</v>
      </c>
      <c r="AT89" s="76"/>
      <c r="AU89" s="66" t="s">
        <v>282</v>
      </c>
      <c r="AV89" s="76">
        <v>62</v>
      </c>
    </row>
    <row r="90" spans="1:48" ht="30" hidden="1" customHeight="1" x14ac:dyDescent="0.3">
      <c r="A90" s="65" t="s">
        <v>283</v>
      </c>
      <c r="B90" s="65" t="s">
        <v>284</v>
      </c>
      <c r="C90" s="65" t="s">
        <v>143</v>
      </c>
      <c r="D90" s="75">
        <v>9</v>
      </c>
      <c r="E90" s="77">
        <f>TRUNC(일위대가목록!E22,0)</f>
        <v>4422</v>
      </c>
      <c r="F90" s="77">
        <f t="shared" si="10"/>
        <v>39798</v>
      </c>
      <c r="G90" s="77">
        <f>TRUNC(일위대가목록!F22,0)</f>
        <v>19694</v>
      </c>
      <c r="H90" s="77">
        <f t="shared" si="11"/>
        <v>177246</v>
      </c>
      <c r="I90" s="77">
        <f>TRUNC(일위대가목록!G22,0)</f>
        <v>0</v>
      </c>
      <c r="J90" s="77">
        <f t="shared" si="12"/>
        <v>0</v>
      </c>
      <c r="K90" s="77">
        <f t="shared" si="13"/>
        <v>24116</v>
      </c>
      <c r="L90" s="77">
        <f t="shared" si="14"/>
        <v>217044</v>
      </c>
      <c r="M90" s="65" t="s">
        <v>285</v>
      </c>
      <c r="N90" s="66" t="s">
        <v>286</v>
      </c>
      <c r="O90" s="66" t="s">
        <v>52</v>
      </c>
      <c r="P90" s="66" t="s">
        <v>52</v>
      </c>
      <c r="Q90" s="66" t="s">
        <v>244</v>
      </c>
      <c r="R90" s="66" t="s">
        <v>63</v>
      </c>
      <c r="S90" s="66" t="s">
        <v>64</v>
      </c>
      <c r="T90" s="66" t="s">
        <v>64</v>
      </c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66" t="s">
        <v>52</v>
      </c>
      <c r="AS90" s="66" t="s">
        <v>52</v>
      </c>
      <c r="AT90" s="76"/>
      <c r="AU90" s="66" t="s">
        <v>287</v>
      </c>
      <c r="AV90" s="76">
        <v>63</v>
      </c>
    </row>
    <row r="91" spans="1:48" ht="30" hidden="1" customHeight="1" x14ac:dyDescent="0.3">
      <c r="A91" s="65" t="s">
        <v>288</v>
      </c>
      <c r="B91" s="65" t="s">
        <v>289</v>
      </c>
      <c r="C91" s="65" t="s">
        <v>137</v>
      </c>
      <c r="D91" s="75">
        <v>93</v>
      </c>
      <c r="E91" s="77">
        <f>TRUNC(단가대비표!O73,0)</f>
        <v>210</v>
      </c>
      <c r="F91" s="77">
        <f t="shared" si="10"/>
        <v>19530</v>
      </c>
      <c r="G91" s="77">
        <f>TRUNC(단가대비표!P73,0)</f>
        <v>0</v>
      </c>
      <c r="H91" s="77">
        <f t="shared" si="11"/>
        <v>0</v>
      </c>
      <c r="I91" s="77">
        <f>TRUNC(단가대비표!V73,0)</f>
        <v>0</v>
      </c>
      <c r="J91" s="77">
        <f t="shared" si="12"/>
        <v>0</v>
      </c>
      <c r="K91" s="77">
        <f t="shared" si="13"/>
        <v>210</v>
      </c>
      <c r="L91" s="77">
        <f t="shared" si="14"/>
        <v>19530</v>
      </c>
      <c r="M91" s="65" t="s">
        <v>52</v>
      </c>
      <c r="N91" s="66" t="s">
        <v>290</v>
      </c>
      <c r="O91" s="66" t="s">
        <v>52</v>
      </c>
      <c r="P91" s="66" t="s">
        <v>52</v>
      </c>
      <c r="Q91" s="66" t="s">
        <v>244</v>
      </c>
      <c r="R91" s="66" t="s">
        <v>64</v>
      </c>
      <c r="S91" s="66" t="s">
        <v>64</v>
      </c>
      <c r="T91" s="66" t="s">
        <v>63</v>
      </c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66" t="s">
        <v>52</v>
      </c>
      <c r="AS91" s="66" t="s">
        <v>52</v>
      </c>
      <c r="AT91" s="76"/>
      <c r="AU91" s="66" t="s">
        <v>291</v>
      </c>
      <c r="AV91" s="76">
        <v>64</v>
      </c>
    </row>
    <row r="92" spans="1:48" ht="30" hidden="1" customHeight="1" x14ac:dyDescent="0.3">
      <c r="A92" s="65" t="s">
        <v>288</v>
      </c>
      <c r="B92" s="65" t="s">
        <v>292</v>
      </c>
      <c r="C92" s="65" t="s">
        <v>137</v>
      </c>
      <c r="D92" s="75">
        <v>9</v>
      </c>
      <c r="E92" s="77">
        <f>TRUNC(단가대비표!O74,0)</f>
        <v>4740</v>
      </c>
      <c r="F92" s="77">
        <f t="shared" si="10"/>
        <v>42660</v>
      </c>
      <c r="G92" s="77">
        <f>TRUNC(단가대비표!P74,0)</f>
        <v>0</v>
      </c>
      <c r="H92" s="77">
        <f t="shared" si="11"/>
        <v>0</v>
      </c>
      <c r="I92" s="77">
        <f>TRUNC(단가대비표!V74,0)</f>
        <v>0</v>
      </c>
      <c r="J92" s="77">
        <f t="shared" si="12"/>
        <v>0</v>
      </c>
      <c r="K92" s="77">
        <f t="shared" si="13"/>
        <v>4740</v>
      </c>
      <c r="L92" s="77">
        <f t="shared" si="14"/>
        <v>42660</v>
      </c>
      <c r="M92" s="65" t="s">
        <v>52</v>
      </c>
      <c r="N92" s="66" t="s">
        <v>293</v>
      </c>
      <c r="O92" s="66" t="s">
        <v>52</v>
      </c>
      <c r="P92" s="66" t="s">
        <v>52</v>
      </c>
      <c r="Q92" s="66" t="s">
        <v>244</v>
      </c>
      <c r="R92" s="66" t="s">
        <v>64</v>
      </c>
      <c r="S92" s="66" t="s">
        <v>64</v>
      </c>
      <c r="T92" s="66" t="s">
        <v>63</v>
      </c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66" t="s">
        <v>52</v>
      </c>
      <c r="AS92" s="66" t="s">
        <v>52</v>
      </c>
      <c r="AT92" s="76"/>
      <c r="AU92" s="66" t="s">
        <v>294</v>
      </c>
      <c r="AV92" s="76">
        <v>65</v>
      </c>
    </row>
    <row r="93" spans="1:48" ht="30" hidden="1" customHeight="1" x14ac:dyDescent="0.3">
      <c r="A93" s="65" t="s">
        <v>278</v>
      </c>
      <c r="B93" s="65" t="s">
        <v>295</v>
      </c>
      <c r="C93" s="65" t="s">
        <v>137</v>
      </c>
      <c r="D93" s="75">
        <v>9</v>
      </c>
      <c r="E93" s="77">
        <f>TRUNC(단가대비표!O77,0)</f>
        <v>6070</v>
      </c>
      <c r="F93" s="77">
        <f t="shared" si="10"/>
        <v>54630</v>
      </c>
      <c r="G93" s="77">
        <f>TRUNC(단가대비표!P77,0)</f>
        <v>0</v>
      </c>
      <c r="H93" s="77">
        <f t="shared" si="11"/>
        <v>0</v>
      </c>
      <c r="I93" s="77">
        <f>TRUNC(단가대비표!V77,0)</f>
        <v>0</v>
      </c>
      <c r="J93" s="77">
        <f t="shared" si="12"/>
        <v>0</v>
      </c>
      <c r="K93" s="77">
        <f t="shared" si="13"/>
        <v>6070</v>
      </c>
      <c r="L93" s="77">
        <f t="shared" si="14"/>
        <v>54630</v>
      </c>
      <c r="M93" s="65" t="s">
        <v>52</v>
      </c>
      <c r="N93" s="66" t="s">
        <v>296</v>
      </c>
      <c r="O93" s="66" t="s">
        <v>52</v>
      </c>
      <c r="P93" s="66" t="s">
        <v>52</v>
      </c>
      <c r="Q93" s="66" t="s">
        <v>244</v>
      </c>
      <c r="R93" s="66" t="s">
        <v>64</v>
      </c>
      <c r="S93" s="66" t="s">
        <v>64</v>
      </c>
      <c r="T93" s="66" t="s">
        <v>63</v>
      </c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66" t="s">
        <v>52</v>
      </c>
      <c r="AS93" s="66" t="s">
        <v>52</v>
      </c>
      <c r="AT93" s="76"/>
      <c r="AU93" s="66" t="s">
        <v>297</v>
      </c>
      <c r="AV93" s="76">
        <v>66</v>
      </c>
    </row>
    <row r="94" spans="1:48" ht="30" hidden="1" customHeight="1" x14ac:dyDescent="0.3">
      <c r="A94" s="65" t="s">
        <v>298</v>
      </c>
      <c r="B94" s="65" t="s">
        <v>299</v>
      </c>
      <c r="C94" s="65" t="s">
        <v>137</v>
      </c>
      <c r="D94" s="75">
        <v>8</v>
      </c>
      <c r="E94" s="77">
        <f>TRUNC(일위대가목록!E18,0)</f>
        <v>1997</v>
      </c>
      <c r="F94" s="77">
        <f t="shared" si="10"/>
        <v>15976</v>
      </c>
      <c r="G94" s="77">
        <f>TRUNC(일위대가목록!F18,0)</f>
        <v>39350</v>
      </c>
      <c r="H94" s="77">
        <f t="shared" si="11"/>
        <v>314800</v>
      </c>
      <c r="I94" s="77">
        <f>TRUNC(일위대가목록!G18,0)</f>
        <v>0</v>
      </c>
      <c r="J94" s="77">
        <f t="shared" si="12"/>
        <v>0</v>
      </c>
      <c r="K94" s="77">
        <f t="shared" si="13"/>
        <v>41347</v>
      </c>
      <c r="L94" s="77">
        <f t="shared" si="14"/>
        <v>330776</v>
      </c>
      <c r="M94" s="65" t="s">
        <v>300</v>
      </c>
      <c r="N94" s="66" t="s">
        <v>301</v>
      </c>
      <c r="O94" s="66" t="s">
        <v>52</v>
      </c>
      <c r="P94" s="66" t="s">
        <v>52</v>
      </c>
      <c r="Q94" s="66" t="s">
        <v>244</v>
      </c>
      <c r="R94" s="66" t="s">
        <v>63</v>
      </c>
      <c r="S94" s="66" t="s">
        <v>64</v>
      </c>
      <c r="T94" s="66" t="s">
        <v>64</v>
      </c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66" t="s">
        <v>52</v>
      </c>
      <c r="AS94" s="66" t="s">
        <v>52</v>
      </c>
      <c r="AT94" s="76"/>
      <c r="AU94" s="66" t="s">
        <v>302</v>
      </c>
      <c r="AV94" s="76">
        <v>68</v>
      </c>
    </row>
    <row r="95" spans="1:48" ht="30" hidden="1" customHeight="1" x14ac:dyDescent="0.3">
      <c r="A95" s="65" t="s">
        <v>303</v>
      </c>
      <c r="B95" s="65" t="s">
        <v>304</v>
      </c>
      <c r="C95" s="65" t="s">
        <v>137</v>
      </c>
      <c r="D95" s="75">
        <v>4</v>
      </c>
      <c r="E95" s="77">
        <f>TRUNC(일위대가목록!E19,0)</f>
        <v>643</v>
      </c>
      <c r="F95" s="77">
        <f t="shared" si="10"/>
        <v>2572</v>
      </c>
      <c r="G95" s="77">
        <f>TRUNC(일위대가목록!F19,0)</f>
        <v>22156</v>
      </c>
      <c r="H95" s="77">
        <f t="shared" si="11"/>
        <v>88624</v>
      </c>
      <c r="I95" s="77">
        <f>TRUNC(일위대가목록!G19,0)</f>
        <v>0</v>
      </c>
      <c r="J95" s="77">
        <f t="shared" si="12"/>
        <v>0</v>
      </c>
      <c r="K95" s="77">
        <f t="shared" si="13"/>
        <v>22799</v>
      </c>
      <c r="L95" s="77">
        <f t="shared" si="14"/>
        <v>91196</v>
      </c>
      <c r="M95" s="65" t="s">
        <v>305</v>
      </c>
      <c r="N95" s="66" t="s">
        <v>306</v>
      </c>
      <c r="O95" s="66" t="s">
        <v>52</v>
      </c>
      <c r="P95" s="66" t="s">
        <v>52</v>
      </c>
      <c r="Q95" s="66" t="s">
        <v>244</v>
      </c>
      <c r="R95" s="66" t="s">
        <v>63</v>
      </c>
      <c r="S95" s="66" t="s">
        <v>64</v>
      </c>
      <c r="T95" s="66" t="s">
        <v>64</v>
      </c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66" t="s">
        <v>52</v>
      </c>
      <c r="AS95" s="66" t="s">
        <v>52</v>
      </c>
      <c r="AT95" s="76"/>
      <c r="AU95" s="66" t="s">
        <v>307</v>
      </c>
      <c r="AV95" s="76">
        <v>69</v>
      </c>
    </row>
    <row r="96" spans="1:48" ht="30" hidden="1" customHeight="1" x14ac:dyDescent="0.3">
      <c r="A96" s="65" t="s">
        <v>308</v>
      </c>
      <c r="B96" s="65" t="s">
        <v>309</v>
      </c>
      <c r="C96" s="65" t="s">
        <v>137</v>
      </c>
      <c r="D96" s="75">
        <v>12</v>
      </c>
      <c r="E96" s="77">
        <f>TRUNC(일위대가목록!E20,0)</f>
        <v>981</v>
      </c>
      <c r="F96" s="77">
        <f t="shared" si="10"/>
        <v>11772</v>
      </c>
      <c r="G96" s="77">
        <f>TRUNC(일위대가목록!F20,0)</f>
        <v>36071</v>
      </c>
      <c r="H96" s="77">
        <f t="shared" si="11"/>
        <v>432852</v>
      </c>
      <c r="I96" s="77">
        <f>TRUNC(일위대가목록!G20,0)</f>
        <v>0</v>
      </c>
      <c r="J96" s="77">
        <f t="shared" si="12"/>
        <v>0</v>
      </c>
      <c r="K96" s="77">
        <f t="shared" si="13"/>
        <v>37052</v>
      </c>
      <c r="L96" s="77">
        <f t="shared" si="14"/>
        <v>444624</v>
      </c>
      <c r="M96" s="65" t="s">
        <v>310</v>
      </c>
      <c r="N96" s="66" t="s">
        <v>311</v>
      </c>
      <c r="O96" s="66" t="s">
        <v>52</v>
      </c>
      <c r="P96" s="66" t="s">
        <v>52</v>
      </c>
      <c r="Q96" s="66" t="s">
        <v>244</v>
      </c>
      <c r="R96" s="66" t="s">
        <v>63</v>
      </c>
      <c r="S96" s="66" t="s">
        <v>64</v>
      </c>
      <c r="T96" s="66" t="s">
        <v>64</v>
      </c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66" t="s">
        <v>52</v>
      </c>
      <c r="AS96" s="66" t="s">
        <v>52</v>
      </c>
      <c r="AT96" s="76"/>
      <c r="AU96" s="66" t="s">
        <v>312</v>
      </c>
      <c r="AV96" s="76">
        <v>70</v>
      </c>
    </row>
    <row r="97" spans="1:48" ht="30" hidden="1" customHeight="1" x14ac:dyDescent="0.3">
      <c r="A97" s="65" t="s">
        <v>313</v>
      </c>
      <c r="B97" s="65" t="s">
        <v>314</v>
      </c>
      <c r="C97" s="65" t="s">
        <v>315</v>
      </c>
      <c r="D97" s="75">
        <v>12</v>
      </c>
      <c r="E97" s="77">
        <f>TRUNC(일위대가목록!E17,0)</f>
        <v>61663</v>
      </c>
      <c r="F97" s="77">
        <f t="shared" si="10"/>
        <v>739956</v>
      </c>
      <c r="G97" s="77">
        <f>TRUNC(일위대가목록!F17,0)</f>
        <v>264827</v>
      </c>
      <c r="H97" s="77">
        <f t="shared" si="11"/>
        <v>3177924</v>
      </c>
      <c r="I97" s="77">
        <f>TRUNC(일위대가목록!G17,0)</f>
        <v>0</v>
      </c>
      <c r="J97" s="77">
        <f t="shared" si="12"/>
        <v>0</v>
      </c>
      <c r="K97" s="77">
        <f t="shared" si="13"/>
        <v>326490</v>
      </c>
      <c r="L97" s="77">
        <f t="shared" si="14"/>
        <v>3917880</v>
      </c>
      <c r="M97" s="65" t="s">
        <v>316</v>
      </c>
      <c r="N97" s="66" t="s">
        <v>317</v>
      </c>
      <c r="O97" s="66" t="s">
        <v>52</v>
      </c>
      <c r="P97" s="66" t="s">
        <v>52</v>
      </c>
      <c r="Q97" s="66" t="s">
        <v>244</v>
      </c>
      <c r="R97" s="66" t="s">
        <v>63</v>
      </c>
      <c r="S97" s="66" t="s">
        <v>64</v>
      </c>
      <c r="T97" s="66" t="s">
        <v>64</v>
      </c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66" t="s">
        <v>52</v>
      </c>
      <c r="AS97" s="66" t="s">
        <v>52</v>
      </c>
      <c r="AT97" s="76"/>
      <c r="AU97" s="66" t="s">
        <v>318</v>
      </c>
      <c r="AV97" s="76">
        <v>71</v>
      </c>
    </row>
    <row r="98" spans="1:48" ht="30" hidden="1" customHeight="1" x14ac:dyDescent="0.3">
      <c r="A98" s="65" t="s">
        <v>319</v>
      </c>
      <c r="B98" s="65" t="s">
        <v>320</v>
      </c>
      <c r="C98" s="65" t="s">
        <v>321</v>
      </c>
      <c r="D98" s="75">
        <v>1</v>
      </c>
      <c r="E98" s="77">
        <f>TRUNC(일위대가목록!E82,0)</f>
        <v>132642</v>
      </c>
      <c r="F98" s="77">
        <f t="shared" si="10"/>
        <v>132642</v>
      </c>
      <c r="G98" s="77">
        <f>TRUNC(일위대가목록!F82,0)</f>
        <v>167132</v>
      </c>
      <c r="H98" s="77">
        <f t="shared" si="11"/>
        <v>167132</v>
      </c>
      <c r="I98" s="77">
        <f>TRUNC(일위대가목록!G82,0)</f>
        <v>0</v>
      </c>
      <c r="J98" s="77">
        <f t="shared" si="12"/>
        <v>0</v>
      </c>
      <c r="K98" s="77">
        <f t="shared" si="13"/>
        <v>299774</v>
      </c>
      <c r="L98" s="77">
        <f t="shared" si="14"/>
        <v>299774</v>
      </c>
      <c r="M98" s="65" t="s">
        <v>322</v>
      </c>
      <c r="N98" s="66" t="s">
        <v>323</v>
      </c>
      <c r="O98" s="66" t="s">
        <v>52</v>
      </c>
      <c r="P98" s="66" t="s">
        <v>52</v>
      </c>
      <c r="Q98" s="66" t="s">
        <v>244</v>
      </c>
      <c r="R98" s="66" t="s">
        <v>63</v>
      </c>
      <c r="S98" s="66" t="s">
        <v>64</v>
      </c>
      <c r="T98" s="66" t="s">
        <v>64</v>
      </c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66" t="s">
        <v>52</v>
      </c>
      <c r="AS98" s="66" t="s">
        <v>52</v>
      </c>
      <c r="AT98" s="76"/>
      <c r="AU98" s="66" t="s">
        <v>324</v>
      </c>
      <c r="AV98" s="76">
        <v>72</v>
      </c>
    </row>
    <row r="99" spans="1:48" ht="30" hidden="1" customHeight="1" x14ac:dyDescent="0.3">
      <c r="A99" s="65" t="s">
        <v>325</v>
      </c>
      <c r="B99" s="65" t="s">
        <v>52</v>
      </c>
      <c r="C99" s="65" t="s">
        <v>176</v>
      </c>
      <c r="D99" s="75">
        <v>1</v>
      </c>
      <c r="E99" s="77">
        <f>TRUNC(일위대가목록!E23,0)</f>
        <v>6729</v>
      </c>
      <c r="F99" s="77">
        <f t="shared" si="10"/>
        <v>6729</v>
      </c>
      <c r="G99" s="77">
        <f>TRUNC(일위대가목록!F23,0)</f>
        <v>336452</v>
      </c>
      <c r="H99" s="77">
        <f t="shared" si="11"/>
        <v>336452</v>
      </c>
      <c r="I99" s="77">
        <f>TRUNC(일위대가목록!G23,0)</f>
        <v>0</v>
      </c>
      <c r="J99" s="77">
        <f t="shared" si="12"/>
        <v>0</v>
      </c>
      <c r="K99" s="77">
        <f t="shared" si="13"/>
        <v>343181</v>
      </c>
      <c r="L99" s="77">
        <f t="shared" si="14"/>
        <v>343181</v>
      </c>
      <c r="M99" s="65" t="s">
        <v>326</v>
      </c>
      <c r="N99" s="66" t="s">
        <v>327</v>
      </c>
      <c r="O99" s="66" t="s">
        <v>52</v>
      </c>
      <c r="P99" s="66" t="s">
        <v>52</v>
      </c>
      <c r="Q99" s="66" t="s">
        <v>244</v>
      </c>
      <c r="R99" s="66" t="s">
        <v>63</v>
      </c>
      <c r="S99" s="66" t="s">
        <v>64</v>
      </c>
      <c r="T99" s="66" t="s">
        <v>64</v>
      </c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66" t="s">
        <v>52</v>
      </c>
      <c r="AS99" s="66" t="s">
        <v>52</v>
      </c>
      <c r="AT99" s="76"/>
      <c r="AU99" s="66" t="s">
        <v>328</v>
      </c>
      <c r="AV99" s="76">
        <v>73</v>
      </c>
    </row>
    <row r="100" spans="1:48" ht="30" hidden="1" customHeight="1" x14ac:dyDescent="0.3">
      <c r="A100" s="65" t="s">
        <v>329</v>
      </c>
      <c r="B100" s="65" t="s">
        <v>330</v>
      </c>
      <c r="C100" s="65" t="s">
        <v>143</v>
      </c>
      <c r="D100" s="75">
        <v>1</v>
      </c>
      <c r="E100" s="77">
        <f>TRUNC(일위대가목록!E11,0)</f>
        <v>46236</v>
      </c>
      <c r="F100" s="77">
        <f t="shared" si="10"/>
        <v>46236</v>
      </c>
      <c r="G100" s="77">
        <f>TRUNC(일위대가목록!F11,0)</f>
        <v>103379</v>
      </c>
      <c r="H100" s="77">
        <f t="shared" si="11"/>
        <v>103379</v>
      </c>
      <c r="I100" s="77">
        <f>TRUNC(일위대가목록!G11,0)</f>
        <v>1099</v>
      </c>
      <c r="J100" s="77">
        <f t="shared" si="12"/>
        <v>1099</v>
      </c>
      <c r="K100" s="77">
        <f t="shared" si="13"/>
        <v>150714</v>
      </c>
      <c r="L100" s="77">
        <f t="shared" si="14"/>
        <v>150714</v>
      </c>
      <c r="M100" s="65" t="s">
        <v>331</v>
      </c>
      <c r="N100" s="66" t="s">
        <v>332</v>
      </c>
      <c r="O100" s="66" t="s">
        <v>52</v>
      </c>
      <c r="P100" s="66" t="s">
        <v>52</v>
      </c>
      <c r="Q100" s="66" t="s">
        <v>244</v>
      </c>
      <c r="R100" s="66" t="s">
        <v>63</v>
      </c>
      <c r="S100" s="66" t="s">
        <v>64</v>
      </c>
      <c r="T100" s="66" t="s">
        <v>64</v>
      </c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66" t="s">
        <v>52</v>
      </c>
      <c r="AS100" s="66" t="s">
        <v>52</v>
      </c>
      <c r="AT100" s="76"/>
      <c r="AU100" s="66" t="s">
        <v>333</v>
      </c>
      <c r="AV100" s="76">
        <v>74</v>
      </c>
    </row>
    <row r="101" spans="1:48" ht="30" hidden="1" customHeight="1" x14ac:dyDescent="0.3">
      <c r="A101" s="65" t="s">
        <v>334</v>
      </c>
      <c r="B101" s="65" t="s">
        <v>52</v>
      </c>
      <c r="C101" s="65" t="s">
        <v>171</v>
      </c>
      <c r="D101" s="75">
        <v>1</v>
      </c>
      <c r="E101" s="77">
        <f>TRUNC(일위대가목록!E93,0)</f>
        <v>1575</v>
      </c>
      <c r="F101" s="77">
        <f t="shared" si="10"/>
        <v>1575</v>
      </c>
      <c r="G101" s="77">
        <f>TRUNC(일위대가목록!F93,0)</f>
        <v>78779</v>
      </c>
      <c r="H101" s="77">
        <f t="shared" si="11"/>
        <v>78779</v>
      </c>
      <c r="I101" s="77">
        <f>TRUNC(일위대가목록!G93,0)</f>
        <v>0</v>
      </c>
      <c r="J101" s="77">
        <f t="shared" si="12"/>
        <v>0</v>
      </c>
      <c r="K101" s="77">
        <f t="shared" si="13"/>
        <v>80354</v>
      </c>
      <c r="L101" s="77">
        <f t="shared" si="14"/>
        <v>80354</v>
      </c>
      <c r="M101" s="65" t="s">
        <v>335</v>
      </c>
      <c r="N101" s="66" t="s">
        <v>336</v>
      </c>
      <c r="O101" s="66" t="s">
        <v>52</v>
      </c>
      <c r="P101" s="66" t="s">
        <v>52</v>
      </c>
      <c r="Q101" s="66" t="s">
        <v>244</v>
      </c>
      <c r="R101" s="66" t="s">
        <v>63</v>
      </c>
      <c r="S101" s="66" t="s">
        <v>64</v>
      </c>
      <c r="T101" s="66" t="s">
        <v>64</v>
      </c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66" t="s">
        <v>52</v>
      </c>
      <c r="AS101" s="66" t="s">
        <v>52</v>
      </c>
      <c r="AT101" s="76"/>
      <c r="AU101" s="66" t="s">
        <v>337</v>
      </c>
      <c r="AV101" s="76">
        <v>75</v>
      </c>
    </row>
    <row r="102" spans="1:48" ht="30" hidden="1" customHeight="1" x14ac:dyDescent="0.3">
      <c r="A102" s="65" t="s">
        <v>338</v>
      </c>
      <c r="B102" s="65" t="s">
        <v>339</v>
      </c>
      <c r="C102" s="65" t="s">
        <v>176</v>
      </c>
      <c r="D102" s="75">
        <v>1</v>
      </c>
      <c r="E102" s="77">
        <f>TRUNC(일위대가목록!E94,0)</f>
        <v>26503933</v>
      </c>
      <c r="F102" s="77">
        <f t="shared" si="10"/>
        <v>26503933</v>
      </c>
      <c r="G102" s="77">
        <f>TRUNC(일위대가목록!F94,0)</f>
        <v>0</v>
      </c>
      <c r="H102" s="77">
        <f t="shared" si="11"/>
        <v>0</v>
      </c>
      <c r="I102" s="77">
        <f>TRUNC(일위대가목록!G94,0)</f>
        <v>0</v>
      </c>
      <c r="J102" s="77">
        <f t="shared" si="12"/>
        <v>0</v>
      </c>
      <c r="K102" s="77">
        <f t="shared" si="13"/>
        <v>26503933</v>
      </c>
      <c r="L102" s="77">
        <f t="shared" si="14"/>
        <v>26503933</v>
      </c>
      <c r="M102" s="65" t="s">
        <v>177</v>
      </c>
      <c r="N102" s="66" t="s">
        <v>340</v>
      </c>
      <c r="O102" s="66" t="s">
        <v>52</v>
      </c>
      <c r="P102" s="66" t="s">
        <v>52</v>
      </c>
      <c r="Q102" s="66" t="s">
        <v>52</v>
      </c>
      <c r="R102" s="66" t="s">
        <v>63</v>
      </c>
      <c r="S102" s="66" t="s">
        <v>64</v>
      </c>
      <c r="T102" s="66" t="s">
        <v>64</v>
      </c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66" t="s">
        <v>177</v>
      </c>
      <c r="AS102" s="66" t="s">
        <v>52</v>
      </c>
      <c r="AT102" s="76"/>
      <c r="AU102" s="66" t="s">
        <v>341</v>
      </c>
      <c r="AV102" s="76">
        <v>76</v>
      </c>
    </row>
    <row r="103" spans="1:48" ht="30" hidden="1" customHeight="1" x14ac:dyDescent="0.3">
      <c r="A103" s="65" t="s">
        <v>342</v>
      </c>
      <c r="B103" s="65" t="s">
        <v>343</v>
      </c>
      <c r="C103" s="65" t="s">
        <v>176</v>
      </c>
      <c r="D103" s="75">
        <v>1</v>
      </c>
      <c r="E103" s="77">
        <f>TRUNC(일위대가목록!E96,0)</f>
        <v>26630422</v>
      </c>
      <c r="F103" s="77">
        <f t="shared" si="10"/>
        <v>26630422</v>
      </c>
      <c r="G103" s="77">
        <f>TRUNC(일위대가목록!F96,0)</f>
        <v>0</v>
      </c>
      <c r="H103" s="77">
        <f t="shared" si="11"/>
        <v>0</v>
      </c>
      <c r="I103" s="77">
        <f>TRUNC(일위대가목록!G96,0)</f>
        <v>0</v>
      </c>
      <c r="J103" s="77">
        <f t="shared" si="12"/>
        <v>0</v>
      </c>
      <c r="K103" s="77">
        <f t="shared" si="13"/>
        <v>26630422</v>
      </c>
      <c r="L103" s="77">
        <f t="shared" si="14"/>
        <v>26630422</v>
      </c>
      <c r="M103" s="65" t="s">
        <v>177</v>
      </c>
      <c r="N103" s="66" t="s">
        <v>344</v>
      </c>
      <c r="O103" s="66" t="s">
        <v>52</v>
      </c>
      <c r="P103" s="66" t="s">
        <v>52</v>
      </c>
      <c r="Q103" s="66" t="s">
        <v>52</v>
      </c>
      <c r="R103" s="66" t="s">
        <v>63</v>
      </c>
      <c r="S103" s="66" t="s">
        <v>64</v>
      </c>
      <c r="T103" s="66" t="s">
        <v>64</v>
      </c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66" t="s">
        <v>177</v>
      </c>
      <c r="AS103" s="66" t="s">
        <v>52</v>
      </c>
      <c r="AT103" s="76"/>
      <c r="AU103" s="66" t="s">
        <v>345</v>
      </c>
      <c r="AV103" s="76">
        <v>77</v>
      </c>
    </row>
    <row r="104" spans="1:48" ht="30" hidden="1" customHeight="1" x14ac:dyDescent="0.3">
      <c r="A104" s="65" t="s">
        <v>342</v>
      </c>
      <c r="B104" s="65" t="s">
        <v>346</v>
      </c>
      <c r="C104" s="65" t="s">
        <v>176</v>
      </c>
      <c r="D104" s="75">
        <v>1</v>
      </c>
      <c r="E104" s="77">
        <f>TRUNC(일위대가목록!E98,0)</f>
        <v>32763002</v>
      </c>
      <c r="F104" s="77">
        <f t="shared" si="10"/>
        <v>32763002</v>
      </c>
      <c r="G104" s="77">
        <f>TRUNC(일위대가목록!F98,0)</f>
        <v>0</v>
      </c>
      <c r="H104" s="77">
        <f t="shared" si="11"/>
        <v>0</v>
      </c>
      <c r="I104" s="77">
        <f>TRUNC(일위대가목록!G98,0)</f>
        <v>0</v>
      </c>
      <c r="J104" s="77">
        <f t="shared" si="12"/>
        <v>0</v>
      </c>
      <c r="K104" s="77">
        <f t="shared" si="13"/>
        <v>32763002</v>
      </c>
      <c r="L104" s="77">
        <f t="shared" si="14"/>
        <v>32763002</v>
      </c>
      <c r="M104" s="65" t="s">
        <v>177</v>
      </c>
      <c r="N104" s="66" t="s">
        <v>347</v>
      </c>
      <c r="O104" s="66" t="s">
        <v>52</v>
      </c>
      <c r="P104" s="66" t="s">
        <v>52</v>
      </c>
      <c r="Q104" s="66" t="s">
        <v>52</v>
      </c>
      <c r="R104" s="66" t="s">
        <v>63</v>
      </c>
      <c r="S104" s="66" t="s">
        <v>64</v>
      </c>
      <c r="T104" s="66" t="s">
        <v>64</v>
      </c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66" t="s">
        <v>177</v>
      </c>
      <c r="AS104" s="66" t="s">
        <v>52</v>
      </c>
      <c r="AT104" s="76"/>
      <c r="AU104" s="66" t="s">
        <v>348</v>
      </c>
      <c r="AV104" s="76">
        <v>78</v>
      </c>
    </row>
    <row r="105" spans="1:48" ht="30" hidden="1" customHeight="1" x14ac:dyDescent="0.3">
      <c r="A105" s="65" t="s">
        <v>342</v>
      </c>
      <c r="B105" s="65" t="s">
        <v>349</v>
      </c>
      <c r="C105" s="65" t="s">
        <v>176</v>
      </c>
      <c r="D105" s="75">
        <v>1</v>
      </c>
      <c r="E105" s="77">
        <f>TRUNC(일위대가목록!E100,0)</f>
        <v>32781056</v>
      </c>
      <c r="F105" s="77">
        <f t="shared" si="10"/>
        <v>32781056</v>
      </c>
      <c r="G105" s="77">
        <f>TRUNC(일위대가목록!F100,0)</f>
        <v>0</v>
      </c>
      <c r="H105" s="77">
        <f t="shared" si="11"/>
        <v>0</v>
      </c>
      <c r="I105" s="77">
        <f>TRUNC(일위대가목록!G100,0)</f>
        <v>0</v>
      </c>
      <c r="J105" s="77">
        <f t="shared" si="12"/>
        <v>0</v>
      </c>
      <c r="K105" s="77">
        <f t="shared" si="13"/>
        <v>32781056</v>
      </c>
      <c r="L105" s="77">
        <f t="shared" si="14"/>
        <v>32781056</v>
      </c>
      <c r="M105" s="65" t="s">
        <v>177</v>
      </c>
      <c r="N105" s="66" t="s">
        <v>350</v>
      </c>
      <c r="O105" s="66" t="s">
        <v>52</v>
      </c>
      <c r="P105" s="66" t="s">
        <v>52</v>
      </c>
      <c r="Q105" s="66" t="s">
        <v>52</v>
      </c>
      <c r="R105" s="66" t="s">
        <v>63</v>
      </c>
      <c r="S105" s="66" t="s">
        <v>64</v>
      </c>
      <c r="T105" s="66" t="s">
        <v>64</v>
      </c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66" t="s">
        <v>177</v>
      </c>
      <c r="AS105" s="66" t="s">
        <v>52</v>
      </c>
      <c r="AT105" s="76"/>
      <c r="AU105" s="66" t="s">
        <v>351</v>
      </c>
      <c r="AV105" s="76">
        <v>79</v>
      </c>
    </row>
    <row r="106" spans="1:48" ht="30" hidden="1" customHeight="1" x14ac:dyDescent="0.3">
      <c r="A106" s="65" t="s">
        <v>342</v>
      </c>
      <c r="B106" s="65" t="s">
        <v>352</v>
      </c>
      <c r="C106" s="65" t="s">
        <v>176</v>
      </c>
      <c r="D106" s="75">
        <v>1</v>
      </c>
      <c r="E106" s="77">
        <f>TRUNC(일위대가목록!E102,0)</f>
        <v>23775846</v>
      </c>
      <c r="F106" s="77">
        <f t="shared" si="10"/>
        <v>23775846</v>
      </c>
      <c r="G106" s="77">
        <f>TRUNC(일위대가목록!F102,0)</f>
        <v>0</v>
      </c>
      <c r="H106" s="77">
        <f t="shared" si="11"/>
        <v>0</v>
      </c>
      <c r="I106" s="77">
        <f>TRUNC(일위대가목록!G102,0)</f>
        <v>0</v>
      </c>
      <c r="J106" s="77">
        <f t="shared" si="12"/>
        <v>0</v>
      </c>
      <c r="K106" s="77">
        <f t="shared" si="13"/>
        <v>23775846</v>
      </c>
      <c r="L106" s="77">
        <f t="shared" si="14"/>
        <v>23775846</v>
      </c>
      <c r="M106" s="65" t="s">
        <v>177</v>
      </c>
      <c r="N106" s="66" t="s">
        <v>353</v>
      </c>
      <c r="O106" s="66" t="s">
        <v>52</v>
      </c>
      <c r="P106" s="66" t="s">
        <v>52</v>
      </c>
      <c r="Q106" s="66" t="s">
        <v>52</v>
      </c>
      <c r="R106" s="66" t="s">
        <v>63</v>
      </c>
      <c r="S106" s="66" t="s">
        <v>64</v>
      </c>
      <c r="T106" s="66" t="s">
        <v>64</v>
      </c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66" t="s">
        <v>177</v>
      </c>
      <c r="AS106" s="66" t="s">
        <v>52</v>
      </c>
      <c r="AT106" s="76"/>
      <c r="AU106" s="66" t="s">
        <v>354</v>
      </c>
      <c r="AV106" s="76">
        <v>80</v>
      </c>
    </row>
    <row r="107" spans="1:48" ht="30" hidden="1" customHeight="1" x14ac:dyDescent="0.3">
      <c r="A107" s="65" t="s">
        <v>342</v>
      </c>
      <c r="B107" s="65" t="s">
        <v>355</v>
      </c>
      <c r="C107" s="65" t="s">
        <v>176</v>
      </c>
      <c r="D107" s="75">
        <v>1</v>
      </c>
      <c r="E107" s="77">
        <f>TRUNC(일위대가목록!E104,0)</f>
        <v>16696967</v>
      </c>
      <c r="F107" s="77">
        <f t="shared" si="10"/>
        <v>16696967</v>
      </c>
      <c r="G107" s="77">
        <f>TRUNC(일위대가목록!F104,0)</f>
        <v>0</v>
      </c>
      <c r="H107" s="77">
        <f t="shared" si="11"/>
        <v>0</v>
      </c>
      <c r="I107" s="77">
        <f>TRUNC(일위대가목록!G104,0)</f>
        <v>0</v>
      </c>
      <c r="J107" s="77">
        <f t="shared" si="12"/>
        <v>0</v>
      </c>
      <c r="K107" s="77">
        <f t="shared" si="13"/>
        <v>16696967</v>
      </c>
      <c r="L107" s="77">
        <f t="shared" si="14"/>
        <v>16696967</v>
      </c>
      <c r="M107" s="65" t="s">
        <v>177</v>
      </c>
      <c r="N107" s="66" t="s">
        <v>356</v>
      </c>
      <c r="O107" s="66" t="s">
        <v>52</v>
      </c>
      <c r="P107" s="66" t="s">
        <v>52</v>
      </c>
      <c r="Q107" s="66" t="s">
        <v>52</v>
      </c>
      <c r="R107" s="66" t="s">
        <v>63</v>
      </c>
      <c r="S107" s="66" t="s">
        <v>64</v>
      </c>
      <c r="T107" s="66" t="s">
        <v>64</v>
      </c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66" t="s">
        <v>177</v>
      </c>
      <c r="AS107" s="66" t="s">
        <v>52</v>
      </c>
      <c r="AT107" s="76"/>
      <c r="AU107" s="66" t="s">
        <v>357</v>
      </c>
      <c r="AV107" s="76">
        <v>81</v>
      </c>
    </row>
    <row r="108" spans="1:48" ht="30" hidden="1" customHeight="1" x14ac:dyDescent="0.3">
      <c r="A108" s="65" t="s">
        <v>358</v>
      </c>
      <c r="B108" s="65" t="s">
        <v>359</v>
      </c>
      <c r="C108" s="65" t="s">
        <v>176</v>
      </c>
      <c r="D108" s="75">
        <v>6</v>
      </c>
      <c r="E108" s="77">
        <f>TRUNC(일위대가목록!E106,0)</f>
        <v>37617</v>
      </c>
      <c r="F108" s="77">
        <f t="shared" si="10"/>
        <v>225702</v>
      </c>
      <c r="G108" s="77">
        <f>TRUNC(일위대가목록!F106,0)</f>
        <v>1880899</v>
      </c>
      <c r="H108" s="77">
        <f t="shared" si="11"/>
        <v>11285394</v>
      </c>
      <c r="I108" s="77">
        <f>TRUNC(일위대가목록!G106,0)</f>
        <v>0</v>
      </c>
      <c r="J108" s="77">
        <f t="shared" si="12"/>
        <v>0</v>
      </c>
      <c r="K108" s="77">
        <f t="shared" si="13"/>
        <v>1918516</v>
      </c>
      <c r="L108" s="77">
        <f t="shared" si="14"/>
        <v>11511096</v>
      </c>
      <c r="M108" s="65" t="s">
        <v>177</v>
      </c>
      <c r="N108" s="66" t="s">
        <v>360</v>
      </c>
      <c r="O108" s="66" t="s">
        <v>52</v>
      </c>
      <c r="P108" s="66" t="s">
        <v>52</v>
      </c>
      <c r="Q108" s="66" t="s">
        <v>52</v>
      </c>
      <c r="R108" s="66" t="s">
        <v>63</v>
      </c>
      <c r="S108" s="66" t="s">
        <v>64</v>
      </c>
      <c r="T108" s="66" t="s">
        <v>64</v>
      </c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66" t="s">
        <v>177</v>
      </c>
      <c r="AS108" s="66" t="s">
        <v>52</v>
      </c>
      <c r="AT108" s="76"/>
      <c r="AU108" s="66" t="s">
        <v>361</v>
      </c>
      <c r="AV108" s="76">
        <v>82</v>
      </c>
    </row>
    <row r="109" spans="1:48" ht="30" hidden="1" customHeight="1" x14ac:dyDescent="0.3">
      <c r="A109" s="65" t="s">
        <v>185</v>
      </c>
      <c r="B109" s="65" t="s">
        <v>362</v>
      </c>
      <c r="C109" s="65" t="s">
        <v>176</v>
      </c>
      <c r="D109" s="75">
        <v>1</v>
      </c>
      <c r="E109" s="77">
        <f>TRUNC(일위대가목록!E111,0)</f>
        <v>1110548</v>
      </c>
      <c r="F109" s="77">
        <f t="shared" si="10"/>
        <v>1110548</v>
      </c>
      <c r="G109" s="77">
        <f>TRUNC(일위대가목록!F111,0)</f>
        <v>0</v>
      </c>
      <c r="H109" s="77">
        <f t="shared" si="11"/>
        <v>0</v>
      </c>
      <c r="I109" s="77">
        <f>TRUNC(일위대가목록!G111,0)</f>
        <v>0</v>
      </c>
      <c r="J109" s="77">
        <f t="shared" si="12"/>
        <v>0</v>
      </c>
      <c r="K109" s="77">
        <f t="shared" si="13"/>
        <v>1110548</v>
      </c>
      <c r="L109" s="77">
        <f t="shared" si="14"/>
        <v>1110548</v>
      </c>
      <c r="M109" s="65" t="s">
        <v>363</v>
      </c>
      <c r="N109" s="66" t="s">
        <v>364</v>
      </c>
      <c r="O109" s="66" t="s">
        <v>52</v>
      </c>
      <c r="P109" s="66" t="s">
        <v>52</v>
      </c>
      <c r="Q109" s="66" t="s">
        <v>244</v>
      </c>
      <c r="R109" s="66" t="s">
        <v>63</v>
      </c>
      <c r="S109" s="66" t="s">
        <v>64</v>
      </c>
      <c r="T109" s="66" t="s">
        <v>64</v>
      </c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66" t="s">
        <v>52</v>
      </c>
      <c r="AS109" s="66" t="s">
        <v>52</v>
      </c>
      <c r="AT109" s="76"/>
      <c r="AU109" s="66" t="s">
        <v>365</v>
      </c>
      <c r="AV109" s="76">
        <v>83</v>
      </c>
    </row>
    <row r="110" spans="1:48" ht="30" hidden="1" customHeight="1" x14ac:dyDescent="0.3">
      <c r="A110" s="65" t="s">
        <v>366</v>
      </c>
      <c r="B110" s="65" t="s">
        <v>367</v>
      </c>
      <c r="C110" s="65" t="s">
        <v>137</v>
      </c>
      <c r="D110" s="75">
        <v>3</v>
      </c>
      <c r="E110" s="77">
        <f>TRUNC(단가대비표!O96,0)</f>
        <v>1200</v>
      </c>
      <c r="F110" s="77">
        <f t="shared" si="10"/>
        <v>3600</v>
      </c>
      <c r="G110" s="77">
        <f>TRUNC(단가대비표!P96,0)</f>
        <v>0</v>
      </c>
      <c r="H110" s="77">
        <f t="shared" si="11"/>
        <v>0</v>
      </c>
      <c r="I110" s="77">
        <f>TRUNC(단가대비표!V96,0)</f>
        <v>0</v>
      </c>
      <c r="J110" s="77">
        <f t="shared" si="12"/>
        <v>0</v>
      </c>
      <c r="K110" s="77">
        <f t="shared" si="13"/>
        <v>1200</v>
      </c>
      <c r="L110" s="77">
        <f t="shared" si="14"/>
        <v>3600</v>
      </c>
      <c r="M110" s="65" t="s">
        <v>52</v>
      </c>
      <c r="N110" s="66" t="s">
        <v>368</v>
      </c>
      <c r="O110" s="66" t="s">
        <v>52</v>
      </c>
      <c r="P110" s="66" t="s">
        <v>52</v>
      </c>
      <c r="Q110" s="66" t="s">
        <v>244</v>
      </c>
      <c r="R110" s="66" t="s">
        <v>64</v>
      </c>
      <c r="S110" s="66" t="s">
        <v>64</v>
      </c>
      <c r="T110" s="66" t="s">
        <v>63</v>
      </c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66" t="s">
        <v>52</v>
      </c>
      <c r="AS110" s="66" t="s">
        <v>52</v>
      </c>
      <c r="AT110" s="76"/>
      <c r="AU110" s="66" t="s">
        <v>369</v>
      </c>
      <c r="AV110" s="76">
        <v>84</v>
      </c>
    </row>
    <row r="111" spans="1:48" ht="30" hidden="1" customHeight="1" x14ac:dyDescent="0.3">
      <c r="A111" s="65"/>
      <c r="B111" s="65"/>
      <c r="C111" s="65"/>
      <c r="D111" s="75"/>
      <c r="E111" s="77"/>
      <c r="F111" s="77"/>
      <c r="G111" s="77"/>
      <c r="H111" s="77"/>
      <c r="I111" s="77"/>
      <c r="J111" s="77"/>
      <c r="K111" s="77"/>
      <c r="L111" s="77"/>
      <c r="M111" s="65"/>
      <c r="N111" s="66"/>
      <c r="O111" s="66"/>
      <c r="P111" s="66"/>
      <c r="Q111" s="66"/>
      <c r="R111" s="66"/>
      <c r="S111" s="66"/>
      <c r="T111" s="6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66"/>
      <c r="AS111" s="66"/>
      <c r="AT111" s="76"/>
      <c r="AU111" s="66"/>
      <c r="AV111" s="76"/>
    </row>
    <row r="112" spans="1:48" ht="30" hidden="1" customHeight="1" x14ac:dyDescent="0.3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</row>
    <row r="113" spans="1:48" ht="30" hidden="1" customHeight="1" x14ac:dyDescent="0.3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</row>
    <row r="114" spans="1:48" ht="30" hidden="1" customHeight="1" x14ac:dyDescent="0.3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</row>
    <row r="115" spans="1:48" ht="30" hidden="1" customHeight="1" x14ac:dyDescent="0.3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</row>
    <row r="116" spans="1:48" ht="30" hidden="1" customHeight="1" x14ac:dyDescent="0.3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</row>
    <row r="117" spans="1:48" ht="30" hidden="1" customHeight="1" x14ac:dyDescent="0.3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</row>
    <row r="118" spans="1:48" ht="30" hidden="1" customHeight="1" x14ac:dyDescent="0.3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</row>
    <row r="119" spans="1:48" ht="30" hidden="1" customHeight="1" x14ac:dyDescent="0.3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</row>
    <row r="120" spans="1:48" ht="30" hidden="1" customHeight="1" x14ac:dyDescent="0.3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</row>
    <row r="121" spans="1:48" ht="30" hidden="1" customHeight="1" x14ac:dyDescent="0.3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</row>
    <row r="122" spans="1:48" ht="30" hidden="1" customHeight="1" x14ac:dyDescent="0.3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</row>
    <row r="123" spans="1:48" ht="30" hidden="1" customHeight="1" x14ac:dyDescent="0.3">
      <c r="A123" s="65" t="s">
        <v>206</v>
      </c>
      <c r="B123" s="75"/>
      <c r="C123" s="75"/>
      <c r="D123" s="75"/>
      <c r="E123" s="75"/>
      <c r="F123" s="77">
        <f>SUM(F77:F122) -F102-F103-F104-F105-F106-F107-F108</f>
        <v>5825338</v>
      </c>
      <c r="G123" s="75"/>
      <c r="H123" s="77">
        <f>SUM(H77:H122) -H102-H103-H104-H105-H106-H107-H108</f>
        <v>10811710</v>
      </c>
      <c r="I123" s="75"/>
      <c r="J123" s="77">
        <f>SUM(J77:J122) -J102-J103-J104-J105-J106-J107-J108</f>
        <v>1099</v>
      </c>
      <c r="K123" s="75"/>
      <c r="L123" s="77">
        <f>SUM(L77:L122) -L102-L103-L104-L105-L106-L107-L108</f>
        <v>16638147</v>
      </c>
      <c r="M123" s="75"/>
      <c r="N123" s="68" t="s">
        <v>207</v>
      </c>
    </row>
    <row r="124" spans="1:48" ht="30" hidden="1" customHeight="1" x14ac:dyDescent="0.3">
      <c r="A124" s="65" t="s">
        <v>370</v>
      </c>
      <c r="B124" s="75" t="s">
        <v>547</v>
      </c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6"/>
      <c r="O124" s="76"/>
      <c r="P124" s="76"/>
      <c r="Q124" s="66" t="s">
        <v>371</v>
      </c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</row>
    <row r="125" spans="1:48" ht="30" hidden="1" customHeight="1" x14ac:dyDescent="0.3">
      <c r="A125" s="65" t="s">
        <v>372</v>
      </c>
      <c r="B125" s="65" t="s">
        <v>373</v>
      </c>
      <c r="C125" s="65" t="s">
        <v>60</v>
      </c>
      <c r="D125" s="75">
        <v>30</v>
      </c>
      <c r="E125" s="77">
        <f>TRUNC(일위대가목록!E38,0)</f>
        <v>522</v>
      </c>
      <c r="F125" s="77">
        <f t="shared" ref="F125:F135" si="15">TRUNC(E125*D125, 0)</f>
        <v>15660</v>
      </c>
      <c r="G125" s="77">
        <f>TRUNC(일위대가목록!F38,0)</f>
        <v>10941</v>
      </c>
      <c r="H125" s="77">
        <f t="shared" ref="H125:H135" si="16">TRUNC(G125*D125, 0)</f>
        <v>328230</v>
      </c>
      <c r="I125" s="77">
        <f>TRUNC(일위대가목록!G38,0)</f>
        <v>0</v>
      </c>
      <c r="J125" s="77">
        <f t="shared" ref="J125:J135" si="17">TRUNC(I125*D125, 0)</f>
        <v>0</v>
      </c>
      <c r="K125" s="77">
        <f t="shared" ref="K125:K135" si="18">TRUNC(E125+G125+I125, 0)</f>
        <v>11463</v>
      </c>
      <c r="L125" s="77">
        <f t="shared" ref="L125:L135" si="19">TRUNC(F125+H125+J125, 0)</f>
        <v>343890</v>
      </c>
      <c r="M125" s="65" t="s">
        <v>374</v>
      </c>
      <c r="N125" s="66" t="s">
        <v>375</v>
      </c>
      <c r="O125" s="66" t="s">
        <v>52</v>
      </c>
      <c r="P125" s="66" t="s">
        <v>52</v>
      </c>
      <c r="Q125" s="66" t="s">
        <v>371</v>
      </c>
      <c r="R125" s="66" t="s">
        <v>63</v>
      </c>
      <c r="S125" s="66" t="s">
        <v>64</v>
      </c>
      <c r="T125" s="66" t="s">
        <v>64</v>
      </c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66" t="s">
        <v>52</v>
      </c>
      <c r="AS125" s="66" t="s">
        <v>52</v>
      </c>
      <c r="AT125" s="76"/>
      <c r="AU125" s="66" t="s">
        <v>376</v>
      </c>
      <c r="AV125" s="76">
        <v>87</v>
      </c>
    </row>
    <row r="126" spans="1:48" ht="30" hidden="1" customHeight="1" x14ac:dyDescent="0.3">
      <c r="A126" s="65" t="s">
        <v>372</v>
      </c>
      <c r="B126" s="65" t="s">
        <v>377</v>
      </c>
      <c r="C126" s="65" t="s">
        <v>60</v>
      </c>
      <c r="D126" s="75">
        <v>8</v>
      </c>
      <c r="E126" s="77">
        <f>TRUNC(일위대가목록!E39,0)</f>
        <v>973</v>
      </c>
      <c r="F126" s="77">
        <f t="shared" si="15"/>
        <v>7784</v>
      </c>
      <c r="G126" s="77">
        <f>TRUNC(일위대가목록!F39,0)</f>
        <v>17506</v>
      </c>
      <c r="H126" s="77">
        <f t="shared" si="16"/>
        <v>140048</v>
      </c>
      <c r="I126" s="77">
        <f>TRUNC(일위대가목록!G39,0)</f>
        <v>0</v>
      </c>
      <c r="J126" s="77">
        <f t="shared" si="17"/>
        <v>0</v>
      </c>
      <c r="K126" s="77">
        <f t="shared" si="18"/>
        <v>18479</v>
      </c>
      <c r="L126" s="77">
        <f t="shared" si="19"/>
        <v>147832</v>
      </c>
      <c r="M126" s="65" t="s">
        <v>378</v>
      </c>
      <c r="N126" s="66" t="s">
        <v>379</v>
      </c>
      <c r="O126" s="66" t="s">
        <v>52</v>
      </c>
      <c r="P126" s="66" t="s">
        <v>52</v>
      </c>
      <c r="Q126" s="66" t="s">
        <v>371</v>
      </c>
      <c r="R126" s="66" t="s">
        <v>63</v>
      </c>
      <c r="S126" s="66" t="s">
        <v>64</v>
      </c>
      <c r="T126" s="66" t="s">
        <v>64</v>
      </c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66" t="s">
        <v>52</v>
      </c>
      <c r="AS126" s="66" t="s">
        <v>52</v>
      </c>
      <c r="AT126" s="76"/>
      <c r="AU126" s="66" t="s">
        <v>380</v>
      </c>
      <c r="AV126" s="76">
        <v>88</v>
      </c>
    </row>
    <row r="127" spans="1:48" ht="30" hidden="1" customHeight="1" x14ac:dyDescent="0.3">
      <c r="A127" s="65" t="s">
        <v>381</v>
      </c>
      <c r="B127" s="65" t="s">
        <v>382</v>
      </c>
      <c r="C127" s="65" t="s">
        <v>60</v>
      </c>
      <c r="D127" s="75">
        <v>100</v>
      </c>
      <c r="E127" s="77">
        <f>TRUNC(일위대가목록!E48,0)</f>
        <v>965</v>
      </c>
      <c r="F127" s="77">
        <f t="shared" si="15"/>
        <v>96500</v>
      </c>
      <c r="G127" s="77">
        <f>TRUNC(일위대가목록!F48,0)</f>
        <v>2188</v>
      </c>
      <c r="H127" s="77">
        <f t="shared" si="16"/>
        <v>218800</v>
      </c>
      <c r="I127" s="77">
        <f>TRUNC(일위대가목록!G48,0)</f>
        <v>0</v>
      </c>
      <c r="J127" s="77">
        <f t="shared" si="17"/>
        <v>0</v>
      </c>
      <c r="K127" s="77">
        <f t="shared" si="18"/>
        <v>3153</v>
      </c>
      <c r="L127" s="77">
        <f t="shared" si="19"/>
        <v>315300</v>
      </c>
      <c r="M127" s="65" t="s">
        <v>383</v>
      </c>
      <c r="N127" s="66" t="s">
        <v>384</v>
      </c>
      <c r="O127" s="66" t="s">
        <v>52</v>
      </c>
      <c r="P127" s="66" t="s">
        <v>52</v>
      </c>
      <c r="Q127" s="66" t="s">
        <v>371</v>
      </c>
      <c r="R127" s="66" t="s">
        <v>63</v>
      </c>
      <c r="S127" s="66" t="s">
        <v>64</v>
      </c>
      <c r="T127" s="66" t="s">
        <v>64</v>
      </c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66" t="s">
        <v>52</v>
      </c>
      <c r="AS127" s="66" t="s">
        <v>52</v>
      </c>
      <c r="AT127" s="76"/>
      <c r="AU127" s="66" t="s">
        <v>385</v>
      </c>
      <c r="AV127" s="76">
        <v>89</v>
      </c>
    </row>
    <row r="128" spans="1:48" ht="30" hidden="1" customHeight="1" x14ac:dyDescent="0.3">
      <c r="A128" s="65" t="s">
        <v>91</v>
      </c>
      <c r="B128" s="65" t="s">
        <v>92</v>
      </c>
      <c r="C128" s="65" t="s">
        <v>60</v>
      </c>
      <c r="D128" s="75">
        <v>9</v>
      </c>
      <c r="E128" s="77">
        <f>TRUNC(일위대가목록!E50,0)</f>
        <v>1293</v>
      </c>
      <c r="F128" s="77">
        <f t="shared" si="15"/>
        <v>11637</v>
      </c>
      <c r="G128" s="77">
        <f>TRUNC(일위대가목록!F50,0)</f>
        <v>2461</v>
      </c>
      <c r="H128" s="77">
        <f t="shared" si="16"/>
        <v>22149</v>
      </c>
      <c r="I128" s="77">
        <f>TRUNC(일위대가목록!G50,0)</f>
        <v>0</v>
      </c>
      <c r="J128" s="77">
        <f t="shared" si="17"/>
        <v>0</v>
      </c>
      <c r="K128" s="77">
        <f t="shared" si="18"/>
        <v>3754</v>
      </c>
      <c r="L128" s="77">
        <f t="shared" si="19"/>
        <v>33786</v>
      </c>
      <c r="M128" s="65" t="s">
        <v>93</v>
      </c>
      <c r="N128" s="66" t="s">
        <v>94</v>
      </c>
      <c r="O128" s="66" t="s">
        <v>52</v>
      </c>
      <c r="P128" s="66" t="s">
        <v>52</v>
      </c>
      <c r="Q128" s="66" t="s">
        <v>371</v>
      </c>
      <c r="R128" s="66" t="s">
        <v>63</v>
      </c>
      <c r="S128" s="66" t="s">
        <v>64</v>
      </c>
      <c r="T128" s="66" t="s">
        <v>64</v>
      </c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66" t="s">
        <v>52</v>
      </c>
      <c r="AS128" s="66" t="s">
        <v>52</v>
      </c>
      <c r="AT128" s="76"/>
      <c r="AU128" s="66" t="s">
        <v>386</v>
      </c>
      <c r="AV128" s="76">
        <v>90</v>
      </c>
    </row>
    <row r="129" spans="1:48" ht="30" hidden="1" customHeight="1" x14ac:dyDescent="0.3">
      <c r="A129" s="65" t="s">
        <v>216</v>
      </c>
      <c r="B129" s="65" t="s">
        <v>387</v>
      </c>
      <c r="C129" s="65" t="s">
        <v>60</v>
      </c>
      <c r="D129" s="75">
        <v>9</v>
      </c>
      <c r="E129" s="77">
        <f>TRUNC(일위대가목록!E58,0)</f>
        <v>2384</v>
      </c>
      <c r="F129" s="77">
        <f t="shared" si="15"/>
        <v>21456</v>
      </c>
      <c r="G129" s="77">
        <f>TRUNC(일위대가목록!F58,0)</f>
        <v>4858</v>
      </c>
      <c r="H129" s="77">
        <f t="shared" si="16"/>
        <v>43722</v>
      </c>
      <c r="I129" s="77">
        <f>TRUNC(일위대가목록!G58,0)</f>
        <v>0</v>
      </c>
      <c r="J129" s="77">
        <f t="shared" si="17"/>
        <v>0</v>
      </c>
      <c r="K129" s="77">
        <f t="shared" si="18"/>
        <v>7242</v>
      </c>
      <c r="L129" s="77">
        <f t="shared" si="19"/>
        <v>65178</v>
      </c>
      <c r="M129" s="65" t="s">
        <v>388</v>
      </c>
      <c r="N129" s="66" t="s">
        <v>389</v>
      </c>
      <c r="O129" s="66" t="s">
        <v>52</v>
      </c>
      <c r="P129" s="66" t="s">
        <v>52</v>
      </c>
      <c r="Q129" s="66" t="s">
        <v>371</v>
      </c>
      <c r="R129" s="66" t="s">
        <v>63</v>
      </c>
      <c r="S129" s="66" t="s">
        <v>64</v>
      </c>
      <c r="T129" s="66" t="s">
        <v>64</v>
      </c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66" t="s">
        <v>52</v>
      </c>
      <c r="AS129" s="66" t="s">
        <v>52</v>
      </c>
      <c r="AT129" s="76"/>
      <c r="AU129" s="66" t="s">
        <v>390</v>
      </c>
      <c r="AV129" s="76">
        <v>91</v>
      </c>
    </row>
    <row r="130" spans="1:48" ht="30" hidden="1" customHeight="1" x14ac:dyDescent="0.3">
      <c r="A130" s="65" t="s">
        <v>391</v>
      </c>
      <c r="B130" s="65" t="s">
        <v>392</v>
      </c>
      <c r="C130" s="65" t="s">
        <v>137</v>
      </c>
      <c r="D130" s="75">
        <v>1</v>
      </c>
      <c r="E130" s="77">
        <f>TRUNC(일위대가목록!E84,0)</f>
        <v>2437</v>
      </c>
      <c r="F130" s="77">
        <f t="shared" si="15"/>
        <v>2437</v>
      </c>
      <c r="G130" s="77">
        <f>TRUNC(일위대가목록!F84,0)</f>
        <v>21883</v>
      </c>
      <c r="H130" s="77">
        <f t="shared" si="16"/>
        <v>21883</v>
      </c>
      <c r="I130" s="77">
        <f>TRUNC(일위대가목록!G84,0)</f>
        <v>0</v>
      </c>
      <c r="J130" s="77">
        <f t="shared" si="17"/>
        <v>0</v>
      </c>
      <c r="K130" s="77">
        <f t="shared" si="18"/>
        <v>24320</v>
      </c>
      <c r="L130" s="77">
        <f t="shared" si="19"/>
        <v>24320</v>
      </c>
      <c r="M130" s="65" t="s">
        <v>393</v>
      </c>
      <c r="N130" s="66" t="s">
        <v>394</v>
      </c>
      <c r="O130" s="66" t="s">
        <v>52</v>
      </c>
      <c r="P130" s="66" t="s">
        <v>52</v>
      </c>
      <c r="Q130" s="66" t="s">
        <v>371</v>
      </c>
      <c r="R130" s="66" t="s">
        <v>63</v>
      </c>
      <c r="S130" s="66" t="s">
        <v>64</v>
      </c>
      <c r="T130" s="66" t="s">
        <v>64</v>
      </c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66" t="s">
        <v>52</v>
      </c>
      <c r="AS130" s="66" t="s">
        <v>52</v>
      </c>
      <c r="AT130" s="76"/>
      <c r="AU130" s="66" t="s">
        <v>395</v>
      </c>
      <c r="AV130" s="76">
        <v>92</v>
      </c>
    </row>
    <row r="131" spans="1:48" ht="30" hidden="1" customHeight="1" x14ac:dyDescent="0.3">
      <c r="A131" s="65" t="s">
        <v>391</v>
      </c>
      <c r="B131" s="65" t="s">
        <v>396</v>
      </c>
      <c r="C131" s="65" t="s">
        <v>137</v>
      </c>
      <c r="D131" s="75">
        <v>5</v>
      </c>
      <c r="E131" s="77">
        <f>TRUNC(일위대가목록!E85,0)</f>
        <v>2637</v>
      </c>
      <c r="F131" s="77">
        <f t="shared" si="15"/>
        <v>13185</v>
      </c>
      <c r="G131" s="77">
        <f>TRUNC(일위대가목록!F85,0)</f>
        <v>21883</v>
      </c>
      <c r="H131" s="77">
        <f t="shared" si="16"/>
        <v>109415</v>
      </c>
      <c r="I131" s="77">
        <f>TRUNC(일위대가목록!G85,0)</f>
        <v>0</v>
      </c>
      <c r="J131" s="77">
        <f t="shared" si="17"/>
        <v>0</v>
      </c>
      <c r="K131" s="77">
        <f t="shared" si="18"/>
        <v>24520</v>
      </c>
      <c r="L131" s="77">
        <f t="shared" si="19"/>
        <v>122600</v>
      </c>
      <c r="M131" s="65" t="s">
        <v>397</v>
      </c>
      <c r="N131" s="66" t="s">
        <v>398</v>
      </c>
      <c r="O131" s="66" t="s">
        <v>52</v>
      </c>
      <c r="P131" s="66" t="s">
        <v>52</v>
      </c>
      <c r="Q131" s="66" t="s">
        <v>371</v>
      </c>
      <c r="R131" s="66" t="s">
        <v>63</v>
      </c>
      <c r="S131" s="66" t="s">
        <v>64</v>
      </c>
      <c r="T131" s="66" t="s">
        <v>64</v>
      </c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66" t="s">
        <v>52</v>
      </c>
      <c r="AS131" s="66" t="s">
        <v>52</v>
      </c>
      <c r="AT131" s="76"/>
      <c r="AU131" s="66" t="s">
        <v>399</v>
      </c>
      <c r="AV131" s="76">
        <v>93</v>
      </c>
    </row>
    <row r="132" spans="1:48" ht="30" hidden="1" customHeight="1" x14ac:dyDescent="0.3">
      <c r="A132" s="65" t="s">
        <v>400</v>
      </c>
      <c r="B132" s="65" t="s">
        <v>401</v>
      </c>
      <c r="C132" s="65" t="s">
        <v>137</v>
      </c>
      <c r="D132" s="75">
        <v>3</v>
      </c>
      <c r="E132" s="77">
        <f>TRUNC(일위대가목록!E78,0)</f>
        <v>1744</v>
      </c>
      <c r="F132" s="77">
        <f t="shared" si="15"/>
        <v>5232</v>
      </c>
      <c r="G132" s="77">
        <f>TRUNC(일위대가목록!F78,0)</f>
        <v>54707</v>
      </c>
      <c r="H132" s="77">
        <f t="shared" si="16"/>
        <v>164121</v>
      </c>
      <c r="I132" s="77">
        <f>TRUNC(일위대가목록!G78,0)</f>
        <v>0</v>
      </c>
      <c r="J132" s="77">
        <f t="shared" si="17"/>
        <v>0</v>
      </c>
      <c r="K132" s="77">
        <f t="shared" si="18"/>
        <v>56451</v>
      </c>
      <c r="L132" s="77">
        <f t="shared" si="19"/>
        <v>169353</v>
      </c>
      <c r="M132" s="65" t="s">
        <v>402</v>
      </c>
      <c r="N132" s="66" t="s">
        <v>403</v>
      </c>
      <c r="O132" s="66" t="s">
        <v>52</v>
      </c>
      <c r="P132" s="66" t="s">
        <v>52</v>
      </c>
      <c r="Q132" s="66" t="s">
        <v>371</v>
      </c>
      <c r="R132" s="66" t="s">
        <v>63</v>
      </c>
      <c r="S132" s="66" t="s">
        <v>64</v>
      </c>
      <c r="T132" s="66" t="s">
        <v>64</v>
      </c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66" t="s">
        <v>52</v>
      </c>
      <c r="AS132" s="66" t="s">
        <v>52</v>
      </c>
      <c r="AT132" s="76"/>
      <c r="AU132" s="66" t="s">
        <v>404</v>
      </c>
      <c r="AV132" s="76">
        <v>94</v>
      </c>
    </row>
    <row r="133" spans="1:48" ht="30" hidden="1" customHeight="1" x14ac:dyDescent="0.3">
      <c r="A133" s="65" t="s">
        <v>400</v>
      </c>
      <c r="B133" s="65" t="s">
        <v>405</v>
      </c>
      <c r="C133" s="65" t="s">
        <v>137</v>
      </c>
      <c r="D133" s="75">
        <v>3</v>
      </c>
      <c r="E133" s="77">
        <f>TRUNC(일위대가목록!E79,0)</f>
        <v>2014</v>
      </c>
      <c r="F133" s="77">
        <f t="shared" si="15"/>
        <v>6042</v>
      </c>
      <c r="G133" s="77">
        <f>TRUNC(일위대가목록!F79,0)</f>
        <v>54707</v>
      </c>
      <c r="H133" s="77">
        <f t="shared" si="16"/>
        <v>164121</v>
      </c>
      <c r="I133" s="77">
        <f>TRUNC(일위대가목록!G79,0)</f>
        <v>0</v>
      </c>
      <c r="J133" s="77">
        <f t="shared" si="17"/>
        <v>0</v>
      </c>
      <c r="K133" s="77">
        <f t="shared" si="18"/>
        <v>56721</v>
      </c>
      <c r="L133" s="77">
        <f t="shared" si="19"/>
        <v>170163</v>
      </c>
      <c r="M133" s="65" t="s">
        <v>406</v>
      </c>
      <c r="N133" s="66" t="s">
        <v>407</v>
      </c>
      <c r="O133" s="66" t="s">
        <v>52</v>
      </c>
      <c r="P133" s="66" t="s">
        <v>52</v>
      </c>
      <c r="Q133" s="66" t="s">
        <v>371</v>
      </c>
      <c r="R133" s="66" t="s">
        <v>63</v>
      </c>
      <c r="S133" s="66" t="s">
        <v>64</v>
      </c>
      <c r="T133" s="66" t="s">
        <v>64</v>
      </c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66" t="s">
        <v>52</v>
      </c>
      <c r="AS133" s="66" t="s">
        <v>52</v>
      </c>
      <c r="AT133" s="76"/>
      <c r="AU133" s="66" t="s">
        <v>408</v>
      </c>
      <c r="AV133" s="76">
        <v>95</v>
      </c>
    </row>
    <row r="134" spans="1:48" ht="30" hidden="1" customHeight="1" x14ac:dyDescent="0.3">
      <c r="A134" s="65" t="s">
        <v>135</v>
      </c>
      <c r="B134" s="65" t="s">
        <v>409</v>
      </c>
      <c r="C134" s="65" t="s">
        <v>137</v>
      </c>
      <c r="D134" s="75">
        <v>1</v>
      </c>
      <c r="E134" s="77">
        <f>TRUNC(일위대가목록!E80,0)</f>
        <v>4563</v>
      </c>
      <c r="F134" s="77">
        <f t="shared" si="15"/>
        <v>4563</v>
      </c>
      <c r="G134" s="77">
        <f>TRUNC(일위대가목록!F80,0)</f>
        <v>60178</v>
      </c>
      <c r="H134" s="77">
        <f t="shared" si="16"/>
        <v>60178</v>
      </c>
      <c r="I134" s="77">
        <f>TRUNC(일위대가목록!G80,0)</f>
        <v>0</v>
      </c>
      <c r="J134" s="77">
        <f t="shared" si="17"/>
        <v>0</v>
      </c>
      <c r="K134" s="77">
        <f t="shared" si="18"/>
        <v>64741</v>
      </c>
      <c r="L134" s="77">
        <f t="shared" si="19"/>
        <v>64741</v>
      </c>
      <c r="M134" s="65" t="s">
        <v>410</v>
      </c>
      <c r="N134" s="66" t="s">
        <v>411</v>
      </c>
      <c r="O134" s="66" t="s">
        <v>52</v>
      </c>
      <c r="P134" s="66" t="s">
        <v>52</v>
      </c>
      <c r="Q134" s="66" t="s">
        <v>371</v>
      </c>
      <c r="R134" s="66" t="s">
        <v>63</v>
      </c>
      <c r="S134" s="66" t="s">
        <v>64</v>
      </c>
      <c r="T134" s="66" t="s">
        <v>64</v>
      </c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66" t="s">
        <v>52</v>
      </c>
      <c r="AS134" s="66" t="s">
        <v>52</v>
      </c>
      <c r="AT134" s="76"/>
      <c r="AU134" s="66" t="s">
        <v>412</v>
      </c>
      <c r="AV134" s="76">
        <v>96</v>
      </c>
    </row>
    <row r="135" spans="1:48" ht="30" hidden="1" customHeight="1" x14ac:dyDescent="0.3">
      <c r="A135" s="65" t="s">
        <v>413</v>
      </c>
      <c r="B135" s="65" t="s">
        <v>414</v>
      </c>
      <c r="C135" s="65" t="s">
        <v>137</v>
      </c>
      <c r="D135" s="75">
        <v>3</v>
      </c>
      <c r="E135" s="77">
        <f>TRUNC(단가대비표!O53,0)</f>
        <v>400</v>
      </c>
      <c r="F135" s="77">
        <f t="shared" si="15"/>
        <v>1200</v>
      </c>
      <c r="G135" s="77">
        <f>TRUNC(단가대비표!P53,0)</f>
        <v>0</v>
      </c>
      <c r="H135" s="77">
        <f t="shared" si="16"/>
        <v>0</v>
      </c>
      <c r="I135" s="77">
        <f>TRUNC(단가대비표!V53,0)</f>
        <v>0</v>
      </c>
      <c r="J135" s="77">
        <f t="shared" si="17"/>
        <v>0</v>
      </c>
      <c r="K135" s="77">
        <f t="shared" si="18"/>
        <v>400</v>
      </c>
      <c r="L135" s="77">
        <f t="shared" si="19"/>
        <v>1200</v>
      </c>
      <c r="M135" s="65" t="s">
        <v>52</v>
      </c>
      <c r="N135" s="66" t="s">
        <v>415</v>
      </c>
      <c r="O135" s="66" t="s">
        <v>52</v>
      </c>
      <c r="P135" s="66" t="s">
        <v>52</v>
      </c>
      <c r="Q135" s="66" t="s">
        <v>371</v>
      </c>
      <c r="R135" s="66" t="s">
        <v>64</v>
      </c>
      <c r="S135" s="66" t="s">
        <v>64</v>
      </c>
      <c r="T135" s="66" t="s">
        <v>63</v>
      </c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66" t="s">
        <v>52</v>
      </c>
      <c r="AS135" s="66" t="s">
        <v>52</v>
      </c>
      <c r="AT135" s="76"/>
      <c r="AU135" s="66" t="s">
        <v>416</v>
      </c>
      <c r="AV135" s="76">
        <v>97</v>
      </c>
    </row>
    <row r="136" spans="1:48" ht="30" hidden="1" customHeight="1" x14ac:dyDescent="0.3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</row>
    <row r="137" spans="1:48" ht="30" hidden="1" customHeight="1" x14ac:dyDescent="0.3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</row>
    <row r="138" spans="1:48" ht="30" hidden="1" customHeight="1" x14ac:dyDescent="0.3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</row>
    <row r="139" spans="1:48" ht="30" hidden="1" customHeight="1" x14ac:dyDescent="0.3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</row>
    <row r="140" spans="1:48" ht="30" hidden="1" customHeight="1" x14ac:dyDescent="0.3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</row>
    <row r="141" spans="1:48" ht="30" hidden="1" customHeight="1" x14ac:dyDescent="0.3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</row>
    <row r="142" spans="1:48" ht="30" hidden="1" customHeight="1" x14ac:dyDescent="0.3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</row>
    <row r="143" spans="1:48" ht="30" hidden="1" customHeight="1" x14ac:dyDescent="0.3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</row>
    <row r="144" spans="1:48" ht="30" hidden="1" customHeight="1" x14ac:dyDescent="0.3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</row>
    <row r="145" spans="1:48" ht="30" hidden="1" customHeight="1" x14ac:dyDescent="0.3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</row>
    <row r="146" spans="1:48" ht="30" hidden="1" customHeight="1" x14ac:dyDescent="0.3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</row>
    <row r="147" spans="1:48" ht="30" hidden="1" customHeight="1" x14ac:dyDescent="0.3">
      <c r="A147" s="65" t="s">
        <v>206</v>
      </c>
      <c r="B147" s="75"/>
      <c r="C147" s="75"/>
      <c r="D147" s="75"/>
      <c r="E147" s="75"/>
      <c r="F147" s="77">
        <f>SUM(F125:F146)</f>
        <v>185696</v>
      </c>
      <c r="G147" s="75"/>
      <c r="H147" s="77">
        <f>SUM(H125:H146)</f>
        <v>1272667</v>
      </c>
      <c r="I147" s="75"/>
      <c r="J147" s="77">
        <f>SUM(J125:J146)</f>
        <v>0</v>
      </c>
      <c r="K147" s="75"/>
      <c r="L147" s="77">
        <f>SUM(L125:L146)</f>
        <v>1458363</v>
      </c>
      <c r="M147" s="75"/>
      <c r="N147" s="68" t="s">
        <v>207</v>
      </c>
    </row>
    <row r="148" spans="1:48" ht="30" hidden="1" customHeight="1" x14ac:dyDescent="0.3">
      <c r="A148" s="65" t="s">
        <v>417</v>
      </c>
      <c r="B148" s="75" t="s">
        <v>548</v>
      </c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6"/>
      <c r="O148" s="76"/>
      <c r="P148" s="76"/>
      <c r="Q148" s="66" t="s">
        <v>418</v>
      </c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</row>
    <row r="149" spans="1:48" ht="30" hidden="1" customHeight="1" x14ac:dyDescent="0.3">
      <c r="A149" s="65" t="s">
        <v>372</v>
      </c>
      <c r="B149" s="65" t="s">
        <v>373</v>
      </c>
      <c r="C149" s="65" t="s">
        <v>60</v>
      </c>
      <c r="D149" s="75">
        <v>29</v>
      </c>
      <c r="E149" s="77">
        <f>TRUNC(일위대가목록!E38,0)</f>
        <v>522</v>
      </c>
      <c r="F149" s="77">
        <f t="shared" ref="F149:F169" si="20">TRUNC(E149*D149, 0)</f>
        <v>15138</v>
      </c>
      <c r="G149" s="77">
        <f>TRUNC(일위대가목록!F38,0)</f>
        <v>10941</v>
      </c>
      <c r="H149" s="77">
        <f t="shared" ref="H149:H169" si="21">TRUNC(G149*D149, 0)</f>
        <v>317289</v>
      </c>
      <c r="I149" s="77">
        <f>TRUNC(일위대가목록!G38,0)</f>
        <v>0</v>
      </c>
      <c r="J149" s="77">
        <f t="shared" ref="J149:J169" si="22">TRUNC(I149*D149, 0)</f>
        <v>0</v>
      </c>
      <c r="K149" s="77">
        <f t="shared" ref="K149:K169" si="23">TRUNC(E149+G149+I149, 0)</f>
        <v>11463</v>
      </c>
      <c r="L149" s="77">
        <f t="shared" ref="L149:L169" si="24">TRUNC(F149+H149+J149, 0)</f>
        <v>332427</v>
      </c>
      <c r="M149" s="65" t="s">
        <v>374</v>
      </c>
      <c r="N149" s="66" t="s">
        <v>375</v>
      </c>
      <c r="O149" s="66" t="s">
        <v>52</v>
      </c>
      <c r="P149" s="66" t="s">
        <v>52</v>
      </c>
      <c r="Q149" s="66" t="s">
        <v>418</v>
      </c>
      <c r="R149" s="66" t="s">
        <v>63</v>
      </c>
      <c r="S149" s="66" t="s">
        <v>64</v>
      </c>
      <c r="T149" s="66" t="s">
        <v>64</v>
      </c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66" t="s">
        <v>52</v>
      </c>
      <c r="AS149" s="66" t="s">
        <v>52</v>
      </c>
      <c r="AT149" s="76"/>
      <c r="AU149" s="66" t="s">
        <v>419</v>
      </c>
      <c r="AV149" s="76">
        <v>99</v>
      </c>
    </row>
    <row r="150" spans="1:48" ht="30" hidden="1" customHeight="1" x14ac:dyDescent="0.3">
      <c r="A150" s="65" t="s">
        <v>58</v>
      </c>
      <c r="B150" s="65" t="s">
        <v>420</v>
      </c>
      <c r="C150" s="65" t="s">
        <v>60</v>
      </c>
      <c r="D150" s="75">
        <v>3</v>
      </c>
      <c r="E150" s="77">
        <f>TRUNC(일위대가목록!E40,0)</f>
        <v>920</v>
      </c>
      <c r="F150" s="77">
        <f t="shared" si="20"/>
        <v>2760</v>
      </c>
      <c r="G150" s="77">
        <f>TRUNC(일위대가목록!F40,0)</f>
        <v>14442</v>
      </c>
      <c r="H150" s="77">
        <f t="shared" si="21"/>
        <v>43326</v>
      </c>
      <c r="I150" s="77">
        <f>TRUNC(일위대가목록!G40,0)</f>
        <v>0</v>
      </c>
      <c r="J150" s="77">
        <f t="shared" si="22"/>
        <v>0</v>
      </c>
      <c r="K150" s="77">
        <f t="shared" si="23"/>
        <v>15362</v>
      </c>
      <c r="L150" s="77">
        <f t="shared" si="24"/>
        <v>46086</v>
      </c>
      <c r="M150" s="65" t="s">
        <v>421</v>
      </c>
      <c r="N150" s="66" t="s">
        <v>422</v>
      </c>
      <c r="O150" s="66" t="s">
        <v>52</v>
      </c>
      <c r="P150" s="66" t="s">
        <v>52</v>
      </c>
      <c r="Q150" s="66" t="s">
        <v>418</v>
      </c>
      <c r="R150" s="66" t="s">
        <v>63</v>
      </c>
      <c r="S150" s="66" t="s">
        <v>64</v>
      </c>
      <c r="T150" s="66" t="s">
        <v>64</v>
      </c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66" t="s">
        <v>52</v>
      </c>
      <c r="AS150" s="66" t="s">
        <v>52</v>
      </c>
      <c r="AT150" s="76"/>
      <c r="AU150" s="66" t="s">
        <v>423</v>
      </c>
      <c r="AV150" s="76">
        <v>100</v>
      </c>
    </row>
    <row r="151" spans="1:48" ht="30" hidden="1" customHeight="1" x14ac:dyDescent="0.3">
      <c r="A151" s="65" t="s">
        <v>424</v>
      </c>
      <c r="B151" s="65" t="s">
        <v>425</v>
      </c>
      <c r="C151" s="65" t="s">
        <v>60</v>
      </c>
      <c r="D151" s="75">
        <v>156</v>
      </c>
      <c r="E151" s="77">
        <f>TRUNC(일위대가목록!E49,0)</f>
        <v>631</v>
      </c>
      <c r="F151" s="77">
        <f t="shared" si="20"/>
        <v>98436</v>
      </c>
      <c r="G151" s="77">
        <f>TRUNC(일위대가목록!F49,0)</f>
        <v>2735</v>
      </c>
      <c r="H151" s="77">
        <f t="shared" si="21"/>
        <v>426660</v>
      </c>
      <c r="I151" s="77">
        <f>TRUNC(일위대가목록!G49,0)</f>
        <v>0</v>
      </c>
      <c r="J151" s="77">
        <f t="shared" si="22"/>
        <v>0</v>
      </c>
      <c r="K151" s="77">
        <f t="shared" si="23"/>
        <v>3366</v>
      </c>
      <c r="L151" s="77">
        <f t="shared" si="24"/>
        <v>525096</v>
      </c>
      <c r="M151" s="65" t="s">
        <v>426</v>
      </c>
      <c r="N151" s="66" t="s">
        <v>427</v>
      </c>
      <c r="O151" s="66" t="s">
        <v>52</v>
      </c>
      <c r="P151" s="66" t="s">
        <v>52</v>
      </c>
      <c r="Q151" s="66" t="s">
        <v>418</v>
      </c>
      <c r="R151" s="66" t="s">
        <v>63</v>
      </c>
      <c r="S151" s="66" t="s">
        <v>64</v>
      </c>
      <c r="T151" s="66" t="s">
        <v>64</v>
      </c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66" t="s">
        <v>52</v>
      </c>
      <c r="AS151" s="66" t="s">
        <v>52</v>
      </c>
      <c r="AT151" s="76"/>
      <c r="AU151" s="66" t="s">
        <v>428</v>
      </c>
      <c r="AV151" s="76">
        <v>101</v>
      </c>
    </row>
    <row r="152" spans="1:48" ht="30" hidden="1" customHeight="1" x14ac:dyDescent="0.3">
      <c r="A152" s="65" t="s">
        <v>429</v>
      </c>
      <c r="B152" s="65" t="s">
        <v>430</v>
      </c>
      <c r="C152" s="65" t="s">
        <v>143</v>
      </c>
      <c r="D152" s="75">
        <v>11</v>
      </c>
      <c r="E152" s="77">
        <f>TRUNC(일위대가목록!E21,0)</f>
        <v>2445</v>
      </c>
      <c r="F152" s="77">
        <f t="shared" si="20"/>
        <v>26895</v>
      </c>
      <c r="G152" s="77">
        <f>TRUNC(일위대가목록!F21,0)</f>
        <v>14771</v>
      </c>
      <c r="H152" s="77">
        <f t="shared" si="21"/>
        <v>162481</v>
      </c>
      <c r="I152" s="77">
        <f>TRUNC(일위대가목록!G21,0)</f>
        <v>0</v>
      </c>
      <c r="J152" s="77">
        <f t="shared" si="22"/>
        <v>0</v>
      </c>
      <c r="K152" s="77">
        <f t="shared" si="23"/>
        <v>17216</v>
      </c>
      <c r="L152" s="77">
        <f t="shared" si="24"/>
        <v>189376</v>
      </c>
      <c r="M152" s="65" t="s">
        <v>431</v>
      </c>
      <c r="N152" s="66" t="s">
        <v>432</v>
      </c>
      <c r="O152" s="66" t="s">
        <v>52</v>
      </c>
      <c r="P152" s="66" t="s">
        <v>52</v>
      </c>
      <c r="Q152" s="66" t="s">
        <v>418</v>
      </c>
      <c r="R152" s="66" t="s">
        <v>63</v>
      </c>
      <c r="S152" s="66" t="s">
        <v>64</v>
      </c>
      <c r="T152" s="66" t="s">
        <v>64</v>
      </c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66" t="s">
        <v>52</v>
      </c>
      <c r="AS152" s="66" t="s">
        <v>52</v>
      </c>
      <c r="AT152" s="76"/>
      <c r="AU152" s="66" t="s">
        <v>433</v>
      </c>
      <c r="AV152" s="76">
        <v>102</v>
      </c>
    </row>
    <row r="153" spans="1:48" ht="30" hidden="1" customHeight="1" x14ac:dyDescent="0.3">
      <c r="A153" s="65" t="s">
        <v>434</v>
      </c>
      <c r="B153" s="65" t="s">
        <v>435</v>
      </c>
      <c r="C153" s="65" t="s">
        <v>60</v>
      </c>
      <c r="D153" s="75">
        <v>17</v>
      </c>
      <c r="E153" s="77">
        <f>TRUNC(일위대가목록!E86,0)</f>
        <v>5001</v>
      </c>
      <c r="F153" s="77">
        <f t="shared" si="20"/>
        <v>85017</v>
      </c>
      <c r="G153" s="77">
        <f>TRUNC(일위대가목록!F86,0)</f>
        <v>82061</v>
      </c>
      <c r="H153" s="77">
        <f t="shared" si="21"/>
        <v>1395037</v>
      </c>
      <c r="I153" s="77">
        <f>TRUNC(일위대가목록!G86,0)</f>
        <v>0</v>
      </c>
      <c r="J153" s="77">
        <f t="shared" si="22"/>
        <v>0</v>
      </c>
      <c r="K153" s="77">
        <f t="shared" si="23"/>
        <v>87062</v>
      </c>
      <c r="L153" s="77">
        <f t="shared" si="24"/>
        <v>1480054</v>
      </c>
      <c r="M153" s="65" t="s">
        <v>436</v>
      </c>
      <c r="N153" s="66" t="s">
        <v>437</v>
      </c>
      <c r="O153" s="66" t="s">
        <v>52</v>
      </c>
      <c r="P153" s="66" t="s">
        <v>52</v>
      </c>
      <c r="Q153" s="66" t="s">
        <v>418</v>
      </c>
      <c r="R153" s="66" t="s">
        <v>63</v>
      </c>
      <c r="S153" s="66" t="s">
        <v>64</v>
      </c>
      <c r="T153" s="66" t="s">
        <v>64</v>
      </c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66" t="s">
        <v>52</v>
      </c>
      <c r="AS153" s="66" t="s">
        <v>52</v>
      </c>
      <c r="AT153" s="76"/>
      <c r="AU153" s="66" t="s">
        <v>438</v>
      </c>
      <c r="AV153" s="76">
        <v>103</v>
      </c>
    </row>
    <row r="154" spans="1:48" ht="30" hidden="1" customHeight="1" x14ac:dyDescent="0.3">
      <c r="A154" s="65" t="s">
        <v>439</v>
      </c>
      <c r="B154" s="65" t="s">
        <v>440</v>
      </c>
      <c r="C154" s="65" t="s">
        <v>137</v>
      </c>
      <c r="D154" s="75">
        <v>1</v>
      </c>
      <c r="E154" s="77">
        <f>TRUNC(일위대가목록!E87,0)</f>
        <v>1618</v>
      </c>
      <c r="F154" s="77">
        <f t="shared" si="20"/>
        <v>1618</v>
      </c>
      <c r="G154" s="77">
        <f>TRUNC(일위대가목록!F87,0)</f>
        <v>10941</v>
      </c>
      <c r="H154" s="77">
        <f t="shared" si="21"/>
        <v>10941</v>
      </c>
      <c r="I154" s="77">
        <f>TRUNC(일위대가목록!G87,0)</f>
        <v>0</v>
      </c>
      <c r="J154" s="77">
        <f t="shared" si="22"/>
        <v>0</v>
      </c>
      <c r="K154" s="77">
        <f t="shared" si="23"/>
        <v>12559</v>
      </c>
      <c r="L154" s="77">
        <f t="shared" si="24"/>
        <v>12559</v>
      </c>
      <c r="M154" s="65" t="s">
        <v>441</v>
      </c>
      <c r="N154" s="66" t="s">
        <v>442</v>
      </c>
      <c r="O154" s="66" t="s">
        <v>52</v>
      </c>
      <c r="P154" s="66" t="s">
        <v>52</v>
      </c>
      <c r="Q154" s="66" t="s">
        <v>418</v>
      </c>
      <c r="R154" s="66" t="s">
        <v>63</v>
      </c>
      <c r="S154" s="66" t="s">
        <v>64</v>
      </c>
      <c r="T154" s="66" t="s">
        <v>64</v>
      </c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66" t="s">
        <v>52</v>
      </c>
      <c r="AS154" s="66" t="s">
        <v>52</v>
      </c>
      <c r="AT154" s="76"/>
      <c r="AU154" s="66" t="s">
        <v>443</v>
      </c>
      <c r="AV154" s="76">
        <v>104</v>
      </c>
    </row>
    <row r="155" spans="1:48" ht="30" hidden="1" customHeight="1" x14ac:dyDescent="0.3">
      <c r="A155" s="65" t="s">
        <v>439</v>
      </c>
      <c r="B155" s="65" t="s">
        <v>444</v>
      </c>
      <c r="C155" s="65" t="s">
        <v>137</v>
      </c>
      <c r="D155" s="75">
        <v>2</v>
      </c>
      <c r="E155" s="77">
        <f>TRUNC(일위대가목록!E88,0)</f>
        <v>4298</v>
      </c>
      <c r="F155" s="77">
        <f t="shared" si="20"/>
        <v>8596</v>
      </c>
      <c r="G155" s="77">
        <f>TRUNC(일위대가목록!F88,0)</f>
        <v>10941</v>
      </c>
      <c r="H155" s="77">
        <f t="shared" si="21"/>
        <v>21882</v>
      </c>
      <c r="I155" s="77">
        <f>TRUNC(일위대가목록!G88,0)</f>
        <v>0</v>
      </c>
      <c r="J155" s="77">
        <f t="shared" si="22"/>
        <v>0</v>
      </c>
      <c r="K155" s="77">
        <f t="shared" si="23"/>
        <v>15239</v>
      </c>
      <c r="L155" s="77">
        <f t="shared" si="24"/>
        <v>30478</v>
      </c>
      <c r="M155" s="65" t="s">
        <v>445</v>
      </c>
      <c r="N155" s="66" t="s">
        <v>446</v>
      </c>
      <c r="O155" s="66" t="s">
        <v>52</v>
      </c>
      <c r="P155" s="66" t="s">
        <v>52</v>
      </c>
      <c r="Q155" s="66" t="s">
        <v>418</v>
      </c>
      <c r="R155" s="66" t="s">
        <v>63</v>
      </c>
      <c r="S155" s="66" t="s">
        <v>64</v>
      </c>
      <c r="T155" s="66" t="s">
        <v>64</v>
      </c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66" t="s">
        <v>52</v>
      </c>
      <c r="AS155" s="66" t="s">
        <v>52</v>
      </c>
      <c r="AT155" s="76"/>
      <c r="AU155" s="66" t="s">
        <v>447</v>
      </c>
      <c r="AV155" s="76">
        <v>105</v>
      </c>
    </row>
    <row r="156" spans="1:48" ht="30" hidden="1" customHeight="1" x14ac:dyDescent="0.3">
      <c r="A156" s="65" t="s">
        <v>434</v>
      </c>
      <c r="B156" s="65" t="s">
        <v>448</v>
      </c>
      <c r="C156" s="65" t="s">
        <v>60</v>
      </c>
      <c r="D156" s="75">
        <v>17</v>
      </c>
      <c r="E156" s="77">
        <f>TRUNC(단가대비표!O102,0)</f>
        <v>1300</v>
      </c>
      <c r="F156" s="77">
        <f t="shared" si="20"/>
        <v>22100</v>
      </c>
      <c r="G156" s="77">
        <f>TRUNC(단가대비표!P102,0)</f>
        <v>0</v>
      </c>
      <c r="H156" s="77">
        <f t="shared" si="21"/>
        <v>0</v>
      </c>
      <c r="I156" s="77">
        <f>TRUNC(단가대비표!V102,0)</f>
        <v>0</v>
      </c>
      <c r="J156" s="77">
        <f t="shared" si="22"/>
        <v>0</v>
      </c>
      <c r="K156" s="77">
        <f t="shared" si="23"/>
        <v>1300</v>
      </c>
      <c r="L156" s="77">
        <f t="shared" si="24"/>
        <v>22100</v>
      </c>
      <c r="M156" s="65" t="s">
        <v>52</v>
      </c>
      <c r="N156" s="66" t="s">
        <v>449</v>
      </c>
      <c r="O156" s="66" t="s">
        <v>52</v>
      </c>
      <c r="P156" s="66" t="s">
        <v>52</v>
      </c>
      <c r="Q156" s="66" t="s">
        <v>418</v>
      </c>
      <c r="R156" s="66" t="s">
        <v>64</v>
      </c>
      <c r="S156" s="66" t="s">
        <v>64</v>
      </c>
      <c r="T156" s="66" t="s">
        <v>63</v>
      </c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66" t="s">
        <v>52</v>
      </c>
      <c r="AS156" s="66" t="s">
        <v>52</v>
      </c>
      <c r="AT156" s="76"/>
      <c r="AU156" s="66" t="s">
        <v>450</v>
      </c>
      <c r="AV156" s="76">
        <v>106</v>
      </c>
    </row>
    <row r="157" spans="1:48" ht="30" hidden="1" customHeight="1" x14ac:dyDescent="0.3">
      <c r="A157" s="65" t="s">
        <v>434</v>
      </c>
      <c r="B157" s="65" t="s">
        <v>451</v>
      </c>
      <c r="C157" s="65" t="s">
        <v>137</v>
      </c>
      <c r="D157" s="75">
        <v>6</v>
      </c>
      <c r="E157" s="77">
        <f>TRUNC(단가대비표!O103,0)</f>
        <v>950</v>
      </c>
      <c r="F157" s="77">
        <f t="shared" si="20"/>
        <v>5700</v>
      </c>
      <c r="G157" s="77">
        <f>TRUNC(단가대비표!P103,0)</f>
        <v>0</v>
      </c>
      <c r="H157" s="77">
        <f t="shared" si="21"/>
        <v>0</v>
      </c>
      <c r="I157" s="77">
        <f>TRUNC(단가대비표!V103,0)</f>
        <v>0</v>
      </c>
      <c r="J157" s="77">
        <f t="shared" si="22"/>
        <v>0</v>
      </c>
      <c r="K157" s="77">
        <f t="shared" si="23"/>
        <v>950</v>
      </c>
      <c r="L157" s="77">
        <f t="shared" si="24"/>
        <v>5700</v>
      </c>
      <c r="M157" s="65" t="s">
        <v>52</v>
      </c>
      <c r="N157" s="66" t="s">
        <v>452</v>
      </c>
      <c r="O157" s="66" t="s">
        <v>52</v>
      </c>
      <c r="P157" s="66" t="s">
        <v>52</v>
      </c>
      <c r="Q157" s="66" t="s">
        <v>418</v>
      </c>
      <c r="R157" s="66" t="s">
        <v>64</v>
      </c>
      <c r="S157" s="66" t="s">
        <v>64</v>
      </c>
      <c r="T157" s="66" t="s">
        <v>63</v>
      </c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66" t="s">
        <v>52</v>
      </c>
      <c r="AS157" s="66" t="s">
        <v>52</v>
      </c>
      <c r="AT157" s="76"/>
      <c r="AU157" s="66" t="s">
        <v>453</v>
      </c>
      <c r="AV157" s="76">
        <v>107</v>
      </c>
    </row>
    <row r="158" spans="1:48" ht="30" hidden="1" customHeight="1" x14ac:dyDescent="0.3">
      <c r="A158" s="65" t="s">
        <v>434</v>
      </c>
      <c r="B158" s="65" t="s">
        <v>454</v>
      </c>
      <c r="C158" s="65" t="s">
        <v>137</v>
      </c>
      <c r="D158" s="75">
        <v>4</v>
      </c>
      <c r="E158" s="77">
        <f>TRUNC(단가대비표!O104,0)</f>
        <v>680</v>
      </c>
      <c r="F158" s="77">
        <f t="shared" si="20"/>
        <v>2720</v>
      </c>
      <c r="G158" s="77">
        <f>TRUNC(단가대비표!P104,0)</f>
        <v>0</v>
      </c>
      <c r="H158" s="77">
        <f t="shared" si="21"/>
        <v>0</v>
      </c>
      <c r="I158" s="77">
        <f>TRUNC(단가대비표!V104,0)</f>
        <v>0</v>
      </c>
      <c r="J158" s="77">
        <f t="shared" si="22"/>
        <v>0</v>
      </c>
      <c r="K158" s="77">
        <f t="shared" si="23"/>
        <v>680</v>
      </c>
      <c r="L158" s="77">
        <f t="shared" si="24"/>
        <v>2720</v>
      </c>
      <c r="M158" s="65" t="s">
        <v>52</v>
      </c>
      <c r="N158" s="66" t="s">
        <v>455</v>
      </c>
      <c r="O158" s="66" t="s">
        <v>52</v>
      </c>
      <c r="P158" s="66" t="s">
        <v>52</v>
      </c>
      <c r="Q158" s="66" t="s">
        <v>418</v>
      </c>
      <c r="R158" s="66" t="s">
        <v>64</v>
      </c>
      <c r="S158" s="66" t="s">
        <v>64</v>
      </c>
      <c r="T158" s="66" t="s">
        <v>63</v>
      </c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66" t="s">
        <v>52</v>
      </c>
      <c r="AS158" s="66" t="s">
        <v>52</v>
      </c>
      <c r="AT158" s="76"/>
      <c r="AU158" s="66" t="s">
        <v>456</v>
      </c>
      <c r="AV158" s="76">
        <v>108</v>
      </c>
    </row>
    <row r="159" spans="1:48" ht="30" hidden="1" customHeight="1" x14ac:dyDescent="0.3">
      <c r="A159" s="65" t="s">
        <v>434</v>
      </c>
      <c r="B159" s="65" t="s">
        <v>457</v>
      </c>
      <c r="C159" s="65" t="s">
        <v>137</v>
      </c>
      <c r="D159" s="75">
        <v>12</v>
      </c>
      <c r="E159" s="77">
        <f>TRUNC(단가대비표!O105,0)</f>
        <v>360</v>
      </c>
      <c r="F159" s="77">
        <f t="shared" si="20"/>
        <v>4320</v>
      </c>
      <c r="G159" s="77">
        <f>TRUNC(단가대비표!P105,0)</f>
        <v>0</v>
      </c>
      <c r="H159" s="77">
        <f t="shared" si="21"/>
        <v>0</v>
      </c>
      <c r="I159" s="77">
        <f>TRUNC(단가대비표!V105,0)</f>
        <v>0</v>
      </c>
      <c r="J159" s="77">
        <f t="shared" si="22"/>
        <v>0</v>
      </c>
      <c r="K159" s="77">
        <f t="shared" si="23"/>
        <v>360</v>
      </c>
      <c r="L159" s="77">
        <f t="shared" si="24"/>
        <v>4320</v>
      </c>
      <c r="M159" s="65" t="s">
        <v>52</v>
      </c>
      <c r="N159" s="66" t="s">
        <v>458</v>
      </c>
      <c r="O159" s="66" t="s">
        <v>52</v>
      </c>
      <c r="P159" s="66" t="s">
        <v>52</v>
      </c>
      <c r="Q159" s="66" t="s">
        <v>418</v>
      </c>
      <c r="R159" s="66" t="s">
        <v>64</v>
      </c>
      <c r="S159" s="66" t="s">
        <v>64</v>
      </c>
      <c r="T159" s="66" t="s">
        <v>63</v>
      </c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66" t="s">
        <v>52</v>
      </c>
      <c r="AS159" s="66" t="s">
        <v>52</v>
      </c>
      <c r="AT159" s="76"/>
      <c r="AU159" s="66" t="s">
        <v>459</v>
      </c>
      <c r="AV159" s="76">
        <v>109</v>
      </c>
    </row>
    <row r="160" spans="1:48" ht="30" hidden="1" customHeight="1" x14ac:dyDescent="0.3">
      <c r="A160" s="65" t="s">
        <v>460</v>
      </c>
      <c r="B160" s="65" t="s">
        <v>461</v>
      </c>
      <c r="C160" s="65" t="s">
        <v>137</v>
      </c>
      <c r="D160" s="75">
        <v>2</v>
      </c>
      <c r="E160" s="77">
        <f>TRUNC(일위대가목록!E83,0)</f>
        <v>3285</v>
      </c>
      <c r="F160" s="77">
        <f t="shared" si="20"/>
        <v>6570</v>
      </c>
      <c r="G160" s="77">
        <f>TRUNC(일위대가목록!F83,0)</f>
        <v>23250</v>
      </c>
      <c r="H160" s="77">
        <f t="shared" si="21"/>
        <v>46500</v>
      </c>
      <c r="I160" s="77">
        <f>TRUNC(일위대가목록!G83,0)</f>
        <v>0</v>
      </c>
      <c r="J160" s="77">
        <f t="shared" si="22"/>
        <v>0</v>
      </c>
      <c r="K160" s="77">
        <f t="shared" si="23"/>
        <v>26535</v>
      </c>
      <c r="L160" s="77">
        <f t="shared" si="24"/>
        <v>53070</v>
      </c>
      <c r="M160" s="65" t="s">
        <v>462</v>
      </c>
      <c r="N160" s="66" t="s">
        <v>463</v>
      </c>
      <c r="O160" s="66" t="s">
        <v>52</v>
      </c>
      <c r="P160" s="66" t="s">
        <v>52</v>
      </c>
      <c r="Q160" s="66" t="s">
        <v>418</v>
      </c>
      <c r="R160" s="66" t="s">
        <v>63</v>
      </c>
      <c r="S160" s="66" t="s">
        <v>64</v>
      </c>
      <c r="T160" s="66" t="s">
        <v>64</v>
      </c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66" t="s">
        <v>52</v>
      </c>
      <c r="AS160" s="66" t="s">
        <v>52</v>
      </c>
      <c r="AT160" s="76"/>
      <c r="AU160" s="66" t="s">
        <v>464</v>
      </c>
      <c r="AV160" s="76">
        <v>110</v>
      </c>
    </row>
    <row r="161" spans="1:48" ht="30" hidden="1" customHeight="1" x14ac:dyDescent="0.3">
      <c r="A161" s="65" t="s">
        <v>465</v>
      </c>
      <c r="B161" s="65" t="s">
        <v>466</v>
      </c>
      <c r="C161" s="65" t="s">
        <v>137</v>
      </c>
      <c r="D161" s="75">
        <v>3</v>
      </c>
      <c r="E161" s="77">
        <f>TRUNC(일위대가목록!E76,0)</f>
        <v>1283</v>
      </c>
      <c r="F161" s="77">
        <f t="shared" si="20"/>
        <v>3849</v>
      </c>
      <c r="G161" s="77">
        <f>TRUNC(일위대가목록!F76,0)</f>
        <v>32824</v>
      </c>
      <c r="H161" s="77">
        <f t="shared" si="21"/>
        <v>98472</v>
      </c>
      <c r="I161" s="77">
        <f>TRUNC(일위대가목록!G76,0)</f>
        <v>0</v>
      </c>
      <c r="J161" s="77">
        <f t="shared" si="22"/>
        <v>0</v>
      </c>
      <c r="K161" s="77">
        <f t="shared" si="23"/>
        <v>34107</v>
      </c>
      <c r="L161" s="77">
        <f t="shared" si="24"/>
        <v>102321</v>
      </c>
      <c r="M161" s="65" t="s">
        <v>467</v>
      </c>
      <c r="N161" s="66" t="s">
        <v>468</v>
      </c>
      <c r="O161" s="66" t="s">
        <v>52</v>
      </c>
      <c r="P161" s="66" t="s">
        <v>52</v>
      </c>
      <c r="Q161" s="66" t="s">
        <v>418</v>
      </c>
      <c r="R161" s="66" t="s">
        <v>63</v>
      </c>
      <c r="S161" s="66" t="s">
        <v>64</v>
      </c>
      <c r="T161" s="66" t="s">
        <v>64</v>
      </c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66" t="s">
        <v>52</v>
      </c>
      <c r="AS161" s="66" t="s">
        <v>52</v>
      </c>
      <c r="AT161" s="76"/>
      <c r="AU161" s="66" t="s">
        <v>469</v>
      </c>
      <c r="AV161" s="76">
        <v>111</v>
      </c>
    </row>
    <row r="162" spans="1:48" ht="30" hidden="1" customHeight="1" x14ac:dyDescent="0.3">
      <c r="A162" s="65" t="s">
        <v>465</v>
      </c>
      <c r="B162" s="65" t="s">
        <v>470</v>
      </c>
      <c r="C162" s="65" t="s">
        <v>137</v>
      </c>
      <c r="D162" s="75">
        <v>2</v>
      </c>
      <c r="E162" s="77">
        <f>TRUNC(일위대가목록!E77,0)</f>
        <v>1387</v>
      </c>
      <c r="F162" s="77">
        <f t="shared" si="20"/>
        <v>2774</v>
      </c>
      <c r="G162" s="77">
        <f>TRUNC(일위대가목록!F77,0)</f>
        <v>32824</v>
      </c>
      <c r="H162" s="77">
        <f t="shared" si="21"/>
        <v>65648</v>
      </c>
      <c r="I162" s="77">
        <f>TRUNC(일위대가목록!G77,0)</f>
        <v>0</v>
      </c>
      <c r="J162" s="77">
        <f t="shared" si="22"/>
        <v>0</v>
      </c>
      <c r="K162" s="77">
        <f t="shared" si="23"/>
        <v>34211</v>
      </c>
      <c r="L162" s="77">
        <f t="shared" si="24"/>
        <v>68422</v>
      </c>
      <c r="M162" s="65" t="s">
        <v>471</v>
      </c>
      <c r="N162" s="66" t="s">
        <v>472</v>
      </c>
      <c r="O162" s="66" t="s">
        <v>52</v>
      </c>
      <c r="P162" s="66" t="s">
        <v>52</v>
      </c>
      <c r="Q162" s="66" t="s">
        <v>418</v>
      </c>
      <c r="R162" s="66" t="s">
        <v>63</v>
      </c>
      <c r="S162" s="66" t="s">
        <v>64</v>
      </c>
      <c r="T162" s="66" t="s">
        <v>64</v>
      </c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66" t="s">
        <v>52</v>
      </c>
      <c r="AS162" s="66" t="s">
        <v>52</v>
      </c>
      <c r="AT162" s="76"/>
      <c r="AU162" s="66" t="s">
        <v>473</v>
      </c>
      <c r="AV162" s="76">
        <v>112</v>
      </c>
    </row>
    <row r="163" spans="1:48" ht="30" hidden="1" customHeight="1" x14ac:dyDescent="0.3">
      <c r="A163" s="65" t="s">
        <v>400</v>
      </c>
      <c r="B163" s="65" t="s">
        <v>401</v>
      </c>
      <c r="C163" s="65" t="s">
        <v>137</v>
      </c>
      <c r="D163" s="75">
        <v>2</v>
      </c>
      <c r="E163" s="77">
        <f>TRUNC(일위대가목록!E78,0)</f>
        <v>1744</v>
      </c>
      <c r="F163" s="77">
        <f t="shared" si="20"/>
        <v>3488</v>
      </c>
      <c r="G163" s="77">
        <f>TRUNC(일위대가목록!F78,0)</f>
        <v>54707</v>
      </c>
      <c r="H163" s="77">
        <f t="shared" si="21"/>
        <v>109414</v>
      </c>
      <c r="I163" s="77">
        <f>TRUNC(일위대가목록!G78,0)</f>
        <v>0</v>
      </c>
      <c r="J163" s="77">
        <f t="shared" si="22"/>
        <v>0</v>
      </c>
      <c r="K163" s="77">
        <f t="shared" si="23"/>
        <v>56451</v>
      </c>
      <c r="L163" s="77">
        <f t="shared" si="24"/>
        <v>112902</v>
      </c>
      <c r="M163" s="65" t="s">
        <v>402</v>
      </c>
      <c r="N163" s="66" t="s">
        <v>403</v>
      </c>
      <c r="O163" s="66" t="s">
        <v>52</v>
      </c>
      <c r="P163" s="66" t="s">
        <v>52</v>
      </c>
      <c r="Q163" s="66" t="s">
        <v>418</v>
      </c>
      <c r="R163" s="66" t="s">
        <v>63</v>
      </c>
      <c r="S163" s="66" t="s">
        <v>64</v>
      </c>
      <c r="T163" s="66" t="s">
        <v>64</v>
      </c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66" t="s">
        <v>52</v>
      </c>
      <c r="AS163" s="66" t="s">
        <v>52</v>
      </c>
      <c r="AT163" s="76"/>
      <c r="AU163" s="66" t="s">
        <v>474</v>
      </c>
      <c r="AV163" s="76">
        <v>113</v>
      </c>
    </row>
    <row r="164" spans="1:48" ht="30" hidden="1" customHeight="1" x14ac:dyDescent="0.3">
      <c r="A164" s="65" t="s">
        <v>475</v>
      </c>
      <c r="B164" s="65" t="s">
        <v>476</v>
      </c>
      <c r="C164" s="65" t="s">
        <v>237</v>
      </c>
      <c r="D164" s="75">
        <v>2</v>
      </c>
      <c r="E164" s="77">
        <f>TRUNC(일위대가목록!E89,0)</f>
        <v>101438</v>
      </c>
      <c r="F164" s="77">
        <f t="shared" si="20"/>
        <v>202876</v>
      </c>
      <c r="G164" s="77">
        <f>TRUNC(일위대가목록!F89,0)</f>
        <v>71940</v>
      </c>
      <c r="H164" s="77">
        <f t="shared" si="21"/>
        <v>143880</v>
      </c>
      <c r="I164" s="77">
        <f>TRUNC(일위대가목록!G89,0)</f>
        <v>0</v>
      </c>
      <c r="J164" s="77">
        <f t="shared" si="22"/>
        <v>0</v>
      </c>
      <c r="K164" s="77">
        <f t="shared" si="23"/>
        <v>173378</v>
      </c>
      <c r="L164" s="77">
        <f t="shared" si="24"/>
        <v>346756</v>
      </c>
      <c r="M164" s="65" t="s">
        <v>477</v>
      </c>
      <c r="N164" s="66" t="s">
        <v>478</v>
      </c>
      <c r="O164" s="66" t="s">
        <v>52</v>
      </c>
      <c r="P164" s="66" t="s">
        <v>52</v>
      </c>
      <c r="Q164" s="66" t="s">
        <v>418</v>
      </c>
      <c r="R164" s="66" t="s">
        <v>63</v>
      </c>
      <c r="S164" s="66" t="s">
        <v>64</v>
      </c>
      <c r="T164" s="66" t="s">
        <v>64</v>
      </c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66" t="s">
        <v>52</v>
      </c>
      <c r="AS164" s="66" t="s">
        <v>52</v>
      </c>
      <c r="AT164" s="76"/>
      <c r="AU164" s="66" t="s">
        <v>479</v>
      </c>
      <c r="AV164" s="76">
        <v>114</v>
      </c>
    </row>
    <row r="165" spans="1:48" ht="30" hidden="1" customHeight="1" x14ac:dyDescent="0.3">
      <c r="A165" s="65" t="s">
        <v>480</v>
      </c>
      <c r="B165" s="65" t="s">
        <v>481</v>
      </c>
      <c r="C165" s="65" t="s">
        <v>237</v>
      </c>
      <c r="D165" s="75">
        <v>6</v>
      </c>
      <c r="E165" s="77">
        <f>TRUNC(일위대가목록!E90,0)</f>
        <v>80754</v>
      </c>
      <c r="F165" s="77">
        <f t="shared" si="20"/>
        <v>484524</v>
      </c>
      <c r="G165" s="77">
        <f>TRUNC(일위대가목록!F90,0)</f>
        <v>37748</v>
      </c>
      <c r="H165" s="77">
        <f t="shared" si="21"/>
        <v>226488</v>
      </c>
      <c r="I165" s="77">
        <f>TRUNC(일위대가목록!G90,0)</f>
        <v>0</v>
      </c>
      <c r="J165" s="77">
        <f t="shared" si="22"/>
        <v>0</v>
      </c>
      <c r="K165" s="77">
        <f t="shared" si="23"/>
        <v>118502</v>
      </c>
      <c r="L165" s="77">
        <f t="shared" si="24"/>
        <v>711012</v>
      </c>
      <c r="M165" s="65" t="s">
        <v>482</v>
      </c>
      <c r="N165" s="66" t="s">
        <v>483</v>
      </c>
      <c r="O165" s="66" t="s">
        <v>52</v>
      </c>
      <c r="P165" s="66" t="s">
        <v>52</v>
      </c>
      <c r="Q165" s="66" t="s">
        <v>418</v>
      </c>
      <c r="R165" s="66" t="s">
        <v>63</v>
      </c>
      <c r="S165" s="66" t="s">
        <v>64</v>
      </c>
      <c r="T165" s="66" t="s">
        <v>64</v>
      </c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66" t="s">
        <v>52</v>
      </c>
      <c r="AS165" s="66" t="s">
        <v>52</v>
      </c>
      <c r="AT165" s="76"/>
      <c r="AU165" s="66" t="s">
        <v>484</v>
      </c>
      <c r="AV165" s="76">
        <v>115</v>
      </c>
    </row>
    <row r="166" spans="1:48" ht="30" hidden="1" customHeight="1" x14ac:dyDescent="0.3">
      <c r="A166" s="65" t="s">
        <v>485</v>
      </c>
      <c r="B166" s="65" t="s">
        <v>486</v>
      </c>
      <c r="C166" s="65" t="s">
        <v>237</v>
      </c>
      <c r="D166" s="75">
        <v>2</v>
      </c>
      <c r="E166" s="77">
        <f>TRUNC(일위대가목록!E91,0)</f>
        <v>47640</v>
      </c>
      <c r="F166" s="77">
        <f t="shared" si="20"/>
        <v>95280</v>
      </c>
      <c r="G166" s="77">
        <f>TRUNC(일위대가목록!F91,0)</f>
        <v>32004</v>
      </c>
      <c r="H166" s="77">
        <f t="shared" si="21"/>
        <v>64008</v>
      </c>
      <c r="I166" s="77">
        <f>TRUNC(일위대가목록!G91,0)</f>
        <v>0</v>
      </c>
      <c r="J166" s="77">
        <f t="shared" si="22"/>
        <v>0</v>
      </c>
      <c r="K166" s="77">
        <f t="shared" si="23"/>
        <v>79644</v>
      </c>
      <c r="L166" s="77">
        <f t="shared" si="24"/>
        <v>159288</v>
      </c>
      <c r="M166" s="65" t="s">
        <v>487</v>
      </c>
      <c r="N166" s="66" t="s">
        <v>488</v>
      </c>
      <c r="O166" s="66" t="s">
        <v>52</v>
      </c>
      <c r="P166" s="66" t="s">
        <v>52</v>
      </c>
      <c r="Q166" s="66" t="s">
        <v>418</v>
      </c>
      <c r="R166" s="66" t="s">
        <v>63</v>
      </c>
      <c r="S166" s="66" t="s">
        <v>64</v>
      </c>
      <c r="T166" s="66" t="s">
        <v>64</v>
      </c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66" t="s">
        <v>52</v>
      </c>
      <c r="AS166" s="66" t="s">
        <v>52</v>
      </c>
      <c r="AT166" s="76"/>
      <c r="AU166" s="66" t="s">
        <v>489</v>
      </c>
      <c r="AV166" s="76">
        <v>116</v>
      </c>
    </row>
    <row r="167" spans="1:48" ht="30" hidden="1" customHeight="1" x14ac:dyDescent="0.3">
      <c r="A167" s="65" t="s">
        <v>58</v>
      </c>
      <c r="B167" s="65" t="s">
        <v>490</v>
      </c>
      <c r="C167" s="65" t="s">
        <v>137</v>
      </c>
      <c r="D167" s="75">
        <v>4</v>
      </c>
      <c r="E167" s="77">
        <f>TRUNC(단가대비표!O86,0)</f>
        <v>340</v>
      </c>
      <c r="F167" s="77">
        <f t="shared" si="20"/>
        <v>1360</v>
      </c>
      <c r="G167" s="77">
        <f>TRUNC(단가대비표!P86,0)</f>
        <v>0</v>
      </c>
      <c r="H167" s="77">
        <f t="shared" si="21"/>
        <v>0</v>
      </c>
      <c r="I167" s="77">
        <f>TRUNC(단가대비표!V86,0)</f>
        <v>0</v>
      </c>
      <c r="J167" s="77">
        <f t="shared" si="22"/>
        <v>0</v>
      </c>
      <c r="K167" s="77">
        <f t="shared" si="23"/>
        <v>340</v>
      </c>
      <c r="L167" s="77">
        <f t="shared" si="24"/>
        <v>1360</v>
      </c>
      <c r="M167" s="65" t="s">
        <v>52</v>
      </c>
      <c r="N167" s="66" t="s">
        <v>491</v>
      </c>
      <c r="O167" s="66" t="s">
        <v>52</v>
      </c>
      <c r="P167" s="66" t="s">
        <v>52</v>
      </c>
      <c r="Q167" s="66" t="s">
        <v>418</v>
      </c>
      <c r="R167" s="66" t="s">
        <v>64</v>
      </c>
      <c r="S167" s="66" t="s">
        <v>64</v>
      </c>
      <c r="T167" s="66" t="s">
        <v>63</v>
      </c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66" t="s">
        <v>52</v>
      </c>
      <c r="AS167" s="66" t="s">
        <v>52</v>
      </c>
      <c r="AT167" s="76"/>
      <c r="AU167" s="66" t="s">
        <v>492</v>
      </c>
      <c r="AV167" s="76">
        <v>117</v>
      </c>
    </row>
    <row r="168" spans="1:48" ht="30" hidden="1" customHeight="1" x14ac:dyDescent="0.3">
      <c r="A168" s="65" t="s">
        <v>493</v>
      </c>
      <c r="B168" s="65" t="s">
        <v>494</v>
      </c>
      <c r="C168" s="65" t="s">
        <v>137</v>
      </c>
      <c r="D168" s="75">
        <v>3</v>
      </c>
      <c r="E168" s="77">
        <f>TRUNC(단가대비표!O51,0)</f>
        <v>240</v>
      </c>
      <c r="F168" s="77">
        <f t="shared" si="20"/>
        <v>720</v>
      </c>
      <c r="G168" s="77">
        <f>TRUNC(단가대비표!P51,0)</f>
        <v>0</v>
      </c>
      <c r="H168" s="77">
        <f t="shared" si="21"/>
        <v>0</v>
      </c>
      <c r="I168" s="77">
        <f>TRUNC(단가대비표!V51,0)</f>
        <v>0</v>
      </c>
      <c r="J168" s="77">
        <f t="shared" si="22"/>
        <v>0</v>
      </c>
      <c r="K168" s="77">
        <f t="shared" si="23"/>
        <v>240</v>
      </c>
      <c r="L168" s="77">
        <f t="shared" si="24"/>
        <v>720</v>
      </c>
      <c r="M168" s="65" t="s">
        <v>52</v>
      </c>
      <c r="N168" s="66" t="s">
        <v>495</v>
      </c>
      <c r="O168" s="66" t="s">
        <v>52</v>
      </c>
      <c r="P168" s="66" t="s">
        <v>52</v>
      </c>
      <c r="Q168" s="66" t="s">
        <v>418</v>
      </c>
      <c r="R168" s="66" t="s">
        <v>64</v>
      </c>
      <c r="S168" s="66" t="s">
        <v>64</v>
      </c>
      <c r="T168" s="66" t="s">
        <v>63</v>
      </c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66" t="s">
        <v>52</v>
      </c>
      <c r="AS168" s="66" t="s">
        <v>52</v>
      </c>
      <c r="AT168" s="76"/>
      <c r="AU168" s="66" t="s">
        <v>496</v>
      </c>
      <c r="AV168" s="76">
        <v>118</v>
      </c>
    </row>
    <row r="169" spans="1:48" ht="30" hidden="1" customHeight="1" x14ac:dyDescent="0.3">
      <c r="A169" s="65" t="s">
        <v>493</v>
      </c>
      <c r="B169" s="65" t="s">
        <v>497</v>
      </c>
      <c r="C169" s="65" t="s">
        <v>137</v>
      </c>
      <c r="D169" s="75">
        <v>2</v>
      </c>
      <c r="E169" s="77">
        <f>TRUNC(단가대비표!O52,0)</f>
        <v>240</v>
      </c>
      <c r="F169" s="77">
        <f t="shared" si="20"/>
        <v>480</v>
      </c>
      <c r="G169" s="77">
        <f>TRUNC(단가대비표!P52,0)</f>
        <v>0</v>
      </c>
      <c r="H169" s="77">
        <f t="shared" si="21"/>
        <v>0</v>
      </c>
      <c r="I169" s="77">
        <f>TRUNC(단가대비표!V52,0)</f>
        <v>0</v>
      </c>
      <c r="J169" s="77">
        <f t="shared" si="22"/>
        <v>0</v>
      </c>
      <c r="K169" s="77">
        <f t="shared" si="23"/>
        <v>240</v>
      </c>
      <c r="L169" s="77">
        <f t="shared" si="24"/>
        <v>480</v>
      </c>
      <c r="M169" s="65" t="s">
        <v>52</v>
      </c>
      <c r="N169" s="66" t="s">
        <v>498</v>
      </c>
      <c r="O169" s="66" t="s">
        <v>52</v>
      </c>
      <c r="P169" s="66" t="s">
        <v>52</v>
      </c>
      <c r="Q169" s="66" t="s">
        <v>418</v>
      </c>
      <c r="R169" s="66" t="s">
        <v>64</v>
      </c>
      <c r="S169" s="66" t="s">
        <v>64</v>
      </c>
      <c r="T169" s="66" t="s">
        <v>63</v>
      </c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66" t="s">
        <v>52</v>
      </c>
      <c r="AS169" s="66" t="s">
        <v>52</v>
      </c>
      <c r="AT169" s="76"/>
      <c r="AU169" s="66" t="s">
        <v>499</v>
      </c>
      <c r="AV169" s="76">
        <v>119</v>
      </c>
    </row>
    <row r="170" spans="1:48" ht="30" hidden="1" customHeight="1" x14ac:dyDescent="0.3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</row>
    <row r="171" spans="1:48" ht="30" hidden="1" customHeight="1" x14ac:dyDescent="0.3">
      <c r="A171" s="65" t="s">
        <v>206</v>
      </c>
      <c r="B171" s="75"/>
      <c r="C171" s="75"/>
      <c r="D171" s="75"/>
      <c r="E171" s="75"/>
      <c r="F171" s="77">
        <f>SUM(F149:F170)</f>
        <v>1075221</v>
      </c>
      <c r="G171" s="75"/>
      <c r="H171" s="77">
        <f>SUM(H149:H170)</f>
        <v>3132026</v>
      </c>
      <c r="I171" s="75"/>
      <c r="J171" s="77">
        <f>SUM(J149:J170)</f>
        <v>0</v>
      </c>
      <c r="K171" s="75"/>
      <c r="L171" s="77">
        <f>SUM(L149:L170)</f>
        <v>4207247</v>
      </c>
      <c r="M171" s="75"/>
      <c r="N171" s="68" t="s">
        <v>207</v>
      </c>
    </row>
    <row r="172" spans="1:48" ht="30" hidden="1" customHeight="1" x14ac:dyDescent="0.3">
      <c r="A172" s="65" t="s">
        <v>500</v>
      </c>
      <c r="B172" s="6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6"/>
      <c r="O172" s="76"/>
      <c r="P172" s="76"/>
      <c r="Q172" s="66" t="s">
        <v>501</v>
      </c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</row>
    <row r="173" spans="1:48" ht="30" hidden="1" customHeight="1" x14ac:dyDescent="0.3">
      <c r="A173" s="65" t="s">
        <v>503</v>
      </c>
      <c r="B173" s="65" t="s">
        <v>504</v>
      </c>
      <c r="C173" s="65" t="s">
        <v>505</v>
      </c>
      <c r="D173" s="75">
        <v>1</v>
      </c>
      <c r="E173" s="77">
        <f>TRUNC(단가대비표!O138,0)</f>
        <v>191000</v>
      </c>
      <c r="F173" s="77">
        <f>TRUNC(E173*D173, 0)</f>
        <v>191000</v>
      </c>
      <c r="G173" s="77">
        <f>TRUNC(단가대비표!P138,0)</f>
        <v>0</v>
      </c>
      <c r="H173" s="77">
        <f>TRUNC(G173*D173, 0)</f>
        <v>0</v>
      </c>
      <c r="I173" s="77">
        <f>TRUNC(단가대비표!V138,0)</f>
        <v>0</v>
      </c>
      <c r="J173" s="77">
        <f>TRUNC(I173*D173, 0)</f>
        <v>0</v>
      </c>
      <c r="K173" s="77">
        <f>TRUNC(E173+G173+I173, 0)</f>
        <v>191000</v>
      </c>
      <c r="L173" s="77">
        <f>TRUNC(F173+H173+J173, 0)</f>
        <v>191000</v>
      </c>
      <c r="M173" s="65" t="s">
        <v>52</v>
      </c>
      <c r="N173" s="66" t="s">
        <v>506</v>
      </c>
      <c r="O173" s="66" t="s">
        <v>52</v>
      </c>
      <c r="P173" s="66" t="s">
        <v>52</v>
      </c>
      <c r="Q173" s="66" t="s">
        <v>501</v>
      </c>
      <c r="R173" s="66" t="s">
        <v>64</v>
      </c>
      <c r="S173" s="66" t="s">
        <v>64</v>
      </c>
      <c r="T173" s="66" t="s">
        <v>63</v>
      </c>
      <c r="U173" s="76"/>
      <c r="V173" s="76"/>
      <c r="W173" s="76"/>
      <c r="X173" s="76">
        <v>1</v>
      </c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66" t="s">
        <v>52</v>
      </c>
      <c r="AS173" s="66" t="s">
        <v>52</v>
      </c>
      <c r="AT173" s="76"/>
      <c r="AU173" s="66" t="s">
        <v>507</v>
      </c>
      <c r="AV173" s="76">
        <v>121</v>
      </c>
    </row>
    <row r="174" spans="1:48" ht="30" hidden="1" customHeight="1" x14ac:dyDescent="0.3">
      <c r="A174" s="65" t="s">
        <v>508</v>
      </c>
      <c r="B174" s="65" t="s">
        <v>509</v>
      </c>
      <c r="C174" s="65" t="s">
        <v>505</v>
      </c>
      <c r="D174" s="75">
        <v>1</v>
      </c>
      <c r="E174" s="77">
        <f>ROUNDDOWN(SUMIF(X173:X174, RIGHTB(N174, 1), L173:L174)*W174, 0)</f>
        <v>19100</v>
      </c>
      <c r="F174" s="77">
        <f>TRUNC(E174*D174, 0)</f>
        <v>19100</v>
      </c>
      <c r="G174" s="77">
        <v>0</v>
      </c>
      <c r="H174" s="77">
        <f>TRUNC(G174*D174, 0)</f>
        <v>0</v>
      </c>
      <c r="I174" s="77">
        <v>0</v>
      </c>
      <c r="J174" s="77">
        <f>TRUNC(I174*D174, 0)</f>
        <v>0</v>
      </c>
      <c r="K174" s="77">
        <f>TRUNC(E174+G174+I174, 0)</f>
        <v>19100</v>
      </c>
      <c r="L174" s="77">
        <f>TRUNC(F174+H174+J174, 0)</f>
        <v>19100</v>
      </c>
      <c r="M174" s="65" t="s">
        <v>52</v>
      </c>
      <c r="N174" s="66" t="s">
        <v>510</v>
      </c>
      <c r="O174" s="66" t="s">
        <v>52</v>
      </c>
      <c r="P174" s="66" t="s">
        <v>52</v>
      </c>
      <c r="Q174" s="66" t="s">
        <v>501</v>
      </c>
      <c r="R174" s="66" t="s">
        <v>64</v>
      </c>
      <c r="S174" s="66" t="s">
        <v>64</v>
      </c>
      <c r="T174" s="66" t="s">
        <v>64</v>
      </c>
      <c r="U174" s="76">
        <v>3</v>
      </c>
      <c r="V174" s="76">
        <v>0</v>
      </c>
      <c r="W174" s="76">
        <v>0.1</v>
      </c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66" t="s">
        <v>52</v>
      </c>
      <c r="AS174" s="66" t="s">
        <v>52</v>
      </c>
      <c r="AT174" s="76"/>
      <c r="AU174" s="66" t="s">
        <v>511</v>
      </c>
      <c r="AV174" s="76">
        <v>164</v>
      </c>
    </row>
    <row r="175" spans="1:48" ht="30" hidden="1" customHeight="1" x14ac:dyDescent="0.3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</row>
    <row r="176" spans="1:48" ht="30" hidden="1" customHeight="1" x14ac:dyDescent="0.3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</row>
    <row r="177" spans="1:13" ht="30" hidden="1" customHeight="1" x14ac:dyDescent="0.3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</row>
    <row r="178" spans="1:13" ht="30" hidden="1" customHeight="1" x14ac:dyDescent="0.3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</row>
    <row r="179" spans="1:13" ht="30" hidden="1" customHeight="1" x14ac:dyDescent="0.3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</row>
    <row r="180" spans="1:13" ht="30" hidden="1" customHeight="1" x14ac:dyDescent="0.3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</row>
    <row r="181" spans="1:13" ht="30" hidden="1" customHeight="1" x14ac:dyDescent="0.3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</row>
    <row r="182" spans="1:13" ht="30" hidden="1" customHeight="1" x14ac:dyDescent="0.3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</row>
    <row r="183" spans="1:13" ht="30" hidden="1" customHeight="1" x14ac:dyDescent="0.3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</row>
    <row r="184" spans="1:13" ht="30" hidden="1" customHeight="1" x14ac:dyDescent="0.3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</row>
    <row r="185" spans="1:13" ht="30" hidden="1" customHeight="1" x14ac:dyDescent="0.3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</row>
    <row r="186" spans="1:13" ht="30" hidden="1" customHeight="1" x14ac:dyDescent="0.3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</row>
    <row r="187" spans="1:13" ht="30" hidden="1" customHeight="1" x14ac:dyDescent="0.3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</row>
    <row r="188" spans="1:13" ht="30" hidden="1" customHeight="1" x14ac:dyDescent="0.3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</row>
    <row r="189" spans="1:13" ht="30" hidden="1" customHeight="1" x14ac:dyDescent="0.3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</row>
    <row r="190" spans="1:13" ht="30" hidden="1" customHeight="1" x14ac:dyDescent="0.3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</row>
    <row r="191" spans="1:13" ht="30" hidden="1" customHeight="1" x14ac:dyDescent="0.3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</row>
    <row r="192" spans="1:13" ht="30" hidden="1" customHeight="1" x14ac:dyDescent="0.3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</row>
    <row r="193" spans="1:48" ht="30" hidden="1" customHeight="1" x14ac:dyDescent="0.3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</row>
    <row r="194" spans="1:48" ht="30" hidden="1" customHeight="1" x14ac:dyDescent="0.3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</row>
    <row r="195" spans="1:48" ht="30" hidden="1" customHeight="1" x14ac:dyDescent="0.3">
      <c r="A195" s="65" t="s">
        <v>206</v>
      </c>
      <c r="B195" s="75"/>
      <c r="C195" s="75"/>
      <c r="D195" s="75"/>
      <c r="E195" s="75"/>
      <c r="F195" s="77">
        <f>SUM(F173:F194)</f>
        <v>210100</v>
      </c>
      <c r="G195" s="75"/>
      <c r="H195" s="77">
        <f>SUM(H173:H194)</f>
        <v>0</v>
      </c>
      <c r="I195" s="75"/>
      <c r="J195" s="77">
        <f>SUM(J173:J194)</f>
        <v>0</v>
      </c>
      <c r="K195" s="75"/>
      <c r="L195" s="77">
        <f>SUM(L173:L194)</f>
        <v>210100</v>
      </c>
      <c r="M195" s="75"/>
      <c r="N195" s="68" t="s">
        <v>207</v>
      </c>
    </row>
    <row r="196" spans="1:48" ht="30" customHeight="1" x14ac:dyDescent="0.3">
      <c r="A196" s="65" t="s">
        <v>517</v>
      </c>
      <c r="B196" s="75" t="s">
        <v>549</v>
      </c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6"/>
      <c r="O196" s="76"/>
      <c r="P196" s="76"/>
      <c r="Q196" s="66" t="s">
        <v>518</v>
      </c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</row>
    <row r="197" spans="1:48" ht="30" customHeight="1" x14ac:dyDescent="0.3">
      <c r="A197" s="65" t="s">
        <v>338</v>
      </c>
      <c r="B197" s="65" t="s">
        <v>339</v>
      </c>
      <c r="C197" s="65" t="s">
        <v>176</v>
      </c>
      <c r="D197" s="75">
        <v>1</v>
      </c>
      <c r="E197" s="77">
        <f>TRUNC(일위대가목록!E94,0)</f>
        <v>26503933</v>
      </c>
      <c r="F197" s="77">
        <f t="shared" ref="F197:F205" si="25">TRUNC(E197*D197, 0)</f>
        <v>26503933</v>
      </c>
      <c r="G197" s="77">
        <f>TRUNC(일위대가목록!F94,0)</f>
        <v>0</v>
      </c>
      <c r="H197" s="77">
        <f t="shared" ref="H197:H205" si="26">TRUNC(G197*D197, 0)</f>
        <v>0</v>
      </c>
      <c r="I197" s="77">
        <f>TRUNC(일위대가목록!G94,0)</f>
        <v>0</v>
      </c>
      <c r="J197" s="77">
        <f t="shared" ref="J197:J205" si="27">TRUNC(I197*D197, 0)</f>
        <v>0</v>
      </c>
      <c r="K197" s="77">
        <f t="shared" ref="K197:K205" si="28">TRUNC(E197+G197+I197, 0)</f>
        <v>26503933</v>
      </c>
      <c r="L197" s="77">
        <f t="shared" ref="L197:L205" si="29">TRUNC(F197+H197+J197, 0)</f>
        <v>26503933</v>
      </c>
      <c r="M197" s="65" t="s">
        <v>519</v>
      </c>
      <c r="N197" s="66" t="s">
        <v>340</v>
      </c>
      <c r="O197" s="66" t="s">
        <v>52</v>
      </c>
      <c r="P197" s="66" t="s">
        <v>52</v>
      </c>
      <c r="Q197" s="66" t="s">
        <v>518</v>
      </c>
      <c r="R197" s="66" t="s">
        <v>63</v>
      </c>
      <c r="S197" s="66" t="s">
        <v>64</v>
      </c>
      <c r="T197" s="66" t="s">
        <v>64</v>
      </c>
      <c r="U197" s="76"/>
      <c r="V197" s="76"/>
      <c r="W197" s="76"/>
      <c r="X197" s="76">
        <v>1</v>
      </c>
      <c r="Y197" s="76">
        <v>2</v>
      </c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66" t="s">
        <v>52</v>
      </c>
      <c r="AS197" s="66" t="s">
        <v>52</v>
      </c>
      <c r="AT197" s="76"/>
      <c r="AU197" s="66" t="s">
        <v>520</v>
      </c>
      <c r="AV197" s="76">
        <v>168</v>
      </c>
    </row>
    <row r="198" spans="1:48" ht="30" customHeight="1" x14ac:dyDescent="0.3">
      <c r="A198" s="65" t="s">
        <v>342</v>
      </c>
      <c r="B198" s="65" t="s">
        <v>343</v>
      </c>
      <c r="C198" s="65" t="s">
        <v>176</v>
      </c>
      <c r="D198" s="75">
        <v>1</v>
      </c>
      <c r="E198" s="77">
        <f>TRUNC(일위대가목록!E96,0)</f>
        <v>26630422</v>
      </c>
      <c r="F198" s="77">
        <f t="shared" si="25"/>
        <v>26630422</v>
      </c>
      <c r="G198" s="77">
        <f>TRUNC(일위대가목록!F96,0)</f>
        <v>0</v>
      </c>
      <c r="H198" s="77">
        <f t="shared" si="26"/>
        <v>0</v>
      </c>
      <c r="I198" s="77">
        <f>TRUNC(일위대가목록!G96,0)</f>
        <v>0</v>
      </c>
      <c r="J198" s="77">
        <f t="shared" si="27"/>
        <v>0</v>
      </c>
      <c r="K198" s="77">
        <f t="shared" si="28"/>
        <v>26630422</v>
      </c>
      <c r="L198" s="77">
        <f t="shared" si="29"/>
        <v>26630422</v>
      </c>
      <c r="M198" s="65" t="s">
        <v>521</v>
      </c>
      <c r="N198" s="66" t="s">
        <v>344</v>
      </c>
      <c r="O198" s="66" t="s">
        <v>52</v>
      </c>
      <c r="P198" s="66" t="s">
        <v>52</v>
      </c>
      <c r="Q198" s="66" t="s">
        <v>518</v>
      </c>
      <c r="R198" s="66" t="s">
        <v>63</v>
      </c>
      <c r="S198" s="66" t="s">
        <v>64</v>
      </c>
      <c r="T198" s="66" t="s">
        <v>64</v>
      </c>
      <c r="U198" s="76"/>
      <c r="V198" s="76"/>
      <c r="W198" s="76"/>
      <c r="X198" s="76">
        <v>1</v>
      </c>
      <c r="Y198" s="76">
        <v>2</v>
      </c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66" t="s">
        <v>52</v>
      </c>
      <c r="AS198" s="66" t="s">
        <v>52</v>
      </c>
      <c r="AT198" s="76"/>
      <c r="AU198" s="66" t="s">
        <v>522</v>
      </c>
      <c r="AV198" s="76">
        <v>169</v>
      </c>
    </row>
    <row r="199" spans="1:48" ht="30" customHeight="1" x14ac:dyDescent="0.3">
      <c r="A199" s="65" t="s">
        <v>342</v>
      </c>
      <c r="B199" s="65" t="s">
        <v>346</v>
      </c>
      <c r="C199" s="65" t="s">
        <v>176</v>
      </c>
      <c r="D199" s="75">
        <v>1</v>
      </c>
      <c r="E199" s="77">
        <f>TRUNC(일위대가목록!E98,0)</f>
        <v>32763002</v>
      </c>
      <c r="F199" s="77">
        <f t="shared" si="25"/>
        <v>32763002</v>
      </c>
      <c r="G199" s="77">
        <f>TRUNC(일위대가목록!F98,0)</f>
        <v>0</v>
      </c>
      <c r="H199" s="77">
        <f t="shared" si="26"/>
        <v>0</v>
      </c>
      <c r="I199" s="77">
        <f>TRUNC(일위대가목록!G98,0)</f>
        <v>0</v>
      </c>
      <c r="J199" s="77">
        <f t="shared" si="27"/>
        <v>0</v>
      </c>
      <c r="K199" s="77">
        <f t="shared" si="28"/>
        <v>32763002</v>
      </c>
      <c r="L199" s="77">
        <f t="shared" si="29"/>
        <v>32763002</v>
      </c>
      <c r="M199" s="65" t="s">
        <v>523</v>
      </c>
      <c r="N199" s="66" t="s">
        <v>347</v>
      </c>
      <c r="O199" s="66" t="s">
        <v>52</v>
      </c>
      <c r="P199" s="66" t="s">
        <v>52</v>
      </c>
      <c r="Q199" s="66" t="s">
        <v>518</v>
      </c>
      <c r="R199" s="66" t="s">
        <v>63</v>
      </c>
      <c r="S199" s="66" t="s">
        <v>64</v>
      </c>
      <c r="T199" s="66" t="s">
        <v>64</v>
      </c>
      <c r="U199" s="76"/>
      <c r="V199" s="76"/>
      <c r="W199" s="76"/>
      <c r="X199" s="76">
        <v>1</v>
      </c>
      <c r="Y199" s="76">
        <v>2</v>
      </c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66" t="s">
        <v>52</v>
      </c>
      <c r="AS199" s="66" t="s">
        <v>52</v>
      </c>
      <c r="AT199" s="76"/>
      <c r="AU199" s="66" t="s">
        <v>524</v>
      </c>
      <c r="AV199" s="76">
        <v>170</v>
      </c>
    </row>
    <row r="200" spans="1:48" ht="30" customHeight="1" x14ac:dyDescent="0.3">
      <c r="A200" s="65" t="s">
        <v>342</v>
      </c>
      <c r="B200" s="65" t="s">
        <v>349</v>
      </c>
      <c r="C200" s="65" t="s">
        <v>176</v>
      </c>
      <c r="D200" s="75">
        <v>1</v>
      </c>
      <c r="E200" s="77">
        <f>TRUNC(일위대가목록!E100,0)</f>
        <v>32781056</v>
      </c>
      <c r="F200" s="77">
        <f t="shared" si="25"/>
        <v>32781056</v>
      </c>
      <c r="G200" s="77">
        <f>TRUNC(일위대가목록!F100,0)</f>
        <v>0</v>
      </c>
      <c r="H200" s="77">
        <f t="shared" si="26"/>
        <v>0</v>
      </c>
      <c r="I200" s="77">
        <f>TRUNC(일위대가목록!G100,0)</f>
        <v>0</v>
      </c>
      <c r="J200" s="77">
        <f t="shared" si="27"/>
        <v>0</v>
      </c>
      <c r="K200" s="77">
        <f t="shared" si="28"/>
        <v>32781056</v>
      </c>
      <c r="L200" s="77">
        <f t="shared" si="29"/>
        <v>32781056</v>
      </c>
      <c r="M200" s="65" t="s">
        <v>525</v>
      </c>
      <c r="N200" s="66" t="s">
        <v>350</v>
      </c>
      <c r="O200" s="66" t="s">
        <v>52</v>
      </c>
      <c r="P200" s="66" t="s">
        <v>52</v>
      </c>
      <c r="Q200" s="66" t="s">
        <v>518</v>
      </c>
      <c r="R200" s="66" t="s">
        <v>63</v>
      </c>
      <c r="S200" s="66" t="s">
        <v>64</v>
      </c>
      <c r="T200" s="66" t="s">
        <v>64</v>
      </c>
      <c r="U200" s="76"/>
      <c r="V200" s="76"/>
      <c r="W200" s="76"/>
      <c r="X200" s="76">
        <v>1</v>
      </c>
      <c r="Y200" s="76">
        <v>2</v>
      </c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66" t="s">
        <v>52</v>
      </c>
      <c r="AS200" s="66" t="s">
        <v>52</v>
      </c>
      <c r="AT200" s="76"/>
      <c r="AU200" s="66" t="s">
        <v>526</v>
      </c>
      <c r="AV200" s="76">
        <v>171</v>
      </c>
    </row>
    <row r="201" spans="1:48" ht="30" customHeight="1" x14ac:dyDescent="0.3">
      <c r="A201" s="65" t="s">
        <v>342</v>
      </c>
      <c r="B201" s="65" t="s">
        <v>352</v>
      </c>
      <c r="C201" s="65" t="s">
        <v>176</v>
      </c>
      <c r="D201" s="75">
        <v>1</v>
      </c>
      <c r="E201" s="77">
        <f>TRUNC(일위대가목록!E102,0)</f>
        <v>23775846</v>
      </c>
      <c r="F201" s="77">
        <f t="shared" si="25"/>
        <v>23775846</v>
      </c>
      <c r="G201" s="77">
        <f>TRUNC(일위대가목록!F102,0)</f>
        <v>0</v>
      </c>
      <c r="H201" s="77">
        <f t="shared" si="26"/>
        <v>0</v>
      </c>
      <c r="I201" s="77">
        <f>TRUNC(일위대가목록!G102,0)</f>
        <v>0</v>
      </c>
      <c r="J201" s="77">
        <f t="shared" si="27"/>
        <v>0</v>
      </c>
      <c r="K201" s="77">
        <f t="shared" si="28"/>
        <v>23775846</v>
      </c>
      <c r="L201" s="77">
        <f t="shared" si="29"/>
        <v>23775846</v>
      </c>
      <c r="M201" s="65" t="s">
        <v>527</v>
      </c>
      <c r="N201" s="66" t="s">
        <v>353</v>
      </c>
      <c r="O201" s="66" t="s">
        <v>52</v>
      </c>
      <c r="P201" s="66" t="s">
        <v>52</v>
      </c>
      <c r="Q201" s="66" t="s">
        <v>518</v>
      </c>
      <c r="R201" s="66" t="s">
        <v>63</v>
      </c>
      <c r="S201" s="66" t="s">
        <v>64</v>
      </c>
      <c r="T201" s="66" t="s">
        <v>64</v>
      </c>
      <c r="U201" s="76"/>
      <c r="V201" s="76"/>
      <c r="W201" s="76"/>
      <c r="X201" s="76">
        <v>1</v>
      </c>
      <c r="Y201" s="76">
        <v>2</v>
      </c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66" t="s">
        <v>52</v>
      </c>
      <c r="AS201" s="66" t="s">
        <v>52</v>
      </c>
      <c r="AT201" s="76"/>
      <c r="AU201" s="66" t="s">
        <v>528</v>
      </c>
      <c r="AV201" s="76">
        <v>172</v>
      </c>
    </row>
    <row r="202" spans="1:48" ht="30" customHeight="1" x14ac:dyDescent="0.3">
      <c r="A202" s="65" t="s">
        <v>342</v>
      </c>
      <c r="B202" s="65" t="s">
        <v>355</v>
      </c>
      <c r="C202" s="65" t="s">
        <v>176</v>
      </c>
      <c r="D202" s="75">
        <v>1</v>
      </c>
      <c r="E202" s="77">
        <f>TRUNC(일위대가목록!E104,0)</f>
        <v>16696967</v>
      </c>
      <c r="F202" s="77">
        <f t="shared" si="25"/>
        <v>16696967</v>
      </c>
      <c r="G202" s="77">
        <f>TRUNC(일위대가목록!F104,0)</f>
        <v>0</v>
      </c>
      <c r="H202" s="77">
        <f t="shared" si="26"/>
        <v>0</v>
      </c>
      <c r="I202" s="77">
        <f>TRUNC(일위대가목록!G104,0)</f>
        <v>0</v>
      </c>
      <c r="J202" s="77">
        <f t="shared" si="27"/>
        <v>0</v>
      </c>
      <c r="K202" s="77">
        <f t="shared" si="28"/>
        <v>16696967</v>
      </c>
      <c r="L202" s="77">
        <f t="shared" si="29"/>
        <v>16696967</v>
      </c>
      <c r="M202" s="65" t="s">
        <v>529</v>
      </c>
      <c r="N202" s="66" t="s">
        <v>356</v>
      </c>
      <c r="O202" s="66" t="s">
        <v>52</v>
      </c>
      <c r="P202" s="66" t="s">
        <v>52</v>
      </c>
      <c r="Q202" s="66" t="s">
        <v>518</v>
      </c>
      <c r="R202" s="66" t="s">
        <v>63</v>
      </c>
      <c r="S202" s="66" t="s">
        <v>64</v>
      </c>
      <c r="T202" s="66" t="s">
        <v>64</v>
      </c>
      <c r="U202" s="76"/>
      <c r="V202" s="76"/>
      <c r="W202" s="76"/>
      <c r="X202" s="76">
        <v>1</v>
      </c>
      <c r="Y202" s="76">
        <v>2</v>
      </c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66" t="s">
        <v>52</v>
      </c>
      <c r="AS202" s="66" t="s">
        <v>52</v>
      </c>
      <c r="AT202" s="76"/>
      <c r="AU202" s="66" t="s">
        <v>530</v>
      </c>
      <c r="AV202" s="76">
        <v>173</v>
      </c>
    </row>
    <row r="203" spans="1:48" ht="30" customHeight="1" x14ac:dyDescent="0.3">
      <c r="A203" s="65" t="s">
        <v>185</v>
      </c>
      <c r="B203" s="65" t="s">
        <v>186</v>
      </c>
      <c r="C203" s="65" t="s">
        <v>176</v>
      </c>
      <c r="D203" s="75">
        <v>1</v>
      </c>
      <c r="E203" s="77">
        <f>TRUNC(일위대가목록!E107,0)</f>
        <v>4796479</v>
      </c>
      <c r="F203" s="77">
        <f t="shared" si="25"/>
        <v>4796479</v>
      </c>
      <c r="G203" s="77">
        <f>TRUNC(일위대가목록!F107,0)</f>
        <v>0</v>
      </c>
      <c r="H203" s="77">
        <f t="shared" si="26"/>
        <v>0</v>
      </c>
      <c r="I203" s="77">
        <f>TRUNC(일위대가목록!G107,0)</f>
        <v>0</v>
      </c>
      <c r="J203" s="77">
        <f t="shared" si="27"/>
        <v>0</v>
      </c>
      <c r="K203" s="77">
        <f t="shared" si="28"/>
        <v>4796479</v>
      </c>
      <c r="L203" s="77">
        <f t="shared" si="29"/>
        <v>4796479</v>
      </c>
      <c r="M203" s="65" t="s">
        <v>533</v>
      </c>
      <c r="N203" s="66" t="s">
        <v>187</v>
      </c>
      <c r="O203" s="66" t="s">
        <v>52</v>
      </c>
      <c r="P203" s="66" t="s">
        <v>52</v>
      </c>
      <c r="Q203" s="66" t="s">
        <v>518</v>
      </c>
      <c r="R203" s="66" t="s">
        <v>63</v>
      </c>
      <c r="S203" s="66" t="s">
        <v>64</v>
      </c>
      <c r="T203" s="66" t="s">
        <v>64</v>
      </c>
      <c r="U203" s="76"/>
      <c r="V203" s="76"/>
      <c r="W203" s="76"/>
      <c r="X203" s="76">
        <v>1</v>
      </c>
      <c r="Y203" s="76">
        <v>2</v>
      </c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66" t="s">
        <v>52</v>
      </c>
      <c r="AS203" s="66" t="s">
        <v>52</v>
      </c>
      <c r="AT203" s="76"/>
      <c r="AU203" s="66" t="s">
        <v>534</v>
      </c>
      <c r="AV203" s="76">
        <v>175</v>
      </c>
    </row>
    <row r="204" spans="1:48" ht="30" customHeight="1" x14ac:dyDescent="0.3">
      <c r="A204" s="65" t="s">
        <v>185</v>
      </c>
      <c r="B204" s="65" t="s">
        <v>189</v>
      </c>
      <c r="C204" s="65" t="s">
        <v>176</v>
      </c>
      <c r="D204" s="75">
        <v>2</v>
      </c>
      <c r="E204" s="77">
        <f>TRUNC(일위대가목록!E109,0)</f>
        <v>5848217</v>
      </c>
      <c r="F204" s="77">
        <f t="shared" si="25"/>
        <v>11696434</v>
      </c>
      <c r="G204" s="77">
        <f>TRUNC(일위대가목록!F109,0)</f>
        <v>0</v>
      </c>
      <c r="H204" s="77">
        <f t="shared" si="26"/>
        <v>0</v>
      </c>
      <c r="I204" s="77">
        <f>TRUNC(일위대가목록!G109,0)</f>
        <v>0</v>
      </c>
      <c r="J204" s="77">
        <f t="shared" si="27"/>
        <v>0</v>
      </c>
      <c r="K204" s="77">
        <f t="shared" si="28"/>
        <v>5848217</v>
      </c>
      <c r="L204" s="77">
        <f t="shared" si="29"/>
        <v>11696434</v>
      </c>
      <c r="M204" s="65" t="s">
        <v>535</v>
      </c>
      <c r="N204" s="66" t="s">
        <v>190</v>
      </c>
      <c r="O204" s="66" t="s">
        <v>52</v>
      </c>
      <c r="P204" s="66" t="s">
        <v>52</v>
      </c>
      <c r="Q204" s="66" t="s">
        <v>518</v>
      </c>
      <c r="R204" s="66" t="s">
        <v>63</v>
      </c>
      <c r="S204" s="66" t="s">
        <v>64</v>
      </c>
      <c r="T204" s="66" t="s">
        <v>64</v>
      </c>
      <c r="U204" s="76"/>
      <c r="V204" s="76"/>
      <c r="W204" s="76"/>
      <c r="X204" s="76">
        <v>1</v>
      </c>
      <c r="Y204" s="76">
        <v>2</v>
      </c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66" t="s">
        <v>52</v>
      </c>
      <c r="AS204" s="66" t="s">
        <v>52</v>
      </c>
      <c r="AT204" s="76"/>
      <c r="AU204" s="66" t="s">
        <v>536</v>
      </c>
      <c r="AV204" s="76">
        <v>176</v>
      </c>
    </row>
    <row r="205" spans="1:48" ht="30" customHeight="1" x14ac:dyDescent="0.3">
      <c r="A205" s="65" t="s">
        <v>508</v>
      </c>
      <c r="B205" s="65" t="s">
        <v>509</v>
      </c>
      <c r="C205" s="65" t="s">
        <v>505</v>
      </c>
      <c r="D205" s="75">
        <v>1</v>
      </c>
      <c r="E205" s="77">
        <f>ROUNDDOWN(SUMIF(X197:X205, RIGHTB(N205, 1), L197:L205)*W205, 0)</f>
        <v>17564413</v>
      </c>
      <c r="F205" s="77">
        <f t="shared" si="25"/>
        <v>17564413</v>
      </c>
      <c r="G205" s="77">
        <v>0</v>
      </c>
      <c r="H205" s="77">
        <f t="shared" si="26"/>
        <v>0</v>
      </c>
      <c r="I205" s="77">
        <v>0</v>
      </c>
      <c r="J205" s="77">
        <f t="shared" si="27"/>
        <v>0</v>
      </c>
      <c r="K205" s="77">
        <f t="shared" si="28"/>
        <v>17564413</v>
      </c>
      <c r="L205" s="77">
        <f t="shared" si="29"/>
        <v>17564413</v>
      </c>
      <c r="M205" s="65" t="s">
        <v>52</v>
      </c>
      <c r="N205" s="66" t="s">
        <v>510</v>
      </c>
      <c r="O205" s="66" t="s">
        <v>52</v>
      </c>
      <c r="P205" s="66" t="s">
        <v>52</v>
      </c>
      <c r="Q205" s="66" t="s">
        <v>518</v>
      </c>
      <c r="R205" s="66" t="s">
        <v>64</v>
      </c>
      <c r="S205" s="66" t="s">
        <v>64</v>
      </c>
      <c r="T205" s="66" t="s">
        <v>64</v>
      </c>
      <c r="U205" s="76">
        <v>3</v>
      </c>
      <c r="V205" s="76">
        <v>0</v>
      </c>
      <c r="W205" s="76">
        <v>0.1</v>
      </c>
      <c r="X205" s="76"/>
      <c r="Y205" s="76">
        <v>2</v>
      </c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66" t="s">
        <v>52</v>
      </c>
      <c r="AS205" s="66" t="s">
        <v>52</v>
      </c>
      <c r="AT205" s="76"/>
      <c r="AU205" s="66" t="s">
        <v>539</v>
      </c>
      <c r="AV205" s="76">
        <v>179</v>
      </c>
    </row>
    <row r="206" spans="1:48" ht="30" customHeight="1" x14ac:dyDescent="0.3">
      <c r="A206" s="65" t="s">
        <v>358</v>
      </c>
      <c r="B206" s="65" t="s">
        <v>359</v>
      </c>
      <c r="C206" s="65" t="s">
        <v>176</v>
      </c>
      <c r="D206" s="75">
        <v>6</v>
      </c>
      <c r="E206" s="77">
        <f>TRUNC(일위대가목록!E106,0)</f>
        <v>37617</v>
      </c>
      <c r="F206" s="77">
        <f>TRUNC(E206*D206, 0)</f>
        <v>225702</v>
      </c>
      <c r="G206" s="77">
        <f>TRUNC(일위대가목록!F106,0)</f>
        <v>1880899</v>
      </c>
      <c r="H206" s="77">
        <f>TRUNC(G206*D206, 0)</f>
        <v>11285394</v>
      </c>
      <c r="I206" s="77">
        <f>TRUNC(일위대가목록!G106,0)</f>
        <v>0</v>
      </c>
      <c r="J206" s="77">
        <f>TRUNC(I206*D206, 0)</f>
        <v>0</v>
      </c>
      <c r="K206" s="77">
        <f t="shared" ref="K206:L208" si="30">TRUNC(E206+G206+I206, 0)</f>
        <v>1918516</v>
      </c>
      <c r="L206" s="77">
        <f t="shared" si="30"/>
        <v>11511096</v>
      </c>
      <c r="M206" s="65" t="s">
        <v>531</v>
      </c>
      <c r="N206" s="66" t="s">
        <v>360</v>
      </c>
      <c r="O206" s="66" t="s">
        <v>52</v>
      </c>
      <c r="P206" s="66" t="s">
        <v>52</v>
      </c>
      <c r="Q206" s="66" t="s">
        <v>518</v>
      </c>
      <c r="R206" s="66" t="s">
        <v>63</v>
      </c>
      <c r="S206" s="66" t="s">
        <v>64</v>
      </c>
      <c r="T206" s="66" t="s">
        <v>64</v>
      </c>
      <c r="U206" s="76"/>
      <c r="V206" s="76"/>
      <c r="W206" s="76"/>
      <c r="X206" s="76">
        <v>1</v>
      </c>
      <c r="Y206" s="76">
        <v>2</v>
      </c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66" t="s">
        <v>52</v>
      </c>
      <c r="AS206" s="66" t="s">
        <v>52</v>
      </c>
      <c r="AT206" s="76"/>
      <c r="AU206" s="66" t="s">
        <v>532</v>
      </c>
      <c r="AV206" s="76">
        <v>174</v>
      </c>
    </row>
    <row r="207" spans="1:48" ht="30" customHeight="1" x14ac:dyDescent="0.3">
      <c r="A207" s="65" t="s">
        <v>175</v>
      </c>
      <c r="B207" s="65" t="s">
        <v>52</v>
      </c>
      <c r="C207" s="65" t="s">
        <v>176</v>
      </c>
      <c r="D207" s="75">
        <v>3</v>
      </c>
      <c r="E207" s="77">
        <f>TRUNC(일위대가목록!E24,0)</f>
        <v>30328</v>
      </c>
      <c r="F207" s="77">
        <f>TRUNC(E207*D207, 0)</f>
        <v>90984</v>
      </c>
      <c r="G207" s="77">
        <f>TRUNC(일위대가목록!F24,0)</f>
        <v>1516415</v>
      </c>
      <c r="H207" s="77">
        <f>TRUNC(G207*D207, 0)</f>
        <v>4549245</v>
      </c>
      <c r="I207" s="77">
        <f>TRUNC(일위대가목록!G24,0)</f>
        <v>0</v>
      </c>
      <c r="J207" s="77">
        <f>TRUNC(I207*D207, 0)</f>
        <v>0</v>
      </c>
      <c r="K207" s="77">
        <f t="shared" si="30"/>
        <v>1546743</v>
      </c>
      <c r="L207" s="77">
        <f t="shared" si="30"/>
        <v>4640229</v>
      </c>
      <c r="M207" s="65" t="s">
        <v>537</v>
      </c>
      <c r="N207" s="66" t="s">
        <v>178</v>
      </c>
      <c r="O207" s="66" t="s">
        <v>52</v>
      </c>
      <c r="P207" s="66" t="s">
        <v>52</v>
      </c>
      <c r="Q207" s="66" t="s">
        <v>518</v>
      </c>
      <c r="R207" s="66" t="s">
        <v>63</v>
      </c>
      <c r="S207" s="66" t="s">
        <v>64</v>
      </c>
      <c r="T207" s="66" t="s">
        <v>64</v>
      </c>
      <c r="U207" s="76"/>
      <c r="V207" s="76"/>
      <c r="W207" s="76"/>
      <c r="X207" s="76">
        <v>1</v>
      </c>
      <c r="Y207" s="76">
        <v>2</v>
      </c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66" t="s">
        <v>52</v>
      </c>
      <c r="AS207" s="66" t="s">
        <v>52</v>
      </c>
      <c r="AT207" s="76"/>
      <c r="AU207" s="66" t="s">
        <v>538</v>
      </c>
      <c r="AV207" s="76">
        <v>177</v>
      </c>
    </row>
    <row r="208" spans="1:48" ht="30" customHeight="1" x14ac:dyDescent="0.3">
      <c r="A208" s="75" t="s">
        <v>3130</v>
      </c>
      <c r="B208" s="75"/>
      <c r="C208" s="75" t="s">
        <v>3131</v>
      </c>
      <c r="D208" s="75">
        <v>1</v>
      </c>
      <c r="E208" s="100">
        <f>예비품!L216</f>
        <v>3610000</v>
      </c>
      <c r="F208" s="100">
        <f>TRUNC(E208*D208, 0)</f>
        <v>3610000</v>
      </c>
      <c r="G208" s="96"/>
      <c r="H208" s="96"/>
      <c r="I208" s="96"/>
      <c r="J208" s="96"/>
      <c r="K208" s="100">
        <f t="shared" si="30"/>
        <v>3610000</v>
      </c>
      <c r="L208" s="100">
        <f t="shared" si="30"/>
        <v>3610000</v>
      </c>
      <c r="M208" s="75"/>
    </row>
    <row r="209" spans="1:48" ht="30" customHeight="1" x14ac:dyDescent="0.3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</row>
    <row r="210" spans="1:48" ht="30" customHeight="1" x14ac:dyDescent="0.3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</row>
    <row r="211" spans="1:48" ht="30" customHeight="1" x14ac:dyDescent="0.3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</row>
    <row r="212" spans="1:48" ht="30" customHeight="1" x14ac:dyDescent="0.3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</row>
    <row r="213" spans="1:48" ht="30" customHeight="1" x14ac:dyDescent="0.3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</row>
    <row r="214" spans="1:48" ht="30" customHeight="1" x14ac:dyDescent="0.3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</row>
    <row r="215" spans="1:48" ht="30" customHeight="1" x14ac:dyDescent="0.3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</row>
    <row r="216" spans="1:48" ht="30" customHeight="1" x14ac:dyDescent="0.3">
      <c r="A216" s="65" t="s">
        <v>206</v>
      </c>
      <c r="B216" s="75"/>
      <c r="C216" s="75"/>
      <c r="D216" s="75"/>
      <c r="E216" s="75"/>
      <c r="F216" s="77">
        <f>SUM(F197:F205)+F208</f>
        <v>196818552</v>
      </c>
      <c r="G216" s="75"/>
      <c r="H216" s="77">
        <f>SUM(H197:H205)</f>
        <v>0</v>
      </c>
      <c r="I216" s="75"/>
      <c r="J216" s="77">
        <f>SUM(J197:J215)</f>
        <v>0</v>
      </c>
      <c r="K216" s="75"/>
      <c r="L216" s="77">
        <f>SUM(L197:L205)+L208</f>
        <v>196818552</v>
      </c>
      <c r="M216" s="75"/>
      <c r="N216" s="68" t="s">
        <v>207</v>
      </c>
    </row>
    <row r="217" spans="1:48" ht="30" hidden="1" customHeight="1" x14ac:dyDescent="0.3">
      <c r="A217" s="65" t="s">
        <v>3094</v>
      </c>
      <c r="B217" s="81" t="s">
        <v>549</v>
      </c>
      <c r="C217" s="81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76"/>
      <c r="O217" s="76"/>
      <c r="P217" s="76"/>
      <c r="Q217" s="66" t="s">
        <v>518</v>
      </c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</row>
    <row r="218" spans="1:48" ht="30" hidden="1" customHeight="1" x14ac:dyDescent="0.3">
      <c r="A218" s="65" t="s">
        <v>3092</v>
      </c>
      <c r="B218" s="65" t="s">
        <v>3048</v>
      </c>
      <c r="C218" s="65" t="s">
        <v>3093</v>
      </c>
      <c r="D218" s="81">
        <v>6</v>
      </c>
      <c r="E218" s="77">
        <f>일위대가목록!E113</f>
        <v>2302681</v>
      </c>
      <c r="F218" s="77">
        <f>E218*D218</f>
        <v>13816086</v>
      </c>
      <c r="G218" s="77"/>
      <c r="H218" s="77"/>
      <c r="I218" s="77"/>
      <c r="J218" s="77"/>
      <c r="K218" s="77">
        <f t="shared" ref="K218:L218" si="31">TRUNC(E218+G218+I218, 0)</f>
        <v>2302681</v>
      </c>
      <c r="L218" s="77">
        <f t="shared" si="31"/>
        <v>13816086</v>
      </c>
      <c r="M218" s="65"/>
      <c r="N218" s="66" t="s">
        <v>340</v>
      </c>
      <c r="O218" s="66" t="s">
        <v>52</v>
      </c>
      <c r="P218" s="66" t="s">
        <v>52</v>
      </c>
      <c r="Q218" s="66" t="s">
        <v>518</v>
      </c>
      <c r="R218" s="66" t="s">
        <v>63</v>
      </c>
      <c r="S218" s="66" t="s">
        <v>64</v>
      </c>
      <c r="T218" s="66" t="s">
        <v>64</v>
      </c>
      <c r="U218" s="76"/>
      <c r="V218" s="76"/>
      <c r="W218" s="76"/>
      <c r="X218" s="76">
        <v>1</v>
      </c>
      <c r="Y218" s="76">
        <v>2</v>
      </c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66" t="s">
        <v>52</v>
      </c>
      <c r="AS218" s="66" t="s">
        <v>52</v>
      </c>
      <c r="AT218" s="76"/>
      <c r="AU218" s="66" t="s">
        <v>520</v>
      </c>
      <c r="AV218" s="76">
        <v>168</v>
      </c>
    </row>
    <row r="219" spans="1:48" ht="30" hidden="1" customHeight="1" x14ac:dyDescent="0.3">
      <c r="A219" s="65"/>
      <c r="B219" s="65"/>
      <c r="C219" s="65"/>
      <c r="D219" s="81"/>
      <c r="E219" s="77"/>
      <c r="F219" s="77"/>
      <c r="G219" s="77"/>
      <c r="H219" s="77"/>
      <c r="I219" s="77"/>
      <c r="J219" s="77"/>
      <c r="K219" s="77"/>
      <c r="L219" s="77"/>
      <c r="M219" s="65"/>
      <c r="N219" s="66" t="s">
        <v>344</v>
      </c>
      <c r="O219" s="66" t="s">
        <v>52</v>
      </c>
      <c r="P219" s="66" t="s">
        <v>52</v>
      </c>
      <c r="Q219" s="66" t="s">
        <v>518</v>
      </c>
      <c r="R219" s="66" t="s">
        <v>63</v>
      </c>
      <c r="S219" s="66" t="s">
        <v>64</v>
      </c>
      <c r="T219" s="66" t="s">
        <v>64</v>
      </c>
      <c r="U219" s="76"/>
      <c r="V219" s="76"/>
      <c r="W219" s="76"/>
      <c r="X219" s="76">
        <v>1</v>
      </c>
      <c r="Y219" s="76">
        <v>2</v>
      </c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66" t="s">
        <v>52</v>
      </c>
      <c r="AS219" s="66" t="s">
        <v>52</v>
      </c>
      <c r="AT219" s="76"/>
      <c r="AU219" s="66" t="s">
        <v>522</v>
      </c>
      <c r="AV219" s="76">
        <v>169</v>
      </c>
    </row>
    <row r="220" spans="1:48" ht="30" hidden="1" customHeight="1" x14ac:dyDescent="0.3">
      <c r="A220" s="65"/>
      <c r="B220" s="65"/>
      <c r="C220" s="65"/>
      <c r="D220" s="81"/>
      <c r="E220" s="77"/>
      <c r="F220" s="77"/>
      <c r="G220" s="77"/>
      <c r="H220" s="77"/>
      <c r="I220" s="77"/>
      <c r="J220" s="77"/>
      <c r="K220" s="77"/>
      <c r="L220" s="77"/>
      <c r="M220" s="65"/>
      <c r="N220" s="66" t="s">
        <v>347</v>
      </c>
      <c r="O220" s="66" t="s">
        <v>52</v>
      </c>
      <c r="P220" s="66" t="s">
        <v>52</v>
      </c>
      <c r="Q220" s="66" t="s">
        <v>518</v>
      </c>
      <c r="R220" s="66" t="s">
        <v>63</v>
      </c>
      <c r="S220" s="66" t="s">
        <v>64</v>
      </c>
      <c r="T220" s="66" t="s">
        <v>64</v>
      </c>
      <c r="U220" s="76"/>
      <c r="V220" s="76"/>
      <c r="W220" s="76"/>
      <c r="X220" s="76">
        <v>1</v>
      </c>
      <c r="Y220" s="76">
        <v>2</v>
      </c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66" t="s">
        <v>52</v>
      </c>
      <c r="AS220" s="66" t="s">
        <v>52</v>
      </c>
      <c r="AT220" s="76"/>
      <c r="AU220" s="66" t="s">
        <v>524</v>
      </c>
      <c r="AV220" s="76">
        <v>170</v>
      </c>
    </row>
    <row r="221" spans="1:48" ht="30" hidden="1" customHeight="1" x14ac:dyDescent="0.3">
      <c r="A221" s="65"/>
      <c r="B221" s="65"/>
      <c r="C221" s="65"/>
      <c r="D221" s="81"/>
      <c r="E221" s="77"/>
      <c r="F221" s="77"/>
      <c r="G221" s="77"/>
      <c r="H221" s="77"/>
      <c r="I221" s="77"/>
      <c r="J221" s="77"/>
      <c r="K221" s="77"/>
      <c r="L221" s="77"/>
      <c r="M221" s="65"/>
      <c r="N221" s="66" t="s">
        <v>350</v>
      </c>
      <c r="O221" s="66" t="s">
        <v>52</v>
      </c>
      <c r="P221" s="66" t="s">
        <v>52</v>
      </c>
      <c r="Q221" s="66" t="s">
        <v>518</v>
      </c>
      <c r="R221" s="66" t="s">
        <v>63</v>
      </c>
      <c r="S221" s="66" t="s">
        <v>64</v>
      </c>
      <c r="T221" s="66" t="s">
        <v>64</v>
      </c>
      <c r="U221" s="76"/>
      <c r="V221" s="76"/>
      <c r="W221" s="76"/>
      <c r="X221" s="76">
        <v>1</v>
      </c>
      <c r="Y221" s="76">
        <v>2</v>
      </c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66" t="s">
        <v>52</v>
      </c>
      <c r="AS221" s="66" t="s">
        <v>52</v>
      </c>
      <c r="AT221" s="76"/>
      <c r="AU221" s="66" t="s">
        <v>526</v>
      </c>
      <c r="AV221" s="76">
        <v>171</v>
      </c>
    </row>
    <row r="222" spans="1:48" ht="30" hidden="1" customHeight="1" x14ac:dyDescent="0.3">
      <c r="A222" s="65"/>
      <c r="B222" s="65"/>
      <c r="C222" s="65"/>
      <c r="D222" s="81"/>
      <c r="E222" s="77"/>
      <c r="F222" s="77"/>
      <c r="G222" s="77"/>
      <c r="H222" s="77"/>
      <c r="I222" s="77"/>
      <c r="J222" s="77"/>
      <c r="K222" s="77"/>
      <c r="L222" s="77"/>
      <c r="M222" s="65"/>
      <c r="N222" s="66" t="s">
        <v>353</v>
      </c>
      <c r="O222" s="66" t="s">
        <v>52</v>
      </c>
      <c r="P222" s="66" t="s">
        <v>52</v>
      </c>
      <c r="Q222" s="66" t="s">
        <v>518</v>
      </c>
      <c r="R222" s="66" t="s">
        <v>63</v>
      </c>
      <c r="S222" s="66" t="s">
        <v>64</v>
      </c>
      <c r="T222" s="66" t="s">
        <v>64</v>
      </c>
      <c r="U222" s="76"/>
      <c r="V222" s="76"/>
      <c r="W222" s="76"/>
      <c r="X222" s="76">
        <v>1</v>
      </c>
      <c r="Y222" s="76">
        <v>2</v>
      </c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66" t="s">
        <v>52</v>
      </c>
      <c r="AS222" s="66" t="s">
        <v>52</v>
      </c>
      <c r="AT222" s="76"/>
      <c r="AU222" s="66" t="s">
        <v>528</v>
      </c>
      <c r="AV222" s="76">
        <v>172</v>
      </c>
    </row>
    <row r="223" spans="1:48" ht="30" hidden="1" customHeight="1" x14ac:dyDescent="0.3">
      <c r="A223" s="65"/>
      <c r="B223" s="65"/>
      <c r="C223" s="65"/>
      <c r="D223" s="81"/>
      <c r="E223" s="77"/>
      <c r="F223" s="77"/>
      <c r="G223" s="77"/>
      <c r="H223" s="77"/>
      <c r="I223" s="77"/>
      <c r="J223" s="77"/>
      <c r="K223" s="77"/>
      <c r="L223" s="77"/>
      <c r="M223" s="65"/>
      <c r="N223" s="66" t="s">
        <v>356</v>
      </c>
      <c r="O223" s="66" t="s">
        <v>52</v>
      </c>
      <c r="P223" s="66" t="s">
        <v>52</v>
      </c>
      <c r="Q223" s="66" t="s">
        <v>518</v>
      </c>
      <c r="R223" s="66" t="s">
        <v>63</v>
      </c>
      <c r="S223" s="66" t="s">
        <v>64</v>
      </c>
      <c r="T223" s="66" t="s">
        <v>64</v>
      </c>
      <c r="U223" s="76"/>
      <c r="V223" s="76"/>
      <c r="W223" s="76"/>
      <c r="X223" s="76">
        <v>1</v>
      </c>
      <c r="Y223" s="76">
        <v>2</v>
      </c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66" t="s">
        <v>52</v>
      </c>
      <c r="AS223" s="66" t="s">
        <v>52</v>
      </c>
      <c r="AT223" s="76"/>
      <c r="AU223" s="66" t="s">
        <v>530</v>
      </c>
      <c r="AV223" s="76">
        <v>173</v>
      </c>
    </row>
    <row r="224" spans="1:48" ht="30" hidden="1" customHeight="1" x14ac:dyDescent="0.3">
      <c r="A224" s="65"/>
      <c r="B224" s="65"/>
      <c r="C224" s="65"/>
      <c r="D224" s="81"/>
      <c r="E224" s="77"/>
      <c r="F224" s="77"/>
      <c r="G224" s="77"/>
      <c r="H224" s="77"/>
      <c r="I224" s="77"/>
      <c r="J224" s="77"/>
      <c r="K224" s="77"/>
      <c r="L224" s="77"/>
      <c r="M224" s="65"/>
      <c r="N224" s="66" t="s">
        <v>360</v>
      </c>
      <c r="O224" s="66" t="s">
        <v>52</v>
      </c>
      <c r="P224" s="66" t="s">
        <v>52</v>
      </c>
      <c r="Q224" s="66" t="s">
        <v>518</v>
      </c>
      <c r="R224" s="66" t="s">
        <v>63</v>
      </c>
      <c r="S224" s="66" t="s">
        <v>64</v>
      </c>
      <c r="T224" s="66" t="s">
        <v>64</v>
      </c>
      <c r="U224" s="76"/>
      <c r="V224" s="76"/>
      <c r="W224" s="76"/>
      <c r="X224" s="76">
        <v>1</v>
      </c>
      <c r="Y224" s="76">
        <v>2</v>
      </c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66" t="s">
        <v>52</v>
      </c>
      <c r="AS224" s="66" t="s">
        <v>52</v>
      </c>
      <c r="AT224" s="76"/>
      <c r="AU224" s="66" t="s">
        <v>532</v>
      </c>
      <c r="AV224" s="76">
        <v>174</v>
      </c>
    </row>
    <row r="225" spans="1:48" ht="30" hidden="1" customHeight="1" x14ac:dyDescent="0.3">
      <c r="A225" s="65"/>
      <c r="B225" s="65"/>
      <c r="C225" s="65"/>
      <c r="D225" s="81"/>
      <c r="E225" s="77"/>
      <c r="F225" s="77"/>
      <c r="G225" s="77"/>
      <c r="H225" s="77"/>
      <c r="I225" s="77"/>
      <c r="J225" s="77"/>
      <c r="K225" s="77"/>
      <c r="L225" s="77"/>
      <c r="M225" s="65"/>
      <c r="N225" s="66" t="s">
        <v>187</v>
      </c>
      <c r="O225" s="66" t="s">
        <v>52</v>
      </c>
      <c r="P225" s="66" t="s">
        <v>52</v>
      </c>
      <c r="Q225" s="66" t="s">
        <v>518</v>
      </c>
      <c r="R225" s="66" t="s">
        <v>63</v>
      </c>
      <c r="S225" s="66" t="s">
        <v>64</v>
      </c>
      <c r="T225" s="66" t="s">
        <v>64</v>
      </c>
      <c r="U225" s="76"/>
      <c r="V225" s="76"/>
      <c r="W225" s="76"/>
      <c r="X225" s="76">
        <v>1</v>
      </c>
      <c r="Y225" s="76">
        <v>2</v>
      </c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66" t="s">
        <v>52</v>
      </c>
      <c r="AS225" s="66" t="s">
        <v>52</v>
      </c>
      <c r="AT225" s="76"/>
      <c r="AU225" s="66" t="s">
        <v>534</v>
      </c>
      <c r="AV225" s="76">
        <v>175</v>
      </c>
    </row>
    <row r="226" spans="1:48" ht="30" hidden="1" customHeight="1" x14ac:dyDescent="0.3">
      <c r="A226" s="65"/>
      <c r="B226" s="65"/>
      <c r="C226" s="65"/>
      <c r="D226" s="81"/>
      <c r="E226" s="77"/>
      <c r="F226" s="77"/>
      <c r="G226" s="77"/>
      <c r="H226" s="77"/>
      <c r="I226" s="77"/>
      <c r="J226" s="77"/>
      <c r="K226" s="77"/>
      <c r="L226" s="77"/>
      <c r="M226" s="65"/>
      <c r="N226" s="66" t="s">
        <v>190</v>
      </c>
      <c r="O226" s="66" t="s">
        <v>52</v>
      </c>
      <c r="P226" s="66" t="s">
        <v>52</v>
      </c>
      <c r="Q226" s="66" t="s">
        <v>518</v>
      </c>
      <c r="R226" s="66" t="s">
        <v>63</v>
      </c>
      <c r="S226" s="66" t="s">
        <v>64</v>
      </c>
      <c r="T226" s="66" t="s">
        <v>64</v>
      </c>
      <c r="U226" s="76"/>
      <c r="V226" s="76"/>
      <c r="W226" s="76"/>
      <c r="X226" s="76">
        <v>1</v>
      </c>
      <c r="Y226" s="76">
        <v>2</v>
      </c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66" t="s">
        <v>52</v>
      </c>
      <c r="AS226" s="66" t="s">
        <v>52</v>
      </c>
      <c r="AT226" s="76"/>
      <c r="AU226" s="66" t="s">
        <v>536</v>
      </c>
      <c r="AV226" s="76">
        <v>176</v>
      </c>
    </row>
    <row r="227" spans="1:48" ht="30" hidden="1" customHeight="1" x14ac:dyDescent="0.3">
      <c r="A227" s="65"/>
      <c r="B227" s="65"/>
      <c r="C227" s="65"/>
      <c r="D227" s="81"/>
      <c r="E227" s="77"/>
      <c r="F227" s="77"/>
      <c r="G227" s="77"/>
      <c r="H227" s="77"/>
      <c r="I227" s="77"/>
      <c r="J227" s="77"/>
      <c r="K227" s="77"/>
      <c r="L227" s="77"/>
      <c r="M227" s="65"/>
      <c r="N227" s="66" t="s">
        <v>178</v>
      </c>
      <c r="O227" s="66" t="s">
        <v>52</v>
      </c>
      <c r="P227" s="66" t="s">
        <v>52</v>
      </c>
      <c r="Q227" s="66" t="s">
        <v>518</v>
      </c>
      <c r="R227" s="66" t="s">
        <v>63</v>
      </c>
      <c r="S227" s="66" t="s">
        <v>64</v>
      </c>
      <c r="T227" s="66" t="s">
        <v>64</v>
      </c>
      <c r="U227" s="76"/>
      <c r="V227" s="76"/>
      <c r="W227" s="76"/>
      <c r="X227" s="76">
        <v>1</v>
      </c>
      <c r="Y227" s="76">
        <v>2</v>
      </c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66" t="s">
        <v>52</v>
      </c>
      <c r="AS227" s="66" t="s">
        <v>52</v>
      </c>
      <c r="AT227" s="76"/>
      <c r="AU227" s="66" t="s">
        <v>538</v>
      </c>
      <c r="AV227" s="76">
        <v>177</v>
      </c>
    </row>
    <row r="228" spans="1:48" ht="30" hidden="1" customHeight="1" x14ac:dyDescent="0.3">
      <c r="A228" s="65" t="s">
        <v>508</v>
      </c>
      <c r="B228" s="65" t="s">
        <v>509</v>
      </c>
      <c r="C228" s="65" t="s">
        <v>505</v>
      </c>
      <c r="D228" s="81">
        <v>1</v>
      </c>
      <c r="E228" s="77">
        <f>ROUNDDOWN(SUMIF(X218:X229, RIGHTB(N228, 1), L218:L229)*W228, 0)</f>
        <v>1381608</v>
      </c>
      <c r="F228" s="77">
        <f t="shared" ref="F228:F229" si="32">TRUNC(E228*D228, 0)</f>
        <v>1381608</v>
      </c>
      <c r="G228" s="77">
        <v>0</v>
      </c>
      <c r="H228" s="77">
        <f t="shared" ref="H228:H229" si="33">TRUNC(G228*D228, 0)</f>
        <v>0</v>
      </c>
      <c r="I228" s="77">
        <v>0</v>
      </c>
      <c r="J228" s="77">
        <f t="shared" ref="J228:J229" si="34">TRUNC(I228*D228, 0)</f>
        <v>0</v>
      </c>
      <c r="K228" s="77">
        <f t="shared" ref="K228:K229" si="35">TRUNC(E228+G228+I228, 0)</f>
        <v>1381608</v>
      </c>
      <c r="L228" s="77">
        <f t="shared" ref="L228:L229" si="36">TRUNC(F228+H228+J228, 0)</f>
        <v>1381608</v>
      </c>
      <c r="M228" s="65" t="s">
        <v>52</v>
      </c>
      <c r="N228" s="66" t="s">
        <v>510</v>
      </c>
      <c r="O228" s="66" t="s">
        <v>52</v>
      </c>
      <c r="P228" s="66" t="s">
        <v>52</v>
      </c>
      <c r="Q228" s="66" t="s">
        <v>518</v>
      </c>
      <c r="R228" s="66" t="s">
        <v>64</v>
      </c>
      <c r="S228" s="66" t="s">
        <v>64</v>
      </c>
      <c r="T228" s="66" t="s">
        <v>64</v>
      </c>
      <c r="U228" s="76">
        <v>3</v>
      </c>
      <c r="V228" s="76">
        <v>0</v>
      </c>
      <c r="W228" s="76">
        <v>0.1</v>
      </c>
      <c r="X228" s="76"/>
      <c r="Y228" s="76">
        <v>2</v>
      </c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66" t="s">
        <v>52</v>
      </c>
      <c r="AS228" s="66" t="s">
        <v>52</v>
      </c>
      <c r="AT228" s="76"/>
      <c r="AU228" s="66" t="s">
        <v>539</v>
      </c>
      <c r="AV228" s="76">
        <v>179</v>
      </c>
    </row>
    <row r="229" spans="1:48" ht="30" hidden="1" customHeight="1" x14ac:dyDescent="0.3">
      <c r="A229" s="65" t="s">
        <v>540</v>
      </c>
      <c r="B229" s="65" t="s">
        <v>541</v>
      </c>
      <c r="C229" s="65" t="s">
        <v>505</v>
      </c>
      <c r="D229" s="81">
        <v>1</v>
      </c>
      <c r="E229" s="77">
        <f>ROUNDDOWN(SUMIF(Y218:Y229, RIGHTB(N229, 1), L218:L229)*W229, 0)</f>
        <v>82067</v>
      </c>
      <c r="F229" s="77">
        <f t="shared" si="32"/>
        <v>82067</v>
      </c>
      <c r="G229" s="77">
        <v>0</v>
      </c>
      <c r="H229" s="77">
        <f t="shared" si="33"/>
        <v>0</v>
      </c>
      <c r="I229" s="77">
        <v>0</v>
      </c>
      <c r="J229" s="77">
        <f t="shared" si="34"/>
        <v>0</v>
      </c>
      <c r="K229" s="77">
        <f t="shared" si="35"/>
        <v>82067</v>
      </c>
      <c r="L229" s="77">
        <f t="shared" si="36"/>
        <v>82067</v>
      </c>
      <c r="M229" s="65" t="s">
        <v>52</v>
      </c>
      <c r="N229" s="66" t="s">
        <v>542</v>
      </c>
      <c r="O229" s="66" t="s">
        <v>52</v>
      </c>
      <c r="P229" s="66" t="s">
        <v>52</v>
      </c>
      <c r="Q229" s="66" t="s">
        <v>518</v>
      </c>
      <c r="R229" s="66" t="s">
        <v>64</v>
      </c>
      <c r="S229" s="66" t="s">
        <v>64</v>
      </c>
      <c r="T229" s="66" t="s">
        <v>64</v>
      </c>
      <c r="U229" s="76">
        <v>3</v>
      </c>
      <c r="V229" s="76">
        <v>0</v>
      </c>
      <c r="W229" s="76">
        <v>5.4000000000000003E-3</v>
      </c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66" t="s">
        <v>52</v>
      </c>
      <c r="AS229" s="66" t="s">
        <v>52</v>
      </c>
      <c r="AT229" s="76"/>
      <c r="AU229" s="66" t="s">
        <v>543</v>
      </c>
      <c r="AV229" s="76">
        <v>180</v>
      </c>
    </row>
    <row r="230" spans="1:48" ht="30" hidden="1" customHeight="1" x14ac:dyDescent="0.3">
      <c r="A230" s="81"/>
      <c r="B230" s="81"/>
      <c r="C230" s="81"/>
      <c r="D230" s="81"/>
      <c r="E230" s="81"/>
      <c r="F230" s="81"/>
      <c r="G230" s="81"/>
      <c r="H230" s="81"/>
      <c r="I230" s="81"/>
      <c r="J230" s="81"/>
      <c r="K230" s="81"/>
      <c r="L230" s="81"/>
      <c r="M230" s="81"/>
    </row>
    <row r="231" spans="1:48" ht="30" hidden="1" customHeight="1" x14ac:dyDescent="0.3">
      <c r="A231" s="81"/>
      <c r="B231" s="81"/>
      <c r="C231" s="81"/>
      <c r="D231" s="81"/>
      <c r="E231" s="81"/>
      <c r="F231" s="81"/>
      <c r="G231" s="81"/>
      <c r="H231" s="81"/>
      <c r="I231" s="81"/>
      <c r="J231" s="81"/>
      <c r="K231" s="81"/>
      <c r="L231" s="81"/>
      <c r="M231" s="81"/>
    </row>
    <row r="232" spans="1:48" ht="30" hidden="1" customHeight="1" x14ac:dyDescent="0.3">
      <c r="A232" s="81"/>
      <c r="B232" s="81"/>
      <c r="C232" s="81"/>
      <c r="D232" s="81"/>
      <c r="E232" s="81"/>
      <c r="F232" s="81"/>
      <c r="G232" s="81"/>
      <c r="H232" s="81"/>
      <c r="I232" s="81"/>
      <c r="J232" s="81"/>
      <c r="K232" s="81"/>
      <c r="L232" s="81"/>
      <c r="M232" s="81"/>
    </row>
    <row r="233" spans="1:48" ht="30" hidden="1" customHeight="1" x14ac:dyDescent="0.3">
      <c r="A233" s="81"/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</row>
    <row r="234" spans="1:48" ht="30" hidden="1" customHeight="1" x14ac:dyDescent="0.3">
      <c r="A234" s="81"/>
      <c r="B234" s="81"/>
      <c r="C234" s="81"/>
      <c r="D234" s="81"/>
      <c r="E234" s="81"/>
      <c r="F234" s="81"/>
      <c r="G234" s="81"/>
      <c r="H234" s="81"/>
      <c r="I234" s="81"/>
      <c r="J234" s="81"/>
      <c r="K234" s="81"/>
      <c r="L234" s="81"/>
      <c r="M234" s="81"/>
    </row>
    <row r="235" spans="1:48" ht="30" hidden="1" customHeight="1" x14ac:dyDescent="0.3">
      <c r="A235" s="81"/>
      <c r="B235" s="81"/>
      <c r="C235" s="81"/>
      <c r="D235" s="81"/>
      <c r="E235" s="81"/>
      <c r="F235" s="81"/>
      <c r="G235" s="81"/>
      <c r="H235" s="81"/>
      <c r="I235" s="81"/>
      <c r="J235" s="81"/>
      <c r="K235" s="81"/>
      <c r="L235" s="81"/>
      <c r="M235" s="81"/>
    </row>
    <row r="236" spans="1:48" ht="30" hidden="1" customHeight="1" x14ac:dyDescent="0.3">
      <c r="A236" s="81"/>
      <c r="B236" s="81"/>
      <c r="C236" s="81"/>
      <c r="D236" s="81"/>
      <c r="E236" s="81"/>
      <c r="F236" s="81"/>
      <c r="G236" s="81"/>
      <c r="H236" s="81"/>
      <c r="I236" s="81"/>
      <c r="J236" s="81"/>
      <c r="K236" s="81"/>
      <c r="L236" s="81"/>
      <c r="M236" s="81"/>
    </row>
    <row r="237" spans="1:48" ht="30" hidden="1" customHeight="1" x14ac:dyDescent="0.3">
      <c r="A237" s="81"/>
      <c r="B237" s="81"/>
      <c r="C237" s="81"/>
      <c r="D237" s="81"/>
      <c r="E237" s="81"/>
      <c r="F237" s="81"/>
      <c r="G237" s="81"/>
      <c r="H237" s="81"/>
      <c r="I237" s="81"/>
      <c r="J237" s="81"/>
      <c r="K237" s="81"/>
      <c r="L237" s="81"/>
      <c r="M237" s="81"/>
    </row>
    <row r="238" spans="1:48" ht="30" hidden="1" customHeight="1" x14ac:dyDescent="0.3">
      <c r="A238" s="81"/>
      <c r="B238" s="81"/>
      <c r="C238" s="81"/>
      <c r="D238" s="81"/>
      <c r="E238" s="81"/>
      <c r="F238" s="81"/>
      <c r="G238" s="81"/>
      <c r="H238" s="81"/>
      <c r="I238" s="81"/>
      <c r="J238" s="81"/>
      <c r="K238" s="81"/>
      <c r="L238" s="81"/>
      <c r="M238" s="81"/>
    </row>
    <row r="239" spans="1:48" ht="30" hidden="1" customHeight="1" x14ac:dyDescent="0.3">
      <c r="A239" s="81"/>
      <c r="B239" s="81"/>
      <c r="C239" s="81"/>
      <c r="D239" s="81"/>
      <c r="E239" s="81"/>
      <c r="F239" s="81"/>
      <c r="G239" s="81"/>
      <c r="H239" s="81"/>
      <c r="I239" s="81"/>
      <c r="J239" s="81"/>
      <c r="K239" s="81"/>
      <c r="L239" s="81"/>
      <c r="M239" s="81"/>
    </row>
    <row r="240" spans="1:48" ht="30" hidden="1" customHeight="1" x14ac:dyDescent="0.3">
      <c r="A240" s="65" t="s">
        <v>206</v>
      </c>
      <c r="B240" s="81"/>
      <c r="C240" s="81"/>
      <c r="D240" s="81"/>
      <c r="E240" s="81"/>
      <c r="F240" s="77">
        <f>SUM(F218:F239)</f>
        <v>15279761</v>
      </c>
      <c r="G240" s="81"/>
      <c r="H240" s="77">
        <f>SUM(H218:H239)</f>
        <v>0</v>
      </c>
      <c r="I240" s="81"/>
      <c r="J240" s="77">
        <f>SUM(J218:J239)</f>
        <v>0</v>
      </c>
      <c r="K240" s="81"/>
      <c r="L240" s="77">
        <f>SUM(L218:L239)</f>
        <v>15279761</v>
      </c>
      <c r="M240" s="81"/>
      <c r="N240" s="68" t="s">
        <v>207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51" max="16383" man="1"/>
    <brk id="75" max="16383" man="1"/>
    <brk id="123" max="16383" man="1"/>
    <brk id="147" max="16383" man="1"/>
    <brk id="171" max="16383" man="1"/>
    <brk id="195" max="16383" man="1"/>
    <brk id="2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14"/>
  <sheetViews>
    <sheetView view="pageBreakPreview" topLeftCell="B1" zoomScale="85" zoomScaleNormal="100" zoomScaleSheetLayoutView="85" workbookViewId="0">
      <selection activeCell="C74" sqref="C74"/>
    </sheetView>
  </sheetViews>
  <sheetFormatPr defaultRowHeight="16.5" x14ac:dyDescent="0.3"/>
  <cols>
    <col min="1" max="1" width="11.625" style="68" hidden="1" customWidth="1"/>
    <col min="2" max="3" width="30.625" style="68" customWidth="1"/>
    <col min="4" max="4" width="4.625" style="68" customWidth="1"/>
    <col min="5" max="8" width="13.625" style="68" customWidth="1"/>
    <col min="9" max="9" width="8.625" style="68" customWidth="1"/>
    <col min="10" max="10" width="12.625" style="68" customWidth="1"/>
    <col min="11" max="12" width="2.625" style="68" hidden="1" customWidth="1"/>
    <col min="13" max="13" width="20.625" style="68" customWidth="1"/>
    <col min="14" max="14" width="2.625" style="68" hidden="1" customWidth="1"/>
    <col min="15" max="16384" width="9" style="68"/>
  </cols>
  <sheetData>
    <row r="1" spans="1:14" ht="30" customHeight="1" x14ac:dyDescent="0.3">
      <c r="A1" s="229" t="s">
        <v>550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</row>
    <row r="2" spans="1:14" ht="30" customHeight="1" x14ac:dyDescent="0.3">
      <c r="A2" s="227" t="s">
        <v>1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4" ht="30" customHeight="1" x14ac:dyDescent="0.3">
      <c r="A3" s="74" t="s">
        <v>551</v>
      </c>
      <c r="B3" s="74" t="s">
        <v>2</v>
      </c>
      <c r="C3" s="74" t="s">
        <v>3</v>
      </c>
      <c r="D3" s="74" t="s">
        <v>4</v>
      </c>
      <c r="E3" s="74" t="s">
        <v>552</v>
      </c>
      <c r="F3" s="74" t="s">
        <v>553</v>
      </c>
      <c r="G3" s="74" t="s">
        <v>554</v>
      </c>
      <c r="H3" s="74" t="s">
        <v>555</v>
      </c>
      <c r="I3" s="74" t="s">
        <v>556</v>
      </c>
      <c r="J3" s="74" t="s">
        <v>557</v>
      </c>
      <c r="K3" s="74" t="s">
        <v>558</v>
      </c>
      <c r="L3" s="74" t="s">
        <v>559</v>
      </c>
      <c r="M3" s="74" t="s">
        <v>560</v>
      </c>
      <c r="N3" s="78" t="s">
        <v>561</v>
      </c>
    </row>
    <row r="4" spans="1:14" ht="30" customHeight="1" x14ac:dyDescent="0.3">
      <c r="A4" s="65" t="s">
        <v>572</v>
      </c>
      <c r="B4" s="65" t="s">
        <v>573</v>
      </c>
      <c r="C4" s="65" t="s">
        <v>574</v>
      </c>
      <c r="D4" s="65" t="s">
        <v>575</v>
      </c>
      <c r="E4" s="79">
        <f>일위대가!F9</f>
        <v>8415</v>
      </c>
      <c r="F4" s="79">
        <f>일위대가!H9</f>
        <v>58296</v>
      </c>
      <c r="G4" s="79">
        <f>일위대가!J9</f>
        <v>13399</v>
      </c>
      <c r="H4" s="79">
        <f t="shared" ref="H4:H35" si="0">E4+F4+G4</f>
        <v>80110</v>
      </c>
      <c r="I4" s="65" t="s">
        <v>576</v>
      </c>
      <c r="J4" s="65" t="s">
        <v>52</v>
      </c>
      <c r="K4" s="65" t="s">
        <v>577</v>
      </c>
      <c r="L4" s="65" t="s">
        <v>52</v>
      </c>
      <c r="M4" s="65" t="s">
        <v>578</v>
      </c>
      <c r="N4" s="66" t="s">
        <v>63</v>
      </c>
    </row>
    <row r="5" spans="1:14" ht="30" customHeight="1" x14ac:dyDescent="0.3">
      <c r="A5" s="65" t="s">
        <v>597</v>
      </c>
      <c r="B5" s="65" t="s">
        <v>573</v>
      </c>
      <c r="C5" s="65" t="s">
        <v>598</v>
      </c>
      <c r="D5" s="65" t="s">
        <v>575</v>
      </c>
      <c r="E5" s="79">
        <f>일위대가!F16</f>
        <v>19685</v>
      </c>
      <c r="F5" s="79">
        <f>일위대가!H16</f>
        <v>58296</v>
      </c>
      <c r="G5" s="79">
        <f>일위대가!J16</f>
        <v>24001</v>
      </c>
      <c r="H5" s="79">
        <f t="shared" si="0"/>
        <v>101982</v>
      </c>
      <c r="I5" s="65" t="s">
        <v>599</v>
      </c>
      <c r="J5" s="65" t="s">
        <v>52</v>
      </c>
      <c r="K5" s="65" t="s">
        <v>577</v>
      </c>
      <c r="L5" s="65" t="s">
        <v>52</v>
      </c>
      <c r="M5" s="65" t="s">
        <v>600</v>
      </c>
      <c r="N5" s="66" t="s">
        <v>63</v>
      </c>
    </row>
    <row r="6" spans="1:14" ht="30" customHeight="1" x14ac:dyDescent="0.3">
      <c r="A6" s="65" t="s">
        <v>610</v>
      </c>
      <c r="B6" s="65" t="s">
        <v>611</v>
      </c>
      <c r="C6" s="65" t="s">
        <v>612</v>
      </c>
      <c r="D6" s="65" t="s">
        <v>575</v>
      </c>
      <c r="E6" s="79">
        <f>일위대가!F23</f>
        <v>9659</v>
      </c>
      <c r="F6" s="79">
        <f>일위대가!H23</f>
        <v>58296</v>
      </c>
      <c r="G6" s="79">
        <f>일위대가!J23</f>
        <v>15517</v>
      </c>
      <c r="H6" s="79">
        <f t="shared" si="0"/>
        <v>83472</v>
      </c>
      <c r="I6" s="65" t="s">
        <v>613</v>
      </c>
      <c r="J6" s="65" t="s">
        <v>52</v>
      </c>
      <c r="K6" s="65" t="s">
        <v>577</v>
      </c>
      <c r="L6" s="65" t="s">
        <v>52</v>
      </c>
      <c r="M6" s="65" t="s">
        <v>614</v>
      </c>
      <c r="N6" s="66" t="s">
        <v>63</v>
      </c>
    </row>
    <row r="7" spans="1:14" ht="30" customHeight="1" x14ac:dyDescent="0.3">
      <c r="A7" s="65" t="s">
        <v>622</v>
      </c>
      <c r="B7" s="65" t="s">
        <v>623</v>
      </c>
      <c r="C7" s="65" t="s">
        <v>624</v>
      </c>
      <c r="D7" s="65" t="s">
        <v>575</v>
      </c>
      <c r="E7" s="79">
        <f>일위대가!F30</f>
        <v>3458</v>
      </c>
      <c r="F7" s="79">
        <f>일위대가!H30</f>
        <v>35913</v>
      </c>
      <c r="G7" s="79">
        <f>일위대가!J30</f>
        <v>1902</v>
      </c>
      <c r="H7" s="79">
        <f t="shared" si="0"/>
        <v>41273</v>
      </c>
      <c r="I7" s="65" t="s">
        <v>625</v>
      </c>
      <c r="J7" s="65" t="s">
        <v>52</v>
      </c>
      <c r="K7" s="65" t="s">
        <v>577</v>
      </c>
      <c r="L7" s="65" t="s">
        <v>52</v>
      </c>
      <c r="M7" s="65" t="s">
        <v>626</v>
      </c>
      <c r="N7" s="66" t="s">
        <v>63</v>
      </c>
    </row>
    <row r="8" spans="1:14" ht="30" customHeight="1" x14ac:dyDescent="0.3">
      <c r="A8" s="65" t="s">
        <v>637</v>
      </c>
      <c r="B8" s="65" t="s">
        <v>638</v>
      </c>
      <c r="C8" s="65" t="s">
        <v>639</v>
      </c>
      <c r="D8" s="65" t="s">
        <v>575</v>
      </c>
      <c r="E8" s="79">
        <f>일위대가!F37</f>
        <v>1161</v>
      </c>
      <c r="F8" s="79">
        <f>일위대가!H37</f>
        <v>35913</v>
      </c>
      <c r="G8" s="79">
        <f>일위대가!J37</f>
        <v>507</v>
      </c>
      <c r="H8" s="79">
        <f t="shared" si="0"/>
        <v>37581</v>
      </c>
      <c r="I8" s="65" t="s">
        <v>640</v>
      </c>
      <c r="J8" s="65" t="s">
        <v>52</v>
      </c>
      <c r="K8" s="65" t="s">
        <v>577</v>
      </c>
      <c r="L8" s="65" t="s">
        <v>52</v>
      </c>
      <c r="M8" s="65" t="s">
        <v>641</v>
      </c>
      <c r="N8" s="66" t="s">
        <v>63</v>
      </c>
    </row>
    <row r="9" spans="1:14" ht="30" customHeight="1" x14ac:dyDescent="0.3">
      <c r="A9" s="65" t="s">
        <v>652</v>
      </c>
      <c r="B9" s="65" t="s">
        <v>653</v>
      </c>
      <c r="C9" s="65" t="s">
        <v>654</v>
      </c>
      <c r="D9" s="65" t="s">
        <v>575</v>
      </c>
      <c r="E9" s="79">
        <f>일위대가!F44</f>
        <v>7347</v>
      </c>
      <c r="F9" s="79">
        <f>일위대가!H44</f>
        <v>58296</v>
      </c>
      <c r="G9" s="79">
        <f>일위대가!J44</f>
        <v>30793</v>
      </c>
      <c r="H9" s="79">
        <f t="shared" si="0"/>
        <v>96436</v>
      </c>
      <c r="I9" s="65" t="s">
        <v>655</v>
      </c>
      <c r="J9" s="65" t="s">
        <v>52</v>
      </c>
      <c r="K9" s="65" t="s">
        <v>577</v>
      </c>
      <c r="L9" s="65" t="s">
        <v>52</v>
      </c>
      <c r="M9" s="65" t="s">
        <v>656</v>
      </c>
      <c r="N9" s="66" t="s">
        <v>63</v>
      </c>
    </row>
    <row r="10" spans="1:14" ht="30" customHeight="1" x14ac:dyDescent="0.3">
      <c r="A10" s="65" t="s">
        <v>233</v>
      </c>
      <c r="B10" s="65" t="s">
        <v>230</v>
      </c>
      <c r="C10" s="65" t="s">
        <v>231</v>
      </c>
      <c r="D10" s="65" t="s">
        <v>143</v>
      </c>
      <c r="E10" s="79">
        <f>일위대가!F56</f>
        <v>101325</v>
      </c>
      <c r="F10" s="79">
        <f>일위대가!H56</f>
        <v>111524</v>
      </c>
      <c r="G10" s="79">
        <f>일위대가!J56</f>
        <v>6724</v>
      </c>
      <c r="H10" s="79">
        <f t="shared" si="0"/>
        <v>219573</v>
      </c>
      <c r="I10" s="65" t="s">
        <v>232</v>
      </c>
      <c r="J10" s="65" t="s">
        <v>52</v>
      </c>
      <c r="K10" s="65" t="s">
        <v>52</v>
      </c>
      <c r="L10" s="65" t="s">
        <v>52</v>
      </c>
      <c r="M10" s="65" t="s">
        <v>664</v>
      </c>
      <c r="N10" s="66" t="s">
        <v>52</v>
      </c>
    </row>
    <row r="11" spans="1:14" ht="30" customHeight="1" x14ac:dyDescent="0.3">
      <c r="A11" s="65" t="s">
        <v>332</v>
      </c>
      <c r="B11" s="65" t="s">
        <v>329</v>
      </c>
      <c r="C11" s="65" t="s">
        <v>330</v>
      </c>
      <c r="D11" s="65" t="s">
        <v>143</v>
      </c>
      <c r="E11" s="79">
        <f>일위대가!F66</f>
        <v>46236</v>
      </c>
      <c r="F11" s="79">
        <f>일위대가!H66</f>
        <v>103379</v>
      </c>
      <c r="G11" s="79">
        <f>일위대가!J66</f>
        <v>1099</v>
      </c>
      <c r="H11" s="79">
        <f t="shared" si="0"/>
        <v>150714</v>
      </c>
      <c r="I11" s="65" t="s">
        <v>331</v>
      </c>
      <c r="J11" s="65" t="s">
        <v>52</v>
      </c>
      <c r="K11" s="65" t="s">
        <v>52</v>
      </c>
      <c r="L11" s="65" t="s">
        <v>52</v>
      </c>
      <c r="M11" s="65" t="s">
        <v>52</v>
      </c>
      <c r="N11" s="66" t="s">
        <v>52</v>
      </c>
    </row>
    <row r="12" spans="1:14" ht="30" customHeight="1" x14ac:dyDescent="0.3">
      <c r="A12" s="65" t="s">
        <v>183</v>
      </c>
      <c r="B12" s="65" t="s">
        <v>180</v>
      </c>
      <c r="C12" s="65" t="s">
        <v>181</v>
      </c>
      <c r="D12" s="65" t="s">
        <v>143</v>
      </c>
      <c r="E12" s="79">
        <f>일위대가!F76</f>
        <v>32097</v>
      </c>
      <c r="F12" s="79">
        <f>일위대가!H76</f>
        <v>85567</v>
      </c>
      <c r="G12" s="79">
        <f>일위대가!J76</f>
        <v>587</v>
      </c>
      <c r="H12" s="79">
        <f t="shared" si="0"/>
        <v>118251</v>
      </c>
      <c r="I12" s="65" t="s">
        <v>182</v>
      </c>
      <c r="J12" s="65" t="s">
        <v>52</v>
      </c>
      <c r="K12" s="65" t="s">
        <v>52</v>
      </c>
      <c r="L12" s="65" t="s">
        <v>52</v>
      </c>
      <c r="M12" s="65" t="s">
        <v>52</v>
      </c>
      <c r="N12" s="66" t="s">
        <v>52</v>
      </c>
    </row>
    <row r="13" spans="1:14" ht="30" customHeight="1" x14ac:dyDescent="0.3">
      <c r="A13" s="65" t="s">
        <v>107</v>
      </c>
      <c r="B13" s="65" t="s">
        <v>104</v>
      </c>
      <c r="C13" s="65" t="s">
        <v>105</v>
      </c>
      <c r="D13" s="65" t="s">
        <v>60</v>
      </c>
      <c r="E13" s="79">
        <f>일위대가!F85</f>
        <v>12835</v>
      </c>
      <c r="F13" s="79">
        <f>일위대가!H85</f>
        <v>3421</v>
      </c>
      <c r="G13" s="79">
        <f>일위대가!J85</f>
        <v>0</v>
      </c>
      <c r="H13" s="79">
        <f t="shared" si="0"/>
        <v>16256</v>
      </c>
      <c r="I13" s="65" t="s">
        <v>106</v>
      </c>
      <c r="J13" s="65" t="s">
        <v>52</v>
      </c>
      <c r="K13" s="65" t="s">
        <v>52</v>
      </c>
      <c r="L13" s="65" t="s">
        <v>52</v>
      </c>
      <c r="M13" s="65" t="s">
        <v>732</v>
      </c>
      <c r="N13" s="66" t="s">
        <v>52</v>
      </c>
    </row>
    <row r="14" spans="1:14" ht="30" customHeight="1" x14ac:dyDescent="0.3">
      <c r="A14" s="65" t="s">
        <v>111</v>
      </c>
      <c r="B14" s="65" t="s">
        <v>104</v>
      </c>
      <c r="C14" s="65" t="s">
        <v>109</v>
      </c>
      <c r="D14" s="65" t="s">
        <v>60</v>
      </c>
      <c r="E14" s="79">
        <f>일위대가!F94</f>
        <v>25899</v>
      </c>
      <c r="F14" s="79">
        <f>일위대가!H94</f>
        <v>6562</v>
      </c>
      <c r="G14" s="79">
        <f>일위대가!J94</f>
        <v>0</v>
      </c>
      <c r="H14" s="79">
        <f t="shared" si="0"/>
        <v>32461</v>
      </c>
      <c r="I14" s="65" t="s">
        <v>110</v>
      </c>
      <c r="J14" s="65" t="s">
        <v>52</v>
      </c>
      <c r="K14" s="65" t="s">
        <v>52</v>
      </c>
      <c r="L14" s="65" t="s">
        <v>52</v>
      </c>
      <c r="M14" s="65" t="s">
        <v>732</v>
      </c>
      <c r="N14" s="66" t="s">
        <v>52</v>
      </c>
    </row>
    <row r="15" spans="1:14" ht="30" customHeight="1" x14ac:dyDescent="0.3">
      <c r="A15" s="65" t="s">
        <v>129</v>
      </c>
      <c r="B15" s="65" t="s">
        <v>126</v>
      </c>
      <c r="C15" s="65" t="s">
        <v>127</v>
      </c>
      <c r="D15" s="65" t="s">
        <v>60</v>
      </c>
      <c r="E15" s="79">
        <f>일위대가!F102</f>
        <v>2233</v>
      </c>
      <c r="F15" s="79">
        <f>일위대가!H102</f>
        <v>5101</v>
      </c>
      <c r="G15" s="79">
        <f>일위대가!J102</f>
        <v>0</v>
      </c>
      <c r="H15" s="79">
        <f t="shared" si="0"/>
        <v>7334</v>
      </c>
      <c r="I15" s="65" t="s">
        <v>128</v>
      </c>
      <c r="J15" s="65" t="s">
        <v>52</v>
      </c>
      <c r="K15" s="65" t="s">
        <v>52</v>
      </c>
      <c r="L15" s="65" t="s">
        <v>52</v>
      </c>
      <c r="M15" s="65" t="s">
        <v>753</v>
      </c>
      <c r="N15" s="66" t="s">
        <v>52</v>
      </c>
    </row>
    <row r="16" spans="1:14" ht="30" customHeight="1" x14ac:dyDescent="0.3">
      <c r="A16" s="65" t="s">
        <v>133</v>
      </c>
      <c r="B16" s="65" t="s">
        <v>126</v>
      </c>
      <c r="C16" s="65" t="s">
        <v>131</v>
      </c>
      <c r="D16" s="65" t="s">
        <v>60</v>
      </c>
      <c r="E16" s="79">
        <f>일위대가!F110</f>
        <v>9770</v>
      </c>
      <c r="F16" s="79">
        <f>일위대가!H110</f>
        <v>26962</v>
      </c>
      <c r="G16" s="79">
        <f>일위대가!J110</f>
        <v>0</v>
      </c>
      <c r="H16" s="79">
        <f t="shared" si="0"/>
        <v>36732</v>
      </c>
      <c r="I16" s="65" t="s">
        <v>132</v>
      </c>
      <c r="J16" s="65" t="s">
        <v>52</v>
      </c>
      <c r="K16" s="65" t="s">
        <v>52</v>
      </c>
      <c r="L16" s="65" t="s">
        <v>52</v>
      </c>
      <c r="M16" s="65" t="s">
        <v>753</v>
      </c>
      <c r="N16" s="66" t="s">
        <v>52</v>
      </c>
    </row>
    <row r="17" spans="1:14" ht="30" customHeight="1" x14ac:dyDescent="0.3">
      <c r="A17" s="65" t="s">
        <v>317</v>
      </c>
      <c r="B17" s="65" t="s">
        <v>313</v>
      </c>
      <c r="C17" s="65" t="s">
        <v>314</v>
      </c>
      <c r="D17" s="65" t="s">
        <v>315</v>
      </c>
      <c r="E17" s="79">
        <f>일위대가!F116</f>
        <v>61663</v>
      </c>
      <c r="F17" s="79">
        <f>일위대가!H116</f>
        <v>264827</v>
      </c>
      <c r="G17" s="79">
        <f>일위대가!J116</f>
        <v>0</v>
      </c>
      <c r="H17" s="79">
        <f t="shared" si="0"/>
        <v>326490</v>
      </c>
      <c r="I17" s="65" t="s">
        <v>316</v>
      </c>
      <c r="J17" s="65" t="s">
        <v>52</v>
      </c>
      <c r="K17" s="65" t="s">
        <v>52</v>
      </c>
      <c r="L17" s="65" t="s">
        <v>52</v>
      </c>
      <c r="M17" s="65" t="s">
        <v>768</v>
      </c>
      <c r="N17" s="66" t="s">
        <v>52</v>
      </c>
    </row>
    <row r="18" spans="1:14" ht="30" customHeight="1" x14ac:dyDescent="0.3">
      <c r="A18" s="65" t="s">
        <v>301</v>
      </c>
      <c r="B18" s="65" t="s">
        <v>298</v>
      </c>
      <c r="C18" s="65" t="s">
        <v>299</v>
      </c>
      <c r="D18" s="65" t="s">
        <v>137</v>
      </c>
      <c r="E18" s="79">
        <f>일위대가!F122</f>
        <v>1997</v>
      </c>
      <c r="F18" s="79">
        <f>일위대가!H122</f>
        <v>39350</v>
      </c>
      <c r="G18" s="79">
        <f>일위대가!J122</f>
        <v>0</v>
      </c>
      <c r="H18" s="79">
        <f t="shared" si="0"/>
        <v>41347</v>
      </c>
      <c r="I18" s="65" t="s">
        <v>300</v>
      </c>
      <c r="J18" s="65" t="s">
        <v>52</v>
      </c>
      <c r="K18" s="65" t="s">
        <v>52</v>
      </c>
      <c r="L18" s="65" t="s">
        <v>52</v>
      </c>
      <c r="M18" s="65" t="s">
        <v>768</v>
      </c>
      <c r="N18" s="66" t="s">
        <v>52</v>
      </c>
    </row>
    <row r="19" spans="1:14" ht="30" customHeight="1" x14ac:dyDescent="0.3">
      <c r="A19" s="65" t="s">
        <v>306</v>
      </c>
      <c r="B19" s="65" t="s">
        <v>303</v>
      </c>
      <c r="C19" s="65" t="s">
        <v>304</v>
      </c>
      <c r="D19" s="65" t="s">
        <v>137</v>
      </c>
      <c r="E19" s="79">
        <f>일위대가!F128</f>
        <v>643</v>
      </c>
      <c r="F19" s="79">
        <f>일위대가!H128</f>
        <v>22156</v>
      </c>
      <c r="G19" s="79">
        <f>일위대가!J128</f>
        <v>0</v>
      </c>
      <c r="H19" s="79">
        <f t="shared" si="0"/>
        <v>22799</v>
      </c>
      <c r="I19" s="65" t="s">
        <v>305</v>
      </c>
      <c r="J19" s="65" t="s">
        <v>52</v>
      </c>
      <c r="K19" s="65" t="s">
        <v>52</v>
      </c>
      <c r="L19" s="65" t="s">
        <v>52</v>
      </c>
      <c r="M19" s="65" t="s">
        <v>780</v>
      </c>
      <c r="N19" s="66" t="s">
        <v>52</v>
      </c>
    </row>
    <row r="20" spans="1:14" ht="30" customHeight="1" x14ac:dyDescent="0.3">
      <c r="A20" s="65" t="s">
        <v>311</v>
      </c>
      <c r="B20" s="65" t="s">
        <v>308</v>
      </c>
      <c r="C20" s="65" t="s">
        <v>309</v>
      </c>
      <c r="D20" s="65" t="s">
        <v>137</v>
      </c>
      <c r="E20" s="79">
        <f>일위대가!F134</f>
        <v>981</v>
      </c>
      <c r="F20" s="79">
        <f>일위대가!H134</f>
        <v>36071</v>
      </c>
      <c r="G20" s="79">
        <f>일위대가!J134</f>
        <v>0</v>
      </c>
      <c r="H20" s="79">
        <f t="shared" si="0"/>
        <v>37052</v>
      </c>
      <c r="I20" s="65" t="s">
        <v>310</v>
      </c>
      <c r="J20" s="65" t="s">
        <v>52</v>
      </c>
      <c r="K20" s="65" t="s">
        <v>52</v>
      </c>
      <c r="L20" s="65" t="s">
        <v>52</v>
      </c>
      <c r="M20" s="65" t="s">
        <v>768</v>
      </c>
      <c r="N20" s="66" t="s">
        <v>52</v>
      </c>
    </row>
    <row r="21" spans="1:14" ht="30" customHeight="1" x14ac:dyDescent="0.3">
      <c r="A21" s="65" t="s">
        <v>432</v>
      </c>
      <c r="B21" s="65" t="s">
        <v>429</v>
      </c>
      <c r="C21" s="65" t="s">
        <v>430</v>
      </c>
      <c r="D21" s="65" t="s">
        <v>143</v>
      </c>
      <c r="E21" s="79">
        <f>일위대가!F142</f>
        <v>2445</v>
      </c>
      <c r="F21" s="79">
        <f>일위대가!H142</f>
        <v>14771</v>
      </c>
      <c r="G21" s="79">
        <f>일위대가!J142</f>
        <v>0</v>
      </c>
      <c r="H21" s="79">
        <f t="shared" si="0"/>
        <v>17216</v>
      </c>
      <c r="I21" s="65" t="s">
        <v>431</v>
      </c>
      <c r="J21" s="65" t="s">
        <v>52</v>
      </c>
      <c r="K21" s="65" t="s">
        <v>52</v>
      </c>
      <c r="L21" s="65" t="s">
        <v>52</v>
      </c>
      <c r="M21" s="65" t="s">
        <v>792</v>
      </c>
      <c r="N21" s="66" t="s">
        <v>52</v>
      </c>
    </row>
    <row r="22" spans="1:14" ht="30" customHeight="1" x14ac:dyDescent="0.3">
      <c r="A22" s="65" t="s">
        <v>286</v>
      </c>
      <c r="B22" s="65" t="s">
        <v>283</v>
      </c>
      <c r="C22" s="65" t="s">
        <v>284</v>
      </c>
      <c r="D22" s="65" t="s">
        <v>143</v>
      </c>
      <c r="E22" s="79">
        <f>일위대가!F151</f>
        <v>4422</v>
      </c>
      <c r="F22" s="79">
        <f>일위대가!H151</f>
        <v>19694</v>
      </c>
      <c r="G22" s="79">
        <f>일위대가!J151</f>
        <v>0</v>
      </c>
      <c r="H22" s="79">
        <f t="shared" si="0"/>
        <v>24116</v>
      </c>
      <c r="I22" s="65" t="s">
        <v>285</v>
      </c>
      <c r="J22" s="65" t="s">
        <v>52</v>
      </c>
      <c r="K22" s="65" t="s">
        <v>52</v>
      </c>
      <c r="L22" s="65" t="s">
        <v>52</v>
      </c>
      <c r="M22" s="65" t="s">
        <v>792</v>
      </c>
      <c r="N22" s="66" t="s">
        <v>52</v>
      </c>
    </row>
    <row r="23" spans="1:14" ht="30" customHeight="1" x14ac:dyDescent="0.3">
      <c r="A23" s="65" t="s">
        <v>327</v>
      </c>
      <c r="B23" s="65" t="s">
        <v>325</v>
      </c>
      <c r="C23" s="65" t="s">
        <v>52</v>
      </c>
      <c r="D23" s="65" t="s">
        <v>176</v>
      </c>
      <c r="E23" s="79">
        <f>일위대가!F157</f>
        <v>6729</v>
      </c>
      <c r="F23" s="79">
        <f>일위대가!H157</f>
        <v>336452</v>
      </c>
      <c r="G23" s="79">
        <f>일위대가!J157</f>
        <v>0</v>
      </c>
      <c r="H23" s="79">
        <f t="shared" si="0"/>
        <v>343181</v>
      </c>
      <c r="I23" s="65" t="s">
        <v>326</v>
      </c>
      <c r="J23" s="65" t="s">
        <v>52</v>
      </c>
      <c r="K23" s="65" t="s">
        <v>52</v>
      </c>
      <c r="L23" s="65" t="s">
        <v>52</v>
      </c>
      <c r="M23" s="65" t="s">
        <v>825</v>
      </c>
      <c r="N23" s="66" t="s">
        <v>52</v>
      </c>
    </row>
    <row r="24" spans="1:14" ht="30" customHeight="1" x14ac:dyDescent="0.3">
      <c r="A24" s="65" t="s">
        <v>178</v>
      </c>
      <c r="B24" s="65" t="s">
        <v>175</v>
      </c>
      <c r="C24" s="65" t="s">
        <v>52</v>
      </c>
      <c r="D24" s="65" t="s">
        <v>176</v>
      </c>
      <c r="E24" s="79">
        <f>일위대가!F164</f>
        <v>30328</v>
      </c>
      <c r="F24" s="79">
        <f>일위대가!H164</f>
        <v>1516415</v>
      </c>
      <c r="G24" s="79">
        <f>일위대가!J164</f>
        <v>0</v>
      </c>
      <c r="H24" s="79">
        <f t="shared" si="0"/>
        <v>1546743</v>
      </c>
      <c r="I24" s="65" t="s">
        <v>537</v>
      </c>
      <c r="J24" s="65" t="s">
        <v>52</v>
      </c>
      <c r="K24" s="65" t="s">
        <v>52</v>
      </c>
      <c r="L24" s="65" t="s">
        <v>52</v>
      </c>
      <c r="M24" s="65" t="s">
        <v>832</v>
      </c>
      <c r="N24" s="66" t="s">
        <v>52</v>
      </c>
    </row>
    <row r="25" spans="1:14" ht="30" customHeight="1" x14ac:dyDescent="0.3">
      <c r="A25" s="65" t="s">
        <v>195</v>
      </c>
      <c r="B25" s="65" t="s">
        <v>3061</v>
      </c>
      <c r="C25" s="65" t="s">
        <v>192</v>
      </c>
      <c r="D25" s="65" t="s">
        <v>193</v>
      </c>
      <c r="E25" s="79">
        <f>일위대가!F168</f>
        <v>245</v>
      </c>
      <c r="F25" s="79">
        <f>일위대가!H168</f>
        <v>755</v>
      </c>
      <c r="G25" s="79">
        <f>일위대가!J168</f>
        <v>304</v>
      </c>
      <c r="H25" s="79">
        <f t="shared" si="0"/>
        <v>1304</v>
      </c>
      <c r="I25" s="65" t="s">
        <v>194</v>
      </c>
      <c r="J25" s="65" t="s">
        <v>52</v>
      </c>
      <c r="K25" s="65" t="s">
        <v>52</v>
      </c>
      <c r="L25" s="65" t="s">
        <v>52</v>
      </c>
      <c r="M25" s="65" t="s">
        <v>52</v>
      </c>
      <c r="N25" s="66" t="s">
        <v>52</v>
      </c>
    </row>
    <row r="26" spans="1:14" ht="30" customHeight="1" x14ac:dyDescent="0.3">
      <c r="A26" s="65" t="s">
        <v>198</v>
      </c>
      <c r="B26" s="65" t="s">
        <v>3064</v>
      </c>
      <c r="C26" s="65" t="s">
        <v>192</v>
      </c>
      <c r="D26" s="65" t="s">
        <v>193</v>
      </c>
      <c r="E26" s="79">
        <f>일위대가!F172</f>
        <v>677</v>
      </c>
      <c r="F26" s="79">
        <f>일위대가!H172</f>
        <v>10574</v>
      </c>
      <c r="G26" s="79">
        <f>일위대가!J172</f>
        <v>576</v>
      </c>
      <c r="H26" s="79">
        <f t="shared" si="0"/>
        <v>11827</v>
      </c>
      <c r="I26" s="65" t="s">
        <v>197</v>
      </c>
      <c r="J26" s="65" t="s">
        <v>52</v>
      </c>
      <c r="K26" s="65" t="s">
        <v>52</v>
      </c>
      <c r="L26" s="65" t="s">
        <v>52</v>
      </c>
      <c r="M26" s="65" t="s">
        <v>52</v>
      </c>
      <c r="N26" s="66" t="s">
        <v>52</v>
      </c>
    </row>
    <row r="27" spans="1:14" ht="30" customHeight="1" x14ac:dyDescent="0.3">
      <c r="A27" s="65" t="s">
        <v>712</v>
      </c>
      <c r="B27" s="65" t="s">
        <v>710</v>
      </c>
      <c r="C27" s="65" t="s">
        <v>192</v>
      </c>
      <c r="D27" s="65" t="s">
        <v>193</v>
      </c>
      <c r="E27" s="79">
        <f>일위대가!F177</f>
        <v>276</v>
      </c>
      <c r="F27" s="79">
        <f>일위대가!H177</f>
        <v>2764</v>
      </c>
      <c r="G27" s="79">
        <f>일위대가!J177</f>
        <v>342</v>
      </c>
      <c r="H27" s="79">
        <f t="shared" si="0"/>
        <v>3382</v>
      </c>
      <c r="I27" s="65" t="s">
        <v>711</v>
      </c>
      <c r="J27" s="65" t="s">
        <v>52</v>
      </c>
      <c r="K27" s="65" t="s">
        <v>52</v>
      </c>
      <c r="L27" s="65" t="s">
        <v>52</v>
      </c>
      <c r="M27" s="65" t="s">
        <v>52</v>
      </c>
      <c r="N27" s="66" t="s">
        <v>52</v>
      </c>
    </row>
    <row r="28" spans="1:14" ht="30" customHeight="1" x14ac:dyDescent="0.3">
      <c r="A28" s="65" t="s">
        <v>716</v>
      </c>
      <c r="B28" s="65" t="s">
        <v>714</v>
      </c>
      <c r="C28" s="65" t="s">
        <v>192</v>
      </c>
      <c r="D28" s="65" t="s">
        <v>193</v>
      </c>
      <c r="E28" s="79">
        <f>일위대가!F182</f>
        <v>609</v>
      </c>
      <c r="F28" s="79">
        <f>일위대가!H182</f>
        <v>11815</v>
      </c>
      <c r="G28" s="79">
        <f>일위대가!J182</f>
        <v>518</v>
      </c>
      <c r="H28" s="79">
        <f t="shared" si="0"/>
        <v>12942</v>
      </c>
      <c r="I28" s="65" t="s">
        <v>715</v>
      </c>
      <c r="J28" s="65" t="s">
        <v>52</v>
      </c>
      <c r="K28" s="65" t="s">
        <v>52</v>
      </c>
      <c r="L28" s="65" t="s">
        <v>52</v>
      </c>
      <c r="M28" s="65" t="s">
        <v>52</v>
      </c>
      <c r="N28" s="66" t="s">
        <v>52</v>
      </c>
    </row>
    <row r="29" spans="1:14" ht="30" customHeight="1" x14ac:dyDescent="0.3">
      <c r="A29" s="65" t="s">
        <v>845</v>
      </c>
      <c r="B29" s="65" t="s">
        <v>842</v>
      </c>
      <c r="C29" s="65" t="s">
        <v>843</v>
      </c>
      <c r="D29" s="65" t="s">
        <v>193</v>
      </c>
      <c r="E29" s="79">
        <f>일위대가!F186</f>
        <v>0</v>
      </c>
      <c r="F29" s="79">
        <f>일위대가!H186</f>
        <v>19153</v>
      </c>
      <c r="G29" s="79">
        <f>일위대가!J186</f>
        <v>0</v>
      </c>
      <c r="H29" s="79">
        <f t="shared" si="0"/>
        <v>19153</v>
      </c>
      <c r="I29" s="65" t="s">
        <v>844</v>
      </c>
      <c r="J29" s="65" t="s">
        <v>52</v>
      </c>
      <c r="K29" s="65" t="s">
        <v>52</v>
      </c>
      <c r="L29" s="65" t="s">
        <v>52</v>
      </c>
      <c r="M29" s="65" t="s">
        <v>866</v>
      </c>
      <c r="N29" s="66" t="s">
        <v>52</v>
      </c>
    </row>
    <row r="30" spans="1:14" ht="30" customHeight="1" x14ac:dyDescent="0.3">
      <c r="A30" s="65" t="s">
        <v>853</v>
      </c>
      <c r="B30" s="65" t="s">
        <v>851</v>
      </c>
      <c r="C30" s="65" t="s">
        <v>192</v>
      </c>
      <c r="D30" s="65" t="s">
        <v>193</v>
      </c>
      <c r="E30" s="79">
        <f>일위대가!F190</f>
        <v>0</v>
      </c>
      <c r="F30" s="79">
        <f>일위대가!H190</f>
        <v>22984</v>
      </c>
      <c r="G30" s="79">
        <f>일위대가!J190</f>
        <v>0</v>
      </c>
      <c r="H30" s="79">
        <f t="shared" si="0"/>
        <v>22984</v>
      </c>
      <c r="I30" s="65" t="s">
        <v>852</v>
      </c>
      <c r="J30" s="65" t="s">
        <v>869</v>
      </c>
      <c r="K30" s="65" t="s">
        <v>52</v>
      </c>
      <c r="L30" s="65" t="s">
        <v>52</v>
      </c>
      <c r="M30" s="65" t="s">
        <v>870</v>
      </c>
      <c r="N30" s="66" t="s">
        <v>52</v>
      </c>
    </row>
    <row r="31" spans="1:14" ht="30" customHeight="1" x14ac:dyDescent="0.3">
      <c r="A31" s="65" t="s">
        <v>721</v>
      </c>
      <c r="B31" s="65" t="s">
        <v>718</v>
      </c>
      <c r="C31" s="65" t="s">
        <v>719</v>
      </c>
      <c r="D31" s="65" t="s">
        <v>193</v>
      </c>
      <c r="E31" s="79">
        <f>일위대가!F194</f>
        <v>0</v>
      </c>
      <c r="F31" s="79">
        <f>일위대가!H194</f>
        <v>19153</v>
      </c>
      <c r="G31" s="79">
        <f>일위대가!J194</f>
        <v>0</v>
      </c>
      <c r="H31" s="79">
        <f t="shared" si="0"/>
        <v>19153</v>
      </c>
      <c r="I31" s="65" t="s">
        <v>720</v>
      </c>
      <c r="J31" s="65" t="s">
        <v>52</v>
      </c>
      <c r="K31" s="65" t="s">
        <v>52</v>
      </c>
      <c r="L31" s="65" t="s">
        <v>52</v>
      </c>
      <c r="M31" s="65" t="s">
        <v>866</v>
      </c>
      <c r="N31" s="66" t="s">
        <v>52</v>
      </c>
    </row>
    <row r="32" spans="1:14" ht="30" customHeight="1" x14ac:dyDescent="0.3">
      <c r="A32" s="65" t="s">
        <v>875</v>
      </c>
      <c r="B32" s="65" t="s">
        <v>696</v>
      </c>
      <c r="C32" s="65" t="s">
        <v>876</v>
      </c>
      <c r="D32" s="65" t="s">
        <v>877</v>
      </c>
      <c r="E32" s="79">
        <f>일위대가!F199</f>
        <v>886</v>
      </c>
      <c r="F32" s="79">
        <f>일위대가!H199</f>
        <v>7169</v>
      </c>
      <c r="G32" s="79">
        <f>일위대가!J199</f>
        <v>1101</v>
      </c>
      <c r="H32" s="79">
        <f t="shared" si="0"/>
        <v>9156</v>
      </c>
      <c r="I32" s="65" t="s">
        <v>878</v>
      </c>
      <c r="J32" s="65" t="s">
        <v>52</v>
      </c>
      <c r="K32" s="65" t="s">
        <v>52</v>
      </c>
      <c r="L32" s="65" t="s">
        <v>52</v>
      </c>
      <c r="M32" s="65" t="s">
        <v>879</v>
      </c>
      <c r="N32" s="66" t="s">
        <v>52</v>
      </c>
    </row>
    <row r="33" spans="1:14" ht="30" customHeight="1" x14ac:dyDescent="0.3">
      <c r="A33" s="65" t="s">
        <v>698</v>
      </c>
      <c r="B33" s="65" t="s">
        <v>696</v>
      </c>
      <c r="C33" s="65" t="s">
        <v>52</v>
      </c>
      <c r="D33" s="65" t="s">
        <v>193</v>
      </c>
      <c r="E33" s="79">
        <f>일위대가!F205</f>
        <v>29886</v>
      </c>
      <c r="F33" s="79">
        <f>일위대가!H205</f>
        <v>8892</v>
      </c>
      <c r="G33" s="79">
        <f>일위대가!J205</f>
        <v>1101</v>
      </c>
      <c r="H33" s="79">
        <f t="shared" si="0"/>
        <v>39879</v>
      </c>
      <c r="I33" s="65" t="s">
        <v>697</v>
      </c>
      <c r="J33" s="65" t="s">
        <v>52</v>
      </c>
      <c r="K33" s="65" t="s">
        <v>52</v>
      </c>
      <c r="L33" s="65" t="s">
        <v>52</v>
      </c>
      <c r="M33" s="65" t="s">
        <v>879</v>
      </c>
      <c r="N33" s="66" t="s">
        <v>52</v>
      </c>
    </row>
    <row r="34" spans="1:14" ht="30" customHeight="1" x14ac:dyDescent="0.3">
      <c r="A34" s="65" t="s">
        <v>694</v>
      </c>
      <c r="B34" s="65" t="s">
        <v>690</v>
      </c>
      <c r="C34" s="65" t="s">
        <v>691</v>
      </c>
      <c r="D34" s="65" t="s">
        <v>692</v>
      </c>
      <c r="E34" s="79">
        <f>일위대가!F215</f>
        <v>13811</v>
      </c>
      <c r="F34" s="79">
        <f>일위대가!H215</f>
        <v>30099</v>
      </c>
      <c r="G34" s="79">
        <f>일위대가!J215</f>
        <v>300</v>
      </c>
      <c r="H34" s="79">
        <f t="shared" si="0"/>
        <v>44210</v>
      </c>
      <c r="I34" s="65" t="s">
        <v>693</v>
      </c>
      <c r="J34" s="65" t="s">
        <v>52</v>
      </c>
      <c r="K34" s="65" t="s">
        <v>52</v>
      </c>
      <c r="L34" s="65" t="s">
        <v>52</v>
      </c>
      <c r="M34" s="65" t="s">
        <v>890</v>
      </c>
      <c r="N34" s="66" t="s">
        <v>52</v>
      </c>
    </row>
    <row r="35" spans="1:14" ht="30" customHeight="1" x14ac:dyDescent="0.3">
      <c r="A35" s="65" t="s">
        <v>703</v>
      </c>
      <c r="B35" s="65" t="s">
        <v>700</v>
      </c>
      <c r="C35" s="65" t="s">
        <v>701</v>
      </c>
      <c r="D35" s="65" t="s">
        <v>692</v>
      </c>
      <c r="E35" s="79">
        <f>일위대가!F221</f>
        <v>596</v>
      </c>
      <c r="F35" s="79">
        <f>일위대가!H221</f>
        <v>1346</v>
      </c>
      <c r="G35" s="79">
        <f>일위대가!J221</f>
        <v>0</v>
      </c>
      <c r="H35" s="79">
        <f t="shared" si="0"/>
        <v>1942</v>
      </c>
      <c r="I35" s="65" t="s">
        <v>702</v>
      </c>
      <c r="J35" s="65" t="s">
        <v>52</v>
      </c>
      <c r="K35" s="65" t="s">
        <v>52</v>
      </c>
      <c r="L35" s="65" t="s">
        <v>52</v>
      </c>
      <c r="M35" s="65" t="s">
        <v>917</v>
      </c>
      <c r="N35" s="66" t="s">
        <v>52</v>
      </c>
    </row>
    <row r="36" spans="1:14" ht="30" customHeight="1" x14ac:dyDescent="0.3">
      <c r="A36" s="65" t="s">
        <v>708</v>
      </c>
      <c r="B36" s="65" t="s">
        <v>705</v>
      </c>
      <c r="C36" s="65" t="s">
        <v>706</v>
      </c>
      <c r="D36" s="65" t="s">
        <v>193</v>
      </c>
      <c r="E36" s="79">
        <f>일위대가!F228</f>
        <v>146800</v>
      </c>
      <c r="F36" s="79">
        <f>일위대가!H228</f>
        <v>308933</v>
      </c>
      <c r="G36" s="79">
        <f>일위대가!J228</f>
        <v>0</v>
      </c>
      <c r="H36" s="79">
        <f t="shared" ref="H36:H67" si="1">E36+F36+G36</f>
        <v>455733</v>
      </c>
      <c r="I36" s="65" t="s">
        <v>707</v>
      </c>
      <c r="J36" s="65" t="s">
        <v>52</v>
      </c>
      <c r="K36" s="65" t="s">
        <v>52</v>
      </c>
      <c r="L36" s="65" t="s">
        <v>52</v>
      </c>
      <c r="M36" s="65" t="s">
        <v>928</v>
      </c>
      <c r="N36" s="66" t="s">
        <v>52</v>
      </c>
    </row>
    <row r="37" spans="1:14" ht="30" customHeight="1" x14ac:dyDescent="0.3">
      <c r="A37" s="65" t="s">
        <v>248</v>
      </c>
      <c r="B37" s="65" t="s">
        <v>245</v>
      </c>
      <c r="C37" s="65" t="s">
        <v>246</v>
      </c>
      <c r="D37" s="65" t="s">
        <v>60</v>
      </c>
      <c r="E37" s="79">
        <f>일위대가!F237</f>
        <v>1970</v>
      </c>
      <c r="F37" s="79">
        <f>일위대가!H237</f>
        <v>27353</v>
      </c>
      <c r="G37" s="79">
        <f>일위대가!J237</f>
        <v>0</v>
      </c>
      <c r="H37" s="79">
        <f t="shared" si="1"/>
        <v>29323</v>
      </c>
      <c r="I37" s="65" t="s">
        <v>247</v>
      </c>
      <c r="J37" s="65" t="s">
        <v>52</v>
      </c>
      <c r="K37" s="65" t="s">
        <v>52</v>
      </c>
      <c r="L37" s="65" t="s">
        <v>52</v>
      </c>
      <c r="M37" s="65" t="s">
        <v>943</v>
      </c>
      <c r="N37" s="66" t="s">
        <v>52</v>
      </c>
    </row>
    <row r="38" spans="1:14" ht="30" customHeight="1" x14ac:dyDescent="0.3">
      <c r="A38" s="65" t="s">
        <v>375</v>
      </c>
      <c r="B38" s="65" t="s">
        <v>372</v>
      </c>
      <c r="C38" s="65" t="s">
        <v>373</v>
      </c>
      <c r="D38" s="65" t="s">
        <v>60</v>
      </c>
      <c r="E38" s="79">
        <f>일위대가!F246</f>
        <v>522</v>
      </c>
      <c r="F38" s="79">
        <f>일위대가!H246</f>
        <v>10941</v>
      </c>
      <c r="G38" s="79">
        <f>일위대가!J246</f>
        <v>0</v>
      </c>
      <c r="H38" s="79">
        <f t="shared" si="1"/>
        <v>11463</v>
      </c>
      <c r="I38" s="65" t="s">
        <v>374</v>
      </c>
      <c r="J38" s="65" t="s">
        <v>52</v>
      </c>
      <c r="K38" s="65" t="s">
        <v>52</v>
      </c>
      <c r="L38" s="65" t="s">
        <v>52</v>
      </c>
      <c r="M38" s="65" t="s">
        <v>943</v>
      </c>
      <c r="N38" s="66" t="s">
        <v>52</v>
      </c>
    </row>
    <row r="39" spans="1:14" ht="30" customHeight="1" x14ac:dyDescent="0.3">
      <c r="A39" s="65" t="s">
        <v>379</v>
      </c>
      <c r="B39" s="65" t="s">
        <v>372</v>
      </c>
      <c r="C39" s="65" t="s">
        <v>377</v>
      </c>
      <c r="D39" s="65" t="s">
        <v>60</v>
      </c>
      <c r="E39" s="79">
        <f>일위대가!F255</f>
        <v>973</v>
      </c>
      <c r="F39" s="79">
        <f>일위대가!H255</f>
        <v>17506</v>
      </c>
      <c r="G39" s="79">
        <f>일위대가!J255</f>
        <v>0</v>
      </c>
      <c r="H39" s="79">
        <f t="shared" si="1"/>
        <v>18479</v>
      </c>
      <c r="I39" s="65" t="s">
        <v>378</v>
      </c>
      <c r="J39" s="65" t="s">
        <v>52</v>
      </c>
      <c r="K39" s="65" t="s">
        <v>52</v>
      </c>
      <c r="L39" s="65" t="s">
        <v>52</v>
      </c>
      <c r="M39" s="65" t="s">
        <v>943</v>
      </c>
      <c r="N39" s="66" t="s">
        <v>52</v>
      </c>
    </row>
    <row r="40" spans="1:14" ht="30" customHeight="1" x14ac:dyDescent="0.3">
      <c r="A40" s="65" t="s">
        <v>422</v>
      </c>
      <c r="B40" s="65" t="s">
        <v>58</v>
      </c>
      <c r="C40" s="65" t="s">
        <v>420</v>
      </c>
      <c r="D40" s="65" t="s">
        <v>60</v>
      </c>
      <c r="E40" s="79">
        <f>일위대가!F263</f>
        <v>920</v>
      </c>
      <c r="F40" s="79">
        <f>일위대가!H263</f>
        <v>14442</v>
      </c>
      <c r="G40" s="79">
        <f>일위대가!J263</f>
        <v>0</v>
      </c>
      <c r="H40" s="79">
        <f t="shared" si="1"/>
        <v>15362</v>
      </c>
      <c r="I40" s="65" t="s">
        <v>421</v>
      </c>
      <c r="J40" s="65" t="s">
        <v>52</v>
      </c>
      <c r="K40" s="65" t="s">
        <v>52</v>
      </c>
      <c r="L40" s="65" t="s">
        <v>52</v>
      </c>
      <c r="M40" s="65" t="s">
        <v>943</v>
      </c>
      <c r="N40" s="66" t="s">
        <v>52</v>
      </c>
    </row>
    <row r="41" spans="1:14" ht="30" customHeight="1" x14ac:dyDescent="0.3">
      <c r="A41" s="65" t="s">
        <v>62</v>
      </c>
      <c r="B41" s="65" t="s">
        <v>58</v>
      </c>
      <c r="C41" s="65" t="s">
        <v>59</v>
      </c>
      <c r="D41" s="65" t="s">
        <v>60</v>
      </c>
      <c r="E41" s="79">
        <f>일위대가!F271</f>
        <v>2656</v>
      </c>
      <c r="F41" s="79">
        <f>일위대가!H271</f>
        <v>23633</v>
      </c>
      <c r="G41" s="79">
        <f>일위대가!J271</f>
        <v>0</v>
      </c>
      <c r="H41" s="79">
        <f t="shared" si="1"/>
        <v>26289</v>
      </c>
      <c r="I41" s="65" t="s">
        <v>61</v>
      </c>
      <c r="J41" s="65" t="s">
        <v>52</v>
      </c>
      <c r="K41" s="65" t="s">
        <v>52</v>
      </c>
      <c r="L41" s="65" t="s">
        <v>52</v>
      </c>
      <c r="M41" s="65" t="s">
        <v>943</v>
      </c>
      <c r="N41" s="66" t="s">
        <v>52</v>
      </c>
    </row>
    <row r="42" spans="1:14" ht="30" customHeight="1" x14ac:dyDescent="0.3">
      <c r="A42" s="65" t="s">
        <v>68</v>
      </c>
      <c r="B42" s="65" t="s">
        <v>58</v>
      </c>
      <c r="C42" s="65" t="s">
        <v>66</v>
      </c>
      <c r="D42" s="65" t="s">
        <v>60</v>
      </c>
      <c r="E42" s="79">
        <f>일위대가!F279</f>
        <v>6302</v>
      </c>
      <c r="F42" s="79">
        <f>일위대가!H279</f>
        <v>44641</v>
      </c>
      <c r="G42" s="79">
        <f>일위대가!J279</f>
        <v>0</v>
      </c>
      <c r="H42" s="79">
        <f t="shared" si="1"/>
        <v>50943</v>
      </c>
      <c r="I42" s="65" t="s">
        <v>67</v>
      </c>
      <c r="J42" s="65" t="s">
        <v>52</v>
      </c>
      <c r="K42" s="65" t="s">
        <v>52</v>
      </c>
      <c r="L42" s="65" t="s">
        <v>52</v>
      </c>
      <c r="M42" s="65" t="s">
        <v>943</v>
      </c>
      <c r="N42" s="66" t="s">
        <v>52</v>
      </c>
    </row>
    <row r="43" spans="1:14" ht="30" customHeight="1" x14ac:dyDescent="0.3">
      <c r="A43" s="65" t="s">
        <v>73</v>
      </c>
      <c r="B43" s="65" t="s">
        <v>70</v>
      </c>
      <c r="C43" s="65" t="s">
        <v>71</v>
      </c>
      <c r="D43" s="65" t="s">
        <v>60</v>
      </c>
      <c r="E43" s="79">
        <f>일위대가!F288</f>
        <v>454</v>
      </c>
      <c r="F43" s="79">
        <f>일위대가!H288</f>
        <v>3819</v>
      </c>
      <c r="G43" s="79">
        <f>일위대가!J288</f>
        <v>0</v>
      </c>
      <c r="H43" s="79">
        <f t="shared" si="1"/>
        <v>4273</v>
      </c>
      <c r="I43" s="65" t="s">
        <v>72</v>
      </c>
      <c r="J43" s="65" t="s">
        <v>52</v>
      </c>
      <c r="K43" s="65" t="s">
        <v>52</v>
      </c>
      <c r="L43" s="65" t="s">
        <v>52</v>
      </c>
      <c r="M43" s="65" t="s">
        <v>985</v>
      </c>
      <c r="N43" s="66" t="s">
        <v>52</v>
      </c>
    </row>
    <row r="44" spans="1:14" ht="30" customHeight="1" x14ac:dyDescent="0.3">
      <c r="A44" s="65" t="s">
        <v>77</v>
      </c>
      <c r="B44" s="65" t="s">
        <v>70</v>
      </c>
      <c r="C44" s="65" t="s">
        <v>75</v>
      </c>
      <c r="D44" s="65" t="s">
        <v>60</v>
      </c>
      <c r="E44" s="79">
        <f>일위대가!F297</f>
        <v>669</v>
      </c>
      <c r="F44" s="79">
        <f>일위대가!H297</f>
        <v>4616</v>
      </c>
      <c r="G44" s="79">
        <f>일위대가!J297</f>
        <v>0</v>
      </c>
      <c r="H44" s="79">
        <f t="shared" si="1"/>
        <v>5285</v>
      </c>
      <c r="I44" s="65" t="s">
        <v>76</v>
      </c>
      <c r="J44" s="65" t="s">
        <v>52</v>
      </c>
      <c r="K44" s="65" t="s">
        <v>52</v>
      </c>
      <c r="L44" s="65" t="s">
        <v>52</v>
      </c>
      <c r="M44" s="65" t="s">
        <v>985</v>
      </c>
      <c r="N44" s="66" t="s">
        <v>52</v>
      </c>
    </row>
    <row r="45" spans="1:14" ht="30" customHeight="1" x14ac:dyDescent="0.3">
      <c r="A45" s="65" t="s">
        <v>81</v>
      </c>
      <c r="B45" s="65" t="s">
        <v>70</v>
      </c>
      <c r="C45" s="65" t="s">
        <v>79</v>
      </c>
      <c r="D45" s="65" t="s">
        <v>60</v>
      </c>
      <c r="E45" s="79">
        <f>일위대가!F306</f>
        <v>858</v>
      </c>
      <c r="F45" s="79">
        <f>일위대가!H306</f>
        <v>4616</v>
      </c>
      <c r="G45" s="79">
        <f>일위대가!J306</f>
        <v>0</v>
      </c>
      <c r="H45" s="79">
        <f t="shared" si="1"/>
        <v>5474</v>
      </c>
      <c r="I45" s="65" t="s">
        <v>80</v>
      </c>
      <c r="J45" s="65" t="s">
        <v>52</v>
      </c>
      <c r="K45" s="65" t="s">
        <v>52</v>
      </c>
      <c r="L45" s="65" t="s">
        <v>52</v>
      </c>
      <c r="M45" s="65" t="s">
        <v>985</v>
      </c>
      <c r="N45" s="66" t="s">
        <v>52</v>
      </c>
    </row>
    <row r="46" spans="1:14" ht="30" customHeight="1" x14ac:dyDescent="0.3">
      <c r="A46" s="65" t="s">
        <v>85</v>
      </c>
      <c r="B46" s="65" t="s">
        <v>70</v>
      </c>
      <c r="C46" s="65" t="s">
        <v>83</v>
      </c>
      <c r="D46" s="65" t="s">
        <v>60</v>
      </c>
      <c r="E46" s="79">
        <f>일위대가!F315</f>
        <v>1261</v>
      </c>
      <c r="F46" s="79">
        <f>일위대가!H315</f>
        <v>5825</v>
      </c>
      <c r="G46" s="79">
        <f>일위대가!J315</f>
        <v>0</v>
      </c>
      <c r="H46" s="79">
        <f t="shared" si="1"/>
        <v>7086</v>
      </c>
      <c r="I46" s="65" t="s">
        <v>84</v>
      </c>
      <c r="J46" s="65" t="s">
        <v>52</v>
      </c>
      <c r="K46" s="65" t="s">
        <v>52</v>
      </c>
      <c r="L46" s="65" t="s">
        <v>52</v>
      </c>
      <c r="M46" s="65" t="s">
        <v>985</v>
      </c>
      <c r="N46" s="66" t="s">
        <v>52</v>
      </c>
    </row>
    <row r="47" spans="1:14" ht="30" customHeight="1" x14ac:dyDescent="0.3">
      <c r="A47" s="65" t="s">
        <v>89</v>
      </c>
      <c r="B47" s="65" t="s">
        <v>70</v>
      </c>
      <c r="C47" s="65" t="s">
        <v>87</v>
      </c>
      <c r="D47" s="65" t="s">
        <v>60</v>
      </c>
      <c r="E47" s="79">
        <f>일위대가!F324</f>
        <v>1639</v>
      </c>
      <c r="F47" s="79">
        <f>일위대가!H324</f>
        <v>5825</v>
      </c>
      <c r="G47" s="79">
        <f>일위대가!J324</f>
        <v>0</v>
      </c>
      <c r="H47" s="79">
        <f t="shared" si="1"/>
        <v>7464</v>
      </c>
      <c r="I47" s="65" t="s">
        <v>88</v>
      </c>
      <c r="J47" s="65" t="s">
        <v>52</v>
      </c>
      <c r="K47" s="65" t="s">
        <v>52</v>
      </c>
      <c r="L47" s="65" t="s">
        <v>52</v>
      </c>
      <c r="M47" s="65" t="s">
        <v>985</v>
      </c>
      <c r="N47" s="66" t="s">
        <v>52</v>
      </c>
    </row>
    <row r="48" spans="1:14" ht="30" customHeight="1" x14ac:dyDescent="0.3">
      <c r="A48" s="65" t="s">
        <v>384</v>
      </c>
      <c r="B48" s="65" t="s">
        <v>381</v>
      </c>
      <c r="C48" s="65" t="s">
        <v>382</v>
      </c>
      <c r="D48" s="65" t="s">
        <v>60</v>
      </c>
      <c r="E48" s="79">
        <f>일위대가!F332</f>
        <v>965</v>
      </c>
      <c r="F48" s="79">
        <f>일위대가!H332</f>
        <v>2188</v>
      </c>
      <c r="G48" s="79">
        <f>일위대가!J332</f>
        <v>0</v>
      </c>
      <c r="H48" s="79">
        <f t="shared" si="1"/>
        <v>3153</v>
      </c>
      <c r="I48" s="65" t="s">
        <v>383</v>
      </c>
      <c r="J48" s="65" t="s">
        <v>52</v>
      </c>
      <c r="K48" s="65" t="s">
        <v>52</v>
      </c>
      <c r="L48" s="65" t="s">
        <v>52</v>
      </c>
      <c r="M48" s="65" t="s">
        <v>1023</v>
      </c>
      <c r="N48" s="66" t="s">
        <v>52</v>
      </c>
    </row>
    <row r="49" spans="1:14" ht="30" customHeight="1" x14ac:dyDescent="0.3">
      <c r="A49" s="65" t="s">
        <v>427</v>
      </c>
      <c r="B49" s="65" t="s">
        <v>424</v>
      </c>
      <c r="C49" s="65" t="s">
        <v>425</v>
      </c>
      <c r="D49" s="65" t="s">
        <v>60</v>
      </c>
      <c r="E49" s="79">
        <f>일위대가!F340</f>
        <v>631</v>
      </c>
      <c r="F49" s="79">
        <f>일위대가!H340</f>
        <v>2735</v>
      </c>
      <c r="G49" s="79">
        <f>일위대가!J340</f>
        <v>0</v>
      </c>
      <c r="H49" s="79">
        <f t="shared" si="1"/>
        <v>3366</v>
      </c>
      <c r="I49" s="65" t="s">
        <v>426</v>
      </c>
      <c r="J49" s="65" t="s">
        <v>52</v>
      </c>
      <c r="K49" s="65" t="s">
        <v>52</v>
      </c>
      <c r="L49" s="65" t="s">
        <v>52</v>
      </c>
      <c r="M49" s="65" t="s">
        <v>1023</v>
      </c>
      <c r="N49" s="66" t="s">
        <v>52</v>
      </c>
    </row>
    <row r="50" spans="1:14" ht="30" customHeight="1" x14ac:dyDescent="0.3">
      <c r="A50" s="65" t="s">
        <v>94</v>
      </c>
      <c r="B50" s="65" t="s">
        <v>91</v>
      </c>
      <c r="C50" s="65" t="s">
        <v>92</v>
      </c>
      <c r="D50" s="65" t="s">
        <v>60</v>
      </c>
      <c r="E50" s="79">
        <f>일위대가!F348</f>
        <v>1293</v>
      </c>
      <c r="F50" s="79">
        <f>일위대가!H348</f>
        <v>2461</v>
      </c>
      <c r="G50" s="79">
        <f>일위대가!J348</f>
        <v>0</v>
      </c>
      <c r="H50" s="79">
        <f t="shared" si="1"/>
        <v>3754</v>
      </c>
      <c r="I50" s="65" t="s">
        <v>93</v>
      </c>
      <c r="J50" s="65" t="s">
        <v>52</v>
      </c>
      <c r="K50" s="65" t="s">
        <v>52</v>
      </c>
      <c r="L50" s="65" t="s">
        <v>52</v>
      </c>
      <c r="M50" s="65" t="s">
        <v>780</v>
      </c>
      <c r="N50" s="66" t="s">
        <v>52</v>
      </c>
    </row>
    <row r="51" spans="1:14" ht="30" customHeight="1" x14ac:dyDescent="0.3">
      <c r="A51" s="65" t="s">
        <v>98</v>
      </c>
      <c r="B51" s="65" t="s">
        <v>91</v>
      </c>
      <c r="C51" s="65" t="s">
        <v>96</v>
      </c>
      <c r="D51" s="65" t="s">
        <v>60</v>
      </c>
      <c r="E51" s="79">
        <f>일위대가!F356</f>
        <v>1464</v>
      </c>
      <c r="F51" s="79">
        <f>일위대가!H356</f>
        <v>2461</v>
      </c>
      <c r="G51" s="79">
        <f>일위대가!J356</f>
        <v>0</v>
      </c>
      <c r="H51" s="79">
        <f t="shared" si="1"/>
        <v>3925</v>
      </c>
      <c r="I51" s="65" t="s">
        <v>97</v>
      </c>
      <c r="J51" s="65" t="s">
        <v>52</v>
      </c>
      <c r="K51" s="65" t="s">
        <v>52</v>
      </c>
      <c r="L51" s="65" t="s">
        <v>52</v>
      </c>
      <c r="M51" s="65" t="s">
        <v>780</v>
      </c>
      <c r="N51" s="66" t="s">
        <v>52</v>
      </c>
    </row>
    <row r="52" spans="1:14" ht="30" customHeight="1" x14ac:dyDescent="0.3">
      <c r="A52" s="65" t="s">
        <v>102</v>
      </c>
      <c r="B52" s="65" t="s">
        <v>91</v>
      </c>
      <c r="C52" s="65" t="s">
        <v>100</v>
      </c>
      <c r="D52" s="65" t="s">
        <v>60</v>
      </c>
      <c r="E52" s="79">
        <f>일위대가!F364</f>
        <v>3315</v>
      </c>
      <c r="F52" s="79">
        <f>일위대가!H364</f>
        <v>2872</v>
      </c>
      <c r="G52" s="79">
        <f>일위대가!J364</f>
        <v>0</v>
      </c>
      <c r="H52" s="79">
        <f t="shared" si="1"/>
        <v>6187</v>
      </c>
      <c r="I52" s="65" t="s">
        <v>101</v>
      </c>
      <c r="J52" s="65" t="s">
        <v>52</v>
      </c>
      <c r="K52" s="65" t="s">
        <v>52</v>
      </c>
      <c r="L52" s="65" t="s">
        <v>52</v>
      </c>
      <c r="M52" s="65" t="s">
        <v>780</v>
      </c>
      <c r="N52" s="66" t="s">
        <v>52</v>
      </c>
    </row>
    <row r="53" spans="1:14" ht="30" customHeight="1" x14ac:dyDescent="0.3">
      <c r="A53" s="65" t="s">
        <v>253</v>
      </c>
      <c r="B53" s="65" t="s">
        <v>91</v>
      </c>
      <c r="C53" s="65" t="s">
        <v>251</v>
      </c>
      <c r="D53" s="65" t="s">
        <v>60</v>
      </c>
      <c r="E53" s="79">
        <f>일위대가!F372</f>
        <v>9671</v>
      </c>
      <c r="F53" s="79">
        <f>일위대가!H372</f>
        <v>3282</v>
      </c>
      <c r="G53" s="79">
        <f>일위대가!J372</f>
        <v>0</v>
      </c>
      <c r="H53" s="79">
        <f t="shared" si="1"/>
        <v>12953</v>
      </c>
      <c r="I53" s="65" t="s">
        <v>252</v>
      </c>
      <c r="J53" s="65" t="s">
        <v>52</v>
      </c>
      <c r="K53" s="65" t="s">
        <v>52</v>
      </c>
      <c r="L53" s="65" t="s">
        <v>52</v>
      </c>
      <c r="M53" s="65" t="s">
        <v>780</v>
      </c>
      <c r="N53" s="66" t="s">
        <v>52</v>
      </c>
    </row>
    <row r="54" spans="1:14" ht="30" customHeight="1" x14ac:dyDescent="0.3">
      <c r="A54" s="65" t="s">
        <v>214</v>
      </c>
      <c r="B54" s="65" t="s">
        <v>113</v>
      </c>
      <c r="C54" s="65" t="s">
        <v>212</v>
      </c>
      <c r="D54" s="65" t="s">
        <v>60</v>
      </c>
      <c r="E54" s="79">
        <f>일위대가!F381</f>
        <v>3087</v>
      </c>
      <c r="F54" s="79">
        <f>일위대가!H381</f>
        <v>2556</v>
      </c>
      <c r="G54" s="79">
        <f>일위대가!J381</f>
        <v>0</v>
      </c>
      <c r="H54" s="79">
        <f t="shared" si="1"/>
        <v>5643</v>
      </c>
      <c r="I54" s="65" t="s">
        <v>213</v>
      </c>
      <c r="J54" s="65" t="s">
        <v>52</v>
      </c>
      <c r="K54" s="65" t="s">
        <v>52</v>
      </c>
      <c r="L54" s="65" t="s">
        <v>52</v>
      </c>
      <c r="M54" s="65" t="s">
        <v>732</v>
      </c>
      <c r="N54" s="66" t="s">
        <v>52</v>
      </c>
    </row>
    <row r="55" spans="1:14" ht="30" customHeight="1" x14ac:dyDescent="0.3">
      <c r="A55" s="65" t="s">
        <v>116</v>
      </c>
      <c r="B55" s="65" t="s">
        <v>113</v>
      </c>
      <c r="C55" s="65" t="s">
        <v>114</v>
      </c>
      <c r="D55" s="65" t="s">
        <v>60</v>
      </c>
      <c r="E55" s="79">
        <f>일위대가!F390</f>
        <v>3045</v>
      </c>
      <c r="F55" s="79">
        <f>일위대가!H390</f>
        <v>3674</v>
      </c>
      <c r="G55" s="79">
        <f>일위대가!J390</f>
        <v>0</v>
      </c>
      <c r="H55" s="79">
        <f t="shared" si="1"/>
        <v>6719</v>
      </c>
      <c r="I55" s="65" t="s">
        <v>115</v>
      </c>
      <c r="J55" s="65" t="s">
        <v>52</v>
      </c>
      <c r="K55" s="65" t="s">
        <v>52</v>
      </c>
      <c r="L55" s="65" t="s">
        <v>52</v>
      </c>
      <c r="M55" s="65" t="s">
        <v>732</v>
      </c>
      <c r="N55" s="66" t="s">
        <v>52</v>
      </c>
    </row>
    <row r="56" spans="1:14" ht="30" customHeight="1" x14ac:dyDescent="0.3">
      <c r="A56" s="65" t="s">
        <v>120</v>
      </c>
      <c r="B56" s="65" t="s">
        <v>113</v>
      </c>
      <c r="C56" s="65" t="s">
        <v>118</v>
      </c>
      <c r="D56" s="65" t="s">
        <v>60</v>
      </c>
      <c r="E56" s="79">
        <f>일위대가!F399</f>
        <v>5378</v>
      </c>
      <c r="F56" s="79">
        <f>일위대가!H399</f>
        <v>4792</v>
      </c>
      <c r="G56" s="79">
        <f>일위대가!J399</f>
        <v>0</v>
      </c>
      <c r="H56" s="79">
        <f t="shared" si="1"/>
        <v>10170</v>
      </c>
      <c r="I56" s="65" t="s">
        <v>119</v>
      </c>
      <c r="J56" s="65" t="s">
        <v>52</v>
      </c>
      <c r="K56" s="65" t="s">
        <v>52</v>
      </c>
      <c r="L56" s="65" t="s">
        <v>52</v>
      </c>
      <c r="M56" s="65" t="s">
        <v>732</v>
      </c>
      <c r="N56" s="66" t="s">
        <v>52</v>
      </c>
    </row>
    <row r="57" spans="1:14" ht="30" customHeight="1" x14ac:dyDescent="0.3">
      <c r="A57" s="65" t="s">
        <v>124</v>
      </c>
      <c r="B57" s="65" t="s">
        <v>113</v>
      </c>
      <c r="C57" s="65" t="s">
        <v>122</v>
      </c>
      <c r="D57" s="65" t="s">
        <v>60</v>
      </c>
      <c r="E57" s="79">
        <f>일위대가!F408</f>
        <v>27936</v>
      </c>
      <c r="F57" s="79">
        <f>일위대가!H408</f>
        <v>6829</v>
      </c>
      <c r="G57" s="79">
        <f>일위대가!J408</f>
        <v>0</v>
      </c>
      <c r="H57" s="79">
        <f t="shared" si="1"/>
        <v>34765</v>
      </c>
      <c r="I57" s="65" t="s">
        <v>123</v>
      </c>
      <c r="J57" s="65" t="s">
        <v>52</v>
      </c>
      <c r="K57" s="65" t="s">
        <v>52</v>
      </c>
      <c r="L57" s="65" t="s">
        <v>52</v>
      </c>
      <c r="M57" s="65" t="s">
        <v>732</v>
      </c>
      <c r="N57" s="66" t="s">
        <v>52</v>
      </c>
    </row>
    <row r="58" spans="1:14" ht="30" customHeight="1" x14ac:dyDescent="0.3">
      <c r="A58" s="65" t="s">
        <v>389</v>
      </c>
      <c r="B58" s="65" t="s">
        <v>216</v>
      </c>
      <c r="C58" s="65" t="s">
        <v>387</v>
      </c>
      <c r="D58" s="65" t="s">
        <v>60</v>
      </c>
      <c r="E58" s="79">
        <f>일위대가!F416</f>
        <v>2384</v>
      </c>
      <c r="F58" s="79">
        <f>일위대가!H416</f>
        <v>4858</v>
      </c>
      <c r="G58" s="79">
        <f>일위대가!J416</f>
        <v>0</v>
      </c>
      <c r="H58" s="79">
        <f t="shared" si="1"/>
        <v>7242</v>
      </c>
      <c r="I58" s="65" t="s">
        <v>388</v>
      </c>
      <c r="J58" s="65" t="s">
        <v>52</v>
      </c>
      <c r="K58" s="65" t="s">
        <v>52</v>
      </c>
      <c r="L58" s="65" t="s">
        <v>52</v>
      </c>
      <c r="M58" s="65" t="s">
        <v>753</v>
      </c>
      <c r="N58" s="66" t="s">
        <v>52</v>
      </c>
    </row>
    <row r="59" spans="1:14" ht="30" customHeight="1" x14ac:dyDescent="0.3">
      <c r="A59" s="65" t="s">
        <v>218</v>
      </c>
      <c r="B59" s="65" t="s">
        <v>216</v>
      </c>
      <c r="C59" s="65" t="s">
        <v>212</v>
      </c>
      <c r="D59" s="65" t="s">
        <v>60</v>
      </c>
      <c r="E59" s="79">
        <f>일위대가!F424</f>
        <v>3203</v>
      </c>
      <c r="F59" s="79">
        <f>일위대가!H424</f>
        <v>5465</v>
      </c>
      <c r="G59" s="79">
        <f>일위대가!J424</f>
        <v>0</v>
      </c>
      <c r="H59" s="79">
        <f t="shared" si="1"/>
        <v>8668</v>
      </c>
      <c r="I59" s="65" t="s">
        <v>217</v>
      </c>
      <c r="J59" s="65" t="s">
        <v>52</v>
      </c>
      <c r="K59" s="65" t="s">
        <v>52</v>
      </c>
      <c r="L59" s="65" t="s">
        <v>52</v>
      </c>
      <c r="M59" s="65" t="s">
        <v>753</v>
      </c>
      <c r="N59" s="66" t="s">
        <v>52</v>
      </c>
    </row>
    <row r="60" spans="1:14" ht="30" customHeight="1" x14ac:dyDescent="0.3">
      <c r="A60" s="65" t="s">
        <v>258</v>
      </c>
      <c r="B60" s="65" t="s">
        <v>216</v>
      </c>
      <c r="C60" s="65" t="s">
        <v>114</v>
      </c>
      <c r="D60" s="65" t="s">
        <v>60</v>
      </c>
      <c r="E60" s="79">
        <f>일위대가!F432</f>
        <v>3162</v>
      </c>
      <c r="F60" s="79">
        <f>일위대가!H432</f>
        <v>6679</v>
      </c>
      <c r="G60" s="79">
        <f>일위대가!J432</f>
        <v>0</v>
      </c>
      <c r="H60" s="79">
        <f t="shared" si="1"/>
        <v>9841</v>
      </c>
      <c r="I60" s="65" t="s">
        <v>257</v>
      </c>
      <c r="J60" s="65" t="s">
        <v>52</v>
      </c>
      <c r="K60" s="65" t="s">
        <v>52</v>
      </c>
      <c r="L60" s="65" t="s">
        <v>52</v>
      </c>
      <c r="M60" s="65" t="s">
        <v>753</v>
      </c>
      <c r="N60" s="66" t="s">
        <v>52</v>
      </c>
    </row>
    <row r="61" spans="1:14" ht="30" customHeight="1" x14ac:dyDescent="0.3">
      <c r="A61" s="65" t="s">
        <v>261</v>
      </c>
      <c r="B61" s="65" t="s">
        <v>216</v>
      </c>
      <c r="C61" s="65" t="s">
        <v>118</v>
      </c>
      <c r="D61" s="65" t="s">
        <v>60</v>
      </c>
      <c r="E61" s="79">
        <f>일위대가!F440</f>
        <v>5589</v>
      </c>
      <c r="F61" s="79">
        <f>일위대가!H440</f>
        <v>10323</v>
      </c>
      <c r="G61" s="79">
        <f>일위대가!J440</f>
        <v>0</v>
      </c>
      <c r="H61" s="79">
        <f t="shared" si="1"/>
        <v>15912</v>
      </c>
      <c r="I61" s="65" t="s">
        <v>260</v>
      </c>
      <c r="J61" s="65" t="s">
        <v>52</v>
      </c>
      <c r="K61" s="65" t="s">
        <v>52</v>
      </c>
      <c r="L61" s="65" t="s">
        <v>52</v>
      </c>
      <c r="M61" s="65" t="s">
        <v>753</v>
      </c>
      <c r="N61" s="66" t="s">
        <v>52</v>
      </c>
    </row>
    <row r="62" spans="1:14" ht="30" customHeight="1" x14ac:dyDescent="0.3">
      <c r="A62" s="65" t="s">
        <v>264</v>
      </c>
      <c r="B62" s="65" t="s">
        <v>216</v>
      </c>
      <c r="C62" s="65" t="s">
        <v>122</v>
      </c>
      <c r="D62" s="65" t="s">
        <v>60</v>
      </c>
      <c r="E62" s="79">
        <f>일위대가!F448</f>
        <v>28897</v>
      </c>
      <c r="F62" s="79">
        <f>일위대가!H448</f>
        <v>28419</v>
      </c>
      <c r="G62" s="79">
        <f>일위대가!J448</f>
        <v>0</v>
      </c>
      <c r="H62" s="79">
        <f t="shared" si="1"/>
        <v>57316</v>
      </c>
      <c r="I62" s="65" t="s">
        <v>263</v>
      </c>
      <c r="J62" s="65" t="s">
        <v>52</v>
      </c>
      <c r="K62" s="65" t="s">
        <v>52</v>
      </c>
      <c r="L62" s="65" t="s">
        <v>52</v>
      </c>
      <c r="M62" s="65" t="s">
        <v>1110</v>
      </c>
      <c r="N62" s="66" t="s">
        <v>52</v>
      </c>
    </row>
    <row r="63" spans="1:14" ht="30" customHeight="1" x14ac:dyDescent="0.3">
      <c r="A63" s="65" t="s">
        <v>271</v>
      </c>
      <c r="B63" s="65" t="s">
        <v>268</v>
      </c>
      <c r="C63" s="65" t="s">
        <v>269</v>
      </c>
      <c r="D63" s="65" t="s">
        <v>60</v>
      </c>
      <c r="E63" s="79">
        <f>일위대가!F454</f>
        <v>945</v>
      </c>
      <c r="F63" s="79">
        <f>일위대가!H454</f>
        <v>47267</v>
      </c>
      <c r="G63" s="79">
        <f>일위대가!J454</f>
        <v>0</v>
      </c>
      <c r="H63" s="79">
        <f t="shared" si="1"/>
        <v>48212</v>
      </c>
      <c r="I63" s="65" t="s">
        <v>270</v>
      </c>
      <c r="J63" s="65" t="s">
        <v>52</v>
      </c>
      <c r="K63" s="65" t="s">
        <v>52</v>
      </c>
      <c r="L63" s="65" t="s">
        <v>52</v>
      </c>
      <c r="M63" s="65" t="s">
        <v>1116</v>
      </c>
      <c r="N63" s="66" t="s">
        <v>52</v>
      </c>
    </row>
    <row r="64" spans="1:14" ht="30" customHeight="1" x14ac:dyDescent="0.3">
      <c r="A64" s="65" t="s">
        <v>276</v>
      </c>
      <c r="B64" s="65" t="s">
        <v>273</v>
      </c>
      <c r="C64" s="65" t="s">
        <v>274</v>
      </c>
      <c r="D64" s="65" t="s">
        <v>60</v>
      </c>
      <c r="E64" s="79">
        <f>일위대가!F461</f>
        <v>35316</v>
      </c>
      <c r="F64" s="79">
        <f>일위대가!H461</f>
        <v>136769</v>
      </c>
      <c r="G64" s="79">
        <f>일위대가!J461</f>
        <v>0</v>
      </c>
      <c r="H64" s="79">
        <f t="shared" si="1"/>
        <v>172085</v>
      </c>
      <c r="I64" s="65" t="s">
        <v>275</v>
      </c>
      <c r="J64" s="65" t="s">
        <v>52</v>
      </c>
      <c r="K64" s="65" t="s">
        <v>52</v>
      </c>
      <c r="L64" s="65" t="s">
        <v>52</v>
      </c>
      <c r="M64" s="65" t="s">
        <v>1123</v>
      </c>
      <c r="N64" s="66" t="s">
        <v>52</v>
      </c>
    </row>
    <row r="65" spans="1:14" ht="30" customHeight="1" x14ac:dyDescent="0.3">
      <c r="A65" s="65" t="s">
        <v>281</v>
      </c>
      <c r="B65" s="65" t="s">
        <v>278</v>
      </c>
      <c r="C65" s="65" t="s">
        <v>279</v>
      </c>
      <c r="D65" s="65" t="s">
        <v>137</v>
      </c>
      <c r="E65" s="79">
        <f>일위대가!F467</f>
        <v>32965</v>
      </c>
      <c r="F65" s="79">
        <f>일위대가!H467</f>
        <v>136769</v>
      </c>
      <c r="G65" s="79">
        <f>일위대가!J467</f>
        <v>0</v>
      </c>
      <c r="H65" s="79">
        <f t="shared" si="1"/>
        <v>169734</v>
      </c>
      <c r="I65" s="65" t="s">
        <v>280</v>
      </c>
      <c r="J65" s="65" t="s">
        <v>52</v>
      </c>
      <c r="K65" s="65" t="s">
        <v>52</v>
      </c>
      <c r="L65" s="65" t="s">
        <v>52</v>
      </c>
      <c r="M65" s="65" t="s">
        <v>1123</v>
      </c>
      <c r="N65" s="66" t="s">
        <v>52</v>
      </c>
    </row>
    <row r="66" spans="1:14" ht="30" customHeight="1" x14ac:dyDescent="0.3">
      <c r="A66" s="65" t="s">
        <v>672</v>
      </c>
      <c r="B66" s="65" t="s">
        <v>669</v>
      </c>
      <c r="C66" s="65" t="s">
        <v>670</v>
      </c>
      <c r="D66" s="65" t="s">
        <v>137</v>
      </c>
      <c r="E66" s="79">
        <f>일위대가!F474</f>
        <v>4073</v>
      </c>
      <c r="F66" s="79">
        <f>일위대가!H474</f>
        <v>37750</v>
      </c>
      <c r="G66" s="79">
        <f>일위대가!J474</f>
        <v>0</v>
      </c>
      <c r="H66" s="79">
        <f t="shared" si="1"/>
        <v>41823</v>
      </c>
      <c r="I66" s="65" t="s">
        <v>671</v>
      </c>
      <c r="J66" s="65" t="s">
        <v>52</v>
      </c>
      <c r="K66" s="65" t="s">
        <v>52</v>
      </c>
      <c r="L66" s="65" t="s">
        <v>52</v>
      </c>
      <c r="M66" s="65" t="s">
        <v>780</v>
      </c>
      <c r="N66" s="66" t="s">
        <v>52</v>
      </c>
    </row>
    <row r="67" spans="1:14" ht="30" customHeight="1" x14ac:dyDescent="0.3">
      <c r="A67" s="65" t="s">
        <v>145</v>
      </c>
      <c r="B67" s="65" t="s">
        <v>141</v>
      </c>
      <c r="C67" s="65" t="s">
        <v>142</v>
      </c>
      <c r="D67" s="65" t="s">
        <v>143</v>
      </c>
      <c r="E67" s="79">
        <f>일위대가!F495</f>
        <v>629088</v>
      </c>
      <c r="F67" s="79">
        <f>일위대가!H495</f>
        <v>784111</v>
      </c>
      <c r="G67" s="79">
        <f>일위대가!J495</f>
        <v>72657</v>
      </c>
      <c r="H67" s="79">
        <f t="shared" si="1"/>
        <v>1485856</v>
      </c>
      <c r="I67" s="65" t="s">
        <v>144</v>
      </c>
      <c r="J67" s="65" t="s">
        <v>52</v>
      </c>
      <c r="K67" s="65" t="s">
        <v>52</v>
      </c>
      <c r="L67" s="65" t="s">
        <v>52</v>
      </c>
      <c r="M67" s="65" t="s">
        <v>1140</v>
      </c>
      <c r="N67" s="66" t="s">
        <v>52</v>
      </c>
    </row>
    <row r="68" spans="1:14" ht="30" customHeight="1" x14ac:dyDescent="0.3">
      <c r="A68" s="65" t="s">
        <v>222</v>
      </c>
      <c r="B68" s="65" t="s">
        <v>147</v>
      </c>
      <c r="C68" s="65" t="s">
        <v>220</v>
      </c>
      <c r="D68" s="65" t="s">
        <v>143</v>
      </c>
      <c r="E68" s="79">
        <f>일위대가!F505</f>
        <v>36611</v>
      </c>
      <c r="F68" s="79">
        <f>일위대가!H505</f>
        <v>52720</v>
      </c>
      <c r="G68" s="79">
        <f>일위대가!J505</f>
        <v>0</v>
      </c>
      <c r="H68" s="79">
        <f t="shared" ref="H68:H99" si="2">E68+F68+G68</f>
        <v>89331</v>
      </c>
      <c r="I68" s="65" t="s">
        <v>221</v>
      </c>
      <c r="J68" s="65" t="s">
        <v>52</v>
      </c>
      <c r="K68" s="65" t="s">
        <v>52</v>
      </c>
      <c r="L68" s="65" t="s">
        <v>52</v>
      </c>
      <c r="M68" s="65" t="s">
        <v>1180</v>
      </c>
      <c r="N68" s="66" t="s">
        <v>52</v>
      </c>
    </row>
    <row r="69" spans="1:14" ht="30" customHeight="1" x14ac:dyDescent="0.3">
      <c r="A69" s="65" t="s">
        <v>150</v>
      </c>
      <c r="B69" s="65" t="s">
        <v>147</v>
      </c>
      <c r="C69" s="65" t="s">
        <v>148</v>
      </c>
      <c r="D69" s="65" t="s">
        <v>143</v>
      </c>
      <c r="E69" s="79">
        <f>일위대가!F515</f>
        <v>40411</v>
      </c>
      <c r="F69" s="79">
        <f>일위대가!H515</f>
        <v>52720</v>
      </c>
      <c r="G69" s="79">
        <f>일위대가!J515</f>
        <v>0</v>
      </c>
      <c r="H69" s="79">
        <f t="shared" si="2"/>
        <v>93131</v>
      </c>
      <c r="I69" s="65" t="s">
        <v>149</v>
      </c>
      <c r="J69" s="65" t="s">
        <v>52</v>
      </c>
      <c r="K69" s="65" t="s">
        <v>52</v>
      </c>
      <c r="L69" s="65" t="s">
        <v>52</v>
      </c>
      <c r="M69" s="65" t="s">
        <v>1180</v>
      </c>
      <c r="N69" s="66" t="s">
        <v>52</v>
      </c>
    </row>
    <row r="70" spans="1:14" ht="30" customHeight="1" x14ac:dyDescent="0.3">
      <c r="A70" s="65" t="s">
        <v>154</v>
      </c>
      <c r="B70" s="65" t="s">
        <v>147</v>
      </c>
      <c r="C70" s="65" t="s">
        <v>152</v>
      </c>
      <c r="D70" s="65" t="s">
        <v>143</v>
      </c>
      <c r="E70" s="79">
        <f>일위대가!F525</f>
        <v>44041</v>
      </c>
      <c r="F70" s="79">
        <f>일위대가!H525</f>
        <v>52720</v>
      </c>
      <c r="G70" s="79">
        <f>일위대가!J525</f>
        <v>0</v>
      </c>
      <c r="H70" s="79">
        <f t="shared" si="2"/>
        <v>96761</v>
      </c>
      <c r="I70" s="65" t="s">
        <v>153</v>
      </c>
      <c r="J70" s="65" t="s">
        <v>52</v>
      </c>
      <c r="K70" s="65" t="s">
        <v>52</v>
      </c>
      <c r="L70" s="65" t="s">
        <v>52</v>
      </c>
      <c r="M70" s="65" t="s">
        <v>1180</v>
      </c>
      <c r="N70" s="66" t="s">
        <v>52</v>
      </c>
    </row>
    <row r="71" spans="1:14" ht="30" customHeight="1" x14ac:dyDescent="0.3">
      <c r="A71" s="65" t="s">
        <v>158</v>
      </c>
      <c r="B71" s="65" t="s">
        <v>147</v>
      </c>
      <c r="C71" s="65" t="s">
        <v>156</v>
      </c>
      <c r="D71" s="65" t="s">
        <v>143</v>
      </c>
      <c r="E71" s="79">
        <f>일위대가!F535</f>
        <v>45961</v>
      </c>
      <c r="F71" s="79">
        <f>일위대가!H535</f>
        <v>52720</v>
      </c>
      <c r="G71" s="79">
        <f>일위대가!J535</f>
        <v>0</v>
      </c>
      <c r="H71" s="79">
        <f t="shared" si="2"/>
        <v>98681</v>
      </c>
      <c r="I71" s="65" t="s">
        <v>157</v>
      </c>
      <c r="J71" s="65" t="s">
        <v>52</v>
      </c>
      <c r="K71" s="65" t="s">
        <v>52</v>
      </c>
      <c r="L71" s="65" t="s">
        <v>52</v>
      </c>
      <c r="M71" s="65" t="s">
        <v>1180</v>
      </c>
      <c r="N71" s="66" t="s">
        <v>52</v>
      </c>
    </row>
    <row r="72" spans="1:14" ht="30" customHeight="1" x14ac:dyDescent="0.3">
      <c r="A72" s="65" t="s">
        <v>163</v>
      </c>
      <c r="B72" s="65" t="s">
        <v>160</v>
      </c>
      <c r="C72" s="65" t="s">
        <v>161</v>
      </c>
      <c r="D72" s="65" t="s">
        <v>60</v>
      </c>
      <c r="E72" s="79">
        <f>일위대가!F542</f>
        <v>206</v>
      </c>
      <c r="F72" s="79">
        <f>일위대가!H542</f>
        <v>247</v>
      </c>
      <c r="G72" s="79">
        <f>일위대가!J542</f>
        <v>0</v>
      </c>
      <c r="H72" s="79">
        <f t="shared" si="2"/>
        <v>453</v>
      </c>
      <c r="I72" s="65" t="s">
        <v>162</v>
      </c>
      <c r="J72" s="65" t="s">
        <v>52</v>
      </c>
      <c r="K72" s="65" t="s">
        <v>52</v>
      </c>
      <c r="L72" s="65" t="s">
        <v>52</v>
      </c>
      <c r="M72" s="65" t="s">
        <v>1236</v>
      </c>
      <c r="N72" s="66" t="s">
        <v>52</v>
      </c>
    </row>
    <row r="73" spans="1:14" ht="30" customHeight="1" x14ac:dyDescent="0.3">
      <c r="A73" s="65" t="s">
        <v>167</v>
      </c>
      <c r="B73" s="65" t="s">
        <v>165</v>
      </c>
      <c r="C73" s="65" t="s">
        <v>161</v>
      </c>
      <c r="D73" s="65" t="s">
        <v>60</v>
      </c>
      <c r="E73" s="79">
        <f>일위대가!F549</f>
        <v>207</v>
      </c>
      <c r="F73" s="79">
        <f>일위대가!H549</f>
        <v>282</v>
      </c>
      <c r="G73" s="79">
        <f>일위대가!J549</f>
        <v>0</v>
      </c>
      <c r="H73" s="79">
        <f t="shared" si="2"/>
        <v>489</v>
      </c>
      <c r="I73" s="65" t="s">
        <v>166</v>
      </c>
      <c r="J73" s="65" t="s">
        <v>52</v>
      </c>
      <c r="K73" s="65" t="s">
        <v>52</v>
      </c>
      <c r="L73" s="65" t="s">
        <v>52</v>
      </c>
      <c r="M73" s="65" t="s">
        <v>1236</v>
      </c>
      <c r="N73" s="66" t="s">
        <v>52</v>
      </c>
    </row>
    <row r="74" spans="1:14" ht="30" customHeight="1" x14ac:dyDescent="0.3">
      <c r="A74" s="65" t="s">
        <v>173</v>
      </c>
      <c r="B74" s="65" t="s">
        <v>169</v>
      </c>
      <c r="C74" s="65" t="s">
        <v>170</v>
      </c>
      <c r="D74" s="65" t="s">
        <v>171</v>
      </c>
      <c r="E74" s="79">
        <f>일위대가!F556</f>
        <v>5943</v>
      </c>
      <c r="F74" s="79">
        <f>일위대가!H556</f>
        <v>27194</v>
      </c>
      <c r="G74" s="79">
        <f>일위대가!J556</f>
        <v>0</v>
      </c>
      <c r="H74" s="79">
        <f t="shared" si="2"/>
        <v>33137</v>
      </c>
      <c r="I74" s="65" t="s">
        <v>172</v>
      </c>
      <c r="J74" s="65" t="s">
        <v>52</v>
      </c>
      <c r="K74" s="65" t="s">
        <v>52</v>
      </c>
      <c r="L74" s="65" t="s">
        <v>52</v>
      </c>
      <c r="M74" s="65" t="s">
        <v>1250</v>
      </c>
      <c r="N74" s="66" t="s">
        <v>52</v>
      </c>
    </row>
    <row r="75" spans="1:14" ht="30" customHeight="1" x14ac:dyDescent="0.3">
      <c r="A75" s="65" t="s">
        <v>228</v>
      </c>
      <c r="B75" s="65" t="s">
        <v>225</v>
      </c>
      <c r="C75" s="65" t="s">
        <v>226</v>
      </c>
      <c r="D75" s="65" t="s">
        <v>137</v>
      </c>
      <c r="E75" s="79">
        <f>일위대가!F562</f>
        <v>45930</v>
      </c>
      <c r="F75" s="79">
        <f>일위대가!H562</f>
        <v>46501</v>
      </c>
      <c r="G75" s="79">
        <f>일위대가!J562</f>
        <v>0</v>
      </c>
      <c r="H75" s="79">
        <f t="shared" si="2"/>
        <v>92431</v>
      </c>
      <c r="I75" s="65" t="s">
        <v>227</v>
      </c>
      <c r="J75" s="65" t="s">
        <v>52</v>
      </c>
      <c r="K75" s="65" t="s">
        <v>52</v>
      </c>
      <c r="L75" s="65" t="s">
        <v>52</v>
      </c>
      <c r="M75" s="65" t="s">
        <v>825</v>
      </c>
      <c r="N75" s="66" t="s">
        <v>52</v>
      </c>
    </row>
    <row r="76" spans="1:14" ht="30" customHeight="1" x14ac:dyDescent="0.3">
      <c r="A76" s="65" t="s">
        <v>468</v>
      </c>
      <c r="B76" s="65" t="s">
        <v>465</v>
      </c>
      <c r="C76" s="65" t="s">
        <v>466</v>
      </c>
      <c r="D76" s="65" t="s">
        <v>137</v>
      </c>
      <c r="E76" s="79">
        <f>일위대가!F568</f>
        <v>1283</v>
      </c>
      <c r="F76" s="79">
        <f>일위대가!H568</f>
        <v>32824</v>
      </c>
      <c r="G76" s="79">
        <f>일위대가!J568</f>
        <v>0</v>
      </c>
      <c r="H76" s="79">
        <f t="shared" si="2"/>
        <v>34107</v>
      </c>
      <c r="I76" s="65" t="s">
        <v>467</v>
      </c>
      <c r="J76" s="65" t="s">
        <v>52</v>
      </c>
      <c r="K76" s="65" t="s">
        <v>52</v>
      </c>
      <c r="L76" s="65" t="s">
        <v>52</v>
      </c>
      <c r="M76" s="65" t="s">
        <v>1264</v>
      </c>
      <c r="N76" s="66" t="s">
        <v>52</v>
      </c>
    </row>
    <row r="77" spans="1:14" ht="30" customHeight="1" x14ac:dyDescent="0.3">
      <c r="A77" s="65" t="s">
        <v>472</v>
      </c>
      <c r="B77" s="65" t="s">
        <v>465</v>
      </c>
      <c r="C77" s="65" t="s">
        <v>470</v>
      </c>
      <c r="D77" s="65" t="s">
        <v>137</v>
      </c>
      <c r="E77" s="79">
        <f>일위대가!F574</f>
        <v>1387</v>
      </c>
      <c r="F77" s="79">
        <f>일위대가!H574</f>
        <v>32824</v>
      </c>
      <c r="G77" s="79">
        <f>일위대가!J574</f>
        <v>0</v>
      </c>
      <c r="H77" s="79">
        <f t="shared" si="2"/>
        <v>34211</v>
      </c>
      <c r="I77" s="65" t="s">
        <v>471</v>
      </c>
      <c r="J77" s="65" t="s">
        <v>52</v>
      </c>
      <c r="K77" s="65" t="s">
        <v>52</v>
      </c>
      <c r="L77" s="65" t="s">
        <v>52</v>
      </c>
      <c r="M77" s="65" t="s">
        <v>1264</v>
      </c>
      <c r="N77" s="66" t="s">
        <v>52</v>
      </c>
    </row>
    <row r="78" spans="1:14" ht="30" customHeight="1" x14ac:dyDescent="0.3">
      <c r="A78" s="65" t="s">
        <v>403</v>
      </c>
      <c r="B78" s="65" t="s">
        <v>400</v>
      </c>
      <c r="C78" s="65" t="s">
        <v>401</v>
      </c>
      <c r="D78" s="65" t="s">
        <v>137</v>
      </c>
      <c r="E78" s="79">
        <f>일위대가!F580</f>
        <v>1744</v>
      </c>
      <c r="F78" s="79">
        <f>일위대가!H580</f>
        <v>54707</v>
      </c>
      <c r="G78" s="79">
        <f>일위대가!J580</f>
        <v>0</v>
      </c>
      <c r="H78" s="79">
        <f t="shared" si="2"/>
        <v>56451</v>
      </c>
      <c r="I78" s="65" t="s">
        <v>402</v>
      </c>
      <c r="J78" s="65" t="s">
        <v>52</v>
      </c>
      <c r="K78" s="65" t="s">
        <v>52</v>
      </c>
      <c r="L78" s="65" t="s">
        <v>52</v>
      </c>
      <c r="M78" s="65" t="s">
        <v>1264</v>
      </c>
      <c r="N78" s="66" t="s">
        <v>52</v>
      </c>
    </row>
    <row r="79" spans="1:14" ht="30" customHeight="1" x14ac:dyDescent="0.3">
      <c r="A79" s="65" t="s">
        <v>407</v>
      </c>
      <c r="B79" s="65" t="s">
        <v>400</v>
      </c>
      <c r="C79" s="65" t="s">
        <v>405</v>
      </c>
      <c r="D79" s="65" t="s">
        <v>137</v>
      </c>
      <c r="E79" s="79">
        <f>일위대가!F586</f>
        <v>2014</v>
      </c>
      <c r="F79" s="79">
        <f>일위대가!H586</f>
        <v>54707</v>
      </c>
      <c r="G79" s="79">
        <f>일위대가!J586</f>
        <v>0</v>
      </c>
      <c r="H79" s="79">
        <f t="shared" si="2"/>
        <v>56721</v>
      </c>
      <c r="I79" s="65" t="s">
        <v>406</v>
      </c>
      <c r="J79" s="65" t="s">
        <v>52</v>
      </c>
      <c r="K79" s="65" t="s">
        <v>52</v>
      </c>
      <c r="L79" s="65" t="s">
        <v>52</v>
      </c>
      <c r="M79" s="65" t="s">
        <v>1264</v>
      </c>
      <c r="N79" s="66" t="s">
        <v>52</v>
      </c>
    </row>
    <row r="80" spans="1:14" ht="30" customHeight="1" x14ac:dyDescent="0.3">
      <c r="A80" s="65" t="s">
        <v>411</v>
      </c>
      <c r="B80" s="65" t="s">
        <v>135</v>
      </c>
      <c r="C80" s="65" t="s">
        <v>409</v>
      </c>
      <c r="D80" s="65" t="s">
        <v>137</v>
      </c>
      <c r="E80" s="79">
        <f>일위대가!F592</f>
        <v>4563</v>
      </c>
      <c r="F80" s="79">
        <f>일위대가!H592</f>
        <v>60178</v>
      </c>
      <c r="G80" s="79">
        <f>일위대가!J592</f>
        <v>0</v>
      </c>
      <c r="H80" s="79">
        <f t="shared" si="2"/>
        <v>64741</v>
      </c>
      <c r="I80" s="65" t="s">
        <v>410</v>
      </c>
      <c r="J80" s="65" t="s">
        <v>52</v>
      </c>
      <c r="K80" s="65" t="s">
        <v>52</v>
      </c>
      <c r="L80" s="65" t="s">
        <v>52</v>
      </c>
      <c r="M80" s="65" t="s">
        <v>825</v>
      </c>
      <c r="N80" s="66" t="s">
        <v>52</v>
      </c>
    </row>
    <row r="81" spans="1:14" ht="30" customHeight="1" x14ac:dyDescent="0.3">
      <c r="A81" s="65" t="s">
        <v>139</v>
      </c>
      <c r="B81" s="65" t="s">
        <v>135</v>
      </c>
      <c r="C81" s="65" t="s">
        <v>136</v>
      </c>
      <c r="D81" s="65" t="s">
        <v>137</v>
      </c>
      <c r="E81" s="79">
        <f>일위대가!F598</f>
        <v>8303</v>
      </c>
      <c r="F81" s="79">
        <f>일위대가!H598</f>
        <v>60178</v>
      </c>
      <c r="G81" s="79">
        <f>일위대가!J598</f>
        <v>0</v>
      </c>
      <c r="H81" s="79">
        <f t="shared" si="2"/>
        <v>68481</v>
      </c>
      <c r="I81" s="65" t="s">
        <v>138</v>
      </c>
      <c r="J81" s="65" t="s">
        <v>52</v>
      </c>
      <c r="K81" s="65" t="s">
        <v>52</v>
      </c>
      <c r="L81" s="65" t="s">
        <v>52</v>
      </c>
      <c r="M81" s="65" t="s">
        <v>825</v>
      </c>
      <c r="N81" s="66" t="s">
        <v>52</v>
      </c>
    </row>
    <row r="82" spans="1:14" ht="30" customHeight="1" x14ac:dyDescent="0.3">
      <c r="A82" s="65" t="s">
        <v>323</v>
      </c>
      <c r="B82" s="65" t="s">
        <v>319</v>
      </c>
      <c r="C82" s="65" t="s">
        <v>320</v>
      </c>
      <c r="D82" s="65" t="s">
        <v>321</v>
      </c>
      <c r="E82" s="79">
        <f>일위대가!F604</f>
        <v>132642</v>
      </c>
      <c r="F82" s="79">
        <f>일위대가!H604</f>
        <v>167132</v>
      </c>
      <c r="G82" s="79">
        <f>일위대가!J604</f>
        <v>0</v>
      </c>
      <c r="H82" s="79">
        <f t="shared" si="2"/>
        <v>299774</v>
      </c>
      <c r="I82" s="65" t="s">
        <v>322</v>
      </c>
      <c r="J82" s="65" t="s">
        <v>52</v>
      </c>
      <c r="K82" s="65" t="s">
        <v>52</v>
      </c>
      <c r="L82" s="65" t="s">
        <v>52</v>
      </c>
      <c r="M82" s="65" t="s">
        <v>1295</v>
      </c>
      <c r="N82" s="66" t="s">
        <v>52</v>
      </c>
    </row>
    <row r="83" spans="1:14" ht="30" customHeight="1" x14ac:dyDescent="0.3">
      <c r="A83" s="65" t="s">
        <v>463</v>
      </c>
      <c r="B83" s="65" t="s">
        <v>460</v>
      </c>
      <c r="C83" s="65" t="s">
        <v>461</v>
      </c>
      <c r="D83" s="65" t="s">
        <v>137</v>
      </c>
      <c r="E83" s="79">
        <f>일위대가!F610</f>
        <v>3285</v>
      </c>
      <c r="F83" s="79">
        <f>일위대가!H610</f>
        <v>23250</v>
      </c>
      <c r="G83" s="79">
        <f>일위대가!J610</f>
        <v>0</v>
      </c>
      <c r="H83" s="79">
        <f t="shared" si="2"/>
        <v>26535</v>
      </c>
      <c r="I83" s="65" t="s">
        <v>462</v>
      </c>
      <c r="J83" s="65" t="s">
        <v>52</v>
      </c>
      <c r="K83" s="65" t="s">
        <v>52</v>
      </c>
      <c r="L83" s="65" t="s">
        <v>52</v>
      </c>
      <c r="M83" s="65" t="s">
        <v>1301</v>
      </c>
      <c r="N83" s="66" t="s">
        <v>52</v>
      </c>
    </row>
    <row r="84" spans="1:14" ht="30" customHeight="1" x14ac:dyDescent="0.3">
      <c r="A84" s="65" t="s">
        <v>394</v>
      </c>
      <c r="B84" s="65" t="s">
        <v>391</v>
      </c>
      <c r="C84" s="65" t="s">
        <v>392</v>
      </c>
      <c r="D84" s="65" t="s">
        <v>137</v>
      </c>
      <c r="E84" s="79">
        <f>일위대가!F616</f>
        <v>2437</v>
      </c>
      <c r="F84" s="79">
        <f>일위대가!H616</f>
        <v>21883</v>
      </c>
      <c r="G84" s="79">
        <f>일위대가!J616</f>
        <v>0</v>
      </c>
      <c r="H84" s="79">
        <f t="shared" si="2"/>
        <v>24320</v>
      </c>
      <c r="I84" s="65" t="s">
        <v>393</v>
      </c>
      <c r="J84" s="65" t="s">
        <v>52</v>
      </c>
      <c r="K84" s="65" t="s">
        <v>52</v>
      </c>
      <c r="L84" s="65" t="s">
        <v>52</v>
      </c>
      <c r="M84" s="65" t="s">
        <v>1307</v>
      </c>
      <c r="N84" s="66" t="s">
        <v>52</v>
      </c>
    </row>
    <row r="85" spans="1:14" ht="30" customHeight="1" x14ac:dyDescent="0.3">
      <c r="A85" s="65" t="s">
        <v>398</v>
      </c>
      <c r="B85" s="65" t="s">
        <v>391</v>
      </c>
      <c r="C85" s="65" t="s">
        <v>396</v>
      </c>
      <c r="D85" s="65" t="s">
        <v>137</v>
      </c>
      <c r="E85" s="79">
        <f>일위대가!F622</f>
        <v>2637</v>
      </c>
      <c r="F85" s="79">
        <f>일위대가!H622</f>
        <v>21883</v>
      </c>
      <c r="G85" s="79">
        <f>일위대가!J622</f>
        <v>0</v>
      </c>
      <c r="H85" s="79">
        <f t="shared" si="2"/>
        <v>24520</v>
      </c>
      <c r="I85" s="65" t="s">
        <v>397</v>
      </c>
      <c r="J85" s="65" t="s">
        <v>52</v>
      </c>
      <c r="K85" s="65" t="s">
        <v>52</v>
      </c>
      <c r="L85" s="65" t="s">
        <v>52</v>
      </c>
      <c r="M85" s="65" t="s">
        <v>1307</v>
      </c>
      <c r="N85" s="66" t="s">
        <v>52</v>
      </c>
    </row>
    <row r="86" spans="1:14" ht="30" customHeight="1" x14ac:dyDescent="0.3">
      <c r="A86" s="65" t="s">
        <v>437</v>
      </c>
      <c r="B86" s="65" t="s">
        <v>434</v>
      </c>
      <c r="C86" s="65" t="s">
        <v>435</v>
      </c>
      <c r="D86" s="65" t="s">
        <v>60</v>
      </c>
      <c r="E86" s="79">
        <f>일위대가!F629</f>
        <v>5001</v>
      </c>
      <c r="F86" s="79">
        <f>일위대가!H629</f>
        <v>82061</v>
      </c>
      <c r="G86" s="79">
        <f>일위대가!J629</f>
        <v>0</v>
      </c>
      <c r="H86" s="79">
        <f t="shared" si="2"/>
        <v>87062</v>
      </c>
      <c r="I86" s="65" t="s">
        <v>436</v>
      </c>
      <c r="J86" s="65" t="s">
        <v>52</v>
      </c>
      <c r="K86" s="65" t="s">
        <v>52</v>
      </c>
      <c r="L86" s="65" t="s">
        <v>52</v>
      </c>
      <c r="M86" s="65" t="s">
        <v>1318</v>
      </c>
      <c r="N86" s="66" t="s">
        <v>52</v>
      </c>
    </row>
    <row r="87" spans="1:14" ht="30" customHeight="1" x14ac:dyDescent="0.3">
      <c r="A87" s="65" t="s">
        <v>442</v>
      </c>
      <c r="B87" s="65" t="s">
        <v>439</v>
      </c>
      <c r="C87" s="65" t="s">
        <v>440</v>
      </c>
      <c r="D87" s="65" t="s">
        <v>137</v>
      </c>
      <c r="E87" s="79">
        <f>일위대가!F635</f>
        <v>1618</v>
      </c>
      <c r="F87" s="79">
        <f>일위대가!H635</f>
        <v>10941</v>
      </c>
      <c r="G87" s="79">
        <f>일위대가!J635</f>
        <v>0</v>
      </c>
      <c r="H87" s="79">
        <f t="shared" si="2"/>
        <v>12559</v>
      </c>
      <c r="I87" s="65" t="s">
        <v>441</v>
      </c>
      <c r="J87" s="65" t="s">
        <v>52</v>
      </c>
      <c r="K87" s="65" t="s">
        <v>52</v>
      </c>
      <c r="L87" s="65" t="s">
        <v>52</v>
      </c>
      <c r="M87" s="65" t="s">
        <v>1264</v>
      </c>
      <c r="N87" s="66" t="s">
        <v>52</v>
      </c>
    </row>
    <row r="88" spans="1:14" ht="30" customHeight="1" x14ac:dyDescent="0.3">
      <c r="A88" s="65" t="s">
        <v>446</v>
      </c>
      <c r="B88" s="65" t="s">
        <v>439</v>
      </c>
      <c r="C88" s="65" t="s">
        <v>444</v>
      </c>
      <c r="D88" s="65" t="s">
        <v>137</v>
      </c>
      <c r="E88" s="79">
        <f>일위대가!F641</f>
        <v>4298</v>
      </c>
      <c r="F88" s="79">
        <f>일위대가!H641</f>
        <v>10941</v>
      </c>
      <c r="G88" s="79">
        <f>일위대가!J641</f>
        <v>0</v>
      </c>
      <c r="H88" s="79">
        <f t="shared" si="2"/>
        <v>15239</v>
      </c>
      <c r="I88" s="65" t="s">
        <v>445</v>
      </c>
      <c r="J88" s="65" t="s">
        <v>52</v>
      </c>
      <c r="K88" s="65" t="s">
        <v>52</v>
      </c>
      <c r="L88" s="65" t="s">
        <v>52</v>
      </c>
      <c r="M88" s="65" t="s">
        <v>1264</v>
      </c>
      <c r="N88" s="66" t="s">
        <v>52</v>
      </c>
    </row>
    <row r="89" spans="1:14" ht="30" customHeight="1" x14ac:dyDescent="0.3">
      <c r="A89" s="65" t="s">
        <v>478</v>
      </c>
      <c r="B89" s="65" t="s">
        <v>475</v>
      </c>
      <c r="C89" s="65" t="s">
        <v>476</v>
      </c>
      <c r="D89" s="65" t="s">
        <v>237</v>
      </c>
      <c r="E89" s="79">
        <f>일위대가!F647</f>
        <v>101438</v>
      </c>
      <c r="F89" s="79">
        <f>일위대가!H647</f>
        <v>71940</v>
      </c>
      <c r="G89" s="79">
        <f>일위대가!J647</f>
        <v>0</v>
      </c>
      <c r="H89" s="79">
        <f t="shared" si="2"/>
        <v>173378</v>
      </c>
      <c r="I89" s="65" t="s">
        <v>477</v>
      </c>
      <c r="J89" s="65" t="s">
        <v>52</v>
      </c>
      <c r="K89" s="65" t="s">
        <v>52</v>
      </c>
      <c r="L89" s="65" t="s">
        <v>52</v>
      </c>
      <c r="M89" s="65" t="s">
        <v>1336</v>
      </c>
      <c r="N89" s="66" t="s">
        <v>52</v>
      </c>
    </row>
    <row r="90" spans="1:14" ht="30" customHeight="1" x14ac:dyDescent="0.3">
      <c r="A90" s="65" t="s">
        <v>483</v>
      </c>
      <c r="B90" s="65" t="s">
        <v>480</v>
      </c>
      <c r="C90" s="65" t="s">
        <v>481</v>
      </c>
      <c r="D90" s="65" t="s">
        <v>237</v>
      </c>
      <c r="E90" s="79">
        <f>일위대가!F653</f>
        <v>80754</v>
      </c>
      <c r="F90" s="79">
        <f>일위대가!H653</f>
        <v>37748</v>
      </c>
      <c r="G90" s="79">
        <f>일위대가!J653</f>
        <v>0</v>
      </c>
      <c r="H90" s="79">
        <f t="shared" si="2"/>
        <v>118502</v>
      </c>
      <c r="I90" s="65" t="s">
        <v>482</v>
      </c>
      <c r="J90" s="65" t="s">
        <v>52</v>
      </c>
      <c r="K90" s="65" t="s">
        <v>52</v>
      </c>
      <c r="L90" s="65" t="s">
        <v>52</v>
      </c>
      <c r="M90" s="65" t="s">
        <v>1336</v>
      </c>
      <c r="N90" s="66" t="s">
        <v>52</v>
      </c>
    </row>
    <row r="91" spans="1:14" ht="30" customHeight="1" x14ac:dyDescent="0.3">
      <c r="A91" s="65" t="s">
        <v>488</v>
      </c>
      <c r="B91" s="65" t="s">
        <v>485</v>
      </c>
      <c r="C91" s="65" t="s">
        <v>486</v>
      </c>
      <c r="D91" s="65" t="s">
        <v>237</v>
      </c>
      <c r="E91" s="79">
        <f>일위대가!F659</f>
        <v>47640</v>
      </c>
      <c r="F91" s="79">
        <f>일위대가!H659</f>
        <v>32004</v>
      </c>
      <c r="G91" s="79">
        <f>일위대가!J659</f>
        <v>0</v>
      </c>
      <c r="H91" s="79">
        <f t="shared" si="2"/>
        <v>79644</v>
      </c>
      <c r="I91" s="65" t="s">
        <v>487</v>
      </c>
      <c r="J91" s="65" t="s">
        <v>52</v>
      </c>
      <c r="K91" s="65" t="s">
        <v>52</v>
      </c>
      <c r="L91" s="65" t="s">
        <v>52</v>
      </c>
      <c r="M91" s="65" t="s">
        <v>1336</v>
      </c>
      <c r="N91" s="66" t="s">
        <v>52</v>
      </c>
    </row>
    <row r="92" spans="1:14" ht="30" customHeight="1" x14ac:dyDescent="0.3">
      <c r="A92" s="65" t="s">
        <v>239</v>
      </c>
      <c r="B92" s="65" t="s">
        <v>235</v>
      </c>
      <c r="C92" s="65" t="s">
        <v>236</v>
      </c>
      <c r="D92" s="65" t="s">
        <v>237</v>
      </c>
      <c r="E92" s="79">
        <f>일위대가!F666</f>
        <v>1561488</v>
      </c>
      <c r="F92" s="79">
        <f>일위대가!H666</f>
        <v>574431</v>
      </c>
      <c r="G92" s="79">
        <f>일위대가!J666</f>
        <v>0</v>
      </c>
      <c r="H92" s="79">
        <f t="shared" si="2"/>
        <v>2135919</v>
      </c>
      <c r="I92" s="65" t="s">
        <v>238</v>
      </c>
      <c r="J92" s="65" t="s">
        <v>52</v>
      </c>
      <c r="K92" s="65" t="s">
        <v>52</v>
      </c>
      <c r="L92" s="65" t="s">
        <v>52</v>
      </c>
      <c r="M92" s="65" t="s">
        <v>1352</v>
      </c>
      <c r="N92" s="66" t="s">
        <v>52</v>
      </c>
    </row>
    <row r="93" spans="1:14" ht="30" customHeight="1" x14ac:dyDescent="0.3">
      <c r="A93" s="65" t="s">
        <v>336</v>
      </c>
      <c r="B93" s="65" t="s">
        <v>334</v>
      </c>
      <c r="C93" s="65" t="s">
        <v>52</v>
      </c>
      <c r="D93" s="65" t="s">
        <v>171</v>
      </c>
      <c r="E93" s="79">
        <f>일위대가!F672</f>
        <v>1575</v>
      </c>
      <c r="F93" s="79">
        <f>일위대가!H672</f>
        <v>78779</v>
      </c>
      <c r="G93" s="79">
        <f>일위대가!J672</f>
        <v>0</v>
      </c>
      <c r="H93" s="79">
        <f t="shared" si="2"/>
        <v>80354</v>
      </c>
      <c r="I93" s="65" t="s">
        <v>335</v>
      </c>
      <c r="J93" s="65" t="s">
        <v>52</v>
      </c>
      <c r="K93" s="65" t="s">
        <v>52</v>
      </c>
      <c r="L93" s="65" t="s">
        <v>52</v>
      </c>
      <c r="M93" s="65" t="s">
        <v>792</v>
      </c>
      <c r="N93" s="66" t="s">
        <v>52</v>
      </c>
    </row>
    <row r="94" spans="1:14" ht="30" customHeight="1" x14ac:dyDescent="0.3">
      <c r="A94" s="65" t="s">
        <v>340</v>
      </c>
      <c r="B94" s="65" t="s">
        <v>338</v>
      </c>
      <c r="C94" s="65" t="s">
        <v>339</v>
      </c>
      <c r="D94" s="65" t="s">
        <v>176</v>
      </c>
      <c r="E94" s="79">
        <f>일위대가!F683</f>
        <v>26503933</v>
      </c>
      <c r="F94" s="79">
        <f>일위대가!H683</f>
        <v>0</v>
      </c>
      <c r="G94" s="79">
        <f>일위대가!J683</f>
        <v>0</v>
      </c>
      <c r="H94" s="79">
        <f t="shared" si="2"/>
        <v>26503933</v>
      </c>
      <c r="I94" s="65" t="s">
        <v>519</v>
      </c>
      <c r="J94" s="65" t="s">
        <v>52</v>
      </c>
      <c r="K94" s="65" t="s">
        <v>52</v>
      </c>
      <c r="L94" s="65" t="s">
        <v>52</v>
      </c>
      <c r="M94" s="65" t="s">
        <v>52</v>
      </c>
      <c r="N94" s="66" t="s">
        <v>52</v>
      </c>
    </row>
    <row r="95" spans="1:14" ht="30" customHeight="1" x14ac:dyDescent="0.3">
      <c r="A95" s="65" t="s">
        <v>1369</v>
      </c>
      <c r="B95" s="65" t="s">
        <v>338</v>
      </c>
      <c r="C95" s="65" t="s">
        <v>1368</v>
      </c>
      <c r="D95" s="65" t="s">
        <v>176</v>
      </c>
      <c r="E95" s="79">
        <f>일위대가!F731</f>
        <v>17209613</v>
      </c>
      <c r="F95" s="79">
        <f>일위대가!H731</f>
        <v>2668534</v>
      </c>
      <c r="G95" s="79">
        <f>일위대가!J731</f>
        <v>0</v>
      </c>
      <c r="H95" s="79">
        <f t="shared" si="2"/>
        <v>19878147</v>
      </c>
      <c r="I95" s="65" t="s">
        <v>1397</v>
      </c>
      <c r="J95" s="65" t="s">
        <v>52</v>
      </c>
      <c r="K95" s="65" t="s">
        <v>52</v>
      </c>
      <c r="L95" s="65" t="s">
        <v>52</v>
      </c>
      <c r="M95" s="65" t="s">
        <v>52</v>
      </c>
      <c r="N95" s="66" t="s">
        <v>52</v>
      </c>
    </row>
    <row r="96" spans="1:14" ht="30" customHeight="1" x14ac:dyDescent="0.3">
      <c r="A96" s="65" t="s">
        <v>344</v>
      </c>
      <c r="B96" s="65" t="s">
        <v>342</v>
      </c>
      <c r="C96" s="65" t="s">
        <v>343</v>
      </c>
      <c r="D96" s="65" t="s">
        <v>176</v>
      </c>
      <c r="E96" s="79">
        <f>일위대가!F742</f>
        <v>26630422</v>
      </c>
      <c r="F96" s="79">
        <f>일위대가!H742</f>
        <v>0</v>
      </c>
      <c r="G96" s="79">
        <f>일위대가!J742</f>
        <v>0</v>
      </c>
      <c r="H96" s="79">
        <f t="shared" si="2"/>
        <v>26630422</v>
      </c>
      <c r="I96" s="65" t="s">
        <v>521</v>
      </c>
      <c r="J96" s="65" t="s">
        <v>52</v>
      </c>
      <c r="K96" s="65" t="s">
        <v>52</v>
      </c>
      <c r="L96" s="65" t="s">
        <v>52</v>
      </c>
      <c r="M96" s="65" t="s">
        <v>52</v>
      </c>
      <c r="N96" s="66" t="s">
        <v>52</v>
      </c>
    </row>
    <row r="97" spans="1:14" ht="30" customHeight="1" x14ac:dyDescent="0.3">
      <c r="A97" s="65" t="s">
        <v>1562</v>
      </c>
      <c r="B97" s="65" t="s">
        <v>342</v>
      </c>
      <c r="C97" s="65" t="s">
        <v>1561</v>
      </c>
      <c r="D97" s="65" t="s">
        <v>176</v>
      </c>
      <c r="E97" s="79">
        <f>일위대가!F791</f>
        <v>17356813</v>
      </c>
      <c r="F97" s="79">
        <f>일위대가!H791</f>
        <v>2642866</v>
      </c>
      <c r="G97" s="79">
        <f>일위대가!J791</f>
        <v>0</v>
      </c>
      <c r="H97" s="79">
        <f t="shared" si="2"/>
        <v>19999679</v>
      </c>
      <c r="I97" s="65" t="s">
        <v>1572</v>
      </c>
      <c r="J97" s="65" t="s">
        <v>52</v>
      </c>
      <c r="K97" s="65" t="s">
        <v>52</v>
      </c>
      <c r="L97" s="65" t="s">
        <v>52</v>
      </c>
      <c r="M97" s="65" t="s">
        <v>52</v>
      </c>
      <c r="N97" s="66" t="s">
        <v>52</v>
      </c>
    </row>
    <row r="98" spans="1:14" ht="30" customHeight="1" x14ac:dyDescent="0.3">
      <c r="A98" s="65" t="s">
        <v>347</v>
      </c>
      <c r="B98" s="65" t="s">
        <v>342</v>
      </c>
      <c r="C98" s="65" t="s">
        <v>346</v>
      </c>
      <c r="D98" s="65" t="s">
        <v>176</v>
      </c>
      <c r="E98" s="79">
        <f>일위대가!F802</f>
        <v>32763002</v>
      </c>
      <c r="F98" s="79">
        <f>일위대가!H802</f>
        <v>0</v>
      </c>
      <c r="G98" s="79">
        <f>일위대가!J802</f>
        <v>0</v>
      </c>
      <c r="H98" s="79">
        <f t="shared" si="2"/>
        <v>32763002</v>
      </c>
      <c r="I98" s="65" t="s">
        <v>523</v>
      </c>
      <c r="J98" s="65" t="s">
        <v>52</v>
      </c>
      <c r="K98" s="65" t="s">
        <v>52</v>
      </c>
      <c r="L98" s="65" t="s">
        <v>52</v>
      </c>
      <c r="M98" s="65" t="s">
        <v>52</v>
      </c>
      <c r="N98" s="66" t="s">
        <v>52</v>
      </c>
    </row>
    <row r="99" spans="1:14" ht="30" customHeight="1" x14ac:dyDescent="0.3">
      <c r="A99" s="65" t="s">
        <v>1662</v>
      </c>
      <c r="B99" s="65" t="s">
        <v>342</v>
      </c>
      <c r="C99" s="65" t="s">
        <v>1661</v>
      </c>
      <c r="D99" s="65" t="s">
        <v>176</v>
      </c>
      <c r="E99" s="79">
        <f>일위대가!F855</f>
        <v>20673022</v>
      </c>
      <c r="F99" s="79">
        <f>일위대가!H855</f>
        <v>3653293</v>
      </c>
      <c r="G99" s="79">
        <f>일위대가!J855</f>
        <v>0</v>
      </c>
      <c r="H99" s="79">
        <f t="shared" si="2"/>
        <v>24326315</v>
      </c>
      <c r="I99" s="65" t="s">
        <v>1672</v>
      </c>
      <c r="J99" s="65" t="s">
        <v>52</v>
      </c>
      <c r="K99" s="65" t="s">
        <v>52</v>
      </c>
      <c r="L99" s="65" t="s">
        <v>52</v>
      </c>
      <c r="M99" s="65" t="s">
        <v>52</v>
      </c>
      <c r="N99" s="66" t="s">
        <v>52</v>
      </c>
    </row>
    <row r="100" spans="1:14" ht="30" customHeight="1" x14ac:dyDescent="0.3">
      <c r="A100" s="65" t="s">
        <v>350</v>
      </c>
      <c r="B100" s="65" t="s">
        <v>342</v>
      </c>
      <c r="C100" s="65" t="s">
        <v>349</v>
      </c>
      <c r="D100" s="65" t="s">
        <v>176</v>
      </c>
      <c r="E100" s="79">
        <f>일위대가!F866</f>
        <v>32781056</v>
      </c>
      <c r="F100" s="79">
        <f>일위대가!H866</f>
        <v>0</v>
      </c>
      <c r="G100" s="79">
        <f>일위대가!J866</f>
        <v>0</v>
      </c>
      <c r="H100" s="79">
        <f t="shared" ref="H100:H112" si="3">E100+F100+G100</f>
        <v>32781056</v>
      </c>
      <c r="I100" s="65" t="s">
        <v>525</v>
      </c>
      <c r="J100" s="65" t="s">
        <v>52</v>
      </c>
      <c r="K100" s="65" t="s">
        <v>52</v>
      </c>
      <c r="L100" s="65" t="s">
        <v>52</v>
      </c>
      <c r="M100" s="65" t="s">
        <v>52</v>
      </c>
      <c r="N100" s="66" t="s">
        <v>52</v>
      </c>
    </row>
    <row r="101" spans="1:14" ht="30" customHeight="1" x14ac:dyDescent="0.3">
      <c r="A101" s="65" t="s">
        <v>1785</v>
      </c>
      <c r="B101" s="65" t="s">
        <v>342</v>
      </c>
      <c r="C101" s="65" t="s">
        <v>1784</v>
      </c>
      <c r="D101" s="65" t="s">
        <v>176</v>
      </c>
      <c r="E101" s="79">
        <f>일위대가!F919</f>
        <v>20687824</v>
      </c>
      <c r="F101" s="79">
        <f>일위대가!H919</f>
        <v>3653293</v>
      </c>
      <c r="G101" s="79">
        <f>일위대가!J919</f>
        <v>0</v>
      </c>
      <c r="H101" s="79">
        <f t="shared" si="3"/>
        <v>24341117</v>
      </c>
      <c r="I101" s="65" t="s">
        <v>1795</v>
      </c>
      <c r="J101" s="65" t="s">
        <v>52</v>
      </c>
      <c r="K101" s="65" t="s">
        <v>52</v>
      </c>
      <c r="L101" s="65" t="s">
        <v>52</v>
      </c>
      <c r="M101" s="65" t="s">
        <v>52</v>
      </c>
      <c r="N101" s="66" t="s">
        <v>52</v>
      </c>
    </row>
    <row r="102" spans="1:14" ht="30" customHeight="1" x14ac:dyDescent="0.3">
      <c r="A102" s="65" t="s">
        <v>353</v>
      </c>
      <c r="B102" s="65" t="s">
        <v>342</v>
      </c>
      <c r="C102" s="65" t="s">
        <v>352</v>
      </c>
      <c r="D102" s="65" t="s">
        <v>176</v>
      </c>
      <c r="E102" s="79">
        <f>일위대가!F930</f>
        <v>23775846</v>
      </c>
      <c r="F102" s="79">
        <f>일위대가!H930</f>
        <v>0</v>
      </c>
      <c r="G102" s="79">
        <f>일위대가!J930</f>
        <v>0</v>
      </c>
      <c r="H102" s="79">
        <f t="shared" si="3"/>
        <v>23775846</v>
      </c>
      <c r="I102" s="65" t="s">
        <v>527</v>
      </c>
      <c r="J102" s="65" t="s">
        <v>52</v>
      </c>
      <c r="K102" s="65" t="s">
        <v>52</v>
      </c>
      <c r="L102" s="65" t="s">
        <v>52</v>
      </c>
      <c r="M102" s="65" t="s">
        <v>52</v>
      </c>
      <c r="N102" s="66" t="s">
        <v>52</v>
      </c>
    </row>
    <row r="103" spans="1:14" ht="30" customHeight="1" x14ac:dyDescent="0.3">
      <c r="A103" s="65" t="s">
        <v>1891</v>
      </c>
      <c r="B103" s="65" t="s">
        <v>342</v>
      </c>
      <c r="C103" s="65" t="s">
        <v>1890</v>
      </c>
      <c r="D103" s="65" t="s">
        <v>176</v>
      </c>
      <c r="E103" s="79">
        <f>일위대가!F978</f>
        <v>13197092</v>
      </c>
      <c r="F103" s="79">
        <f>일위대가!H978</f>
        <v>3716585</v>
      </c>
      <c r="G103" s="79">
        <f>일위대가!J978</f>
        <v>0</v>
      </c>
      <c r="H103" s="79">
        <f t="shared" si="3"/>
        <v>16913677</v>
      </c>
      <c r="I103" s="65" t="s">
        <v>1901</v>
      </c>
      <c r="J103" s="65" t="s">
        <v>52</v>
      </c>
      <c r="K103" s="65" t="s">
        <v>52</v>
      </c>
      <c r="L103" s="65" t="s">
        <v>52</v>
      </c>
      <c r="M103" s="65" t="s">
        <v>52</v>
      </c>
      <c r="N103" s="66" t="s">
        <v>52</v>
      </c>
    </row>
    <row r="104" spans="1:14" ht="30" customHeight="1" x14ac:dyDescent="0.3">
      <c r="A104" s="65" t="s">
        <v>356</v>
      </c>
      <c r="B104" s="65" t="s">
        <v>342</v>
      </c>
      <c r="C104" s="65" t="s">
        <v>355</v>
      </c>
      <c r="D104" s="65" t="s">
        <v>176</v>
      </c>
      <c r="E104" s="79">
        <f>일위대가!F989</f>
        <v>16696967</v>
      </c>
      <c r="F104" s="79">
        <f>일위대가!H989</f>
        <v>0</v>
      </c>
      <c r="G104" s="79">
        <f>일위대가!J989</f>
        <v>0</v>
      </c>
      <c r="H104" s="79">
        <f t="shared" si="3"/>
        <v>16696967</v>
      </c>
      <c r="I104" s="65" t="s">
        <v>529</v>
      </c>
      <c r="J104" s="65" t="s">
        <v>52</v>
      </c>
      <c r="K104" s="65" t="s">
        <v>52</v>
      </c>
      <c r="L104" s="65" t="s">
        <v>52</v>
      </c>
      <c r="M104" s="65" t="s">
        <v>52</v>
      </c>
      <c r="N104" s="66" t="s">
        <v>52</v>
      </c>
    </row>
    <row r="105" spans="1:14" ht="30" customHeight="1" x14ac:dyDescent="0.3">
      <c r="A105" s="65" t="s">
        <v>2002</v>
      </c>
      <c r="B105" s="65" t="s">
        <v>342</v>
      </c>
      <c r="C105" s="65" t="s">
        <v>2001</v>
      </c>
      <c r="D105" s="65" t="s">
        <v>176</v>
      </c>
      <c r="E105" s="79">
        <f>일위대가!F1061</f>
        <v>7905958</v>
      </c>
      <c r="F105" s="79">
        <f>일위대가!H1061</f>
        <v>3413845</v>
      </c>
      <c r="G105" s="79">
        <f>일위대가!J1061</f>
        <v>0</v>
      </c>
      <c r="H105" s="79">
        <f t="shared" si="3"/>
        <v>11319803</v>
      </c>
      <c r="I105" s="65" t="s">
        <v>2012</v>
      </c>
      <c r="J105" s="65" t="s">
        <v>52</v>
      </c>
      <c r="K105" s="65" t="s">
        <v>52</v>
      </c>
      <c r="L105" s="65" t="s">
        <v>52</v>
      </c>
      <c r="M105" s="65" t="s">
        <v>52</v>
      </c>
      <c r="N105" s="66" t="s">
        <v>52</v>
      </c>
    </row>
    <row r="106" spans="1:14" ht="30" customHeight="1" x14ac:dyDescent="0.3">
      <c r="A106" s="65" t="s">
        <v>360</v>
      </c>
      <c r="B106" s="65" t="s">
        <v>358</v>
      </c>
      <c r="C106" s="65" t="s">
        <v>359</v>
      </c>
      <c r="D106" s="65" t="s">
        <v>176</v>
      </c>
      <c r="E106" s="79">
        <f>일위대가!F1069</f>
        <v>37617</v>
      </c>
      <c r="F106" s="79">
        <f>일위대가!H1069</f>
        <v>1880899</v>
      </c>
      <c r="G106" s="79">
        <f>일위대가!J1069</f>
        <v>0</v>
      </c>
      <c r="H106" s="79">
        <f t="shared" si="3"/>
        <v>1918516</v>
      </c>
      <c r="I106" s="65" t="s">
        <v>531</v>
      </c>
      <c r="J106" s="65" t="s">
        <v>52</v>
      </c>
      <c r="K106" s="65" t="s">
        <v>52</v>
      </c>
      <c r="L106" s="65" t="s">
        <v>52</v>
      </c>
      <c r="M106" s="65" t="s">
        <v>52</v>
      </c>
      <c r="N106" s="66" t="s">
        <v>52</v>
      </c>
    </row>
    <row r="107" spans="1:14" ht="30" customHeight="1" x14ac:dyDescent="0.3">
      <c r="A107" s="65" t="s">
        <v>187</v>
      </c>
      <c r="B107" s="65" t="s">
        <v>185</v>
      </c>
      <c r="C107" s="65" t="s">
        <v>186</v>
      </c>
      <c r="D107" s="65" t="s">
        <v>176</v>
      </c>
      <c r="E107" s="79">
        <f>일위대가!F1080</f>
        <v>4796479</v>
      </c>
      <c r="F107" s="79">
        <f>일위대가!H1080</f>
        <v>0</v>
      </c>
      <c r="G107" s="79">
        <f>일위대가!J1080</f>
        <v>0</v>
      </c>
      <c r="H107" s="79">
        <f t="shared" si="3"/>
        <v>4796479</v>
      </c>
      <c r="I107" s="65" t="s">
        <v>533</v>
      </c>
      <c r="J107" s="65" t="s">
        <v>52</v>
      </c>
      <c r="K107" s="65" t="s">
        <v>52</v>
      </c>
      <c r="L107" s="65" t="s">
        <v>52</v>
      </c>
      <c r="M107" s="65" t="s">
        <v>52</v>
      </c>
      <c r="N107" s="66" t="s">
        <v>52</v>
      </c>
    </row>
    <row r="108" spans="1:14" ht="30" customHeight="1" x14ac:dyDescent="0.3">
      <c r="A108" s="65" t="s">
        <v>2208</v>
      </c>
      <c r="B108" s="65" t="s">
        <v>185</v>
      </c>
      <c r="C108" s="65" t="s">
        <v>2207</v>
      </c>
      <c r="D108" s="65" t="s">
        <v>176</v>
      </c>
      <c r="E108" s="79">
        <f>일위대가!F1101</f>
        <v>3228917</v>
      </c>
      <c r="F108" s="79">
        <f>일위대가!H1101</f>
        <v>415380</v>
      </c>
      <c r="G108" s="79">
        <f>일위대가!J1101</f>
        <v>0</v>
      </c>
      <c r="H108" s="79">
        <f t="shared" si="3"/>
        <v>3644297</v>
      </c>
      <c r="I108" s="65" t="s">
        <v>2218</v>
      </c>
      <c r="J108" s="65" t="s">
        <v>52</v>
      </c>
      <c r="K108" s="65" t="s">
        <v>52</v>
      </c>
      <c r="L108" s="65" t="s">
        <v>52</v>
      </c>
      <c r="M108" s="65" t="s">
        <v>52</v>
      </c>
      <c r="N108" s="66" t="s">
        <v>52</v>
      </c>
    </row>
    <row r="109" spans="1:14" ht="30" customHeight="1" x14ac:dyDescent="0.3">
      <c r="A109" s="65" t="s">
        <v>190</v>
      </c>
      <c r="B109" s="65" t="s">
        <v>185</v>
      </c>
      <c r="C109" s="65" t="s">
        <v>189</v>
      </c>
      <c r="D109" s="65" t="s">
        <v>176</v>
      </c>
      <c r="E109" s="79">
        <f>일위대가!F1112</f>
        <v>5848217</v>
      </c>
      <c r="F109" s="79">
        <f>일위대가!H1112</f>
        <v>0</v>
      </c>
      <c r="G109" s="79">
        <f>일위대가!J1112</f>
        <v>0</v>
      </c>
      <c r="H109" s="79">
        <f t="shared" si="3"/>
        <v>5848217</v>
      </c>
      <c r="I109" s="65" t="s">
        <v>535</v>
      </c>
      <c r="J109" s="65" t="s">
        <v>52</v>
      </c>
      <c r="K109" s="65" t="s">
        <v>52</v>
      </c>
      <c r="L109" s="65" t="s">
        <v>52</v>
      </c>
      <c r="M109" s="65" t="s">
        <v>52</v>
      </c>
      <c r="N109" s="66" t="s">
        <v>52</v>
      </c>
    </row>
    <row r="110" spans="1:14" ht="30" customHeight="1" x14ac:dyDescent="0.3">
      <c r="A110" s="65" t="s">
        <v>2268</v>
      </c>
      <c r="B110" s="65" t="s">
        <v>185</v>
      </c>
      <c r="C110" s="65" t="s">
        <v>2267</v>
      </c>
      <c r="D110" s="65" t="s">
        <v>176</v>
      </c>
      <c r="E110" s="79">
        <f>일위대가!F1145</f>
        <v>3814953</v>
      </c>
      <c r="F110" s="79">
        <f>일위대가!H1145</f>
        <v>578454</v>
      </c>
      <c r="G110" s="79">
        <f>일위대가!J1145</f>
        <v>0</v>
      </c>
      <c r="H110" s="79">
        <f t="shared" si="3"/>
        <v>4393407</v>
      </c>
      <c r="I110" s="65" t="s">
        <v>2278</v>
      </c>
      <c r="J110" s="65" t="s">
        <v>52</v>
      </c>
      <c r="K110" s="65" t="s">
        <v>52</v>
      </c>
      <c r="L110" s="65" t="s">
        <v>52</v>
      </c>
      <c r="M110" s="65" t="s">
        <v>52</v>
      </c>
      <c r="N110" s="66" t="s">
        <v>52</v>
      </c>
    </row>
    <row r="111" spans="1:14" ht="30" customHeight="1" x14ac:dyDescent="0.3">
      <c r="A111" s="65" t="s">
        <v>364</v>
      </c>
      <c r="B111" s="65" t="s">
        <v>185</v>
      </c>
      <c r="C111" s="65" t="s">
        <v>362</v>
      </c>
      <c r="D111" s="65" t="s">
        <v>176</v>
      </c>
      <c r="E111" s="79">
        <f>일위대가!F1156</f>
        <v>1110548</v>
      </c>
      <c r="F111" s="79">
        <f>일위대가!H1156</f>
        <v>0</v>
      </c>
      <c r="G111" s="79">
        <f>일위대가!J1156</f>
        <v>0</v>
      </c>
      <c r="H111" s="79">
        <f t="shared" si="3"/>
        <v>1110548</v>
      </c>
      <c r="I111" s="65" t="s">
        <v>363</v>
      </c>
      <c r="J111" s="65" t="s">
        <v>52</v>
      </c>
      <c r="K111" s="65" t="s">
        <v>52</v>
      </c>
      <c r="L111" s="65" t="s">
        <v>52</v>
      </c>
      <c r="M111" s="65" t="s">
        <v>52</v>
      </c>
      <c r="N111" s="66" t="s">
        <v>52</v>
      </c>
    </row>
    <row r="112" spans="1:14" ht="30" customHeight="1" x14ac:dyDescent="0.3">
      <c r="A112" s="65" t="s">
        <v>2347</v>
      </c>
      <c r="B112" s="65" t="s">
        <v>185</v>
      </c>
      <c r="C112" s="65" t="s">
        <v>2346</v>
      </c>
      <c r="D112" s="65" t="s">
        <v>176</v>
      </c>
      <c r="E112" s="79">
        <f>일위대가!F1180</f>
        <v>591251</v>
      </c>
      <c r="F112" s="79">
        <f>일위대가!H1180</f>
        <v>188456</v>
      </c>
      <c r="G112" s="79">
        <f>일위대가!J1180</f>
        <v>0</v>
      </c>
      <c r="H112" s="79">
        <f t="shared" si="3"/>
        <v>779707</v>
      </c>
      <c r="I112" s="65" t="s">
        <v>2357</v>
      </c>
      <c r="J112" s="65" t="s">
        <v>52</v>
      </c>
      <c r="K112" s="65" t="s">
        <v>52</v>
      </c>
      <c r="L112" s="65" t="s">
        <v>52</v>
      </c>
      <c r="M112" s="65" t="s">
        <v>52</v>
      </c>
      <c r="N112" s="66" t="s">
        <v>52</v>
      </c>
    </row>
    <row r="113" spans="1:14" ht="30" customHeight="1" x14ac:dyDescent="0.3">
      <c r="A113" s="65" t="s">
        <v>2347</v>
      </c>
      <c r="B113" s="65" t="s">
        <v>3092</v>
      </c>
      <c r="C113" s="65" t="s">
        <v>3048</v>
      </c>
      <c r="D113" s="65" t="s">
        <v>3096</v>
      </c>
      <c r="E113" s="85">
        <f>일위대가!F1190</f>
        <v>2302681</v>
      </c>
      <c r="F113" s="85">
        <f>일위대가!H1181</f>
        <v>0</v>
      </c>
      <c r="G113" s="85">
        <f>일위대가!J1181</f>
        <v>0</v>
      </c>
      <c r="H113" s="85">
        <f t="shared" ref="H113" si="4">E113+F113+G113</f>
        <v>2302681</v>
      </c>
      <c r="I113" s="65" t="s">
        <v>3097</v>
      </c>
      <c r="J113" s="65" t="s">
        <v>52</v>
      </c>
      <c r="K113" s="65" t="s">
        <v>52</v>
      </c>
      <c r="L113" s="65" t="s">
        <v>52</v>
      </c>
      <c r="M113" s="65" t="s">
        <v>52</v>
      </c>
      <c r="N113" s="66" t="s">
        <v>52</v>
      </c>
    </row>
    <row r="114" spans="1:14" ht="30" customHeight="1" x14ac:dyDescent="0.3">
      <c r="A114" s="65" t="s">
        <v>2347</v>
      </c>
      <c r="B114" s="65" t="s">
        <v>3092</v>
      </c>
      <c r="C114" s="65" t="s">
        <v>3048</v>
      </c>
      <c r="D114" s="65" t="s">
        <v>3096</v>
      </c>
      <c r="E114" s="85">
        <f>일위대가!F1198</f>
        <v>1888000</v>
      </c>
      <c r="F114" s="85">
        <f>일위대가!H1182</f>
        <v>0</v>
      </c>
      <c r="G114" s="85">
        <f>일위대가!J1182</f>
        <v>0</v>
      </c>
      <c r="H114" s="85">
        <f t="shared" ref="H114" si="5">E114+F114+G114</f>
        <v>1888000</v>
      </c>
      <c r="I114" s="65" t="s">
        <v>3098</v>
      </c>
      <c r="J114" s="65" t="s">
        <v>52</v>
      </c>
      <c r="K114" s="65" t="s">
        <v>52</v>
      </c>
      <c r="L114" s="65" t="s">
        <v>52</v>
      </c>
      <c r="M114" s="65" t="s">
        <v>52</v>
      </c>
      <c r="N114" s="66" t="s">
        <v>52</v>
      </c>
    </row>
  </sheetData>
  <mergeCells count="2">
    <mergeCell ref="A1:M1"/>
    <mergeCell ref="A2:M2"/>
  </mergeCells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1198"/>
  <sheetViews>
    <sheetView view="pageBreakPreview" topLeftCell="A1002" zoomScale="85" zoomScaleNormal="100" zoomScaleSheetLayoutView="85" workbookViewId="0">
      <selection activeCell="A1016" sqref="A1016"/>
    </sheetView>
  </sheetViews>
  <sheetFormatPr defaultRowHeight="16.5" x14ac:dyDescent="0.3"/>
  <cols>
    <col min="1" max="2" width="30.625" style="68" customWidth="1"/>
    <col min="3" max="3" width="4.625" style="68" customWidth="1"/>
    <col min="4" max="4" width="8.625" style="68" customWidth="1"/>
    <col min="5" max="12" width="13.625" style="68" customWidth="1"/>
    <col min="13" max="13" width="12.625" style="68" customWidth="1"/>
    <col min="14" max="14" width="4.125" style="68" hidden="1" customWidth="1"/>
    <col min="15" max="15" width="49.125" style="68" hidden="1" customWidth="1"/>
    <col min="16" max="47" width="2.625" style="68" hidden="1" customWidth="1"/>
    <col min="48" max="48" width="1.625" style="68" hidden="1" customWidth="1"/>
    <col min="49" max="49" width="24.625" style="68" hidden="1" customWidth="1"/>
    <col min="50" max="51" width="2.625" style="68" customWidth="1"/>
    <col min="52" max="52" width="1.625" style="68" customWidth="1"/>
    <col min="53" max="55" width="9" style="68" customWidth="1"/>
    <col min="56" max="16384" width="9" style="68"/>
  </cols>
  <sheetData>
    <row r="1" spans="1:52" ht="30" customHeight="1" x14ac:dyDescent="0.3">
      <c r="A1" s="227" t="s">
        <v>1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52" ht="30" customHeight="1" x14ac:dyDescent="0.3">
      <c r="A2" s="228" t="s">
        <v>2</v>
      </c>
      <c r="B2" s="228" t="s">
        <v>3</v>
      </c>
      <c r="C2" s="228" t="s">
        <v>4</v>
      </c>
      <c r="D2" s="228" t="s">
        <v>5</v>
      </c>
      <c r="E2" s="228" t="s">
        <v>6</v>
      </c>
      <c r="F2" s="228"/>
      <c r="G2" s="228" t="s">
        <v>9</v>
      </c>
      <c r="H2" s="228"/>
      <c r="I2" s="228" t="s">
        <v>10</v>
      </c>
      <c r="J2" s="228"/>
      <c r="K2" s="228" t="s">
        <v>11</v>
      </c>
      <c r="L2" s="228"/>
      <c r="M2" s="228" t="s">
        <v>12</v>
      </c>
      <c r="N2" s="226" t="s">
        <v>562</v>
      </c>
      <c r="O2" s="226" t="s">
        <v>20</v>
      </c>
      <c r="P2" s="226" t="s">
        <v>22</v>
      </c>
      <c r="Q2" s="226" t="s">
        <v>23</v>
      </c>
      <c r="R2" s="226" t="s">
        <v>24</v>
      </c>
      <c r="S2" s="226" t="s">
        <v>25</v>
      </c>
      <c r="T2" s="226" t="s">
        <v>26</v>
      </c>
      <c r="U2" s="226" t="s">
        <v>27</v>
      </c>
      <c r="V2" s="226" t="s">
        <v>28</v>
      </c>
      <c r="W2" s="226" t="s">
        <v>29</v>
      </c>
      <c r="X2" s="226" t="s">
        <v>30</v>
      </c>
      <c r="Y2" s="226" t="s">
        <v>31</v>
      </c>
      <c r="Z2" s="226" t="s">
        <v>32</v>
      </c>
      <c r="AA2" s="226" t="s">
        <v>33</v>
      </c>
      <c r="AB2" s="226" t="s">
        <v>34</v>
      </c>
      <c r="AC2" s="226" t="s">
        <v>35</v>
      </c>
      <c r="AD2" s="226" t="s">
        <v>36</v>
      </c>
      <c r="AE2" s="226" t="s">
        <v>37</v>
      </c>
      <c r="AF2" s="226" t="s">
        <v>38</v>
      </c>
      <c r="AG2" s="226" t="s">
        <v>39</v>
      </c>
      <c r="AH2" s="226" t="s">
        <v>40</v>
      </c>
      <c r="AI2" s="226" t="s">
        <v>41</v>
      </c>
      <c r="AJ2" s="226" t="s">
        <v>42</v>
      </c>
      <c r="AK2" s="226" t="s">
        <v>43</v>
      </c>
      <c r="AL2" s="226" t="s">
        <v>44</v>
      </c>
      <c r="AM2" s="226" t="s">
        <v>45</v>
      </c>
      <c r="AN2" s="226" t="s">
        <v>46</v>
      </c>
      <c r="AO2" s="226" t="s">
        <v>47</v>
      </c>
      <c r="AP2" s="226" t="s">
        <v>563</v>
      </c>
      <c r="AQ2" s="226" t="s">
        <v>564</v>
      </c>
      <c r="AR2" s="226" t="s">
        <v>565</v>
      </c>
      <c r="AS2" s="226" t="s">
        <v>566</v>
      </c>
      <c r="AT2" s="226" t="s">
        <v>567</v>
      </c>
      <c r="AU2" s="226" t="s">
        <v>568</v>
      </c>
      <c r="AV2" s="226" t="s">
        <v>48</v>
      </c>
      <c r="AW2" s="226" t="s">
        <v>569</v>
      </c>
      <c r="AX2" s="78" t="s">
        <v>561</v>
      </c>
      <c r="AY2" s="78" t="s">
        <v>21</v>
      </c>
      <c r="AZ2" s="78" t="s">
        <v>570</v>
      </c>
    </row>
    <row r="3" spans="1:52" ht="30" customHeight="1" x14ac:dyDescent="0.3">
      <c r="A3" s="228"/>
      <c r="B3" s="228"/>
      <c r="C3" s="228"/>
      <c r="D3" s="228"/>
      <c r="E3" s="74" t="s">
        <v>7</v>
      </c>
      <c r="F3" s="74" t="s">
        <v>8</v>
      </c>
      <c r="G3" s="74" t="s">
        <v>7</v>
      </c>
      <c r="H3" s="74" t="s">
        <v>8</v>
      </c>
      <c r="I3" s="74" t="s">
        <v>7</v>
      </c>
      <c r="J3" s="74" t="s">
        <v>8</v>
      </c>
      <c r="K3" s="74" t="s">
        <v>7</v>
      </c>
      <c r="L3" s="74" t="s">
        <v>8</v>
      </c>
      <c r="M3" s="228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  <c r="AW3" s="226"/>
    </row>
    <row r="4" spans="1:52" ht="30" hidden="1" customHeight="1" x14ac:dyDescent="0.3">
      <c r="A4" s="230" t="s">
        <v>571</v>
      </c>
      <c r="B4" s="230"/>
      <c r="C4" s="230"/>
      <c r="D4" s="230"/>
      <c r="E4" s="231"/>
      <c r="F4" s="232"/>
      <c r="G4" s="231"/>
      <c r="H4" s="232"/>
      <c r="I4" s="231"/>
      <c r="J4" s="232"/>
      <c r="K4" s="231"/>
      <c r="L4" s="232"/>
      <c r="M4" s="230"/>
      <c r="N4" s="78" t="s">
        <v>572</v>
      </c>
    </row>
    <row r="5" spans="1:52" ht="30" hidden="1" customHeight="1" x14ac:dyDescent="0.3">
      <c r="A5" s="65" t="s">
        <v>573</v>
      </c>
      <c r="B5" s="65" t="s">
        <v>574</v>
      </c>
      <c r="C5" s="65" t="s">
        <v>321</v>
      </c>
      <c r="D5" s="75">
        <v>0.20849999999999999</v>
      </c>
      <c r="E5" s="80">
        <f>단가대비표!O5</f>
        <v>0</v>
      </c>
      <c r="F5" s="79">
        <f>TRUNC(E5*D5,1)</f>
        <v>0</v>
      </c>
      <c r="G5" s="80">
        <f>단가대비표!P5</f>
        <v>0</v>
      </c>
      <c r="H5" s="79">
        <f>TRUNC(G5*D5,1)</f>
        <v>0</v>
      </c>
      <c r="I5" s="80">
        <f>단가대비표!V5</f>
        <v>64267</v>
      </c>
      <c r="J5" s="79">
        <f>TRUNC(I5*D5,1)</f>
        <v>13399.6</v>
      </c>
      <c r="K5" s="80">
        <f t="shared" ref="K5:L8" si="0">TRUNC(E5+G5+I5,1)</f>
        <v>64267</v>
      </c>
      <c r="L5" s="79">
        <f t="shared" si="0"/>
        <v>13399.6</v>
      </c>
      <c r="M5" s="65" t="s">
        <v>579</v>
      </c>
      <c r="N5" s="66" t="s">
        <v>572</v>
      </c>
      <c r="O5" s="66" t="s">
        <v>580</v>
      </c>
      <c r="P5" s="66" t="s">
        <v>64</v>
      </c>
      <c r="Q5" s="66" t="s">
        <v>64</v>
      </c>
      <c r="R5" s="66" t="s">
        <v>63</v>
      </c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66" t="s">
        <v>52</v>
      </c>
      <c r="AW5" s="66" t="s">
        <v>581</v>
      </c>
      <c r="AX5" s="66" t="s">
        <v>52</v>
      </c>
      <c r="AY5" s="66" t="s">
        <v>52</v>
      </c>
      <c r="AZ5" s="66" t="s">
        <v>52</v>
      </c>
    </row>
    <row r="6" spans="1:52" ht="30" hidden="1" customHeight="1" x14ac:dyDescent="0.3">
      <c r="A6" s="65" t="s">
        <v>582</v>
      </c>
      <c r="B6" s="65" t="s">
        <v>583</v>
      </c>
      <c r="C6" s="65" t="s">
        <v>584</v>
      </c>
      <c r="D6" s="75">
        <v>5</v>
      </c>
      <c r="E6" s="80">
        <f>단가대비표!O13</f>
        <v>1391</v>
      </c>
      <c r="F6" s="79">
        <f>TRUNC(E6*D6,1)</f>
        <v>6955</v>
      </c>
      <c r="G6" s="80">
        <f>단가대비표!P13</f>
        <v>0</v>
      </c>
      <c r="H6" s="79">
        <f>TRUNC(G6*D6,1)</f>
        <v>0</v>
      </c>
      <c r="I6" s="80">
        <f>단가대비표!V13</f>
        <v>0</v>
      </c>
      <c r="J6" s="79">
        <f>TRUNC(I6*D6,1)</f>
        <v>0</v>
      </c>
      <c r="K6" s="80">
        <f t="shared" si="0"/>
        <v>1391</v>
      </c>
      <c r="L6" s="79">
        <f t="shared" si="0"/>
        <v>6955</v>
      </c>
      <c r="M6" s="65" t="s">
        <v>52</v>
      </c>
      <c r="N6" s="66" t="s">
        <v>572</v>
      </c>
      <c r="O6" s="66" t="s">
        <v>585</v>
      </c>
      <c r="P6" s="66" t="s">
        <v>64</v>
      </c>
      <c r="Q6" s="66" t="s">
        <v>64</v>
      </c>
      <c r="R6" s="66" t="s">
        <v>63</v>
      </c>
      <c r="S6" s="76"/>
      <c r="T6" s="76"/>
      <c r="U6" s="76"/>
      <c r="V6" s="76">
        <v>1</v>
      </c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66" t="s">
        <v>52</v>
      </c>
      <c r="AW6" s="66" t="s">
        <v>586</v>
      </c>
      <c r="AX6" s="66" t="s">
        <v>52</v>
      </c>
      <c r="AY6" s="66" t="s">
        <v>52</v>
      </c>
      <c r="AZ6" s="66" t="s">
        <v>52</v>
      </c>
    </row>
    <row r="7" spans="1:52" ht="30" hidden="1" customHeight="1" x14ac:dyDescent="0.3">
      <c r="A7" s="65" t="s">
        <v>587</v>
      </c>
      <c r="B7" s="65" t="s">
        <v>588</v>
      </c>
      <c r="C7" s="65" t="s">
        <v>589</v>
      </c>
      <c r="D7" s="75">
        <v>1</v>
      </c>
      <c r="E7" s="80">
        <f>TRUNC(단가대비표!O120*1/8*16/12*25/20, 1)</f>
        <v>0</v>
      </c>
      <c r="F7" s="79">
        <f>TRUNC(E7*D7,1)</f>
        <v>0</v>
      </c>
      <c r="G7" s="80">
        <f>TRUNC(단가대비표!P120*1/8*16/12*25/20, 1)</f>
        <v>58296.6</v>
      </c>
      <c r="H7" s="79">
        <f>TRUNC(G7*D7,1)</f>
        <v>58296.6</v>
      </c>
      <c r="I7" s="80">
        <f>TRUNC(단가대비표!V120*1/8*16/12*25/20, 1)</f>
        <v>0</v>
      </c>
      <c r="J7" s="79">
        <f>TRUNC(I7*D7,1)</f>
        <v>0</v>
      </c>
      <c r="K7" s="80">
        <f t="shared" si="0"/>
        <v>58296.6</v>
      </c>
      <c r="L7" s="79">
        <f t="shared" si="0"/>
        <v>58296.6</v>
      </c>
      <c r="M7" s="65" t="s">
        <v>52</v>
      </c>
      <c r="N7" s="66" t="s">
        <v>572</v>
      </c>
      <c r="O7" s="66" t="s">
        <v>590</v>
      </c>
      <c r="P7" s="66" t="s">
        <v>64</v>
      </c>
      <c r="Q7" s="66" t="s">
        <v>64</v>
      </c>
      <c r="R7" s="66" t="s">
        <v>63</v>
      </c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66" t="s">
        <v>52</v>
      </c>
      <c r="AW7" s="66" t="s">
        <v>591</v>
      </c>
      <c r="AX7" s="66" t="s">
        <v>63</v>
      </c>
      <c r="AY7" s="66" t="s">
        <v>52</v>
      </c>
      <c r="AZ7" s="66" t="s">
        <v>52</v>
      </c>
    </row>
    <row r="8" spans="1:52" ht="30" hidden="1" customHeight="1" x14ac:dyDescent="0.3">
      <c r="A8" s="65" t="s">
        <v>592</v>
      </c>
      <c r="B8" s="65" t="s">
        <v>593</v>
      </c>
      <c r="C8" s="65" t="s">
        <v>505</v>
      </c>
      <c r="D8" s="75">
        <v>1</v>
      </c>
      <c r="E8" s="80">
        <f>TRUNC(SUMIF(V5:V8, RIGHTB(O8, 1), F5:F8)*U8, 2)</f>
        <v>1460.55</v>
      </c>
      <c r="F8" s="79">
        <f>TRUNC(E8*D8,1)</f>
        <v>1460.5</v>
      </c>
      <c r="G8" s="80">
        <v>0</v>
      </c>
      <c r="H8" s="79">
        <f>TRUNC(G8*D8,1)</f>
        <v>0</v>
      </c>
      <c r="I8" s="80">
        <v>0</v>
      </c>
      <c r="J8" s="79">
        <f>TRUNC(I8*D8,1)</f>
        <v>0</v>
      </c>
      <c r="K8" s="80">
        <f t="shared" si="0"/>
        <v>1460.5</v>
      </c>
      <c r="L8" s="79">
        <f t="shared" si="0"/>
        <v>1460.5</v>
      </c>
      <c r="M8" s="65" t="s">
        <v>52</v>
      </c>
      <c r="N8" s="66" t="s">
        <v>572</v>
      </c>
      <c r="O8" s="66" t="s">
        <v>510</v>
      </c>
      <c r="P8" s="66" t="s">
        <v>64</v>
      </c>
      <c r="Q8" s="66" t="s">
        <v>64</v>
      </c>
      <c r="R8" s="66" t="s">
        <v>64</v>
      </c>
      <c r="S8" s="76">
        <v>0</v>
      </c>
      <c r="T8" s="76">
        <v>0</v>
      </c>
      <c r="U8" s="76">
        <v>0.21</v>
      </c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66" t="s">
        <v>52</v>
      </c>
      <c r="AW8" s="66" t="s">
        <v>594</v>
      </c>
      <c r="AX8" s="66" t="s">
        <v>52</v>
      </c>
      <c r="AY8" s="66" t="s">
        <v>52</v>
      </c>
      <c r="AZ8" s="66" t="s">
        <v>52</v>
      </c>
    </row>
    <row r="9" spans="1:52" ht="30" hidden="1" customHeight="1" x14ac:dyDescent="0.3">
      <c r="A9" s="65" t="s">
        <v>595</v>
      </c>
      <c r="B9" s="65" t="s">
        <v>52</v>
      </c>
      <c r="C9" s="65" t="s">
        <v>52</v>
      </c>
      <c r="D9" s="75"/>
      <c r="E9" s="80"/>
      <c r="F9" s="79">
        <f>TRUNC(SUMIF(N5:N8, N4, F5:F8),0)</f>
        <v>8415</v>
      </c>
      <c r="G9" s="80"/>
      <c r="H9" s="79">
        <f>TRUNC(SUMIF(N5:N8, N4, H5:H8),0)</f>
        <v>58296</v>
      </c>
      <c r="I9" s="80"/>
      <c r="J9" s="79">
        <f>TRUNC(SUMIF(N5:N8, N4, J5:J8),0)</f>
        <v>13399</v>
      </c>
      <c r="K9" s="80"/>
      <c r="L9" s="79">
        <f>F9+H9+J9</f>
        <v>80110</v>
      </c>
      <c r="M9" s="65" t="s">
        <v>52</v>
      </c>
      <c r="N9" s="66" t="s">
        <v>207</v>
      </c>
      <c r="O9" s="66" t="s">
        <v>207</v>
      </c>
      <c r="P9" s="66" t="s">
        <v>52</v>
      </c>
      <c r="Q9" s="66" t="s">
        <v>52</v>
      </c>
      <c r="R9" s="66" t="s">
        <v>52</v>
      </c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66" t="s">
        <v>52</v>
      </c>
      <c r="AW9" s="66" t="s">
        <v>52</v>
      </c>
      <c r="AX9" s="66" t="s">
        <v>52</v>
      </c>
      <c r="AY9" s="66" t="s">
        <v>52</v>
      </c>
      <c r="AZ9" s="66" t="s">
        <v>52</v>
      </c>
    </row>
    <row r="10" spans="1:52" ht="30" hidden="1" customHeight="1" x14ac:dyDescent="0.3">
      <c r="A10" s="75"/>
      <c r="B10" s="75"/>
      <c r="C10" s="75"/>
      <c r="D10" s="75"/>
      <c r="E10" s="80"/>
      <c r="F10" s="79"/>
      <c r="G10" s="80"/>
      <c r="H10" s="79"/>
      <c r="I10" s="80"/>
      <c r="J10" s="79"/>
      <c r="K10" s="80"/>
      <c r="L10" s="79"/>
      <c r="M10" s="75"/>
    </row>
    <row r="11" spans="1:52" ht="30" hidden="1" customHeight="1" x14ac:dyDescent="0.3">
      <c r="A11" s="230" t="s">
        <v>596</v>
      </c>
      <c r="B11" s="230"/>
      <c r="C11" s="230"/>
      <c r="D11" s="230"/>
      <c r="E11" s="231"/>
      <c r="F11" s="232"/>
      <c r="G11" s="231"/>
      <c r="H11" s="232"/>
      <c r="I11" s="231"/>
      <c r="J11" s="232"/>
      <c r="K11" s="231"/>
      <c r="L11" s="232"/>
      <c r="M11" s="230"/>
      <c r="N11" s="78" t="s">
        <v>597</v>
      </c>
    </row>
    <row r="12" spans="1:52" ht="30" hidden="1" customHeight="1" x14ac:dyDescent="0.3">
      <c r="A12" s="65" t="s">
        <v>601</v>
      </c>
      <c r="B12" s="65" t="s">
        <v>602</v>
      </c>
      <c r="C12" s="65" t="s">
        <v>321</v>
      </c>
      <c r="D12" s="75">
        <v>0.20849999999999999</v>
      </c>
      <c r="E12" s="80">
        <f>단가대비표!O6</f>
        <v>0</v>
      </c>
      <c r="F12" s="79">
        <f>TRUNC(E12*D12,1)</f>
        <v>0</v>
      </c>
      <c r="G12" s="80">
        <f>단가대비표!P6</f>
        <v>0</v>
      </c>
      <c r="H12" s="79">
        <f>TRUNC(G12*D12,1)</f>
        <v>0</v>
      </c>
      <c r="I12" s="80">
        <f>단가대비표!V6</f>
        <v>115116</v>
      </c>
      <c r="J12" s="79">
        <f>TRUNC(I12*D12,1)</f>
        <v>24001.599999999999</v>
      </c>
      <c r="K12" s="80">
        <f t="shared" ref="K12:L15" si="1">TRUNC(E12+G12+I12,1)</f>
        <v>115116</v>
      </c>
      <c r="L12" s="79">
        <f t="shared" si="1"/>
        <v>24001.599999999999</v>
      </c>
      <c r="M12" s="65" t="s">
        <v>579</v>
      </c>
      <c r="N12" s="66" t="s">
        <v>597</v>
      </c>
      <c r="O12" s="66" t="s">
        <v>603</v>
      </c>
      <c r="P12" s="66" t="s">
        <v>64</v>
      </c>
      <c r="Q12" s="66" t="s">
        <v>64</v>
      </c>
      <c r="R12" s="66" t="s">
        <v>63</v>
      </c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66" t="s">
        <v>52</v>
      </c>
      <c r="AW12" s="66" t="s">
        <v>604</v>
      </c>
      <c r="AX12" s="66" t="s">
        <v>52</v>
      </c>
      <c r="AY12" s="66" t="s">
        <v>52</v>
      </c>
      <c r="AZ12" s="66" t="s">
        <v>52</v>
      </c>
    </row>
    <row r="13" spans="1:52" ht="30" hidden="1" customHeight="1" x14ac:dyDescent="0.3">
      <c r="A13" s="65" t="s">
        <v>587</v>
      </c>
      <c r="B13" s="65" t="s">
        <v>588</v>
      </c>
      <c r="C13" s="65" t="s">
        <v>589</v>
      </c>
      <c r="D13" s="75">
        <v>1</v>
      </c>
      <c r="E13" s="80">
        <f>TRUNC(단가대비표!O120*1/8*16/12*25/20, 1)</f>
        <v>0</v>
      </c>
      <c r="F13" s="79">
        <f>TRUNC(E13*D13,1)</f>
        <v>0</v>
      </c>
      <c r="G13" s="80">
        <f>TRUNC(단가대비표!P120*1/8*16/12*25/20, 1)</f>
        <v>58296.6</v>
      </c>
      <c r="H13" s="79">
        <f>TRUNC(G13*D13,1)</f>
        <v>58296.6</v>
      </c>
      <c r="I13" s="80">
        <f>TRUNC(단가대비표!V120*1/8*16/12*25/20, 1)</f>
        <v>0</v>
      </c>
      <c r="J13" s="79">
        <f>TRUNC(I13*D13,1)</f>
        <v>0</v>
      </c>
      <c r="K13" s="80">
        <f t="shared" si="1"/>
        <v>58296.6</v>
      </c>
      <c r="L13" s="79">
        <f t="shared" si="1"/>
        <v>58296.6</v>
      </c>
      <c r="M13" s="65" t="s">
        <v>52</v>
      </c>
      <c r="N13" s="66" t="s">
        <v>597</v>
      </c>
      <c r="O13" s="66" t="s">
        <v>590</v>
      </c>
      <c r="P13" s="66" t="s">
        <v>64</v>
      </c>
      <c r="Q13" s="66" t="s">
        <v>64</v>
      </c>
      <c r="R13" s="66" t="s">
        <v>63</v>
      </c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66" t="s">
        <v>52</v>
      </c>
      <c r="AW13" s="66" t="s">
        <v>605</v>
      </c>
      <c r="AX13" s="66" t="s">
        <v>63</v>
      </c>
      <c r="AY13" s="66" t="s">
        <v>52</v>
      </c>
      <c r="AZ13" s="66" t="s">
        <v>52</v>
      </c>
    </row>
    <row r="14" spans="1:52" ht="30" hidden="1" customHeight="1" x14ac:dyDescent="0.3">
      <c r="A14" s="65" t="s">
        <v>582</v>
      </c>
      <c r="B14" s="65" t="s">
        <v>583</v>
      </c>
      <c r="C14" s="65" t="s">
        <v>584</v>
      </c>
      <c r="D14" s="75">
        <v>11.6</v>
      </c>
      <c r="E14" s="80">
        <f>단가대비표!O13</f>
        <v>1391</v>
      </c>
      <c r="F14" s="79">
        <f>TRUNC(E14*D14,1)</f>
        <v>16135.6</v>
      </c>
      <c r="G14" s="80">
        <f>단가대비표!P13</f>
        <v>0</v>
      </c>
      <c r="H14" s="79">
        <f>TRUNC(G14*D14,1)</f>
        <v>0</v>
      </c>
      <c r="I14" s="80">
        <f>단가대비표!V13</f>
        <v>0</v>
      </c>
      <c r="J14" s="79">
        <f>TRUNC(I14*D14,1)</f>
        <v>0</v>
      </c>
      <c r="K14" s="80">
        <f t="shared" si="1"/>
        <v>1391</v>
      </c>
      <c r="L14" s="79">
        <f t="shared" si="1"/>
        <v>16135.6</v>
      </c>
      <c r="M14" s="65" t="s">
        <v>52</v>
      </c>
      <c r="N14" s="66" t="s">
        <v>597</v>
      </c>
      <c r="O14" s="66" t="s">
        <v>585</v>
      </c>
      <c r="P14" s="66" t="s">
        <v>64</v>
      </c>
      <c r="Q14" s="66" t="s">
        <v>64</v>
      </c>
      <c r="R14" s="66" t="s">
        <v>63</v>
      </c>
      <c r="S14" s="76"/>
      <c r="T14" s="76"/>
      <c r="U14" s="76"/>
      <c r="V14" s="76">
        <v>1</v>
      </c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66" t="s">
        <v>52</v>
      </c>
      <c r="AW14" s="66" t="s">
        <v>606</v>
      </c>
      <c r="AX14" s="66" t="s">
        <v>52</v>
      </c>
      <c r="AY14" s="66" t="s">
        <v>52</v>
      </c>
      <c r="AZ14" s="66" t="s">
        <v>52</v>
      </c>
    </row>
    <row r="15" spans="1:52" ht="30" hidden="1" customHeight="1" x14ac:dyDescent="0.3">
      <c r="A15" s="65" t="s">
        <v>592</v>
      </c>
      <c r="B15" s="65" t="s">
        <v>607</v>
      </c>
      <c r="C15" s="65" t="s">
        <v>505</v>
      </c>
      <c r="D15" s="75">
        <v>1</v>
      </c>
      <c r="E15" s="80">
        <f>TRUNC(SUMIF(V12:V15, RIGHTB(O15, 1), F12:F15)*U15, 2)</f>
        <v>3549.83</v>
      </c>
      <c r="F15" s="79">
        <f>TRUNC(E15*D15,1)</f>
        <v>3549.8</v>
      </c>
      <c r="G15" s="80">
        <v>0</v>
      </c>
      <c r="H15" s="79">
        <f>TRUNC(G15*D15,1)</f>
        <v>0</v>
      </c>
      <c r="I15" s="80">
        <v>0</v>
      </c>
      <c r="J15" s="79">
        <f>TRUNC(I15*D15,1)</f>
        <v>0</v>
      </c>
      <c r="K15" s="80">
        <f t="shared" si="1"/>
        <v>3549.8</v>
      </c>
      <c r="L15" s="79">
        <f t="shared" si="1"/>
        <v>3549.8</v>
      </c>
      <c r="M15" s="65" t="s">
        <v>52</v>
      </c>
      <c r="N15" s="66" t="s">
        <v>597</v>
      </c>
      <c r="O15" s="66" t="s">
        <v>510</v>
      </c>
      <c r="P15" s="66" t="s">
        <v>64</v>
      </c>
      <c r="Q15" s="66" t="s">
        <v>64</v>
      </c>
      <c r="R15" s="66" t="s">
        <v>64</v>
      </c>
      <c r="S15" s="76">
        <v>0</v>
      </c>
      <c r="T15" s="76">
        <v>0</v>
      </c>
      <c r="U15" s="76">
        <v>0.22</v>
      </c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66" t="s">
        <v>52</v>
      </c>
      <c r="AW15" s="66" t="s">
        <v>608</v>
      </c>
      <c r="AX15" s="66" t="s">
        <v>52</v>
      </c>
      <c r="AY15" s="66" t="s">
        <v>52</v>
      </c>
      <c r="AZ15" s="66" t="s">
        <v>52</v>
      </c>
    </row>
    <row r="16" spans="1:52" ht="30" hidden="1" customHeight="1" x14ac:dyDescent="0.3">
      <c r="A16" s="65" t="s">
        <v>595</v>
      </c>
      <c r="B16" s="65" t="s">
        <v>52</v>
      </c>
      <c r="C16" s="65" t="s">
        <v>52</v>
      </c>
      <c r="D16" s="75"/>
      <c r="E16" s="80"/>
      <c r="F16" s="79">
        <f>TRUNC(SUMIF(N12:N15, N11, F12:F15),0)</f>
        <v>19685</v>
      </c>
      <c r="G16" s="80"/>
      <c r="H16" s="79">
        <f>TRUNC(SUMIF(N12:N15, N11, H12:H15),0)</f>
        <v>58296</v>
      </c>
      <c r="I16" s="80"/>
      <c r="J16" s="79">
        <f>TRUNC(SUMIF(N12:N15, N11, J12:J15),0)</f>
        <v>24001</v>
      </c>
      <c r="K16" s="80"/>
      <c r="L16" s="79">
        <f>F16+H16+J16</f>
        <v>101982</v>
      </c>
      <c r="M16" s="65" t="s">
        <v>52</v>
      </c>
      <c r="N16" s="66" t="s">
        <v>207</v>
      </c>
      <c r="O16" s="66" t="s">
        <v>207</v>
      </c>
      <c r="P16" s="66" t="s">
        <v>52</v>
      </c>
      <c r="Q16" s="66" t="s">
        <v>52</v>
      </c>
      <c r="R16" s="66" t="s">
        <v>52</v>
      </c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66" t="s">
        <v>52</v>
      </c>
      <c r="AW16" s="66" t="s">
        <v>52</v>
      </c>
      <c r="AX16" s="66" t="s">
        <v>52</v>
      </c>
      <c r="AY16" s="66" t="s">
        <v>52</v>
      </c>
      <c r="AZ16" s="66" t="s">
        <v>52</v>
      </c>
    </row>
    <row r="17" spans="1:52" ht="30" hidden="1" customHeight="1" x14ac:dyDescent="0.3">
      <c r="A17" s="75"/>
      <c r="B17" s="75"/>
      <c r="C17" s="75"/>
      <c r="D17" s="75"/>
      <c r="E17" s="80"/>
      <c r="F17" s="79"/>
      <c r="G17" s="80"/>
      <c r="H17" s="79"/>
      <c r="I17" s="80"/>
      <c r="J17" s="79"/>
      <c r="K17" s="80"/>
      <c r="L17" s="79"/>
      <c r="M17" s="75"/>
    </row>
    <row r="18" spans="1:52" ht="30" hidden="1" customHeight="1" x14ac:dyDescent="0.3">
      <c r="A18" s="230" t="s">
        <v>609</v>
      </c>
      <c r="B18" s="230"/>
      <c r="C18" s="230"/>
      <c r="D18" s="230"/>
      <c r="E18" s="231"/>
      <c r="F18" s="232"/>
      <c r="G18" s="231"/>
      <c r="H18" s="232"/>
      <c r="I18" s="231"/>
      <c r="J18" s="232"/>
      <c r="K18" s="231"/>
      <c r="L18" s="232"/>
      <c r="M18" s="230"/>
      <c r="N18" s="78" t="s">
        <v>610</v>
      </c>
    </row>
    <row r="19" spans="1:52" ht="30" hidden="1" customHeight="1" x14ac:dyDescent="0.3">
      <c r="A19" s="65" t="s">
        <v>611</v>
      </c>
      <c r="B19" s="65" t="s">
        <v>612</v>
      </c>
      <c r="C19" s="65" t="s">
        <v>321</v>
      </c>
      <c r="D19" s="75">
        <v>0.22789999999999999</v>
      </c>
      <c r="E19" s="80">
        <f>단가대비표!O7</f>
        <v>0</v>
      </c>
      <c r="F19" s="79">
        <f>TRUNC(E19*D19,1)</f>
        <v>0</v>
      </c>
      <c r="G19" s="80">
        <f>단가대비표!P7</f>
        <v>0</v>
      </c>
      <c r="H19" s="79">
        <f>TRUNC(G19*D19,1)</f>
        <v>0</v>
      </c>
      <c r="I19" s="80">
        <f>단가대비표!V7</f>
        <v>68088</v>
      </c>
      <c r="J19" s="79">
        <f>TRUNC(I19*D19,1)</f>
        <v>15517.2</v>
      </c>
      <c r="K19" s="80">
        <f t="shared" ref="K19:L22" si="2">TRUNC(E19+G19+I19,1)</f>
        <v>68088</v>
      </c>
      <c r="L19" s="79">
        <f t="shared" si="2"/>
        <v>15517.2</v>
      </c>
      <c r="M19" s="65" t="s">
        <v>579</v>
      </c>
      <c r="N19" s="66" t="s">
        <v>610</v>
      </c>
      <c r="O19" s="66" t="s">
        <v>615</v>
      </c>
      <c r="P19" s="66" t="s">
        <v>64</v>
      </c>
      <c r="Q19" s="66" t="s">
        <v>64</v>
      </c>
      <c r="R19" s="66" t="s">
        <v>63</v>
      </c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66" t="s">
        <v>52</v>
      </c>
      <c r="AW19" s="66" t="s">
        <v>616</v>
      </c>
      <c r="AX19" s="66" t="s">
        <v>52</v>
      </c>
      <c r="AY19" s="66" t="s">
        <v>52</v>
      </c>
      <c r="AZ19" s="66" t="s">
        <v>52</v>
      </c>
    </row>
    <row r="20" spans="1:52" ht="30" hidden="1" customHeight="1" x14ac:dyDescent="0.3">
      <c r="A20" s="65" t="s">
        <v>582</v>
      </c>
      <c r="B20" s="65" t="s">
        <v>583</v>
      </c>
      <c r="C20" s="65" t="s">
        <v>584</v>
      </c>
      <c r="D20" s="75">
        <v>5.6</v>
      </c>
      <c r="E20" s="80">
        <f>단가대비표!O13</f>
        <v>1391</v>
      </c>
      <c r="F20" s="79">
        <f>TRUNC(E20*D20,1)</f>
        <v>7789.6</v>
      </c>
      <c r="G20" s="80">
        <f>단가대비표!P13</f>
        <v>0</v>
      </c>
      <c r="H20" s="79">
        <f>TRUNC(G20*D20,1)</f>
        <v>0</v>
      </c>
      <c r="I20" s="80">
        <f>단가대비표!V13</f>
        <v>0</v>
      </c>
      <c r="J20" s="79">
        <f>TRUNC(I20*D20,1)</f>
        <v>0</v>
      </c>
      <c r="K20" s="80">
        <f t="shared" si="2"/>
        <v>1391</v>
      </c>
      <c r="L20" s="79">
        <f t="shared" si="2"/>
        <v>7789.6</v>
      </c>
      <c r="M20" s="65" t="s">
        <v>52</v>
      </c>
      <c r="N20" s="66" t="s">
        <v>610</v>
      </c>
      <c r="O20" s="66" t="s">
        <v>585</v>
      </c>
      <c r="P20" s="66" t="s">
        <v>64</v>
      </c>
      <c r="Q20" s="66" t="s">
        <v>64</v>
      </c>
      <c r="R20" s="66" t="s">
        <v>63</v>
      </c>
      <c r="S20" s="76"/>
      <c r="T20" s="76"/>
      <c r="U20" s="76"/>
      <c r="V20" s="76">
        <v>1</v>
      </c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66" t="s">
        <v>52</v>
      </c>
      <c r="AW20" s="66" t="s">
        <v>617</v>
      </c>
      <c r="AX20" s="66" t="s">
        <v>52</v>
      </c>
      <c r="AY20" s="66" t="s">
        <v>52</v>
      </c>
      <c r="AZ20" s="66" t="s">
        <v>52</v>
      </c>
    </row>
    <row r="21" spans="1:52" ht="30" hidden="1" customHeight="1" x14ac:dyDescent="0.3">
      <c r="A21" s="65" t="s">
        <v>587</v>
      </c>
      <c r="B21" s="65" t="s">
        <v>588</v>
      </c>
      <c r="C21" s="65" t="s">
        <v>589</v>
      </c>
      <c r="D21" s="75">
        <v>1</v>
      </c>
      <c r="E21" s="80">
        <f>TRUNC(단가대비표!O120*1/8*16/12*25/20, 1)</f>
        <v>0</v>
      </c>
      <c r="F21" s="79">
        <f>TRUNC(E21*D21,1)</f>
        <v>0</v>
      </c>
      <c r="G21" s="80">
        <f>TRUNC(단가대비표!P120*1/8*16/12*25/20, 1)</f>
        <v>58296.6</v>
      </c>
      <c r="H21" s="79">
        <f>TRUNC(G21*D21,1)</f>
        <v>58296.6</v>
      </c>
      <c r="I21" s="80">
        <f>TRUNC(단가대비표!V120*1/8*16/12*25/20, 1)</f>
        <v>0</v>
      </c>
      <c r="J21" s="79">
        <f>TRUNC(I21*D21,1)</f>
        <v>0</v>
      </c>
      <c r="K21" s="80">
        <f t="shared" si="2"/>
        <v>58296.6</v>
      </c>
      <c r="L21" s="79">
        <f t="shared" si="2"/>
        <v>58296.6</v>
      </c>
      <c r="M21" s="65" t="s">
        <v>52</v>
      </c>
      <c r="N21" s="66" t="s">
        <v>610</v>
      </c>
      <c r="O21" s="66" t="s">
        <v>590</v>
      </c>
      <c r="P21" s="66" t="s">
        <v>64</v>
      </c>
      <c r="Q21" s="66" t="s">
        <v>64</v>
      </c>
      <c r="R21" s="66" t="s">
        <v>63</v>
      </c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66" t="s">
        <v>52</v>
      </c>
      <c r="AW21" s="66" t="s">
        <v>618</v>
      </c>
      <c r="AX21" s="66" t="s">
        <v>63</v>
      </c>
      <c r="AY21" s="66" t="s">
        <v>52</v>
      </c>
      <c r="AZ21" s="66" t="s">
        <v>52</v>
      </c>
    </row>
    <row r="22" spans="1:52" ht="30" hidden="1" customHeight="1" x14ac:dyDescent="0.3">
      <c r="A22" s="65" t="s">
        <v>592</v>
      </c>
      <c r="B22" s="65" t="s">
        <v>619</v>
      </c>
      <c r="C22" s="65" t="s">
        <v>505</v>
      </c>
      <c r="D22" s="75">
        <v>1</v>
      </c>
      <c r="E22" s="80">
        <f>TRUNC(SUMIF(V19:V22, RIGHTB(O22, 1), F19:F22)*U22, 2)</f>
        <v>1869.5</v>
      </c>
      <c r="F22" s="79">
        <f>TRUNC(E22*D22,1)</f>
        <v>1869.5</v>
      </c>
      <c r="G22" s="80">
        <v>0</v>
      </c>
      <c r="H22" s="79">
        <f>TRUNC(G22*D22,1)</f>
        <v>0</v>
      </c>
      <c r="I22" s="80">
        <v>0</v>
      </c>
      <c r="J22" s="79">
        <f>TRUNC(I22*D22,1)</f>
        <v>0</v>
      </c>
      <c r="K22" s="80">
        <f t="shared" si="2"/>
        <v>1869.5</v>
      </c>
      <c r="L22" s="79">
        <f t="shared" si="2"/>
        <v>1869.5</v>
      </c>
      <c r="M22" s="65" t="s">
        <v>52</v>
      </c>
      <c r="N22" s="66" t="s">
        <v>610</v>
      </c>
      <c r="O22" s="66" t="s">
        <v>510</v>
      </c>
      <c r="P22" s="66" t="s">
        <v>64</v>
      </c>
      <c r="Q22" s="66" t="s">
        <v>64</v>
      </c>
      <c r="R22" s="66" t="s">
        <v>64</v>
      </c>
      <c r="S22" s="76">
        <v>0</v>
      </c>
      <c r="T22" s="76">
        <v>0</v>
      </c>
      <c r="U22" s="76">
        <v>0.24</v>
      </c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66" t="s">
        <v>52</v>
      </c>
      <c r="AW22" s="66" t="s">
        <v>620</v>
      </c>
      <c r="AX22" s="66" t="s">
        <v>52</v>
      </c>
      <c r="AY22" s="66" t="s">
        <v>52</v>
      </c>
      <c r="AZ22" s="66" t="s">
        <v>52</v>
      </c>
    </row>
    <row r="23" spans="1:52" ht="30" hidden="1" customHeight="1" x14ac:dyDescent="0.3">
      <c r="A23" s="65" t="s">
        <v>595</v>
      </c>
      <c r="B23" s="65" t="s">
        <v>52</v>
      </c>
      <c r="C23" s="65" t="s">
        <v>52</v>
      </c>
      <c r="D23" s="75"/>
      <c r="E23" s="80"/>
      <c r="F23" s="79">
        <f>TRUNC(SUMIF(N19:N22, N18, F19:F22),0)</f>
        <v>9659</v>
      </c>
      <c r="G23" s="80"/>
      <c r="H23" s="79">
        <f>TRUNC(SUMIF(N19:N22, N18, H19:H22),0)</f>
        <v>58296</v>
      </c>
      <c r="I23" s="80"/>
      <c r="J23" s="79">
        <f>TRUNC(SUMIF(N19:N22, N18, J19:J22),0)</f>
        <v>15517</v>
      </c>
      <c r="K23" s="80"/>
      <c r="L23" s="79">
        <f>F23+H23+J23</f>
        <v>83472</v>
      </c>
      <c r="M23" s="65" t="s">
        <v>52</v>
      </c>
      <c r="N23" s="66" t="s">
        <v>207</v>
      </c>
      <c r="O23" s="66" t="s">
        <v>207</v>
      </c>
      <c r="P23" s="66" t="s">
        <v>52</v>
      </c>
      <c r="Q23" s="66" t="s">
        <v>52</v>
      </c>
      <c r="R23" s="66" t="s">
        <v>52</v>
      </c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66" t="s">
        <v>52</v>
      </c>
      <c r="AW23" s="66" t="s">
        <v>52</v>
      </c>
      <c r="AX23" s="66" t="s">
        <v>52</v>
      </c>
      <c r="AY23" s="66" t="s">
        <v>52</v>
      </c>
      <c r="AZ23" s="66" t="s">
        <v>52</v>
      </c>
    </row>
    <row r="24" spans="1:52" ht="30" hidden="1" customHeight="1" x14ac:dyDescent="0.3">
      <c r="A24" s="75"/>
      <c r="B24" s="75"/>
      <c r="C24" s="75"/>
      <c r="D24" s="75"/>
      <c r="E24" s="80"/>
      <c r="F24" s="79"/>
      <c r="G24" s="80"/>
      <c r="H24" s="79"/>
      <c r="I24" s="80"/>
      <c r="J24" s="79"/>
      <c r="K24" s="80"/>
      <c r="L24" s="79"/>
      <c r="M24" s="75"/>
    </row>
    <row r="25" spans="1:52" ht="30" hidden="1" customHeight="1" x14ac:dyDescent="0.3">
      <c r="A25" s="230" t="s">
        <v>621</v>
      </c>
      <c r="B25" s="230"/>
      <c r="C25" s="230"/>
      <c r="D25" s="230"/>
      <c r="E25" s="231"/>
      <c r="F25" s="232"/>
      <c r="G25" s="231"/>
      <c r="H25" s="232"/>
      <c r="I25" s="231"/>
      <c r="J25" s="232"/>
      <c r="K25" s="231"/>
      <c r="L25" s="232"/>
      <c r="M25" s="230"/>
      <c r="N25" s="78" t="s">
        <v>622</v>
      </c>
    </row>
    <row r="26" spans="1:52" ht="30" hidden="1" customHeight="1" x14ac:dyDescent="0.3">
      <c r="A26" s="65" t="s">
        <v>623</v>
      </c>
      <c r="B26" s="65" t="s">
        <v>627</v>
      </c>
      <c r="C26" s="65" t="s">
        <v>321</v>
      </c>
      <c r="D26" s="75">
        <v>0.28249999999999997</v>
      </c>
      <c r="E26" s="80">
        <f>단가대비표!O8</f>
        <v>0</v>
      </c>
      <c r="F26" s="79">
        <f>TRUNC(E26*D26,1)</f>
        <v>0</v>
      </c>
      <c r="G26" s="80">
        <f>단가대비표!P8</f>
        <v>0</v>
      </c>
      <c r="H26" s="79">
        <f>TRUNC(G26*D26,1)</f>
        <v>0</v>
      </c>
      <c r="I26" s="80">
        <f>단가대비표!V8</f>
        <v>6733</v>
      </c>
      <c r="J26" s="79">
        <f>TRUNC(I26*D26,1)</f>
        <v>1902</v>
      </c>
      <c r="K26" s="80">
        <f t="shared" ref="K26:L29" si="3">TRUNC(E26+G26+I26,1)</f>
        <v>6733</v>
      </c>
      <c r="L26" s="79">
        <f t="shared" si="3"/>
        <v>1902</v>
      </c>
      <c r="M26" s="65" t="s">
        <v>579</v>
      </c>
      <c r="N26" s="66" t="s">
        <v>622</v>
      </c>
      <c r="O26" s="66" t="s">
        <v>628</v>
      </c>
      <c r="P26" s="66" t="s">
        <v>64</v>
      </c>
      <c r="Q26" s="66" t="s">
        <v>64</v>
      </c>
      <c r="R26" s="66" t="s">
        <v>63</v>
      </c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66" t="s">
        <v>52</v>
      </c>
      <c r="AW26" s="66" t="s">
        <v>629</v>
      </c>
      <c r="AX26" s="66" t="s">
        <v>52</v>
      </c>
      <c r="AY26" s="66" t="s">
        <v>52</v>
      </c>
      <c r="AZ26" s="66" t="s">
        <v>52</v>
      </c>
    </row>
    <row r="27" spans="1:52" ht="30" hidden="1" customHeight="1" x14ac:dyDescent="0.3">
      <c r="A27" s="65" t="s">
        <v>630</v>
      </c>
      <c r="B27" s="65" t="s">
        <v>588</v>
      </c>
      <c r="C27" s="65" t="s">
        <v>589</v>
      </c>
      <c r="D27" s="75">
        <v>1</v>
      </c>
      <c r="E27" s="80">
        <f>TRUNC(단가대비표!O121*1/8*16/12*25/20, 1)</f>
        <v>0</v>
      </c>
      <c r="F27" s="79">
        <f>TRUNC(E27*D27,1)</f>
        <v>0</v>
      </c>
      <c r="G27" s="80">
        <f>TRUNC(단가대비표!P121*1/8*16/12*25/20, 1)</f>
        <v>35913.9</v>
      </c>
      <c r="H27" s="79">
        <f>TRUNC(G27*D27,1)</f>
        <v>35913.9</v>
      </c>
      <c r="I27" s="80">
        <f>TRUNC(단가대비표!V121*1/8*16/12*25/20, 1)</f>
        <v>0</v>
      </c>
      <c r="J27" s="79">
        <f>TRUNC(I27*D27,1)</f>
        <v>0</v>
      </c>
      <c r="K27" s="80">
        <f t="shared" si="3"/>
        <v>35913.9</v>
      </c>
      <c r="L27" s="79">
        <f t="shared" si="3"/>
        <v>35913.9</v>
      </c>
      <c r="M27" s="65" t="s">
        <v>52</v>
      </c>
      <c r="N27" s="66" t="s">
        <v>622</v>
      </c>
      <c r="O27" s="66" t="s">
        <v>631</v>
      </c>
      <c r="P27" s="66" t="s">
        <v>64</v>
      </c>
      <c r="Q27" s="66" t="s">
        <v>64</v>
      </c>
      <c r="R27" s="66" t="s">
        <v>63</v>
      </c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66" t="s">
        <v>52</v>
      </c>
      <c r="AW27" s="66" t="s">
        <v>632</v>
      </c>
      <c r="AX27" s="66" t="s">
        <v>63</v>
      </c>
      <c r="AY27" s="66" t="s">
        <v>52</v>
      </c>
      <c r="AZ27" s="66" t="s">
        <v>52</v>
      </c>
    </row>
    <row r="28" spans="1:52" ht="30" hidden="1" customHeight="1" x14ac:dyDescent="0.3">
      <c r="A28" s="65" t="s">
        <v>582</v>
      </c>
      <c r="B28" s="65" t="s">
        <v>583</v>
      </c>
      <c r="C28" s="65" t="s">
        <v>584</v>
      </c>
      <c r="D28" s="75">
        <v>2.2000000000000002</v>
      </c>
      <c r="E28" s="80">
        <f>단가대비표!O13</f>
        <v>1391</v>
      </c>
      <c r="F28" s="79">
        <f>TRUNC(E28*D28,1)</f>
        <v>3060.2</v>
      </c>
      <c r="G28" s="80">
        <f>단가대비표!P13</f>
        <v>0</v>
      </c>
      <c r="H28" s="79">
        <f>TRUNC(G28*D28,1)</f>
        <v>0</v>
      </c>
      <c r="I28" s="80">
        <f>단가대비표!V13</f>
        <v>0</v>
      </c>
      <c r="J28" s="79">
        <f>TRUNC(I28*D28,1)</f>
        <v>0</v>
      </c>
      <c r="K28" s="80">
        <f t="shared" si="3"/>
        <v>1391</v>
      </c>
      <c r="L28" s="79">
        <f t="shared" si="3"/>
        <v>3060.2</v>
      </c>
      <c r="M28" s="65" t="s">
        <v>52</v>
      </c>
      <c r="N28" s="66" t="s">
        <v>622</v>
      </c>
      <c r="O28" s="66" t="s">
        <v>585</v>
      </c>
      <c r="P28" s="66" t="s">
        <v>64</v>
      </c>
      <c r="Q28" s="66" t="s">
        <v>64</v>
      </c>
      <c r="R28" s="66" t="s">
        <v>63</v>
      </c>
      <c r="S28" s="76"/>
      <c r="T28" s="76"/>
      <c r="U28" s="76"/>
      <c r="V28" s="76">
        <v>1</v>
      </c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66" t="s">
        <v>52</v>
      </c>
      <c r="AW28" s="66" t="s">
        <v>633</v>
      </c>
      <c r="AX28" s="66" t="s">
        <v>52</v>
      </c>
      <c r="AY28" s="66" t="s">
        <v>52</v>
      </c>
      <c r="AZ28" s="66" t="s">
        <v>52</v>
      </c>
    </row>
    <row r="29" spans="1:52" ht="30" hidden="1" customHeight="1" x14ac:dyDescent="0.3">
      <c r="A29" s="65" t="s">
        <v>592</v>
      </c>
      <c r="B29" s="65" t="s">
        <v>634</v>
      </c>
      <c r="C29" s="65" t="s">
        <v>505</v>
      </c>
      <c r="D29" s="75">
        <v>1</v>
      </c>
      <c r="E29" s="80">
        <f>TRUNC(SUMIF(V26:V29, RIGHTB(O29, 1), F26:F29)*U29, 2)</f>
        <v>397.82</v>
      </c>
      <c r="F29" s="79">
        <f>TRUNC(E29*D29,1)</f>
        <v>397.8</v>
      </c>
      <c r="G29" s="80">
        <v>0</v>
      </c>
      <c r="H29" s="79">
        <f>TRUNC(G29*D29,1)</f>
        <v>0</v>
      </c>
      <c r="I29" s="80">
        <v>0</v>
      </c>
      <c r="J29" s="79">
        <f>TRUNC(I29*D29,1)</f>
        <v>0</v>
      </c>
      <c r="K29" s="80">
        <f t="shared" si="3"/>
        <v>397.8</v>
      </c>
      <c r="L29" s="79">
        <f t="shared" si="3"/>
        <v>397.8</v>
      </c>
      <c r="M29" s="65" t="s">
        <v>52</v>
      </c>
      <c r="N29" s="66" t="s">
        <v>622</v>
      </c>
      <c r="O29" s="66" t="s">
        <v>510</v>
      </c>
      <c r="P29" s="66" t="s">
        <v>64</v>
      </c>
      <c r="Q29" s="66" t="s">
        <v>64</v>
      </c>
      <c r="R29" s="66" t="s">
        <v>64</v>
      </c>
      <c r="S29" s="76">
        <v>0</v>
      </c>
      <c r="T29" s="76">
        <v>0</v>
      </c>
      <c r="U29" s="76">
        <v>0.13</v>
      </c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66" t="s">
        <v>52</v>
      </c>
      <c r="AW29" s="66" t="s">
        <v>635</v>
      </c>
      <c r="AX29" s="66" t="s">
        <v>52</v>
      </c>
      <c r="AY29" s="66" t="s">
        <v>52</v>
      </c>
      <c r="AZ29" s="66" t="s">
        <v>52</v>
      </c>
    </row>
    <row r="30" spans="1:52" ht="30" hidden="1" customHeight="1" x14ac:dyDescent="0.3">
      <c r="A30" s="65" t="s">
        <v>595</v>
      </c>
      <c r="B30" s="65" t="s">
        <v>52</v>
      </c>
      <c r="C30" s="65" t="s">
        <v>52</v>
      </c>
      <c r="D30" s="75"/>
      <c r="E30" s="80"/>
      <c r="F30" s="79">
        <f>TRUNC(SUMIF(N26:N29, N25, F26:F29),0)</f>
        <v>3458</v>
      </c>
      <c r="G30" s="80"/>
      <c r="H30" s="79">
        <f>TRUNC(SUMIF(N26:N29, N25, H26:H29),0)</f>
        <v>35913</v>
      </c>
      <c r="I30" s="80"/>
      <c r="J30" s="79">
        <f>TRUNC(SUMIF(N26:N29, N25, J26:J29),0)</f>
        <v>1902</v>
      </c>
      <c r="K30" s="80"/>
      <c r="L30" s="79">
        <f>F30+H30+J30</f>
        <v>41273</v>
      </c>
      <c r="M30" s="65" t="s">
        <v>52</v>
      </c>
      <c r="N30" s="66" t="s">
        <v>207</v>
      </c>
      <c r="O30" s="66" t="s">
        <v>207</v>
      </c>
      <c r="P30" s="66" t="s">
        <v>52</v>
      </c>
      <c r="Q30" s="66" t="s">
        <v>52</v>
      </c>
      <c r="R30" s="66" t="s">
        <v>52</v>
      </c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66" t="s">
        <v>52</v>
      </c>
      <c r="AW30" s="66" t="s">
        <v>52</v>
      </c>
      <c r="AX30" s="66" t="s">
        <v>52</v>
      </c>
      <c r="AY30" s="66" t="s">
        <v>52</v>
      </c>
      <c r="AZ30" s="66" t="s">
        <v>52</v>
      </c>
    </row>
    <row r="31" spans="1:52" ht="30" hidden="1" customHeight="1" x14ac:dyDescent="0.3">
      <c r="A31" s="75"/>
      <c r="B31" s="75"/>
      <c r="C31" s="75"/>
      <c r="D31" s="75"/>
      <c r="E31" s="80"/>
      <c r="F31" s="79"/>
      <c r="G31" s="80"/>
      <c r="H31" s="79"/>
      <c r="I31" s="80"/>
      <c r="J31" s="79"/>
      <c r="K31" s="80"/>
      <c r="L31" s="79"/>
      <c r="M31" s="75"/>
    </row>
    <row r="32" spans="1:52" ht="30" hidden="1" customHeight="1" x14ac:dyDescent="0.3">
      <c r="A32" s="230" t="s">
        <v>636</v>
      </c>
      <c r="B32" s="230"/>
      <c r="C32" s="230"/>
      <c r="D32" s="230"/>
      <c r="E32" s="231"/>
      <c r="F32" s="232"/>
      <c r="G32" s="231"/>
      <c r="H32" s="232"/>
      <c r="I32" s="231"/>
      <c r="J32" s="232"/>
      <c r="K32" s="231"/>
      <c r="L32" s="232"/>
      <c r="M32" s="230"/>
      <c r="N32" s="78" t="s">
        <v>637</v>
      </c>
    </row>
    <row r="33" spans="1:52" ht="30" hidden="1" customHeight="1" x14ac:dyDescent="0.3">
      <c r="A33" s="65" t="s">
        <v>638</v>
      </c>
      <c r="B33" s="65" t="s">
        <v>639</v>
      </c>
      <c r="C33" s="65" t="s">
        <v>321</v>
      </c>
      <c r="D33" s="75">
        <v>0.37080000000000002</v>
      </c>
      <c r="E33" s="80">
        <f>단가대비표!O9</f>
        <v>0</v>
      </c>
      <c r="F33" s="79">
        <f>TRUNC(E33*D33,1)</f>
        <v>0</v>
      </c>
      <c r="G33" s="80">
        <f>단가대비표!P9</f>
        <v>0</v>
      </c>
      <c r="H33" s="79">
        <f>TRUNC(G33*D33,1)</f>
        <v>0</v>
      </c>
      <c r="I33" s="80">
        <f>단가대비표!V9</f>
        <v>1370</v>
      </c>
      <c r="J33" s="79">
        <f>TRUNC(I33*D33,1)</f>
        <v>507.9</v>
      </c>
      <c r="K33" s="80">
        <f t="shared" ref="K33:L36" si="4">TRUNC(E33+G33+I33,1)</f>
        <v>1370</v>
      </c>
      <c r="L33" s="79">
        <f t="shared" si="4"/>
        <v>507.9</v>
      </c>
      <c r="M33" s="65" t="s">
        <v>579</v>
      </c>
      <c r="N33" s="66" t="s">
        <v>637</v>
      </c>
      <c r="O33" s="66" t="s">
        <v>642</v>
      </c>
      <c r="P33" s="66" t="s">
        <v>64</v>
      </c>
      <c r="Q33" s="66" t="s">
        <v>64</v>
      </c>
      <c r="R33" s="66" t="s">
        <v>63</v>
      </c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66" t="s">
        <v>52</v>
      </c>
      <c r="AW33" s="66" t="s">
        <v>643</v>
      </c>
      <c r="AX33" s="66" t="s">
        <v>52</v>
      </c>
      <c r="AY33" s="66" t="s">
        <v>52</v>
      </c>
      <c r="AZ33" s="66" t="s">
        <v>52</v>
      </c>
    </row>
    <row r="34" spans="1:52" ht="30" hidden="1" customHeight="1" x14ac:dyDescent="0.3">
      <c r="A34" s="65" t="s">
        <v>644</v>
      </c>
      <c r="B34" s="65" t="s">
        <v>645</v>
      </c>
      <c r="C34" s="65" t="s">
        <v>584</v>
      </c>
      <c r="D34" s="75">
        <v>0.7</v>
      </c>
      <c r="E34" s="80">
        <f>단가대비표!O14</f>
        <v>1509</v>
      </c>
      <c r="F34" s="79">
        <f>TRUNC(E34*D34,1)</f>
        <v>1056.3</v>
      </c>
      <c r="G34" s="80">
        <f>단가대비표!P14</f>
        <v>0</v>
      </c>
      <c r="H34" s="79">
        <f>TRUNC(G34*D34,1)</f>
        <v>0</v>
      </c>
      <c r="I34" s="80">
        <f>단가대비표!V14</f>
        <v>0</v>
      </c>
      <c r="J34" s="79">
        <f>TRUNC(I34*D34,1)</f>
        <v>0</v>
      </c>
      <c r="K34" s="80">
        <f t="shared" si="4"/>
        <v>1509</v>
      </c>
      <c r="L34" s="79">
        <f t="shared" si="4"/>
        <v>1056.3</v>
      </c>
      <c r="M34" s="65" t="s">
        <v>52</v>
      </c>
      <c r="N34" s="66" t="s">
        <v>637</v>
      </c>
      <c r="O34" s="66" t="s">
        <v>646</v>
      </c>
      <c r="P34" s="66" t="s">
        <v>64</v>
      </c>
      <c r="Q34" s="66" t="s">
        <v>64</v>
      </c>
      <c r="R34" s="66" t="s">
        <v>63</v>
      </c>
      <c r="S34" s="76"/>
      <c r="T34" s="76"/>
      <c r="U34" s="76"/>
      <c r="V34" s="76">
        <v>1</v>
      </c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66" t="s">
        <v>52</v>
      </c>
      <c r="AW34" s="66" t="s">
        <v>647</v>
      </c>
      <c r="AX34" s="66" t="s">
        <v>52</v>
      </c>
      <c r="AY34" s="66" t="s">
        <v>52</v>
      </c>
      <c r="AZ34" s="66" t="s">
        <v>52</v>
      </c>
    </row>
    <row r="35" spans="1:52" ht="30" hidden="1" customHeight="1" x14ac:dyDescent="0.3">
      <c r="A35" s="65" t="s">
        <v>630</v>
      </c>
      <c r="B35" s="65" t="s">
        <v>588</v>
      </c>
      <c r="C35" s="65" t="s">
        <v>589</v>
      </c>
      <c r="D35" s="75">
        <v>1</v>
      </c>
      <c r="E35" s="80">
        <f>TRUNC(단가대비표!O121*1/8*16/12*25/20, 1)</f>
        <v>0</v>
      </c>
      <c r="F35" s="79">
        <f>TRUNC(E35*D35,1)</f>
        <v>0</v>
      </c>
      <c r="G35" s="80">
        <f>TRUNC(단가대비표!P121*1/8*16/12*25/20, 1)</f>
        <v>35913.9</v>
      </c>
      <c r="H35" s="79">
        <f>TRUNC(G35*D35,1)</f>
        <v>35913.9</v>
      </c>
      <c r="I35" s="80">
        <f>TRUNC(단가대비표!V121*1/8*16/12*25/20, 1)</f>
        <v>0</v>
      </c>
      <c r="J35" s="79">
        <f>TRUNC(I35*D35,1)</f>
        <v>0</v>
      </c>
      <c r="K35" s="80">
        <f t="shared" si="4"/>
        <v>35913.9</v>
      </c>
      <c r="L35" s="79">
        <f t="shared" si="4"/>
        <v>35913.9</v>
      </c>
      <c r="M35" s="65" t="s">
        <v>52</v>
      </c>
      <c r="N35" s="66" t="s">
        <v>637</v>
      </c>
      <c r="O35" s="66" t="s">
        <v>631</v>
      </c>
      <c r="P35" s="66" t="s">
        <v>64</v>
      </c>
      <c r="Q35" s="66" t="s">
        <v>64</v>
      </c>
      <c r="R35" s="66" t="s">
        <v>63</v>
      </c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66" t="s">
        <v>52</v>
      </c>
      <c r="AW35" s="66" t="s">
        <v>648</v>
      </c>
      <c r="AX35" s="66" t="s">
        <v>63</v>
      </c>
      <c r="AY35" s="66" t="s">
        <v>52</v>
      </c>
      <c r="AZ35" s="66" t="s">
        <v>52</v>
      </c>
    </row>
    <row r="36" spans="1:52" ht="30" hidden="1" customHeight="1" x14ac:dyDescent="0.3">
      <c r="A36" s="65" t="s">
        <v>592</v>
      </c>
      <c r="B36" s="65" t="s">
        <v>649</v>
      </c>
      <c r="C36" s="65" t="s">
        <v>505</v>
      </c>
      <c r="D36" s="75">
        <v>1</v>
      </c>
      <c r="E36" s="80">
        <f>TRUNC(SUMIF(V33:V36, RIGHTB(O36, 1), F33:F36)*U36, 2)</f>
        <v>105.63</v>
      </c>
      <c r="F36" s="79">
        <f>TRUNC(E36*D36,1)</f>
        <v>105.6</v>
      </c>
      <c r="G36" s="80">
        <v>0</v>
      </c>
      <c r="H36" s="79">
        <f>TRUNC(G36*D36,1)</f>
        <v>0</v>
      </c>
      <c r="I36" s="80">
        <v>0</v>
      </c>
      <c r="J36" s="79">
        <f>TRUNC(I36*D36,1)</f>
        <v>0</v>
      </c>
      <c r="K36" s="80">
        <f t="shared" si="4"/>
        <v>105.6</v>
      </c>
      <c r="L36" s="79">
        <f t="shared" si="4"/>
        <v>105.6</v>
      </c>
      <c r="M36" s="65" t="s">
        <v>52</v>
      </c>
      <c r="N36" s="66" t="s">
        <v>637</v>
      </c>
      <c r="O36" s="66" t="s">
        <v>510</v>
      </c>
      <c r="P36" s="66" t="s">
        <v>64</v>
      </c>
      <c r="Q36" s="66" t="s">
        <v>64</v>
      </c>
      <c r="R36" s="66" t="s">
        <v>64</v>
      </c>
      <c r="S36" s="76">
        <v>0</v>
      </c>
      <c r="T36" s="76">
        <v>0</v>
      </c>
      <c r="U36" s="76">
        <v>0.1</v>
      </c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66" t="s">
        <v>52</v>
      </c>
      <c r="AW36" s="66" t="s">
        <v>650</v>
      </c>
      <c r="AX36" s="66" t="s">
        <v>52</v>
      </c>
      <c r="AY36" s="66" t="s">
        <v>52</v>
      </c>
      <c r="AZ36" s="66" t="s">
        <v>52</v>
      </c>
    </row>
    <row r="37" spans="1:52" ht="30" hidden="1" customHeight="1" x14ac:dyDescent="0.3">
      <c r="A37" s="65" t="s">
        <v>595</v>
      </c>
      <c r="B37" s="65" t="s">
        <v>52</v>
      </c>
      <c r="C37" s="65" t="s">
        <v>52</v>
      </c>
      <c r="D37" s="75"/>
      <c r="E37" s="80"/>
      <c r="F37" s="79">
        <f>TRUNC(SUMIF(N33:N36, N32, F33:F36),0)</f>
        <v>1161</v>
      </c>
      <c r="G37" s="80"/>
      <c r="H37" s="79">
        <f>TRUNC(SUMIF(N33:N36, N32, H33:H36),0)</f>
        <v>35913</v>
      </c>
      <c r="I37" s="80"/>
      <c r="J37" s="79">
        <f>TRUNC(SUMIF(N33:N36, N32, J33:J36),0)</f>
        <v>507</v>
      </c>
      <c r="K37" s="80"/>
      <c r="L37" s="79">
        <f>F37+H37+J37</f>
        <v>37581</v>
      </c>
      <c r="M37" s="65" t="s">
        <v>52</v>
      </c>
      <c r="N37" s="66" t="s">
        <v>207</v>
      </c>
      <c r="O37" s="66" t="s">
        <v>207</v>
      </c>
      <c r="P37" s="66" t="s">
        <v>52</v>
      </c>
      <c r="Q37" s="66" t="s">
        <v>52</v>
      </c>
      <c r="R37" s="66" t="s">
        <v>52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66" t="s">
        <v>52</v>
      </c>
      <c r="AW37" s="66" t="s">
        <v>52</v>
      </c>
      <c r="AX37" s="66" t="s">
        <v>52</v>
      </c>
      <c r="AY37" s="66" t="s">
        <v>52</v>
      </c>
      <c r="AZ37" s="66" t="s">
        <v>52</v>
      </c>
    </row>
    <row r="38" spans="1:52" ht="30" hidden="1" customHeight="1" x14ac:dyDescent="0.3">
      <c r="A38" s="75"/>
      <c r="B38" s="75"/>
      <c r="C38" s="75"/>
      <c r="D38" s="75"/>
      <c r="E38" s="80"/>
      <c r="F38" s="79"/>
      <c r="G38" s="80"/>
      <c r="H38" s="79"/>
      <c r="I38" s="80"/>
      <c r="J38" s="79"/>
      <c r="K38" s="80"/>
      <c r="L38" s="79"/>
      <c r="M38" s="75"/>
    </row>
    <row r="39" spans="1:52" ht="30" hidden="1" customHeight="1" x14ac:dyDescent="0.3">
      <c r="A39" s="230" t="s">
        <v>651</v>
      </c>
      <c r="B39" s="230"/>
      <c r="C39" s="230"/>
      <c r="D39" s="230"/>
      <c r="E39" s="231"/>
      <c r="F39" s="232"/>
      <c r="G39" s="231"/>
      <c r="H39" s="232"/>
      <c r="I39" s="231"/>
      <c r="J39" s="232"/>
      <c r="K39" s="231"/>
      <c r="L39" s="232"/>
      <c r="M39" s="230"/>
      <c r="N39" s="78" t="s">
        <v>652</v>
      </c>
    </row>
    <row r="40" spans="1:52" ht="30" hidden="1" customHeight="1" x14ac:dyDescent="0.3">
      <c r="A40" s="65" t="s">
        <v>653</v>
      </c>
      <c r="B40" s="65" t="s">
        <v>654</v>
      </c>
      <c r="C40" s="65" t="s">
        <v>321</v>
      </c>
      <c r="D40" s="75">
        <v>0.2298</v>
      </c>
      <c r="E40" s="80">
        <f>단가대비표!O15</f>
        <v>0</v>
      </c>
      <c r="F40" s="79">
        <f>TRUNC(E40*D40,1)</f>
        <v>0</v>
      </c>
      <c r="G40" s="80">
        <f>단가대비표!P15</f>
        <v>0</v>
      </c>
      <c r="H40" s="79">
        <f>TRUNC(G40*D40,1)</f>
        <v>0</v>
      </c>
      <c r="I40" s="80">
        <f>단가대비표!V15</f>
        <v>134000</v>
      </c>
      <c r="J40" s="79">
        <f>TRUNC(I40*D40,1)</f>
        <v>30793.200000000001</v>
      </c>
      <c r="K40" s="80">
        <f t="shared" ref="K40:L43" si="5">TRUNC(E40+G40+I40,1)</f>
        <v>134000</v>
      </c>
      <c r="L40" s="79">
        <f t="shared" si="5"/>
        <v>30793.200000000001</v>
      </c>
      <c r="M40" s="65" t="s">
        <v>579</v>
      </c>
      <c r="N40" s="66" t="s">
        <v>652</v>
      </c>
      <c r="O40" s="66" t="s">
        <v>657</v>
      </c>
      <c r="P40" s="66" t="s">
        <v>64</v>
      </c>
      <c r="Q40" s="66" t="s">
        <v>64</v>
      </c>
      <c r="R40" s="66" t="s">
        <v>63</v>
      </c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66" t="s">
        <v>52</v>
      </c>
      <c r="AW40" s="66" t="s">
        <v>658</v>
      </c>
      <c r="AX40" s="66" t="s">
        <v>52</v>
      </c>
      <c r="AY40" s="66" t="s">
        <v>52</v>
      </c>
      <c r="AZ40" s="66" t="s">
        <v>52</v>
      </c>
    </row>
    <row r="41" spans="1:52" ht="30" hidden="1" customHeight="1" x14ac:dyDescent="0.3">
      <c r="A41" s="65" t="s">
        <v>582</v>
      </c>
      <c r="B41" s="65" t="s">
        <v>583</v>
      </c>
      <c r="C41" s="65" t="s">
        <v>584</v>
      </c>
      <c r="D41" s="75">
        <v>3.8</v>
      </c>
      <c r="E41" s="80">
        <f>단가대비표!O13</f>
        <v>1391</v>
      </c>
      <c r="F41" s="79">
        <f>TRUNC(E41*D41,1)</f>
        <v>5285.8</v>
      </c>
      <c r="G41" s="80">
        <f>단가대비표!P13</f>
        <v>0</v>
      </c>
      <c r="H41" s="79">
        <f>TRUNC(G41*D41,1)</f>
        <v>0</v>
      </c>
      <c r="I41" s="80">
        <f>단가대비표!V13</f>
        <v>0</v>
      </c>
      <c r="J41" s="79">
        <f>TRUNC(I41*D41,1)</f>
        <v>0</v>
      </c>
      <c r="K41" s="80">
        <f t="shared" si="5"/>
        <v>1391</v>
      </c>
      <c r="L41" s="79">
        <f t="shared" si="5"/>
        <v>5285.8</v>
      </c>
      <c r="M41" s="65" t="s">
        <v>52</v>
      </c>
      <c r="N41" s="66" t="s">
        <v>652</v>
      </c>
      <c r="O41" s="66" t="s">
        <v>585</v>
      </c>
      <c r="P41" s="66" t="s">
        <v>64</v>
      </c>
      <c r="Q41" s="66" t="s">
        <v>64</v>
      </c>
      <c r="R41" s="66" t="s">
        <v>63</v>
      </c>
      <c r="S41" s="76"/>
      <c r="T41" s="76"/>
      <c r="U41" s="76"/>
      <c r="V41" s="76">
        <v>1</v>
      </c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66" t="s">
        <v>52</v>
      </c>
      <c r="AW41" s="66" t="s">
        <v>659</v>
      </c>
      <c r="AX41" s="66" t="s">
        <v>52</v>
      </c>
      <c r="AY41" s="66" t="s">
        <v>52</v>
      </c>
      <c r="AZ41" s="66" t="s">
        <v>52</v>
      </c>
    </row>
    <row r="42" spans="1:52" ht="30" hidden="1" customHeight="1" x14ac:dyDescent="0.3">
      <c r="A42" s="65" t="s">
        <v>587</v>
      </c>
      <c r="B42" s="65" t="s">
        <v>588</v>
      </c>
      <c r="C42" s="65" t="s">
        <v>589</v>
      </c>
      <c r="D42" s="75">
        <v>1</v>
      </c>
      <c r="E42" s="80">
        <f>TRUNC(단가대비표!O120*1/8*16/12*25/20, 1)</f>
        <v>0</v>
      </c>
      <c r="F42" s="79">
        <f>TRUNC(E42*D42,1)</f>
        <v>0</v>
      </c>
      <c r="G42" s="80">
        <f>TRUNC(단가대비표!P120*1/8*16/12*25/20, 1)</f>
        <v>58296.6</v>
      </c>
      <c r="H42" s="79">
        <f>TRUNC(G42*D42,1)</f>
        <v>58296.6</v>
      </c>
      <c r="I42" s="80">
        <f>TRUNC(단가대비표!V120*1/8*16/12*25/20, 1)</f>
        <v>0</v>
      </c>
      <c r="J42" s="79">
        <f>TRUNC(I42*D42,1)</f>
        <v>0</v>
      </c>
      <c r="K42" s="80">
        <f t="shared" si="5"/>
        <v>58296.6</v>
      </c>
      <c r="L42" s="79">
        <f t="shared" si="5"/>
        <v>58296.6</v>
      </c>
      <c r="M42" s="65" t="s">
        <v>52</v>
      </c>
      <c r="N42" s="66" t="s">
        <v>652</v>
      </c>
      <c r="O42" s="66" t="s">
        <v>590</v>
      </c>
      <c r="P42" s="66" t="s">
        <v>64</v>
      </c>
      <c r="Q42" s="66" t="s">
        <v>64</v>
      </c>
      <c r="R42" s="66" t="s">
        <v>63</v>
      </c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66" t="s">
        <v>52</v>
      </c>
      <c r="AW42" s="66" t="s">
        <v>660</v>
      </c>
      <c r="AX42" s="66" t="s">
        <v>63</v>
      </c>
      <c r="AY42" s="66" t="s">
        <v>52</v>
      </c>
      <c r="AZ42" s="66" t="s">
        <v>52</v>
      </c>
    </row>
    <row r="43" spans="1:52" ht="30" hidden="1" customHeight="1" x14ac:dyDescent="0.3">
      <c r="A43" s="65" t="s">
        <v>592</v>
      </c>
      <c r="B43" s="65" t="s">
        <v>661</v>
      </c>
      <c r="C43" s="65" t="s">
        <v>505</v>
      </c>
      <c r="D43" s="75">
        <v>1</v>
      </c>
      <c r="E43" s="80">
        <f>TRUNC(SUMIF(V40:V43, RIGHTB(O43, 1), F40:F43)*U43, 2)</f>
        <v>2061.46</v>
      </c>
      <c r="F43" s="79">
        <f>TRUNC(E43*D43,1)</f>
        <v>2061.4</v>
      </c>
      <c r="G43" s="80">
        <v>0</v>
      </c>
      <c r="H43" s="79">
        <f>TRUNC(G43*D43,1)</f>
        <v>0</v>
      </c>
      <c r="I43" s="80">
        <v>0</v>
      </c>
      <c r="J43" s="79">
        <f>TRUNC(I43*D43,1)</f>
        <v>0</v>
      </c>
      <c r="K43" s="80">
        <f t="shared" si="5"/>
        <v>2061.4</v>
      </c>
      <c r="L43" s="79">
        <f t="shared" si="5"/>
        <v>2061.4</v>
      </c>
      <c r="M43" s="65" t="s">
        <v>52</v>
      </c>
      <c r="N43" s="66" t="s">
        <v>652</v>
      </c>
      <c r="O43" s="66" t="s">
        <v>510</v>
      </c>
      <c r="P43" s="66" t="s">
        <v>64</v>
      </c>
      <c r="Q43" s="66" t="s">
        <v>64</v>
      </c>
      <c r="R43" s="66" t="s">
        <v>64</v>
      </c>
      <c r="S43" s="76">
        <v>0</v>
      </c>
      <c r="T43" s="76">
        <v>0</v>
      </c>
      <c r="U43" s="76">
        <v>0.39</v>
      </c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66" t="s">
        <v>52</v>
      </c>
      <c r="AW43" s="66" t="s">
        <v>662</v>
      </c>
      <c r="AX43" s="66" t="s">
        <v>52</v>
      </c>
      <c r="AY43" s="66" t="s">
        <v>52</v>
      </c>
      <c r="AZ43" s="66" t="s">
        <v>52</v>
      </c>
    </row>
    <row r="44" spans="1:52" ht="30" hidden="1" customHeight="1" x14ac:dyDescent="0.3">
      <c r="A44" s="65" t="s">
        <v>595</v>
      </c>
      <c r="B44" s="65" t="s">
        <v>52</v>
      </c>
      <c r="C44" s="65" t="s">
        <v>52</v>
      </c>
      <c r="D44" s="75"/>
      <c r="E44" s="80"/>
      <c r="F44" s="79">
        <f>TRUNC(SUMIF(N40:N43, N39, F40:F43),0)</f>
        <v>7347</v>
      </c>
      <c r="G44" s="80"/>
      <c r="H44" s="79">
        <f>TRUNC(SUMIF(N40:N43, N39, H40:H43),0)</f>
        <v>58296</v>
      </c>
      <c r="I44" s="80"/>
      <c r="J44" s="79">
        <f>TRUNC(SUMIF(N40:N43, N39, J40:J43),0)</f>
        <v>30793</v>
      </c>
      <c r="K44" s="80"/>
      <c r="L44" s="79">
        <f>F44+H44+J44</f>
        <v>96436</v>
      </c>
      <c r="M44" s="65" t="s">
        <v>52</v>
      </c>
      <c r="N44" s="66" t="s">
        <v>207</v>
      </c>
      <c r="O44" s="66" t="s">
        <v>207</v>
      </c>
      <c r="P44" s="66" t="s">
        <v>52</v>
      </c>
      <c r="Q44" s="66" t="s">
        <v>52</v>
      </c>
      <c r="R44" s="66" t="s">
        <v>52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66" t="s">
        <v>52</v>
      </c>
      <c r="AW44" s="66" t="s">
        <v>52</v>
      </c>
      <c r="AX44" s="66" t="s">
        <v>52</v>
      </c>
      <c r="AY44" s="66" t="s">
        <v>52</v>
      </c>
      <c r="AZ44" s="66" t="s">
        <v>52</v>
      </c>
    </row>
    <row r="45" spans="1:52" ht="30" hidden="1" customHeight="1" x14ac:dyDescent="0.3">
      <c r="A45" s="75"/>
      <c r="B45" s="75"/>
      <c r="C45" s="75"/>
      <c r="D45" s="75"/>
      <c r="E45" s="80"/>
      <c r="F45" s="79"/>
      <c r="G45" s="80"/>
      <c r="H45" s="79"/>
      <c r="I45" s="80"/>
      <c r="J45" s="79"/>
      <c r="K45" s="80"/>
      <c r="L45" s="79"/>
      <c r="M45" s="75"/>
    </row>
    <row r="46" spans="1:52" ht="30" hidden="1" customHeight="1" x14ac:dyDescent="0.3">
      <c r="A46" s="230" t="s">
        <v>663</v>
      </c>
      <c r="B46" s="230"/>
      <c r="C46" s="230"/>
      <c r="D46" s="230"/>
      <c r="E46" s="231"/>
      <c r="F46" s="232"/>
      <c r="G46" s="231"/>
      <c r="H46" s="232"/>
      <c r="I46" s="231"/>
      <c r="J46" s="232"/>
      <c r="K46" s="231"/>
      <c r="L46" s="232"/>
      <c r="M46" s="230"/>
      <c r="N46" s="78" t="s">
        <v>233</v>
      </c>
    </row>
    <row r="47" spans="1:52" ht="30" hidden="1" customHeight="1" x14ac:dyDescent="0.3">
      <c r="A47" s="65" t="s">
        <v>665</v>
      </c>
      <c r="B47" s="65" t="s">
        <v>231</v>
      </c>
      <c r="C47" s="65" t="s">
        <v>171</v>
      </c>
      <c r="D47" s="75">
        <v>1</v>
      </c>
      <c r="E47" s="80">
        <f>단가대비표!O111</f>
        <v>84000</v>
      </c>
      <c r="F47" s="79">
        <f t="shared" ref="F47:F55" si="6">TRUNC(E47*D47,1)</f>
        <v>84000</v>
      </c>
      <c r="G47" s="80">
        <f>단가대비표!P111</f>
        <v>0</v>
      </c>
      <c r="H47" s="79">
        <f t="shared" ref="H47:H55" si="7">TRUNC(G47*D47,1)</f>
        <v>0</v>
      </c>
      <c r="I47" s="80">
        <f>단가대비표!V111</f>
        <v>0</v>
      </c>
      <c r="J47" s="79">
        <f t="shared" ref="J47:J55" si="8">TRUNC(I47*D47,1)</f>
        <v>0</v>
      </c>
      <c r="K47" s="80">
        <f t="shared" ref="K47:K55" si="9">TRUNC(E47+G47+I47,1)</f>
        <v>84000</v>
      </c>
      <c r="L47" s="79">
        <f t="shared" ref="L47:L55" si="10">TRUNC(F47+H47+J47,1)</f>
        <v>84000</v>
      </c>
      <c r="M47" s="65" t="s">
        <v>666</v>
      </c>
      <c r="N47" s="66" t="s">
        <v>233</v>
      </c>
      <c r="O47" s="66" t="s">
        <v>667</v>
      </c>
      <c r="P47" s="66" t="s">
        <v>64</v>
      </c>
      <c r="Q47" s="66" t="s">
        <v>64</v>
      </c>
      <c r="R47" s="66" t="s">
        <v>63</v>
      </c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66" t="s">
        <v>52</v>
      </c>
      <c r="AW47" s="66" t="s">
        <v>668</v>
      </c>
      <c r="AX47" s="66" t="s">
        <v>52</v>
      </c>
      <c r="AY47" s="66" t="s">
        <v>52</v>
      </c>
      <c r="AZ47" s="66" t="s">
        <v>52</v>
      </c>
    </row>
    <row r="48" spans="1:52" ht="30" hidden="1" customHeight="1" x14ac:dyDescent="0.3">
      <c r="A48" s="65" t="s">
        <v>669</v>
      </c>
      <c r="B48" s="65" t="s">
        <v>670</v>
      </c>
      <c r="C48" s="65" t="s">
        <v>137</v>
      </c>
      <c r="D48" s="75">
        <v>1</v>
      </c>
      <c r="E48" s="80">
        <f>일위대가목록!E66</f>
        <v>4073</v>
      </c>
      <c r="F48" s="79">
        <f t="shared" si="6"/>
        <v>4073</v>
      </c>
      <c r="G48" s="80">
        <f>일위대가목록!F66</f>
        <v>37750</v>
      </c>
      <c r="H48" s="79">
        <f t="shared" si="7"/>
        <v>37750</v>
      </c>
      <c r="I48" s="80">
        <f>일위대가목록!G66</f>
        <v>0</v>
      </c>
      <c r="J48" s="79">
        <f t="shared" si="8"/>
        <v>0</v>
      </c>
      <c r="K48" s="80">
        <f t="shared" si="9"/>
        <v>41823</v>
      </c>
      <c r="L48" s="79">
        <f t="shared" si="10"/>
        <v>41823</v>
      </c>
      <c r="M48" s="65" t="s">
        <v>671</v>
      </c>
      <c r="N48" s="66" t="s">
        <v>233</v>
      </c>
      <c r="O48" s="66" t="s">
        <v>672</v>
      </c>
      <c r="P48" s="66" t="s">
        <v>63</v>
      </c>
      <c r="Q48" s="66" t="s">
        <v>64</v>
      </c>
      <c r="R48" s="66" t="s">
        <v>64</v>
      </c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66" t="s">
        <v>52</v>
      </c>
      <c r="AW48" s="66" t="s">
        <v>673</v>
      </c>
      <c r="AX48" s="66" t="s">
        <v>52</v>
      </c>
      <c r="AY48" s="66" t="s">
        <v>52</v>
      </c>
      <c r="AZ48" s="66" t="s">
        <v>52</v>
      </c>
    </row>
    <row r="49" spans="1:52" ht="30" hidden="1" customHeight="1" x14ac:dyDescent="0.3">
      <c r="A49" s="65" t="s">
        <v>91</v>
      </c>
      <c r="B49" s="65" t="s">
        <v>96</v>
      </c>
      <c r="C49" s="65" t="s">
        <v>60</v>
      </c>
      <c r="D49" s="75">
        <v>2</v>
      </c>
      <c r="E49" s="80">
        <f>일위대가목록!E51</f>
        <v>1464</v>
      </c>
      <c r="F49" s="79">
        <f t="shared" si="6"/>
        <v>2928</v>
      </c>
      <c r="G49" s="80">
        <f>일위대가목록!F51</f>
        <v>2461</v>
      </c>
      <c r="H49" s="79">
        <f t="shared" si="7"/>
        <v>4922</v>
      </c>
      <c r="I49" s="80">
        <f>일위대가목록!G51</f>
        <v>0</v>
      </c>
      <c r="J49" s="79">
        <f t="shared" si="8"/>
        <v>0</v>
      </c>
      <c r="K49" s="80">
        <f t="shared" si="9"/>
        <v>3925</v>
      </c>
      <c r="L49" s="79">
        <f t="shared" si="10"/>
        <v>7850</v>
      </c>
      <c r="M49" s="65" t="s">
        <v>97</v>
      </c>
      <c r="N49" s="66" t="s">
        <v>233</v>
      </c>
      <c r="O49" s="66" t="s">
        <v>98</v>
      </c>
      <c r="P49" s="66" t="s">
        <v>63</v>
      </c>
      <c r="Q49" s="66" t="s">
        <v>64</v>
      </c>
      <c r="R49" s="66" t="s">
        <v>64</v>
      </c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66" t="s">
        <v>52</v>
      </c>
      <c r="AW49" s="66" t="s">
        <v>674</v>
      </c>
      <c r="AX49" s="66" t="s">
        <v>52</v>
      </c>
      <c r="AY49" s="66" t="s">
        <v>52</v>
      </c>
      <c r="AZ49" s="66" t="s">
        <v>52</v>
      </c>
    </row>
    <row r="50" spans="1:52" ht="30" hidden="1" customHeight="1" x14ac:dyDescent="0.3">
      <c r="A50" s="65" t="s">
        <v>675</v>
      </c>
      <c r="B50" s="65" t="s">
        <v>676</v>
      </c>
      <c r="C50" s="65" t="s">
        <v>137</v>
      </c>
      <c r="D50" s="75">
        <v>1</v>
      </c>
      <c r="E50" s="80">
        <f>단가대비표!O59</f>
        <v>5250</v>
      </c>
      <c r="F50" s="79">
        <f t="shared" si="6"/>
        <v>5250</v>
      </c>
      <c r="G50" s="80">
        <f>단가대비표!P59</f>
        <v>0</v>
      </c>
      <c r="H50" s="79">
        <f t="shared" si="7"/>
        <v>0</v>
      </c>
      <c r="I50" s="80">
        <f>단가대비표!V59</f>
        <v>0</v>
      </c>
      <c r="J50" s="79">
        <f t="shared" si="8"/>
        <v>0</v>
      </c>
      <c r="K50" s="80">
        <f t="shared" si="9"/>
        <v>5250</v>
      </c>
      <c r="L50" s="79">
        <f t="shared" si="10"/>
        <v>5250</v>
      </c>
      <c r="M50" s="65" t="s">
        <v>52</v>
      </c>
      <c r="N50" s="66" t="s">
        <v>233</v>
      </c>
      <c r="O50" s="66" t="s">
        <v>677</v>
      </c>
      <c r="P50" s="66" t="s">
        <v>64</v>
      </c>
      <c r="Q50" s="66" t="s">
        <v>64</v>
      </c>
      <c r="R50" s="66" t="s">
        <v>63</v>
      </c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66" t="s">
        <v>52</v>
      </c>
      <c r="AW50" s="66" t="s">
        <v>678</v>
      </c>
      <c r="AX50" s="66" t="s">
        <v>52</v>
      </c>
      <c r="AY50" s="66" t="s">
        <v>52</v>
      </c>
      <c r="AZ50" s="66" t="s">
        <v>52</v>
      </c>
    </row>
    <row r="51" spans="1:52" ht="30" hidden="1" customHeight="1" x14ac:dyDescent="0.3">
      <c r="A51" s="65" t="s">
        <v>611</v>
      </c>
      <c r="B51" s="65" t="s">
        <v>612</v>
      </c>
      <c r="C51" s="65" t="s">
        <v>575</v>
      </c>
      <c r="D51" s="75">
        <v>0.43</v>
      </c>
      <c r="E51" s="80">
        <f>일위대가목록!E6</f>
        <v>9659</v>
      </c>
      <c r="F51" s="79">
        <f t="shared" si="6"/>
        <v>4153.3</v>
      </c>
      <c r="G51" s="80">
        <f>일위대가목록!F6</f>
        <v>58296</v>
      </c>
      <c r="H51" s="79">
        <f t="shared" si="7"/>
        <v>25067.200000000001</v>
      </c>
      <c r="I51" s="80">
        <f>일위대가목록!G6</f>
        <v>15517</v>
      </c>
      <c r="J51" s="79">
        <f t="shared" si="8"/>
        <v>6672.3</v>
      </c>
      <c r="K51" s="80">
        <f t="shared" si="9"/>
        <v>83472</v>
      </c>
      <c r="L51" s="79">
        <f t="shared" si="10"/>
        <v>35892.800000000003</v>
      </c>
      <c r="M51" s="65" t="s">
        <v>613</v>
      </c>
      <c r="N51" s="66" t="s">
        <v>233</v>
      </c>
      <c r="O51" s="66" t="s">
        <v>610</v>
      </c>
      <c r="P51" s="66" t="s">
        <v>63</v>
      </c>
      <c r="Q51" s="66" t="s">
        <v>64</v>
      </c>
      <c r="R51" s="66" t="s">
        <v>64</v>
      </c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66" t="s">
        <v>52</v>
      </c>
      <c r="AW51" s="66" t="s">
        <v>679</v>
      </c>
      <c r="AX51" s="66" t="s">
        <v>52</v>
      </c>
      <c r="AY51" s="66" t="s">
        <v>52</v>
      </c>
      <c r="AZ51" s="66" t="s">
        <v>52</v>
      </c>
    </row>
    <row r="52" spans="1:52" ht="30" hidden="1" customHeight="1" x14ac:dyDescent="0.3">
      <c r="A52" s="65" t="s">
        <v>638</v>
      </c>
      <c r="B52" s="65" t="s">
        <v>639</v>
      </c>
      <c r="C52" s="65" t="s">
        <v>575</v>
      </c>
      <c r="D52" s="75">
        <v>0.1032</v>
      </c>
      <c r="E52" s="80">
        <f>일위대가목록!E8</f>
        <v>1161</v>
      </c>
      <c r="F52" s="79">
        <f t="shared" si="6"/>
        <v>119.8</v>
      </c>
      <c r="G52" s="80">
        <f>일위대가목록!F8</f>
        <v>35913</v>
      </c>
      <c r="H52" s="79">
        <f t="shared" si="7"/>
        <v>3706.2</v>
      </c>
      <c r="I52" s="80">
        <f>일위대가목록!G8</f>
        <v>507</v>
      </c>
      <c r="J52" s="79">
        <f t="shared" si="8"/>
        <v>52.3</v>
      </c>
      <c r="K52" s="80">
        <f t="shared" si="9"/>
        <v>37581</v>
      </c>
      <c r="L52" s="79">
        <f t="shared" si="10"/>
        <v>3878.3</v>
      </c>
      <c r="M52" s="65" t="s">
        <v>640</v>
      </c>
      <c r="N52" s="66" t="s">
        <v>233</v>
      </c>
      <c r="O52" s="66" t="s">
        <v>637</v>
      </c>
      <c r="P52" s="66" t="s">
        <v>63</v>
      </c>
      <c r="Q52" s="66" t="s">
        <v>64</v>
      </c>
      <c r="R52" s="66" t="s">
        <v>64</v>
      </c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66" t="s">
        <v>52</v>
      </c>
      <c r="AW52" s="66" t="s">
        <v>680</v>
      </c>
      <c r="AX52" s="66" t="s">
        <v>52</v>
      </c>
      <c r="AY52" s="66" t="s">
        <v>52</v>
      </c>
      <c r="AZ52" s="66" t="s">
        <v>52</v>
      </c>
    </row>
    <row r="53" spans="1:52" ht="30" hidden="1" customHeight="1" x14ac:dyDescent="0.3">
      <c r="A53" s="65" t="s">
        <v>681</v>
      </c>
      <c r="B53" s="65" t="s">
        <v>588</v>
      </c>
      <c r="C53" s="65" t="s">
        <v>589</v>
      </c>
      <c r="D53" s="75">
        <v>0.19</v>
      </c>
      <c r="E53" s="80">
        <f>단가대비표!O114</f>
        <v>0</v>
      </c>
      <c r="F53" s="79">
        <f t="shared" si="6"/>
        <v>0</v>
      </c>
      <c r="G53" s="80">
        <f>단가대비표!P114</f>
        <v>95767</v>
      </c>
      <c r="H53" s="79">
        <f t="shared" si="7"/>
        <v>18195.7</v>
      </c>
      <c r="I53" s="80">
        <f>단가대비표!V114</f>
        <v>0</v>
      </c>
      <c r="J53" s="79">
        <f t="shared" si="8"/>
        <v>0</v>
      </c>
      <c r="K53" s="80">
        <f t="shared" si="9"/>
        <v>95767</v>
      </c>
      <c r="L53" s="79">
        <f t="shared" si="10"/>
        <v>18195.7</v>
      </c>
      <c r="M53" s="65" t="s">
        <v>52</v>
      </c>
      <c r="N53" s="66" t="s">
        <v>233</v>
      </c>
      <c r="O53" s="66" t="s">
        <v>682</v>
      </c>
      <c r="P53" s="66" t="s">
        <v>64</v>
      </c>
      <c r="Q53" s="66" t="s">
        <v>64</v>
      </c>
      <c r="R53" s="66" t="s">
        <v>63</v>
      </c>
      <c r="S53" s="76"/>
      <c r="T53" s="76"/>
      <c r="U53" s="76"/>
      <c r="V53" s="76">
        <v>1</v>
      </c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66" t="s">
        <v>52</v>
      </c>
      <c r="AW53" s="66" t="s">
        <v>683</v>
      </c>
      <c r="AX53" s="66" t="s">
        <v>52</v>
      </c>
      <c r="AY53" s="66" t="s">
        <v>52</v>
      </c>
      <c r="AZ53" s="66" t="s">
        <v>52</v>
      </c>
    </row>
    <row r="54" spans="1:52" ht="30" hidden="1" customHeight="1" x14ac:dyDescent="0.3">
      <c r="A54" s="65" t="s">
        <v>684</v>
      </c>
      <c r="B54" s="65" t="s">
        <v>588</v>
      </c>
      <c r="C54" s="65" t="s">
        <v>589</v>
      </c>
      <c r="D54" s="75">
        <v>0.08</v>
      </c>
      <c r="E54" s="80">
        <f>단가대비표!O122</f>
        <v>0</v>
      </c>
      <c r="F54" s="79">
        <f t="shared" si="6"/>
        <v>0</v>
      </c>
      <c r="G54" s="80">
        <f>단가대비표!P122</f>
        <v>273539</v>
      </c>
      <c r="H54" s="79">
        <f t="shared" si="7"/>
        <v>21883.1</v>
      </c>
      <c r="I54" s="80">
        <f>단가대비표!V122</f>
        <v>0</v>
      </c>
      <c r="J54" s="79">
        <f t="shared" si="8"/>
        <v>0</v>
      </c>
      <c r="K54" s="80">
        <f t="shared" si="9"/>
        <v>273539</v>
      </c>
      <c r="L54" s="79">
        <f t="shared" si="10"/>
        <v>21883.1</v>
      </c>
      <c r="M54" s="65" t="s">
        <v>52</v>
      </c>
      <c r="N54" s="66" t="s">
        <v>233</v>
      </c>
      <c r="O54" s="66" t="s">
        <v>685</v>
      </c>
      <c r="P54" s="66" t="s">
        <v>64</v>
      </c>
      <c r="Q54" s="66" t="s">
        <v>64</v>
      </c>
      <c r="R54" s="66" t="s">
        <v>63</v>
      </c>
      <c r="S54" s="76"/>
      <c r="T54" s="76"/>
      <c r="U54" s="76"/>
      <c r="V54" s="76">
        <v>1</v>
      </c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66" t="s">
        <v>52</v>
      </c>
      <c r="AW54" s="66" t="s">
        <v>686</v>
      </c>
      <c r="AX54" s="66" t="s">
        <v>52</v>
      </c>
      <c r="AY54" s="66" t="s">
        <v>52</v>
      </c>
      <c r="AZ54" s="66" t="s">
        <v>52</v>
      </c>
    </row>
    <row r="55" spans="1:52" ht="30" hidden="1" customHeight="1" x14ac:dyDescent="0.3">
      <c r="A55" s="65" t="s">
        <v>687</v>
      </c>
      <c r="B55" s="65" t="s">
        <v>3055</v>
      </c>
      <c r="C55" s="65" t="s">
        <v>505</v>
      </c>
      <c r="D55" s="75">
        <v>1</v>
      </c>
      <c r="E55" s="80">
        <f>ROUND(0.02*SUM(H53:H54),2)</f>
        <v>801.58</v>
      </c>
      <c r="F55" s="79">
        <f t="shared" si="6"/>
        <v>801.5</v>
      </c>
      <c r="G55" s="80">
        <v>0</v>
      </c>
      <c r="H55" s="79">
        <f t="shared" si="7"/>
        <v>0</v>
      </c>
      <c r="I55" s="80">
        <v>0</v>
      </c>
      <c r="J55" s="79">
        <f t="shared" si="8"/>
        <v>0</v>
      </c>
      <c r="K55" s="80">
        <f t="shared" si="9"/>
        <v>801.5</v>
      </c>
      <c r="L55" s="79">
        <f t="shared" si="10"/>
        <v>801.5</v>
      </c>
      <c r="M55" s="65" t="s">
        <v>52</v>
      </c>
      <c r="N55" s="66" t="s">
        <v>233</v>
      </c>
      <c r="O55" s="66" t="s">
        <v>510</v>
      </c>
      <c r="P55" s="66" t="s">
        <v>64</v>
      </c>
      <c r="Q55" s="66" t="s">
        <v>64</v>
      </c>
      <c r="R55" s="66" t="s">
        <v>64</v>
      </c>
      <c r="S55" s="76">
        <v>1</v>
      </c>
      <c r="T55" s="76">
        <v>0</v>
      </c>
      <c r="U55" s="76">
        <v>0.03</v>
      </c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66" t="s">
        <v>52</v>
      </c>
      <c r="AW55" s="66" t="s">
        <v>688</v>
      </c>
      <c r="AX55" s="66" t="s">
        <v>52</v>
      </c>
      <c r="AY55" s="66" t="s">
        <v>52</v>
      </c>
      <c r="AZ55" s="66" t="s">
        <v>52</v>
      </c>
    </row>
    <row r="56" spans="1:52" ht="30" hidden="1" customHeight="1" x14ac:dyDescent="0.3">
      <c r="A56" s="65" t="s">
        <v>595</v>
      </c>
      <c r="B56" s="65" t="s">
        <v>52</v>
      </c>
      <c r="C56" s="65" t="s">
        <v>52</v>
      </c>
      <c r="D56" s="75"/>
      <c r="E56" s="80"/>
      <c r="F56" s="79">
        <f>TRUNC(SUMIF(N47:N55, N46, F47:F55),0)</f>
        <v>101325</v>
      </c>
      <c r="G56" s="80"/>
      <c r="H56" s="79">
        <f>TRUNC(SUMIF(N47:N55, N46, H47:H55),0)</f>
        <v>111524</v>
      </c>
      <c r="I56" s="80"/>
      <c r="J56" s="79">
        <f>TRUNC(SUMIF(N47:N55, N46, J47:J55),0)</f>
        <v>6724</v>
      </c>
      <c r="K56" s="80"/>
      <c r="L56" s="79">
        <f>F56+H56+J56</f>
        <v>219573</v>
      </c>
      <c r="M56" s="65" t="s">
        <v>52</v>
      </c>
      <c r="N56" s="66" t="s">
        <v>207</v>
      </c>
      <c r="O56" s="66" t="s">
        <v>207</v>
      </c>
      <c r="P56" s="66" t="s">
        <v>52</v>
      </c>
      <c r="Q56" s="66" t="s">
        <v>52</v>
      </c>
      <c r="R56" s="66" t="s">
        <v>52</v>
      </c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66" t="s">
        <v>52</v>
      </c>
      <c r="AW56" s="66" t="s">
        <v>52</v>
      </c>
      <c r="AX56" s="66" t="s">
        <v>52</v>
      </c>
      <c r="AY56" s="66" t="s">
        <v>52</v>
      </c>
      <c r="AZ56" s="66" t="s">
        <v>52</v>
      </c>
    </row>
    <row r="57" spans="1:52" ht="30" hidden="1" customHeight="1" x14ac:dyDescent="0.3">
      <c r="A57" s="75"/>
      <c r="B57" s="75"/>
      <c r="C57" s="75"/>
      <c r="D57" s="75"/>
      <c r="E57" s="80"/>
      <c r="F57" s="79"/>
      <c r="G57" s="80"/>
      <c r="H57" s="79"/>
      <c r="I57" s="80"/>
      <c r="J57" s="79"/>
      <c r="K57" s="80"/>
      <c r="L57" s="79"/>
      <c r="M57" s="75"/>
    </row>
    <row r="58" spans="1:52" ht="30" hidden="1" customHeight="1" x14ac:dyDescent="0.3">
      <c r="A58" s="230" t="s">
        <v>689</v>
      </c>
      <c r="B58" s="230"/>
      <c r="C58" s="230"/>
      <c r="D58" s="230"/>
      <c r="E58" s="231"/>
      <c r="F58" s="232"/>
      <c r="G58" s="231"/>
      <c r="H58" s="232"/>
      <c r="I58" s="231"/>
      <c r="J58" s="232"/>
      <c r="K58" s="231"/>
      <c r="L58" s="232"/>
      <c r="M58" s="230"/>
      <c r="N58" s="78" t="s">
        <v>332</v>
      </c>
    </row>
    <row r="59" spans="1:52" ht="30" hidden="1" customHeight="1" x14ac:dyDescent="0.3">
      <c r="A59" s="65" t="s">
        <v>690</v>
      </c>
      <c r="B59" s="65" t="s">
        <v>691</v>
      </c>
      <c r="C59" s="65" t="s">
        <v>692</v>
      </c>
      <c r="D59" s="75">
        <v>0.6</v>
      </c>
      <c r="E59" s="80">
        <f>일위대가목록!E34</f>
        <v>13811</v>
      </c>
      <c r="F59" s="79">
        <f t="shared" ref="F59:F65" si="11">TRUNC(E59*D59,1)</f>
        <v>8286.6</v>
      </c>
      <c r="G59" s="80">
        <f>일위대가목록!F34</f>
        <v>30099</v>
      </c>
      <c r="H59" s="79">
        <f t="shared" ref="H59:H65" si="12">TRUNC(G59*D59,1)</f>
        <v>18059.400000000001</v>
      </c>
      <c r="I59" s="80">
        <f>일위대가목록!G34</f>
        <v>300</v>
      </c>
      <c r="J59" s="79">
        <f t="shared" ref="J59:J65" si="13">TRUNC(I59*D59,1)</f>
        <v>180</v>
      </c>
      <c r="K59" s="80">
        <f t="shared" ref="K59:L65" si="14">TRUNC(E59+G59+I59,1)</f>
        <v>44210</v>
      </c>
      <c r="L59" s="79">
        <f t="shared" si="14"/>
        <v>26526</v>
      </c>
      <c r="M59" s="65" t="s">
        <v>693</v>
      </c>
      <c r="N59" s="66" t="s">
        <v>332</v>
      </c>
      <c r="O59" s="66" t="s">
        <v>694</v>
      </c>
      <c r="P59" s="66" t="s">
        <v>63</v>
      </c>
      <c r="Q59" s="66" t="s">
        <v>64</v>
      </c>
      <c r="R59" s="66" t="s">
        <v>64</v>
      </c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66" t="s">
        <v>52</v>
      </c>
      <c r="AW59" s="66" t="s">
        <v>695</v>
      </c>
      <c r="AX59" s="66" t="s">
        <v>52</v>
      </c>
      <c r="AY59" s="66" t="s">
        <v>52</v>
      </c>
      <c r="AZ59" s="66" t="s">
        <v>52</v>
      </c>
    </row>
    <row r="60" spans="1:52" ht="30" hidden="1" customHeight="1" x14ac:dyDescent="0.3">
      <c r="A60" s="65" t="s">
        <v>696</v>
      </c>
      <c r="B60" s="65" t="s">
        <v>52</v>
      </c>
      <c r="C60" s="65" t="s">
        <v>193</v>
      </c>
      <c r="D60" s="75">
        <v>0.35199999999999998</v>
      </c>
      <c r="E60" s="80">
        <f>일위대가목록!E33</f>
        <v>29886</v>
      </c>
      <c r="F60" s="79">
        <f t="shared" si="11"/>
        <v>10519.8</v>
      </c>
      <c r="G60" s="80">
        <f>일위대가목록!F33</f>
        <v>8892</v>
      </c>
      <c r="H60" s="79">
        <f t="shared" si="12"/>
        <v>3129.9</v>
      </c>
      <c r="I60" s="80">
        <f>일위대가목록!G33</f>
        <v>1101</v>
      </c>
      <c r="J60" s="79">
        <f t="shared" si="13"/>
        <v>387.5</v>
      </c>
      <c r="K60" s="80">
        <f t="shared" si="14"/>
        <v>39879</v>
      </c>
      <c r="L60" s="79">
        <f t="shared" si="14"/>
        <v>14037.2</v>
      </c>
      <c r="M60" s="65" t="s">
        <v>697</v>
      </c>
      <c r="N60" s="66" t="s">
        <v>332</v>
      </c>
      <c r="O60" s="66" t="s">
        <v>698</v>
      </c>
      <c r="P60" s="66" t="s">
        <v>63</v>
      </c>
      <c r="Q60" s="66" t="s">
        <v>64</v>
      </c>
      <c r="R60" s="66" t="s">
        <v>64</v>
      </c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66" t="s">
        <v>52</v>
      </c>
      <c r="AW60" s="66" t="s">
        <v>699</v>
      </c>
      <c r="AX60" s="66" t="s">
        <v>52</v>
      </c>
      <c r="AY60" s="66" t="s">
        <v>52</v>
      </c>
      <c r="AZ60" s="66" t="s">
        <v>52</v>
      </c>
    </row>
    <row r="61" spans="1:52" ht="30" hidden="1" customHeight="1" x14ac:dyDescent="0.3">
      <c r="A61" s="65" t="s">
        <v>700</v>
      </c>
      <c r="B61" s="65" t="s">
        <v>701</v>
      </c>
      <c r="C61" s="65" t="s">
        <v>692</v>
      </c>
      <c r="D61" s="75">
        <v>1.76</v>
      </c>
      <c r="E61" s="80">
        <f>일위대가목록!E35</f>
        <v>596</v>
      </c>
      <c r="F61" s="79">
        <f t="shared" si="11"/>
        <v>1048.9000000000001</v>
      </c>
      <c r="G61" s="80">
        <f>일위대가목록!F35</f>
        <v>1346</v>
      </c>
      <c r="H61" s="79">
        <f t="shared" si="12"/>
        <v>2368.9</v>
      </c>
      <c r="I61" s="80">
        <f>일위대가목록!G35</f>
        <v>0</v>
      </c>
      <c r="J61" s="79">
        <f t="shared" si="13"/>
        <v>0</v>
      </c>
      <c r="K61" s="80">
        <f t="shared" si="14"/>
        <v>1942</v>
      </c>
      <c r="L61" s="79">
        <f t="shared" si="14"/>
        <v>3417.8</v>
      </c>
      <c r="M61" s="65" t="s">
        <v>702</v>
      </c>
      <c r="N61" s="66" t="s">
        <v>332</v>
      </c>
      <c r="O61" s="66" t="s">
        <v>703</v>
      </c>
      <c r="P61" s="66" t="s">
        <v>63</v>
      </c>
      <c r="Q61" s="66" t="s">
        <v>64</v>
      </c>
      <c r="R61" s="66" t="s">
        <v>64</v>
      </c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66" t="s">
        <v>52</v>
      </c>
      <c r="AW61" s="66" t="s">
        <v>704</v>
      </c>
      <c r="AX61" s="66" t="s">
        <v>52</v>
      </c>
      <c r="AY61" s="66" t="s">
        <v>52</v>
      </c>
      <c r="AZ61" s="66" t="s">
        <v>52</v>
      </c>
    </row>
    <row r="62" spans="1:52" ht="30" hidden="1" customHeight="1" x14ac:dyDescent="0.3">
      <c r="A62" s="65" t="s">
        <v>705</v>
      </c>
      <c r="B62" s="65" t="s">
        <v>706</v>
      </c>
      <c r="C62" s="65" t="s">
        <v>193</v>
      </c>
      <c r="D62" s="75">
        <v>0.17599999999999999</v>
      </c>
      <c r="E62" s="80">
        <f>일위대가목록!E36</f>
        <v>146800</v>
      </c>
      <c r="F62" s="79">
        <f t="shared" si="11"/>
        <v>25836.799999999999</v>
      </c>
      <c r="G62" s="80">
        <f>일위대가목록!F36</f>
        <v>308933</v>
      </c>
      <c r="H62" s="79">
        <f t="shared" si="12"/>
        <v>54372.2</v>
      </c>
      <c r="I62" s="80">
        <f>일위대가목록!G36</f>
        <v>0</v>
      </c>
      <c r="J62" s="79">
        <f t="shared" si="13"/>
        <v>0</v>
      </c>
      <c r="K62" s="80">
        <f t="shared" si="14"/>
        <v>455733</v>
      </c>
      <c r="L62" s="79">
        <f t="shared" si="14"/>
        <v>80209</v>
      </c>
      <c r="M62" s="65" t="s">
        <v>707</v>
      </c>
      <c r="N62" s="66" t="s">
        <v>332</v>
      </c>
      <c r="O62" s="66" t="s">
        <v>708</v>
      </c>
      <c r="P62" s="66" t="s">
        <v>63</v>
      </c>
      <c r="Q62" s="66" t="s">
        <v>64</v>
      </c>
      <c r="R62" s="66" t="s">
        <v>64</v>
      </c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66" t="s">
        <v>52</v>
      </c>
      <c r="AW62" s="66" t="s">
        <v>709</v>
      </c>
      <c r="AX62" s="66" t="s">
        <v>52</v>
      </c>
      <c r="AY62" s="66" t="s">
        <v>52</v>
      </c>
      <c r="AZ62" s="66" t="s">
        <v>52</v>
      </c>
    </row>
    <row r="63" spans="1:52" ht="30" hidden="1" customHeight="1" x14ac:dyDescent="0.3">
      <c r="A63" s="65" t="s">
        <v>3061</v>
      </c>
      <c r="B63" s="65" t="s">
        <v>192</v>
      </c>
      <c r="C63" s="65" t="s">
        <v>193</v>
      </c>
      <c r="D63" s="75">
        <v>0.72</v>
      </c>
      <c r="E63" s="80">
        <f>일위대가목록!E25</f>
        <v>245</v>
      </c>
      <c r="F63" s="79">
        <f t="shared" si="11"/>
        <v>176.4</v>
      </c>
      <c r="G63" s="80">
        <f>일위대가목록!F25</f>
        <v>755</v>
      </c>
      <c r="H63" s="79">
        <f t="shared" si="12"/>
        <v>543.6</v>
      </c>
      <c r="I63" s="80">
        <f>일위대가목록!G25</f>
        <v>304</v>
      </c>
      <c r="J63" s="79">
        <f t="shared" si="13"/>
        <v>218.8</v>
      </c>
      <c r="K63" s="80">
        <f t="shared" si="14"/>
        <v>1304</v>
      </c>
      <c r="L63" s="79">
        <f t="shared" si="14"/>
        <v>938.8</v>
      </c>
      <c r="M63" s="65" t="s">
        <v>711</v>
      </c>
      <c r="N63" s="66" t="s">
        <v>332</v>
      </c>
      <c r="O63" s="66" t="s">
        <v>712</v>
      </c>
      <c r="P63" s="66" t="s">
        <v>63</v>
      </c>
      <c r="Q63" s="66" t="s">
        <v>64</v>
      </c>
      <c r="R63" s="66" t="s">
        <v>64</v>
      </c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66" t="s">
        <v>52</v>
      </c>
      <c r="AW63" s="66" t="s">
        <v>713</v>
      </c>
      <c r="AX63" s="66" t="s">
        <v>52</v>
      </c>
      <c r="AY63" s="66" t="s">
        <v>52</v>
      </c>
      <c r="AZ63" s="66" t="s">
        <v>52</v>
      </c>
    </row>
    <row r="64" spans="1:52" ht="30" hidden="1" customHeight="1" x14ac:dyDescent="0.3">
      <c r="A64" s="65" t="s">
        <v>3064</v>
      </c>
      <c r="B64" s="65" t="s">
        <v>192</v>
      </c>
      <c r="C64" s="65" t="s">
        <v>193</v>
      </c>
      <c r="D64" s="75">
        <v>0.54400000000000004</v>
      </c>
      <c r="E64" s="80">
        <f>일위대가목록!E26</f>
        <v>677</v>
      </c>
      <c r="F64" s="79">
        <f t="shared" ref="F64" si="15">TRUNC(E64*D64,1)</f>
        <v>368.2</v>
      </c>
      <c r="G64" s="80">
        <f>일위대가목록!F26</f>
        <v>10574</v>
      </c>
      <c r="H64" s="79">
        <f t="shared" ref="H64" si="16">TRUNC(G64*D64,1)</f>
        <v>5752.2</v>
      </c>
      <c r="I64" s="80">
        <f>일위대가목록!G26</f>
        <v>576</v>
      </c>
      <c r="J64" s="79">
        <f t="shared" ref="J64" si="17">TRUNC(I64*D64,1)</f>
        <v>313.3</v>
      </c>
      <c r="K64" s="80">
        <f t="shared" si="14"/>
        <v>11827</v>
      </c>
      <c r="L64" s="79">
        <f t="shared" si="14"/>
        <v>6433.7</v>
      </c>
      <c r="M64" s="65" t="s">
        <v>715</v>
      </c>
      <c r="N64" s="66" t="s">
        <v>332</v>
      </c>
      <c r="O64" s="66" t="s">
        <v>716</v>
      </c>
      <c r="P64" s="66" t="s">
        <v>63</v>
      </c>
      <c r="Q64" s="66" t="s">
        <v>64</v>
      </c>
      <c r="R64" s="66" t="s">
        <v>64</v>
      </c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66" t="s">
        <v>52</v>
      </c>
      <c r="AW64" s="66" t="s">
        <v>717</v>
      </c>
      <c r="AX64" s="66" t="s">
        <v>52</v>
      </c>
      <c r="AY64" s="66" t="s">
        <v>52</v>
      </c>
      <c r="AZ64" s="66" t="s">
        <v>52</v>
      </c>
    </row>
    <row r="65" spans="1:52" ht="30" hidden="1" customHeight="1" x14ac:dyDescent="0.3">
      <c r="A65" s="65" t="s">
        <v>718</v>
      </c>
      <c r="B65" s="65" t="s">
        <v>719</v>
      </c>
      <c r="C65" s="65" t="s">
        <v>193</v>
      </c>
      <c r="D65" s="75">
        <v>1</v>
      </c>
      <c r="E65" s="80">
        <f>일위대가목록!E31</f>
        <v>0</v>
      </c>
      <c r="F65" s="79">
        <f t="shared" si="11"/>
        <v>0</v>
      </c>
      <c r="G65" s="80">
        <f>일위대가목록!F31</f>
        <v>19153</v>
      </c>
      <c r="H65" s="79">
        <f t="shared" si="12"/>
        <v>19153</v>
      </c>
      <c r="I65" s="80">
        <f>일위대가목록!G31</f>
        <v>0</v>
      </c>
      <c r="J65" s="79">
        <f t="shared" si="13"/>
        <v>0</v>
      </c>
      <c r="K65" s="80">
        <f t="shared" si="14"/>
        <v>19153</v>
      </c>
      <c r="L65" s="79">
        <f t="shared" si="14"/>
        <v>19153</v>
      </c>
      <c r="M65" s="65" t="s">
        <v>720</v>
      </c>
      <c r="N65" s="66" t="s">
        <v>332</v>
      </c>
      <c r="O65" s="66" t="s">
        <v>721</v>
      </c>
      <c r="P65" s="66" t="s">
        <v>63</v>
      </c>
      <c r="Q65" s="66" t="s">
        <v>64</v>
      </c>
      <c r="R65" s="66" t="s">
        <v>64</v>
      </c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66" t="s">
        <v>52</v>
      </c>
      <c r="AW65" s="66" t="s">
        <v>722</v>
      </c>
      <c r="AX65" s="66" t="s">
        <v>52</v>
      </c>
      <c r="AY65" s="66" t="s">
        <v>52</v>
      </c>
      <c r="AZ65" s="66" t="s">
        <v>52</v>
      </c>
    </row>
    <row r="66" spans="1:52" ht="30" hidden="1" customHeight="1" x14ac:dyDescent="0.3">
      <c r="A66" s="65" t="s">
        <v>595</v>
      </c>
      <c r="B66" s="65" t="s">
        <v>52</v>
      </c>
      <c r="C66" s="65" t="s">
        <v>52</v>
      </c>
      <c r="D66" s="75"/>
      <c r="E66" s="80"/>
      <c r="F66" s="79">
        <f>TRUNC(SUMIF(N59:N65, N58, F59:F65),0)</f>
        <v>46236</v>
      </c>
      <c r="G66" s="80"/>
      <c r="H66" s="79">
        <f>TRUNC(SUMIF(N59:N65, N58, H59:H65),0)</f>
        <v>103379</v>
      </c>
      <c r="I66" s="80"/>
      <c r="J66" s="79">
        <f>TRUNC(SUMIF(N59:N65, N58, J59:J65),0)</f>
        <v>1099</v>
      </c>
      <c r="K66" s="80"/>
      <c r="L66" s="79">
        <f>F66+H66+J66</f>
        <v>150714</v>
      </c>
      <c r="M66" s="65" t="s">
        <v>52</v>
      </c>
      <c r="N66" s="66" t="s">
        <v>207</v>
      </c>
      <c r="O66" s="66" t="s">
        <v>207</v>
      </c>
      <c r="P66" s="66" t="s">
        <v>52</v>
      </c>
      <c r="Q66" s="66" t="s">
        <v>52</v>
      </c>
      <c r="R66" s="66" t="s">
        <v>52</v>
      </c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66" t="s">
        <v>52</v>
      </c>
      <c r="AW66" s="66" t="s">
        <v>52</v>
      </c>
      <c r="AX66" s="66" t="s">
        <v>52</v>
      </c>
      <c r="AY66" s="66" t="s">
        <v>52</v>
      </c>
      <c r="AZ66" s="66" t="s">
        <v>52</v>
      </c>
    </row>
    <row r="67" spans="1:52" ht="30" hidden="1" customHeight="1" x14ac:dyDescent="0.3">
      <c r="A67" s="75"/>
      <c r="B67" s="75"/>
      <c r="C67" s="75"/>
      <c r="D67" s="75"/>
      <c r="E67" s="80"/>
      <c r="F67" s="79"/>
      <c r="G67" s="80"/>
      <c r="H67" s="79"/>
      <c r="I67" s="80"/>
      <c r="J67" s="79"/>
      <c r="K67" s="80"/>
      <c r="L67" s="79"/>
      <c r="M67" s="75"/>
    </row>
    <row r="68" spans="1:52" ht="30" hidden="1" customHeight="1" x14ac:dyDescent="0.3">
      <c r="A68" s="230" t="s">
        <v>723</v>
      </c>
      <c r="B68" s="230"/>
      <c r="C68" s="230"/>
      <c r="D68" s="230"/>
      <c r="E68" s="231"/>
      <c r="F68" s="232"/>
      <c r="G68" s="231"/>
      <c r="H68" s="232"/>
      <c r="I68" s="231"/>
      <c r="J68" s="232"/>
      <c r="K68" s="231"/>
      <c r="L68" s="232"/>
      <c r="M68" s="230"/>
      <c r="N68" s="78" t="s">
        <v>183</v>
      </c>
    </row>
    <row r="69" spans="1:52" ht="30" hidden="1" customHeight="1" x14ac:dyDescent="0.3">
      <c r="A69" s="65" t="s">
        <v>690</v>
      </c>
      <c r="B69" s="65" t="s">
        <v>691</v>
      </c>
      <c r="C69" s="65" t="s">
        <v>692</v>
      </c>
      <c r="D69" s="75">
        <v>0.84</v>
      </c>
      <c r="E69" s="80">
        <f>일위대가목록!E34</f>
        <v>13811</v>
      </c>
      <c r="F69" s="79">
        <f t="shared" ref="F69:F75" si="18">TRUNC(E69*D69,1)</f>
        <v>11601.2</v>
      </c>
      <c r="G69" s="80">
        <f>일위대가목록!F34</f>
        <v>30099</v>
      </c>
      <c r="H69" s="79">
        <f t="shared" ref="H69:H75" si="19">TRUNC(G69*D69,1)</f>
        <v>25283.1</v>
      </c>
      <c r="I69" s="80">
        <f>일위대가목록!G34</f>
        <v>300</v>
      </c>
      <c r="J69" s="79">
        <f t="shared" ref="J69:J75" si="20">TRUNC(I69*D69,1)</f>
        <v>252</v>
      </c>
      <c r="K69" s="80">
        <f t="shared" ref="K69:L75" si="21">TRUNC(E69+G69+I69,1)</f>
        <v>44210</v>
      </c>
      <c r="L69" s="79">
        <f t="shared" si="21"/>
        <v>37136.300000000003</v>
      </c>
      <c r="M69" s="65" t="s">
        <v>693</v>
      </c>
      <c r="N69" s="66" t="s">
        <v>183</v>
      </c>
      <c r="O69" s="66" t="s">
        <v>694</v>
      </c>
      <c r="P69" s="66" t="s">
        <v>63</v>
      </c>
      <c r="Q69" s="66" t="s">
        <v>64</v>
      </c>
      <c r="R69" s="66" t="s">
        <v>64</v>
      </c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66" t="s">
        <v>52</v>
      </c>
      <c r="AW69" s="66" t="s">
        <v>724</v>
      </c>
      <c r="AX69" s="66" t="s">
        <v>52</v>
      </c>
      <c r="AY69" s="66" t="s">
        <v>52</v>
      </c>
      <c r="AZ69" s="66" t="s">
        <v>52</v>
      </c>
    </row>
    <row r="70" spans="1:52" ht="30" hidden="1" customHeight="1" x14ac:dyDescent="0.3">
      <c r="A70" s="65" t="s">
        <v>696</v>
      </c>
      <c r="B70" s="65" t="s">
        <v>52</v>
      </c>
      <c r="C70" s="65" t="s">
        <v>193</v>
      </c>
      <c r="D70" s="75">
        <v>0.08</v>
      </c>
      <c r="E70" s="80">
        <f>일위대가목록!E33</f>
        <v>29886</v>
      </c>
      <c r="F70" s="79">
        <f t="shared" si="18"/>
        <v>2390.8000000000002</v>
      </c>
      <c r="G70" s="80">
        <f>일위대가목록!F33</f>
        <v>8892</v>
      </c>
      <c r="H70" s="79">
        <f t="shared" si="19"/>
        <v>711.3</v>
      </c>
      <c r="I70" s="80">
        <f>일위대가목록!G33</f>
        <v>1101</v>
      </c>
      <c r="J70" s="79">
        <f t="shared" si="20"/>
        <v>88</v>
      </c>
      <c r="K70" s="80">
        <f t="shared" si="21"/>
        <v>39879</v>
      </c>
      <c r="L70" s="79">
        <f t="shared" si="21"/>
        <v>3190.1</v>
      </c>
      <c r="M70" s="65" t="s">
        <v>697</v>
      </c>
      <c r="N70" s="66" t="s">
        <v>183</v>
      </c>
      <c r="O70" s="66" t="s">
        <v>698</v>
      </c>
      <c r="P70" s="66" t="s">
        <v>63</v>
      </c>
      <c r="Q70" s="66" t="s">
        <v>64</v>
      </c>
      <c r="R70" s="66" t="s">
        <v>64</v>
      </c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66" t="s">
        <v>52</v>
      </c>
      <c r="AW70" s="66" t="s">
        <v>725</v>
      </c>
      <c r="AX70" s="66" t="s">
        <v>52</v>
      </c>
      <c r="AY70" s="66" t="s">
        <v>52</v>
      </c>
      <c r="AZ70" s="66" t="s">
        <v>52</v>
      </c>
    </row>
    <row r="71" spans="1:52" ht="30" hidden="1" customHeight="1" x14ac:dyDescent="0.3">
      <c r="A71" s="65" t="s">
        <v>700</v>
      </c>
      <c r="B71" s="65" t="s">
        <v>701</v>
      </c>
      <c r="C71" s="65" t="s">
        <v>692</v>
      </c>
      <c r="D71" s="75">
        <v>0.4</v>
      </c>
      <c r="E71" s="80">
        <f>일위대가목록!E35</f>
        <v>596</v>
      </c>
      <c r="F71" s="79">
        <f t="shared" si="18"/>
        <v>238.4</v>
      </c>
      <c r="G71" s="80">
        <f>일위대가목록!F35</f>
        <v>1346</v>
      </c>
      <c r="H71" s="79">
        <f t="shared" si="19"/>
        <v>538.4</v>
      </c>
      <c r="I71" s="80">
        <f>일위대가목록!G35</f>
        <v>0</v>
      </c>
      <c r="J71" s="79">
        <f t="shared" si="20"/>
        <v>0</v>
      </c>
      <c r="K71" s="80">
        <f t="shared" si="21"/>
        <v>1942</v>
      </c>
      <c r="L71" s="79">
        <f t="shared" si="21"/>
        <v>776.8</v>
      </c>
      <c r="M71" s="65" t="s">
        <v>702</v>
      </c>
      <c r="N71" s="66" t="s">
        <v>183</v>
      </c>
      <c r="O71" s="66" t="s">
        <v>703</v>
      </c>
      <c r="P71" s="66" t="s">
        <v>63</v>
      </c>
      <c r="Q71" s="66" t="s">
        <v>64</v>
      </c>
      <c r="R71" s="66" t="s">
        <v>64</v>
      </c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66" t="s">
        <v>52</v>
      </c>
      <c r="AW71" s="66" t="s">
        <v>726</v>
      </c>
      <c r="AX71" s="66" t="s">
        <v>52</v>
      </c>
      <c r="AY71" s="66" t="s">
        <v>52</v>
      </c>
      <c r="AZ71" s="66" t="s">
        <v>52</v>
      </c>
    </row>
    <row r="72" spans="1:52" ht="30" hidden="1" customHeight="1" x14ac:dyDescent="0.3">
      <c r="A72" s="65" t="s">
        <v>705</v>
      </c>
      <c r="B72" s="65" t="s">
        <v>706</v>
      </c>
      <c r="C72" s="65" t="s">
        <v>193</v>
      </c>
      <c r="D72" s="75">
        <v>0.12</v>
      </c>
      <c r="E72" s="80">
        <f>일위대가목록!E36</f>
        <v>146800</v>
      </c>
      <c r="F72" s="79">
        <f t="shared" si="18"/>
        <v>17616</v>
      </c>
      <c r="G72" s="80">
        <f>일위대가목록!F36</f>
        <v>308933</v>
      </c>
      <c r="H72" s="79">
        <f t="shared" si="19"/>
        <v>37071.9</v>
      </c>
      <c r="I72" s="80">
        <f>일위대가목록!G36</f>
        <v>0</v>
      </c>
      <c r="J72" s="79">
        <f t="shared" si="20"/>
        <v>0</v>
      </c>
      <c r="K72" s="80">
        <f t="shared" si="21"/>
        <v>455733</v>
      </c>
      <c r="L72" s="79">
        <f t="shared" si="21"/>
        <v>54687.9</v>
      </c>
      <c r="M72" s="65" t="s">
        <v>707</v>
      </c>
      <c r="N72" s="66" t="s">
        <v>183</v>
      </c>
      <c r="O72" s="66" t="s">
        <v>708</v>
      </c>
      <c r="P72" s="66" t="s">
        <v>63</v>
      </c>
      <c r="Q72" s="66" t="s">
        <v>64</v>
      </c>
      <c r="R72" s="66" t="s">
        <v>64</v>
      </c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66" t="s">
        <v>52</v>
      </c>
      <c r="AW72" s="66" t="s">
        <v>727</v>
      </c>
      <c r="AX72" s="66" t="s">
        <v>52</v>
      </c>
      <c r="AY72" s="66" t="s">
        <v>52</v>
      </c>
      <c r="AZ72" s="66" t="s">
        <v>52</v>
      </c>
    </row>
    <row r="73" spans="1:52" ht="30" hidden="1" customHeight="1" x14ac:dyDescent="0.3">
      <c r="A73" s="65" t="s">
        <v>3061</v>
      </c>
      <c r="B73" s="65" t="s">
        <v>192</v>
      </c>
      <c r="C73" s="65" t="s">
        <v>193</v>
      </c>
      <c r="D73" s="75">
        <v>0.36</v>
      </c>
      <c r="E73" s="80">
        <f>일위대가목록!E25</f>
        <v>245</v>
      </c>
      <c r="F73" s="79">
        <f t="shared" si="18"/>
        <v>88.2</v>
      </c>
      <c r="G73" s="80">
        <f>일위대가목록!F25</f>
        <v>755</v>
      </c>
      <c r="H73" s="79">
        <f t="shared" si="19"/>
        <v>271.8</v>
      </c>
      <c r="I73" s="80">
        <f>일위대가목록!G25</f>
        <v>304</v>
      </c>
      <c r="J73" s="79">
        <f t="shared" si="20"/>
        <v>109.4</v>
      </c>
      <c r="K73" s="80">
        <f t="shared" si="21"/>
        <v>1304</v>
      </c>
      <c r="L73" s="79">
        <f t="shared" si="21"/>
        <v>469.4</v>
      </c>
      <c r="M73" s="65" t="s">
        <v>711</v>
      </c>
      <c r="N73" s="66" t="s">
        <v>183</v>
      </c>
      <c r="O73" s="66" t="s">
        <v>712</v>
      </c>
      <c r="P73" s="66" t="s">
        <v>63</v>
      </c>
      <c r="Q73" s="66" t="s">
        <v>64</v>
      </c>
      <c r="R73" s="66" t="s">
        <v>64</v>
      </c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66" t="s">
        <v>52</v>
      </c>
      <c r="AW73" s="66" t="s">
        <v>728</v>
      </c>
      <c r="AX73" s="66" t="s">
        <v>52</v>
      </c>
      <c r="AY73" s="66" t="s">
        <v>52</v>
      </c>
      <c r="AZ73" s="66" t="s">
        <v>52</v>
      </c>
    </row>
    <row r="74" spans="1:52" ht="30" hidden="1" customHeight="1" x14ac:dyDescent="0.3">
      <c r="A74" s="65" t="s">
        <v>3064</v>
      </c>
      <c r="B74" s="65" t="s">
        <v>192</v>
      </c>
      <c r="C74" s="65" t="s">
        <v>193</v>
      </c>
      <c r="D74" s="75">
        <v>0.24</v>
      </c>
      <c r="E74" s="80">
        <f>일위대가목록!E26</f>
        <v>677</v>
      </c>
      <c r="F74" s="79">
        <f t="shared" ref="F74" si="22">TRUNC(E74*D74,1)</f>
        <v>162.4</v>
      </c>
      <c r="G74" s="80">
        <f>일위대가목록!F26</f>
        <v>10574</v>
      </c>
      <c r="H74" s="79">
        <f t="shared" ref="H74" si="23">TRUNC(G74*D74,1)</f>
        <v>2537.6999999999998</v>
      </c>
      <c r="I74" s="80">
        <f>일위대가목록!G26</f>
        <v>576</v>
      </c>
      <c r="J74" s="79">
        <f t="shared" si="20"/>
        <v>138.19999999999999</v>
      </c>
      <c r="K74" s="80">
        <f t="shared" si="21"/>
        <v>11827</v>
      </c>
      <c r="L74" s="79">
        <f t="shared" si="21"/>
        <v>2838.3</v>
      </c>
      <c r="M74" s="65" t="s">
        <v>715</v>
      </c>
      <c r="N74" s="66" t="s">
        <v>183</v>
      </c>
      <c r="O74" s="66" t="s">
        <v>716</v>
      </c>
      <c r="P74" s="66" t="s">
        <v>63</v>
      </c>
      <c r="Q74" s="66" t="s">
        <v>64</v>
      </c>
      <c r="R74" s="66" t="s">
        <v>64</v>
      </c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66" t="s">
        <v>52</v>
      </c>
      <c r="AW74" s="66" t="s">
        <v>729</v>
      </c>
      <c r="AX74" s="66" t="s">
        <v>52</v>
      </c>
      <c r="AY74" s="66" t="s">
        <v>52</v>
      </c>
      <c r="AZ74" s="66" t="s">
        <v>52</v>
      </c>
    </row>
    <row r="75" spans="1:52" ht="30" hidden="1" customHeight="1" x14ac:dyDescent="0.3">
      <c r="A75" s="65" t="s">
        <v>718</v>
      </c>
      <c r="B75" s="65" t="s">
        <v>719</v>
      </c>
      <c r="C75" s="65" t="s">
        <v>193</v>
      </c>
      <c r="D75" s="75">
        <v>1</v>
      </c>
      <c r="E75" s="80">
        <f>일위대가목록!E31</f>
        <v>0</v>
      </c>
      <c r="F75" s="79">
        <f t="shared" si="18"/>
        <v>0</v>
      </c>
      <c r="G75" s="80">
        <f>일위대가목록!F31</f>
        <v>19153</v>
      </c>
      <c r="H75" s="79">
        <f t="shared" si="19"/>
        <v>19153</v>
      </c>
      <c r="I75" s="80">
        <f>일위대가목록!G31</f>
        <v>0</v>
      </c>
      <c r="J75" s="79">
        <f t="shared" si="20"/>
        <v>0</v>
      </c>
      <c r="K75" s="80">
        <f t="shared" si="21"/>
        <v>19153</v>
      </c>
      <c r="L75" s="79">
        <f t="shared" si="21"/>
        <v>19153</v>
      </c>
      <c r="M75" s="65" t="s">
        <v>720</v>
      </c>
      <c r="N75" s="66" t="s">
        <v>183</v>
      </c>
      <c r="O75" s="66" t="s">
        <v>721</v>
      </c>
      <c r="P75" s="66" t="s">
        <v>63</v>
      </c>
      <c r="Q75" s="66" t="s">
        <v>64</v>
      </c>
      <c r="R75" s="66" t="s">
        <v>64</v>
      </c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66" t="s">
        <v>52</v>
      </c>
      <c r="AW75" s="66" t="s">
        <v>730</v>
      </c>
      <c r="AX75" s="66" t="s">
        <v>52</v>
      </c>
      <c r="AY75" s="66" t="s">
        <v>52</v>
      </c>
      <c r="AZ75" s="66" t="s">
        <v>52</v>
      </c>
    </row>
    <row r="76" spans="1:52" ht="30" hidden="1" customHeight="1" x14ac:dyDescent="0.3">
      <c r="A76" s="65" t="s">
        <v>595</v>
      </c>
      <c r="B76" s="65" t="s">
        <v>52</v>
      </c>
      <c r="C76" s="65" t="s">
        <v>52</v>
      </c>
      <c r="D76" s="75"/>
      <c r="E76" s="80"/>
      <c r="F76" s="79">
        <f>TRUNC(SUMIF(N69:N75, N68, F69:F75),0)</f>
        <v>32097</v>
      </c>
      <c r="G76" s="80"/>
      <c r="H76" s="79">
        <f>TRUNC(SUMIF(N69:N75, N68, H69:H75),0)</f>
        <v>85567</v>
      </c>
      <c r="I76" s="80"/>
      <c r="J76" s="79">
        <f>TRUNC(SUMIF(N69:N75, N68, J69:J75),0)</f>
        <v>587</v>
      </c>
      <c r="K76" s="80"/>
      <c r="L76" s="79">
        <f>F76+H76+J76</f>
        <v>118251</v>
      </c>
      <c r="M76" s="65" t="s">
        <v>52</v>
      </c>
      <c r="N76" s="66" t="s">
        <v>207</v>
      </c>
      <c r="O76" s="66" t="s">
        <v>207</v>
      </c>
      <c r="P76" s="66" t="s">
        <v>52</v>
      </c>
      <c r="Q76" s="66" t="s">
        <v>52</v>
      </c>
      <c r="R76" s="66" t="s">
        <v>52</v>
      </c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66" t="s">
        <v>52</v>
      </c>
      <c r="AW76" s="66" t="s">
        <v>52</v>
      </c>
      <c r="AX76" s="66" t="s">
        <v>52</v>
      </c>
      <c r="AY76" s="66" t="s">
        <v>52</v>
      </c>
      <c r="AZ76" s="66" t="s">
        <v>52</v>
      </c>
    </row>
    <row r="77" spans="1:52" ht="30" hidden="1" customHeight="1" x14ac:dyDescent="0.3">
      <c r="A77" s="75"/>
      <c r="B77" s="75"/>
      <c r="C77" s="75"/>
      <c r="D77" s="75"/>
      <c r="E77" s="80"/>
      <c r="F77" s="79"/>
      <c r="G77" s="80"/>
      <c r="H77" s="79"/>
      <c r="I77" s="80"/>
      <c r="J77" s="79"/>
      <c r="K77" s="80"/>
      <c r="L77" s="79"/>
      <c r="M77" s="75"/>
    </row>
    <row r="78" spans="1:52" ht="30" hidden="1" customHeight="1" x14ac:dyDescent="0.3">
      <c r="A78" s="230" t="s">
        <v>731</v>
      </c>
      <c r="B78" s="230"/>
      <c r="C78" s="230"/>
      <c r="D78" s="230"/>
      <c r="E78" s="231"/>
      <c r="F78" s="232"/>
      <c r="G78" s="231"/>
      <c r="H78" s="232"/>
      <c r="I78" s="231"/>
      <c r="J78" s="232"/>
      <c r="K78" s="231"/>
      <c r="L78" s="232"/>
      <c r="M78" s="230"/>
      <c r="N78" s="78" t="s">
        <v>107</v>
      </c>
    </row>
    <row r="79" spans="1:52" ht="30" hidden="1" customHeight="1" x14ac:dyDescent="0.3">
      <c r="A79" s="65" t="s">
        <v>104</v>
      </c>
      <c r="B79" s="65" t="s">
        <v>733</v>
      </c>
      <c r="C79" s="65" t="s">
        <v>734</v>
      </c>
      <c r="D79" s="75">
        <v>1</v>
      </c>
      <c r="E79" s="80">
        <f>단가대비표!O28</f>
        <v>11932</v>
      </c>
      <c r="F79" s="79">
        <f t="shared" ref="F79:F84" si="24">TRUNC(E79*D79,1)</f>
        <v>11932</v>
      </c>
      <c r="G79" s="80">
        <f>단가대비표!P28</f>
        <v>0</v>
      </c>
      <c r="H79" s="79">
        <f t="shared" ref="H79:H84" si="25">TRUNC(G79*D79,1)</f>
        <v>0</v>
      </c>
      <c r="I79" s="80">
        <f>단가대비표!V28</f>
        <v>0</v>
      </c>
      <c r="J79" s="79">
        <f t="shared" ref="J79:J84" si="26">TRUNC(I79*D79,1)</f>
        <v>0</v>
      </c>
      <c r="K79" s="80">
        <f t="shared" ref="K79:L84" si="27">TRUNC(E79+G79+I79,1)</f>
        <v>11932</v>
      </c>
      <c r="L79" s="79">
        <f t="shared" si="27"/>
        <v>11932</v>
      </c>
      <c r="M79" s="65" t="s">
        <v>52</v>
      </c>
      <c r="N79" s="66" t="s">
        <v>107</v>
      </c>
      <c r="O79" s="66" t="s">
        <v>735</v>
      </c>
      <c r="P79" s="66" t="s">
        <v>64</v>
      </c>
      <c r="Q79" s="66" t="s">
        <v>64</v>
      </c>
      <c r="R79" s="66" t="s">
        <v>63</v>
      </c>
      <c r="S79" s="76"/>
      <c r="T79" s="76"/>
      <c r="U79" s="76"/>
      <c r="V79" s="76">
        <v>1</v>
      </c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66" t="s">
        <v>52</v>
      </c>
      <c r="AW79" s="66" t="s">
        <v>736</v>
      </c>
      <c r="AX79" s="66" t="s">
        <v>52</v>
      </c>
      <c r="AY79" s="66" t="s">
        <v>52</v>
      </c>
      <c r="AZ79" s="66" t="s">
        <v>52</v>
      </c>
    </row>
    <row r="80" spans="1:52" ht="30" hidden="1" customHeight="1" x14ac:dyDescent="0.3">
      <c r="A80" s="65" t="s">
        <v>104</v>
      </c>
      <c r="B80" s="65" t="s">
        <v>733</v>
      </c>
      <c r="C80" s="65" t="s">
        <v>734</v>
      </c>
      <c r="D80" s="75">
        <v>0.05</v>
      </c>
      <c r="E80" s="80">
        <f>단가대비표!O28</f>
        <v>11932</v>
      </c>
      <c r="F80" s="79">
        <f t="shared" si="24"/>
        <v>596.6</v>
      </c>
      <c r="G80" s="80">
        <f>단가대비표!P28</f>
        <v>0</v>
      </c>
      <c r="H80" s="79">
        <f t="shared" si="25"/>
        <v>0</v>
      </c>
      <c r="I80" s="80">
        <f>단가대비표!V28</f>
        <v>0</v>
      </c>
      <c r="J80" s="79">
        <f t="shared" si="26"/>
        <v>0</v>
      </c>
      <c r="K80" s="80">
        <f t="shared" si="27"/>
        <v>11932</v>
      </c>
      <c r="L80" s="79">
        <f t="shared" si="27"/>
        <v>596.6</v>
      </c>
      <c r="M80" s="65" t="s">
        <v>52</v>
      </c>
      <c r="N80" s="66" t="s">
        <v>107</v>
      </c>
      <c r="O80" s="66" t="s">
        <v>735</v>
      </c>
      <c r="P80" s="66" t="s">
        <v>64</v>
      </c>
      <c r="Q80" s="66" t="s">
        <v>64</v>
      </c>
      <c r="R80" s="66" t="s">
        <v>63</v>
      </c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66" t="s">
        <v>52</v>
      </c>
      <c r="AW80" s="66" t="s">
        <v>736</v>
      </c>
      <c r="AX80" s="66" t="s">
        <v>52</v>
      </c>
      <c r="AY80" s="66" t="s">
        <v>52</v>
      </c>
      <c r="AZ80" s="66" t="s">
        <v>52</v>
      </c>
    </row>
    <row r="81" spans="1:52" ht="30" hidden="1" customHeight="1" x14ac:dyDescent="0.3">
      <c r="A81" s="65" t="s">
        <v>737</v>
      </c>
      <c r="B81" s="65" t="s">
        <v>738</v>
      </c>
      <c r="C81" s="65" t="s">
        <v>505</v>
      </c>
      <c r="D81" s="75">
        <v>1</v>
      </c>
      <c r="E81" s="80">
        <f>TRUNC(SUMIF(V79:V84, RIGHTB(O81, 1), F79:F84)*U81, 2)</f>
        <v>238.64</v>
      </c>
      <c r="F81" s="79">
        <f t="shared" si="24"/>
        <v>238.6</v>
      </c>
      <c r="G81" s="80">
        <v>0</v>
      </c>
      <c r="H81" s="79">
        <f t="shared" si="25"/>
        <v>0</v>
      </c>
      <c r="I81" s="80">
        <v>0</v>
      </c>
      <c r="J81" s="79">
        <f t="shared" si="26"/>
        <v>0</v>
      </c>
      <c r="K81" s="80">
        <f t="shared" si="27"/>
        <v>238.6</v>
      </c>
      <c r="L81" s="79">
        <f t="shared" si="27"/>
        <v>238.6</v>
      </c>
      <c r="M81" s="65" t="s">
        <v>52</v>
      </c>
      <c r="N81" s="66" t="s">
        <v>107</v>
      </c>
      <c r="O81" s="66" t="s">
        <v>510</v>
      </c>
      <c r="P81" s="66" t="s">
        <v>64</v>
      </c>
      <c r="Q81" s="66" t="s">
        <v>64</v>
      </c>
      <c r="R81" s="66" t="s">
        <v>64</v>
      </c>
      <c r="S81" s="76">
        <v>0</v>
      </c>
      <c r="T81" s="76">
        <v>0</v>
      </c>
      <c r="U81" s="76">
        <v>0.02</v>
      </c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66" t="s">
        <v>52</v>
      </c>
      <c r="AW81" s="66" t="s">
        <v>739</v>
      </c>
      <c r="AX81" s="66" t="s">
        <v>52</v>
      </c>
      <c r="AY81" s="66" t="s">
        <v>52</v>
      </c>
      <c r="AZ81" s="66" t="s">
        <v>52</v>
      </c>
    </row>
    <row r="82" spans="1:52" ht="30" hidden="1" customHeight="1" x14ac:dyDescent="0.3">
      <c r="A82" s="65" t="s">
        <v>681</v>
      </c>
      <c r="B82" s="65" t="s">
        <v>588</v>
      </c>
      <c r="C82" s="65" t="s">
        <v>589</v>
      </c>
      <c r="D82" s="75">
        <v>7.3000000000000001E-3</v>
      </c>
      <c r="E82" s="80">
        <f>단가대비표!O114</f>
        <v>0</v>
      </c>
      <c r="F82" s="79">
        <f t="shared" si="24"/>
        <v>0</v>
      </c>
      <c r="G82" s="80">
        <f>단가대비표!P114</f>
        <v>95767</v>
      </c>
      <c r="H82" s="79">
        <f t="shared" si="25"/>
        <v>699</v>
      </c>
      <c r="I82" s="80">
        <f>단가대비표!V114</f>
        <v>0</v>
      </c>
      <c r="J82" s="79">
        <f t="shared" si="26"/>
        <v>0</v>
      </c>
      <c r="K82" s="80">
        <f t="shared" si="27"/>
        <v>95767</v>
      </c>
      <c r="L82" s="79">
        <f t="shared" si="27"/>
        <v>699</v>
      </c>
      <c r="M82" s="65" t="s">
        <v>52</v>
      </c>
      <c r="N82" s="66" t="s">
        <v>107</v>
      </c>
      <c r="O82" s="66" t="s">
        <v>682</v>
      </c>
      <c r="P82" s="66" t="s">
        <v>64</v>
      </c>
      <c r="Q82" s="66" t="s">
        <v>64</v>
      </c>
      <c r="R82" s="66" t="s">
        <v>63</v>
      </c>
      <c r="S82" s="76"/>
      <c r="T82" s="76"/>
      <c r="U82" s="76"/>
      <c r="V82" s="76"/>
      <c r="W82" s="76">
        <v>2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66" t="s">
        <v>52</v>
      </c>
      <c r="AW82" s="66" t="s">
        <v>740</v>
      </c>
      <c r="AX82" s="66" t="s">
        <v>52</v>
      </c>
      <c r="AY82" s="66" t="s">
        <v>52</v>
      </c>
      <c r="AZ82" s="66" t="s">
        <v>52</v>
      </c>
    </row>
    <row r="83" spans="1:52" ht="30" hidden="1" customHeight="1" x14ac:dyDescent="0.3">
      <c r="A83" s="65" t="s">
        <v>741</v>
      </c>
      <c r="B83" s="65" t="s">
        <v>588</v>
      </c>
      <c r="C83" s="65" t="s">
        <v>589</v>
      </c>
      <c r="D83" s="75">
        <v>7.3000000000000001E-3</v>
      </c>
      <c r="E83" s="80">
        <f>단가대비표!O123</f>
        <v>0</v>
      </c>
      <c r="F83" s="79">
        <f t="shared" si="24"/>
        <v>0</v>
      </c>
      <c r="G83" s="80">
        <f>단가대비표!P123</f>
        <v>372997</v>
      </c>
      <c r="H83" s="79">
        <f t="shared" si="25"/>
        <v>2722.8</v>
      </c>
      <c r="I83" s="80">
        <f>단가대비표!V123</f>
        <v>0</v>
      </c>
      <c r="J83" s="79">
        <f t="shared" si="26"/>
        <v>0</v>
      </c>
      <c r="K83" s="80">
        <f t="shared" si="27"/>
        <v>372997</v>
      </c>
      <c r="L83" s="79">
        <f t="shared" si="27"/>
        <v>2722.8</v>
      </c>
      <c r="M83" s="65" t="s">
        <v>52</v>
      </c>
      <c r="N83" s="66" t="s">
        <v>107</v>
      </c>
      <c r="O83" s="66" t="s">
        <v>742</v>
      </c>
      <c r="P83" s="66" t="s">
        <v>64</v>
      </c>
      <c r="Q83" s="66" t="s">
        <v>64</v>
      </c>
      <c r="R83" s="66" t="s">
        <v>63</v>
      </c>
      <c r="S83" s="76"/>
      <c r="T83" s="76"/>
      <c r="U83" s="76"/>
      <c r="V83" s="76"/>
      <c r="W83" s="76">
        <v>2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66" t="s">
        <v>52</v>
      </c>
      <c r="AW83" s="66" t="s">
        <v>743</v>
      </c>
      <c r="AX83" s="66" t="s">
        <v>52</v>
      </c>
      <c r="AY83" s="66" t="s">
        <v>52</v>
      </c>
      <c r="AZ83" s="66" t="s">
        <v>52</v>
      </c>
    </row>
    <row r="84" spans="1:52" ht="30" hidden="1" customHeight="1" x14ac:dyDescent="0.3">
      <c r="A84" s="65" t="s">
        <v>687</v>
      </c>
      <c r="B84" s="65" t="s">
        <v>3057</v>
      </c>
      <c r="C84" s="65" t="s">
        <v>505</v>
      </c>
      <c r="D84" s="75">
        <v>1</v>
      </c>
      <c r="E84" s="80">
        <f>ROUND(0.02*H85,2)</f>
        <v>68.42</v>
      </c>
      <c r="F84" s="79">
        <f t="shared" si="24"/>
        <v>68.400000000000006</v>
      </c>
      <c r="G84" s="80">
        <v>0</v>
      </c>
      <c r="H84" s="79">
        <f t="shared" si="25"/>
        <v>0</v>
      </c>
      <c r="I84" s="80">
        <v>0</v>
      </c>
      <c r="J84" s="79">
        <f t="shared" si="26"/>
        <v>0</v>
      </c>
      <c r="K84" s="80">
        <f t="shared" si="27"/>
        <v>68.400000000000006</v>
      </c>
      <c r="L84" s="79">
        <f t="shared" si="27"/>
        <v>68.400000000000006</v>
      </c>
      <c r="M84" s="65" t="s">
        <v>52</v>
      </c>
      <c r="N84" s="66" t="s">
        <v>107</v>
      </c>
      <c r="O84" s="66" t="s">
        <v>542</v>
      </c>
      <c r="P84" s="66" t="s">
        <v>64</v>
      </c>
      <c r="Q84" s="66" t="s">
        <v>64</v>
      </c>
      <c r="R84" s="66" t="s">
        <v>64</v>
      </c>
      <c r="S84" s="76">
        <v>1</v>
      </c>
      <c r="T84" s="76">
        <v>0</v>
      </c>
      <c r="U84" s="76">
        <v>0.03</v>
      </c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66" t="s">
        <v>52</v>
      </c>
      <c r="AW84" s="66" t="s">
        <v>744</v>
      </c>
      <c r="AX84" s="66" t="s">
        <v>52</v>
      </c>
      <c r="AY84" s="66" t="s">
        <v>52</v>
      </c>
      <c r="AZ84" s="66" t="s">
        <v>52</v>
      </c>
    </row>
    <row r="85" spans="1:52" ht="30" hidden="1" customHeight="1" x14ac:dyDescent="0.3">
      <c r="A85" s="65" t="s">
        <v>595</v>
      </c>
      <c r="B85" s="65" t="s">
        <v>52</v>
      </c>
      <c r="C85" s="65" t="s">
        <v>52</v>
      </c>
      <c r="D85" s="75"/>
      <c r="E85" s="80"/>
      <c r="F85" s="79">
        <f>TRUNC(SUMIF(N79:N84, N78, F79:F84),0)</f>
        <v>12835</v>
      </c>
      <c r="G85" s="80"/>
      <c r="H85" s="79">
        <f>TRUNC(SUMIF(N79:N84, N78, H79:H84),0)</f>
        <v>3421</v>
      </c>
      <c r="I85" s="80"/>
      <c r="J85" s="79">
        <f>TRUNC(SUMIF(N79:N84, N78, J79:J84),0)</f>
        <v>0</v>
      </c>
      <c r="K85" s="80"/>
      <c r="L85" s="79">
        <f>F85+H85+J85</f>
        <v>16256</v>
      </c>
      <c r="M85" s="65" t="s">
        <v>52</v>
      </c>
      <c r="N85" s="66" t="s">
        <v>207</v>
      </c>
      <c r="O85" s="66" t="s">
        <v>207</v>
      </c>
      <c r="P85" s="66" t="s">
        <v>52</v>
      </c>
      <c r="Q85" s="66" t="s">
        <v>52</v>
      </c>
      <c r="R85" s="66" t="s">
        <v>52</v>
      </c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66" t="s">
        <v>52</v>
      </c>
      <c r="AW85" s="66" t="s">
        <v>52</v>
      </c>
      <c r="AX85" s="66" t="s">
        <v>52</v>
      </c>
      <c r="AY85" s="66" t="s">
        <v>52</v>
      </c>
      <c r="AZ85" s="66" t="s">
        <v>52</v>
      </c>
    </row>
    <row r="86" spans="1:52" ht="30" hidden="1" customHeight="1" x14ac:dyDescent="0.3">
      <c r="A86" s="75"/>
      <c r="B86" s="75"/>
      <c r="C86" s="75"/>
      <c r="D86" s="75"/>
      <c r="E86" s="80"/>
      <c r="F86" s="79"/>
      <c r="G86" s="80"/>
      <c r="H86" s="79"/>
      <c r="I86" s="80"/>
      <c r="J86" s="79"/>
      <c r="K86" s="80"/>
      <c r="L86" s="79"/>
      <c r="M86" s="75"/>
    </row>
    <row r="87" spans="1:52" ht="30" hidden="1" customHeight="1" x14ac:dyDescent="0.3">
      <c r="A87" s="230" t="s">
        <v>745</v>
      </c>
      <c r="B87" s="230"/>
      <c r="C87" s="230"/>
      <c r="D87" s="230"/>
      <c r="E87" s="231"/>
      <c r="F87" s="232"/>
      <c r="G87" s="231"/>
      <c r="H87" s="232"/>
      <c r="I87" s="231"/>
      <c r="J87" s="232"/>
      <c r="K87" s="231"/>
      <c r="L87" s="232"/>
      <c r="M87" s="230"/>
      <c r="N87" s="78" t="s">
        <v>111</v>
      </c>
    </row>
    <row r="88" spans="1:52" ht="30" hidden="1" customHeight="1" x14ac:dyDescent="0.3">
      <c r="A88" s="65" t="s">
        <v>104</v>
      </c>
      <c r="B88" s="65" t="s">
        <v>109</v>
      </c>
      <c r="C88" s="65" t="s">
        <v>734</v>
      </c>
      <c r="D88" s="75">
        <v>1</v>
      </c>
      <c r="E88" s="80">
        <f>단가대비표!O29</f>
        <v>24083</v>
      </c>
      <c r="F88" s="79">
        <f t="shared" ref="F88:F93" si="28">TRUNC(E88*D88,1)</f>
        <v>24083</v>
      </c>
      <c r="G88" s="80">
        <f>단가대비표!P29</f>
        <v>0</v>
      </c>
      <c r="H88" s="79">
        <f t="shared" ref="H88:H93" si="29">TRUNC(G88*D88,1)</f>
        <v>0</v>
      </c>
      <c r="I88" s="80">
        <f>단가대비표!V29</f>
        <v>0</v>
      </c>
      <c r="J88" s="79">
        <f t="shared" ref="J88:J93" si="30">TRUNC(I88*D88,1)</f>
        <v>0</v>
      </c>
      <c r="K88" s="80">
        <f t="shared" ref="K88:L93" si="31">TRUNC(E88+G88+I88,1)</f>
        <v>24083</v>
      </c>
      <c r="L88" s="79">
        <f t="shared" si="31"/>
        <v>24083</v>
      </c>
      <c r="M88" s="65" t="s">
        <v>52</v>
      </c>
      <c r="N88" s="66" t="s">
        <v>111</v>
      </c>
      <c r="O88" s="66" t="s">
        <v>746</v>
      </c>
      <c r="P88" s="66" t="s">
        <v>64</v>
      </c>
      <c r="Q88" s="66" t="s">
        <v>64</v>
      </c>
      <c r="R88" s="66" t="s">
        <v>63</v>
      </c>
      <c r="S88" s="76"/>
      <c r="T88" s="76"/>
      <c r="U88" s="76"/>
      <c r="V88" s="76">
        <v>1</v>
      </c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66" t="s">
        <v>52</v>
      </c>
      <c r="AW88" s="66" t="s">
        <v>747</v>
      </c>
      <c r="AX88" s="66" t="s">
        <v>52</v>
      </c>
      <c r="AY88" s="66" t="s">
        <v>52</v>
      </c>
      <c r="AZ88" s="66" t="s">
        <v>52</v>
      </c>
    </row>
    <row r="89" spans="1:52" ht="30" hidden="1" customHeight="1" x14ac:dyDescent="0.3">
      <c r="A89" s="65" t="s">
        <v>104</v>
      </c>
      <c r="B89" s="65" t="s">
        <v>109</v>
      </c>
      <c r="C89" s="65" t="s">
        <v>734</v>
      </c>
      <c r="D89" s="75">
        <v>0.05</v>
      </c>
      <c r="E89" s="80">
        <f>단가대비표!O29</f>
        <v>24083</v>
      </c>
      <c r="F89" s="79">
        <f t="shared" si="28"/>
        <v>1204.0999999999999</v>
      </c>
      <c r="G89" s="80">
        <f>단가대비표!P29</f>
        <v>0</v>
      </c>
      <c r="H89" s="79">
        <f t="shared" si="29"/>
        <v>0</v>
      </c>
      <c r="I89" s="80">
        <f>단가대비표!V29</f>
        <v>0</v>
      </c>
      <c r="J89" s="79">
        <f t="shared" si="30"/>
        <v>0</v>
      </c>
      <c r="K89" s="80">
        <f t="shared" si="31"/>
        <v>24083</v>
      </c>
      <c r="L89" s="79">
        <f t="shared" si="31"/>
        <v>1204.0999999999999</v>
      </c>
      <c r="M89" s="65" t="s">
        <v>666</v>
      </c>
      <c r="N89" s="66" t="s">
        <v>111</v>
      </c>
      <c r="O89" s="66" t="s">
        <v>746</v>
      </c>
      <c r="P89" s="66" t="s">
        <v>64</v>
      </c>
      <c r="Q89" s="66" t="s">
        <v>64</v>
      </c>
      <c r="R89" s="66" t="s">
        <v>63</v>
      </c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66" t="s">
        <v>52</v>
      </c>
      <c r="AW89" s="66" t="s">
        <v>747</v>
      </c>
      <c r="AX89" s="66" t="s">
        <v>52</v>
      </c>
      <c r="AY89" s="66" t="s">
        <v>52</v>
      </c>
      <c r="AZ89" s="66" t="s">
        <v>52</v>
      </c>
    </row>
    <row r="90" spans="1:52" ht="30" hidden="1" customHeight="1" x14ac:dyDescent="0.3">
      <c r="A90" s="65" t="s">
        <v>737</v>
      </c>
      <c r="B90" s="65" t="s">
        <v>738</v>
      </c>
      <c r="C90" s="65" t="s">
        <v>505</v>
      </c>
      <c r="D90" s="75">
        <v>1</v>
      </c>
      <c r="E90" s="80">
        <f>TRUNC(SUMIF(V88:V93, RIGHTB(O90, 1), F88:F93)*U90, 2)</f>
        <v>481.66</v>
      </c>
      <c r="F90" s="79">
        <f t="shared" si="28"/>
        <v>481.6</v>
      </c>
      <c r="G90" s="80">
        <v>0</v>
      </c>
      <c r="H90" s="79">
        <f t="shared" si="29"/>
        <v>0</v>
      </c>
      <c r="I90" s="80">
        <v>0</v>
      </c>
      <c r="J90" s="79">
        <f t="shared" si="30"/>
        <v>0</v>
      </c>
      <c r="K90" s="80">
        <f t="shared" si="31"/>
        <v>481.6</v>
      </c>
      <c r="L90" s="79">
        <f t="shared" si="31"/>
        <v>481.6</v>
      </c>
      <c r="M90" s="65" t="s">
        <v>52</v>
      </c>
      <c r="N90" s="66" t="s">
        <v>111</v>
      </c>
      <c r="O90" s="66" t="s">
        <v>510</v>
      </c>
      <c r="P90" s="66" t="s">
        <v>64</v>
      </c>
      <c r="Q90" s="66" t="s">
        <v>64</v>
      </c>
      <c r="R90" s="66" t="s">
        <v>64</v>
      </c>
      <c r="S90" s="76">
        <v>0</v>
      </c>
      <c r="T90" s="76">
        <v>0</v>
      </c>
      <c r="U90" s="76">
        <v>0.02</v>
      </c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66" t="s">
        <v>52</v>
      </c>
      <c r="AW90" s="66" t="s">
        <v>748</v>
      </c>
      <c r="AX90" s="66" t="s">
        <v>52</v>
      </c>
      <c r="AY90" s="66" t="s">
        <v>52</v>
      </c>
      <c r="AZ90" s="66" t="s">
        <v>52</v>
      </c>
    </row>
    <row r="91" spans="1:52" ht="30" hidden="1" customHeight="1" x14ac:dyDescent="0.3">
      <c r="A91" s="65" t="s">
        <v>741</v>
      </c>
      <c r="B91" s="65" t="s">
        <v>588</v>
      </c>
      <c r="C91" s="65" t="s">
        <v>589</v>
      </c>
      <c r="D91" s="75">
        <v>1.4E-2</v>
      </c>
      <c r="E91" s="80">
        <f>단가대비표!O123</f>
        <v>0</v>
      </c>
      <c r="F91" s="79">
        <f t="shared" si="28"/>
        <v>0</v>
      </c>
      <c r="G91" s="80">
        <f>단가대비표!P123</f>
        <v>372997</v>
      </c>
      <c r="H91" s="79">
        <f t="shared" si="29"/>
        <v>5221.8999999999996</v>
      </c>
      <c r="I91" s="80">
        <f>단가대비표!V123</f>
        <v>0</v>
      </c>
      <c r="J91" s="79">
        <f t="shared" si="30"/>
        <v>0</v>
      </c>
      <c r="K91" s="80">
        <f t="shared" si="31"/>
        <v>372997</v>
      </c>
      <c r="L91" s="79">
        <f t="shared" si="31"/>
        <v>5221.8999999999996</v>
      </c>
      <c r="M91" s="65" t="s">
        <v>52</v>
      </c>
      <c r="N91" s="66" t="s">
        <v>111</v>
      </c>
      <c r="O91" s="66" t="s">
        <v>742</v>
      </c>
      <c r="P91" s="66" t="s">
        <v>64</v>
      </c>
      <c r="Q91" s="66" t="s">
        <v>64</v>
      </c>
      <c r="R91" s="66" t="s">
        <v>63</v>
      </c>
      <c r="S91" s="76"/>
      <c r="T91" s="76"/>
      <c r="U91" s="76"/>
      <c r="V91" s="76"/>
      <c r="W91" s="76">
        <v>2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66" t="s">
        <v>52</v>
      </c>
      <c r="AW91" s="66" t="s">
        <v>749</v>
      </c>
      <c r="AX91" s="66" t="s">
        <v>52</v>
      </c>
      <c r="AY91" s="66" t="s">
        <v>52</v>
      </c>
      <c r="AZ91" s="66" t="s">
        <v>52</v>
      </c>
    </row>
    <row r="92" spans="1:52" ht="30" hidden="1" customHeight="1" x14ac:dyDescent="0.3">
      <c r="A92" s="65" t="s">
        <v>681</v>
      </c>
      <c r="B92" s="65" t="s">
        <v>588</v>
      </c>
      <c r="C92" s="65" t="s">
        <v>589</v>
      </c>
      <c r="D92" s="75">
        <v>1.4E-2</v>
      </c>
      <c r="E92" s="80">
        <f>단가대비표!O114</f>
        <v>0</v>
      </c>
      <c r="F92" s="79">
        <f t="shared" si="28"/>
        <v>0</v>
      </c>
      <c r="G92" s="80">
        <f>단가대비표!P114</f>
        <v>95767</v>
      </c>
      <c r="H92" s="79">
        <f t="shared" si="29"/>
        <v>1340.7</v>
      </c>
      <c r="I92" s="80">
        <f>단가대비표!V114</f>
        <v>0</v>
      </c>
      <c r="J92" s="79">
        <f t="shared" si="30"/>
        <v>0</v>
      </c>
      <c r="K92" s="80">
        <f t="shared" si="31"/>
        <v>95767</v>
      </c>
      <c r="L92" s="79">
        <f t="shared" si="31"/>
        <v>1340.7</v>
      </c>
      <c r="M92" s="65" t="s">
        <v>52</v>
      </c>
      <c r="N92" s="66" t="s">
        <v>111</v>
      </c>
      <c r="O92" s="66" t="s">
        <v>682</v>
      </c>
      <c r="P92" s="66" t="s">
        <v>64</v>
      </c>
      <c r="Q92" s="66" t="s">
        <v>64</v>
      </c>
      <c r="R92" s="66" t="s">
        <v>63</v>
      </c>
      <c r="S92" s="76"/>
      <c r="T92" s="76"/>
      <c r="U92" s="76"/>
      <c r="V92" s="76"/>
      <c r="W92" s="76">
        <v>2</v>
      </c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66" t="s">
        <v>52</v>
      </c>
      <c r="AW92" s="66" t="s">
        <v>750</v>
      </c>
      <c r="AX92" s="66" t="s">
        <v>52</v>
      </c>
      <c r="AY92" s="66" t="s">
        <v>52</v>
      </c>
      <c r="AZ92" s="66" t="s">
        <v>52</v>
      </c>
    </row>
    <row r="93" spans="1:52" ht="30" hidden="1" customHeight="1" x14ac:dyDescent="0.3">
      <c r="A93" s="65" t="s">
        <v>687</v>
      </c>
      <c r="B93" s="65" t="s">
        <v>3057</v>
      </c>
      <c r="C93" s="65" t="s">
        <v>505</v>
      </c>
      <c r="D93" s="75">
        <v>1</v>
      </c>
      <c r="E93" s="80">
        <f>ROUND(0.02*H94,2)</f>
        <v>131.24</v>
      </c>
      <c r="F93" s="79">
        <f t="shared" si="28"/>
        <v>131.19999999999999</v>
      </c>
      <c r="G93" s="80">
        <v>0</v>
      </c>
      <c r="H93" s="79">
        <f t="shared" si="29"/>
        <v>0</v>
      </c>
      <c r="I93" s="80">
        <v>0</v>
      </c>
      <c r="J93" s="79">
        <f t="shared" si="30"/>
        <v>0</v>
      </c>
      <c r="K93" s="80">
        <f t="shared" si="31"/>
        <v>131.19999999999999</v>
      </c>
      <c r="L93" s="79">
        <f t="shared" si="31"/>
        <v>131.19999999999999</v>
      </c>
      <c r="M93" s="65" t="s">
        <v>52</v>
      </c>
      <c r="N93" s="66" t="s">
        <v>111</v>
      </c>
      <c r="O93" s="66" t="s">
        <v>542</v>
      </c>
      <c r="P93" s="66" t="s">
        <v>64</v>
      </c>
      <c r="Q93" s="66" t="s">
        <v>64</v>
      </c>
      <c r="R93" s="66" t="s">
        <v>64</v>
      </c>
      <c r="S93" s="76">
        <v>1</v>
      </c>
      <c r="T93" s="76">
        <v>0</v>
      </c>
      <c r="U93" s="76">
        <v>0.03</v>
      </c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66" t="s">
        <v>52</v>
      </c>
      <c r="AW93" s="66" t="s">
        <v>751</v>
      </c>
      <c r="AX93" s="66" t="s">
        <v>52</v>
      </c>
      <c r="AY93" s="66" t="s">
        <v>52</v>
      </c>
      <c r="AZ93" s="66" t="s">
        <v>52</v>
      </c>
    </row>
    <row r="94" spans="1:52" ht="30" hidden="1" customHeight="1" x14ac:dyDescent="0.3">
      <c r="A94" s="65" t="s">
        <v>595</v>
      </c>
      <c r="B94" s="65" t="s">
        <v>52</v>
      </c>
      <c r="C94" s="65" t="s">
        <v>52</v>
      </c>
      <c r="D94" s="75"/>
      <c r="E94" s="80"/>
      <c r="F94" s="79">
        <f>TRUNC(SUMIF(N88:N93, N87, F88:F93),0)</f>
        <v>25899</v>
      </c>
      <c r="G94" s="80"/>
      <c r="H94" s="79">
        <f>TRUNC(SUMIF(N88:N93, N87, H88:H93),0)</f>
        <v>6562</v>
      </c>
      <c r="I94" s="80"/>
      <c r="J94" s="79">
        <f>TRUNC(SUMIF(N88:N93, N87, J88:J93),0)</f>
        <v>0</v>
      </c>
      <c r="K94" s="80"/>
      <c r="L94" s="79">
        <f>F94+H94+J94</f>
        <v>32461</v>
      </c>
      <c r="M94" s="65" t="s">
        <v>52</v>
      </c>
      <c r="N94" s="66" t="s">
        <v>207</v>
      </c>
      <c r="O94" s="66" t="s">
        <v>207</v>
      </c>
      <c r="P94" s="66" t="s">
        <v>52</v>
      </c>
      <c r="Q94" s="66" t="s">
        <v>52</v>
      </c>
      <c r="R94" s="66" t="s">
        <v>52</v>
      </c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66" t="s">
        <v>52</v>
      </c>
      <c r="AW94" s="66" t="s">
        <v>52</v>
      </c>
      <c r="AX94" s="66" t="s">
        <v>52</v>
      </c>
      <c r="AY94" s="66" t="s">
        <v>52</v>
      </c>
      <c r="AZ94" s="66" t="s">
        <v>52</v>
      </c>
    </row>
    <row r="95" spans="1:52" ht="30" hidden="1" customHeight="1" x14ac:dyDescent="0.3">
      <c r="A95" s="75"/>
      <c r="B95" s="75"/>
      <c r="C95" s="75"/>
      <c r="D95" s="75"/>
      <c r="E95" s="80"/>
      <c r="F95" s="79"/>
      <c r="G95" s="80"/>
      <c r="H95" s="79"/>
      <c r="I95" s="80"/>
      <c r="J95" s="79"/>
      <c r="K95" s="80"/>
      <c r="L95" s="79"/>
      <c r="M95" s="75"/>
    </row>
    <row r="96" spans="1:52" ht="30" hidden="1" customHeight="1" x14ac:dyDescent="0.3">
      <c r="A96" s="230" t="s">
        <v>752</v>
      </c>
      <c r="B96" s="230"/>
      <c r="C96" s="230"/>
      <c r="D96" s="230"/>
      <c r="E96" s="231"/>
      <c r="F96" s="232"/>
      <c r="G96" s="231"/>
      <c r="H96" s="232"/>
      <c r="I96" s="231"/>
      <c r="J96" s="232"/>
      <c r="K96" s="231"/>
      <c r="L96" s="232"/>
      <c r="M96" s="230"/>
      <c r="N96" s="78" t="s">
        <v>129</v>
      </c>
    </row>
    <row r="97" spans="1:52" ht="30" hidden="1" customHeight="1" x14ac:dyDescent="0.3">
      <c r="A97" s="65" t="s">
        <v>126</v>
      </c>
      <c r="B97" s="65" t="s">
        <v>127</v>
      </c>
      <c r="C97" s="65" t="s">
        <v>734</v>
      </c>
      <c r="D97" s="75">
        <v>1</v>
      </c>
      <c r="E97" s="80">
        <f>단가대비표!O21</f>
        <v>1992</v>
      </c>
      <c r="F97" s="79">
        <f>TRUNC(E97*D97,1)</f>
        <v>1992</v>
      </c>
      <c r="G97" s="80">
        <f>단가대비표!P21</f>
        <v>0</v>
      </c>
      <c r="H97" s="79">
        <f>TRUNC(G97*D97,1)</f>
        <v>0</v>
      </c>
      <c r="I97" s="80">
        <f>단가대비표!V21</f>
        <v>0</v>
      </c>
      <c r="J97" s="79">
        <f>TRUNC(I97*D97,1)</f>
        <v>0</v>
      </c>
      <c r="K97" s="80">
        <f t="shared" ref="K97:L101" si="32">TRUNC(E97+G97+I97,1)</f>
        <v>1992</v>
      </c>
      <c r="L97" s="79">
        <f t="shared" si="32"/>
        <v>1992</v>
      </c>
      <c r="M97" s="65" t="s">
        <v>52</v>
      </c>
      <c r="N97" s="66" t="s">
        <v>129</v>
      </c>
      <c r="O97" s="66" t="s">
        <v>754</v>
      </c>
      <c r="P97" s="66" t="s">
        <v>64</v>
      </c>
      <c r="Q97" s="66" t="s">
        <v>64</v>
      </c>
      <c r="R97" s="66" t="s">
        <v>63</v>
      </c>
      <c r="S97" s="76"/>
      <c r="T97" s="76"/>
      <c r="U97" s="76"/>
      <c r="V97" s="76">
        <v>1</v>
      </c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66" t="s">
        <v>52</v>
      </c>
      <c r="AW97" s="66" t="s">
        <v>755</v>
      </c>
      <c r="AX97" s="66" t="s">
        <v>52</v>
      </c>
      <c r="AY97" s="66" t="s">
        <v>52</v>
      </c>
      <c r="AZ97" s="66" t="s">
        <v>52</v>
      </c>
    </row>
    <row r="98" spans="1:52" ht="30" hidden="1" customHeight="1" x14ac:dyDescent="0.3">
      <c r="A98" s="65" t="s">
        <v>126</v>
      </c>
      <c r="B98" s="65" t="s">
        <v>127</v>
      </c>
      <c r="C98" s="65" t="s">
        <v>734</v>
      </c>
      <c r="D98" s="75">
        <v>0.05</v>
      </c>
      <c r="E98" s="80">
        <f>단가대비표!O21</f>
        <v>1992</v>
      </c>
      <c r="F98" s="79">
        <f>TRUNC(E98*D98,1)</f>
        <v>99.6</v>
      </c>
      <c r="G98" s="80">
        <f>단가대비표!P21</f>
        <v>0</v>
      </c>
      <c r="H98" s="79">
        <f>TRUNC(G98*D98,1)</f>
        <v>0</v>
      </c>
      <c r="I98" s="80">
        <f>단가대비표!V21</f>
        <v>0</v>
      </c>
      <c r="J98" s="79">
        <f>TRUNC(I98*D98,1)</f>
        <v>0</v>
      </c>
      <c r="K98" s="80">
        <f t="shared" si="32"/>
        <v>1992</v>
      </c>
      <c r="L98" s="79">
        <f t="shared" si="32"/>
        <v>99.6</v>
      </c>
      <c r="M98" s="65" t="s">
        <v>52</v>
      </c>
      <c r="N98" s="66" t="s">
        <v>129</v>
      </c>
      <c r="O98" s="66" t="s">
        <v>754</v>
      </c>
      <c r="P98" s="66" t="s">
        <v>64</v>
      </c>
      <c r="Q98" s="66" t="s">
        <v>64</v>
      </c>
      <c r="R98" s="66" t="s">
        <v>63</v>
      </c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66" t="s">
        <v>52</v>
      </c>
      <c r="AW98" s="66" t="s">
        <v>755</v>
      </c>
      <c r="AX98" s="66" t="s">
        <v>52</v>
      </c>
      <c r="AY98" s="66" t="s">
        <v>52</v>
      </c>
      <c r="AZ98" s="66" t="s">
        <v>52</v>
      </c>
    </row>
    <row r="99" spans="1:52" ht="30" hidden="1" customHeight="1" x14ac:dyDescent="0.3">
      <c r="A99" s="65" t="s">
        <v>737</v>
      </c>
      <c r="B99" s="65" t="s">
        <v>738</v>
      </c>
      <c r="C99" s="65" t="s">
        <v>505</v>
      </c>
      <c r="D99" s="75">
        <v>1</v>
      </c>
      <c r="E99" s="80">
        <f>TRUNC(SUMIF(V97:V101, RIGHTB(O99, 1), F97:F101)*U99, 2)</f>
        <v>39.840000000000003</v>
      </c>
      <c r="F99" s="79">
        <f>TRUNC(E99*D99,1)</f>
        <v>39.799999999999997</v>
      </c>
      <c r="G99" s="80">
        <v>0</v>
      </c>
      <c r="H99" s="79">
        <f>TRUNC(G99*D99,1)</f>
        <v>0</v>
      </c>
      <c r="I99" s="80">
        <v>0</v>
      </c>
      <c r="J99" s="79">
        <f>TRUNC(I99*D99,1)</f>
        <v>0</v>
      </c>
      <c r="K99" s="80">
        <f t="shared" si="32"/>
        <v>39.799999999999997</v>
      </c>
      <c r="L99" s="79">
        <f t="shared" si="32"/>
        <v>39.799999999999997</v>
      </c>
      <c r="M99" s="65" t="s">
        <v>52</v>
      </c>
      <c r="N99" s="66" t="s">
        <v>129</v>
      </c>
      <c r="O99" s="66" t="s">
        <v>510</v>
      </c>
      <c r="P99" s="66" t="s">
        <v>64</v>
      </c>
      <c r="Q99" s="66" t="s">
        <v>64</v>
      </c>
      <c r="R99" s="66" t="s">
        <v>64</v>
      </c>
      <c r="S99" s="76">
        <v>0</v>
      </c>
      <c r="T99" s="76">
        <v>0</v>
      </c>
      <c r="U99" s="76">
        <v>0.02</v>
      </c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66" t="s">
        <v>52</v>
      </c>
      <c r="AW99" s="66" t="s">
        <v>756</v>
      </c>
      <c r="AX99" s="66" t="s">
        <v>52</v>
      </c>
      <c r="AY99" s="66" t="s">
        <v>52</v>
      </c>
      <c r="AZ99" s="66" t="s">
        <v>52</v>
      </c>
    </row>
    <row r="100" spans="1:52" ht="30" hidden="1" customHeight="1" x14ac:dyDescent="0.3">
      <c r="A100" s="65" t="s">
        <v>757</v>
      </c>
      <c r="B100" s="65" t="s">
        <v>588</v>
      </c>
      <c r="C100" s="65" t="s">
        <v>589</v>
      </c>
      <c r="D100" s="75">
        <v>1.6799999999999999E-2</v>
      </c>
      <c r="E100" s="80">
        <f>단가대비표!O124</f>
        <v>0</v>
      </c>
      <c r="F100" s="79">
        <f>TRUNC(E100*D100,1)</f>
        <v>0</v>
      </c>
      <c r="G100" s="80">
        <f>단가대비표!P124</f>
        <v>303632</v>
      </c>
      <c r="H100" s="79">
        <f>TRUNC(G100*D100,1)</f>
        <v>5101</v>
      </c>
      <c r="I100" s="80">
        <f>단가대비표!V124</f>
        <v>0</v>
      </c>
      <c r="J100" s="79">
        <f>TRUNC(I100*D100,1)</f>
        <v>0</v>
      </c>
      <c r="K100" s="80">
        <f t="shared" si="32"/>
        <v>303632</v>
      </c>
      <c r="L100" s="79">
        <f t="shared" si="32"/>
        <v>5101</v>
      </c>
      <c r="M100" s="65" t="s">
        <v>52</v>
      </c>
      <c r="N100" s="66" t="s">
        <v>129</v>
      </c>
      <c r="O100" s="66" t="s">
        <v>758</v>
      </c>
      <c r="P100" s="66" t="s">
        <v>64</v>
      </c>
      <c r="Q100" s="66" t="s">
        <v>64</v>
      </c>
      <c r="R100" s="66" t="s">
        <v>63</v>
      </c>
      <c r="S100" s="76"/>
      <c r="T100" s="76"/>
      <c r="U100" s="76"/>
      <c r="V100" s="76"/>
      <c r="W100" s="76">
        <v>2</v>
      </c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66" t="s">
        <v>52</v>
      </c>
      <c r="AW100" s="66" t="s">
        <v>759</v>
      </c>
      <c r="AX100" s="66" t="s">
        <v>52</v>
      </c>
      <c r="AY100" s="66" t="s">
        <v>52</v>
      </c>
      <c r="AZ100" s="66" t="s">
        <v>52</v>
      </c>
    </row>
    <row r="101" spans="1:52" ht="30" hidden="1" customHeight="1" x14ac:dyDescent="0.3">
      <c r="A101" s="65" t="s">
        <v>687</v>
      </c>
      <c r="B101" s="65" t="s">
        <v>3057</v>
      </c>
      <c r="C101" s="65" t="s">
        <v>505</v>
      </c>
      <c r="D101" s="75">
        <v>1</v>
      </c>
      <c r="E101" s="80">
        <f>ROUND(0.02*H102,2)</f>
        <v>102.02</v>
      </c>
      <c r="F101" s="79">
        <f>TRUNC(E101*D101,1)</f>
        <v>102</v>
      </c>
      <c r="G101" s="80">
        <v>0</v>
      </c>
      <c r="H101" s="79">
        <f>TRUNC(G101*D101,1)</f>
        <v>0</v>
      </c>
      <c r="I101" s="80">
        <v>0</v>
      </c>
      <c r="J101" s="79">
        <f>TRUNC(I101*D101,1)</f>
        <v>0</v>
      </c>
      <c r="K101" s="80">
        <f t="shared" si="32"/>
        <v>102</v>
      </c>
      <c r="L101" s="79">
        <f t="shared" si="32"/>
        <v>102</v>
      </c>
      <c r="M101" s="65" t="s">
        <v>52</v>
      </c>
      <c r="N101" s="66" t="s">
        <v>129</v>
      </c>
      <c r="O101" s="66" t="s">
        <v>542</v>
      </c>
      <c r="P101" s="66" t="s">
        <v>64</v>
      </c>
      <c r="Q101" s="66" t="s">
        <v>64</v>
      </c>
      <c r="R101" s="66" t="s">
        <v>64</v>
      </c>
      <c r="S101" s="76">
        <v>1</v>
      </c>
      <c r="T101" s="76">
        <v>0</v>
      </c>
      <c r="U101" s="76">
        <v>0.03</v>
      </c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66" t="s">
        <v>52</v>
      </c>
      <c r="AW101" s="66" t="s">
        <v>760</v>
      </c>
      <c r="AX101" s="66" t="s">
        <v>52</v>
      </c>
      <c r="AY101" s="66" t="s">
        <v>52</v>
      </c>
      <c r="AZ101" s="66" t="s">
        <v>52</v>
      </c>
    </row>
    <row r="102" spans="1:52" ht="30" hidden="1" customHeight="1" x14ac:dyDescent="0.3">
      <c r="A102" s="65" t="s">
        <v>595</v>
      </c>
      <c r="B102" s="65" t="s">
        <v>52</v>
      </c>
      <c r="C102" s="65" t="s">
        <v>52</v>
      </c>
      <c r="D102" s="75"/>
      <c r="E102" s="80"/>
      <c r="F102" s="79">
        <f>TRUNC(SUMIF(N97:N101, N96, F97:F101),0)</f>
        <v>2233</v>
      </c>
      <c r="G102" s="80"/>
      <c r="H102" s="79">
        <f>TRUNC(SUMIF(N97:N101, N96, H97:H101),0)</f>
        <v>5101</v>
      </c>
      <c r="I102" s="80"/>
      <c r="J102" s="79">
        <f>TRUNC(SUMIF(N97:N101, N96, J97:J101),0)</f>
        <v>0</v>
      </c>
      <c r="K102" s="80"/>
      <c r="L102" s="79">
        <f>F102+H102+J102</f>
        <v>7334</v>
      </c>
      <c r="M102" s="65" t="s">
        <v>52</v>
      </c>
      <c r="N102" s="66" t="s">
        <v>207</v>
      </c>
      <c r="O102" s="66" t="s">
        <v>207</v>
      </c>
      <c r="P102" s="66" t="s">
        <v>52</v>
      </c>
      <c r="Q102" s="66" t="s">
        <v>52</v>
      </c>
      <c r="R102" s="66" t="s">
        <v>52</v>
      </c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66" t="s">
        <v>52</v>
      </c>
      <c r="AW102" s="66" t="s">
        <v>52</v>
      </c>
      <c r="AX102" s="66" t="s">
        <v>52</v>
      </c>
      <c r="AY102" s="66" t="s">
        <v>52</v>
      </c>
      <c r="AZ102" s="66" t="s">
        <v>52</v>
      </c>
    </row>
    <row r="103" spans="1:52" ht="30" hidden="1" customHeight="1" x14ac:dyDescent="0.3">
      <c r="A103" s="75"/>
      <c r="B103" s="75"/>
      <c r="C103" s="75"/>
      <c r="D103" s="75"/>
      <c r="E103" s="80"/>
      <c r="F103" s="79"/>
      <c r="G103" s="80"/>
      <c r="H103" s="79"/>
      <c r="I103" s="80"/>
      <c r="J103" s="79"/>
      <c r="K103" s="80"/>
      <c r="L103" s="79"/>
      <c r="M103" s="75"/>
    </row>
    <row r="104" spans="1:52" ht="30" hidden="1" customHeight="1" x14ac:dyDescent="0.3">
      <c r="A104" s="230" t="s">
        <v>761</v>
      </c>
      <c r="B104" s="230"/>
      <c r="C104" s="230"/>
      <c r="D104" s="230"/>
      <c r="E104" s="231"/>
      <c r="F104" s="232"/>
      <c r="G104" s="231"/>
      <c r="H104" s="232"/>
      <c r="I104" s="231"/>
      <c r="J104" s="232"/>
      <c r="K104" s="231"/>
      <c r="L104" s="232"/>
      <c r="M104" s="230"/>
      <c r="N104" s="78" t="s">
        <v>133</v>
      </c>
    </row>
    <row r="105" spans="1:52" ht="30" hidden="1" customHeight="1" x14ac:dyDescent="0.3">
      <c r="A105" s="65" t="s">
        <v>126</v>
      </c>
      <c r="B105" s="65" t="s">
        <v>131</v>
      </c>
      <c r="C105" s="65" t="s">
        <v>734</v>
      </c>
      <c r="D105" s="75">
        <v>1</v>
      </c>
      <c r="E105" s="80">
        <f>단가대비표!O22</f>
        <v>8627</v>
      </c>
      <c r="F105" s="79">
        <f>TRUNC(E105*D105,1)</f>
        <v>8627</v>
      </c>
      <c r="G105" s="80">
        <f>단가대비표!P22</f>
        <v>0</v>
      </c>
      <c r="H105" s="79">
        <f>TRUNC(G105*D105,1)</f>
        <v>0</v>
      </c>
      <c r="I105" s="80">
        <f>단가대비표!V22</f>
        <v>0</v>
      </c>
      <c r="J105" s="79">
        <f>TRUNC(I105*D105,1)</f>
        <v>0</v>
      </c>
      <c r="K105" s="80">
        <f t="shared" ref="K105:L109" si="33">TRUNC(E105+G105+I105,1)</f>
        <v>8627</v>
      </c>
      <c r="L105" s="79">
        <f t="shared" si="33"/>
        <v>8627</v>
      </c>
      <c r="M105" s="65" t="s">
        <v>52</v>
      </c>
      <c r="N105" s="66" t="s">
        <v>133</v>
      </c>
      <c r="O105" s="66" t="s">
        <v>762</v>
      </c>
      <c r="P105" s="66" t="s">
        <v>64</v>
      </c>
      <c r="Q105" s="66" t="s">
        <v>64</v>
      </c>
      <c r="R105" s="66" t="s">
        <v>63</v>
      </c>
      <c r="S105" s="76"/>
      <c r="T105" s="76"/>
      <c r="U105" s="76"/>
      <c r="V105" s="76">
        <v>1</v>
      </c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66" t="s">
        <v>52</v>
      </c>
      <c r="AW105" s="66" t="s">
        <v>763</v>
      </c>
      <c r="AX105" s="66" t="s">
        <v>52</v>
      </c>
      <c r="AY105" s="66" t="s">
        <v>52</v>
      </c>
      <c r="AZ105" s="66" t="s">
        <v>52</v>
      </c>
    </row>
    <row r="106" spans="1:52" ht="30" hidden="1" customHeight="1" x14ac:dyDescent="0.3">
      <c r="A106" s="65" t="s">
        <v>126</v>
      </c>
      <c r="B106" s="65" t="s">
        <v>131</v>
      </c>
      <c r="C106" s="65" t="s">
        <v>734</v>
      </c>
      <c r="D106" s="75">
        <v>0.05</v>
      </c>
      <c r="E106" s="80">
        <f>단가대비표!O22</f>
        <v>8627</v>
      </c>
      <c r="F106" s="79">
        <f>TRUNC(E106*D106,1)</f>
        <v>431.3</v>
      </c>
      <c r="G106" s="80">
        <f>단가대비표!P22</f>
        <v>0</v>
      </c>
      <c r="H106" s="79">
        <f>TRUNC(G106*D106,1)</f>
        <v>0</v>
      </c>
      <c r="I106" s="80">
        <f>단가대비표!V22</f>
        <v>0</v>
      </c>
      <c r="J106" s="79">
        <f>TRUNC(I106*D106,1)</f>
        <v>0</v>
      </c>
      <c r="K106" s="80">
        <f t="shared" si="33"/>
        <v>8627</v>
      </c>
      <c r="L106" s="79">
        <f t="shared" si="33"/>
        <v>431.3</v>
      </c>
      <c r="M106" s="65" t="s">
        <v>52</v>
      </c>
      <c r="N106" s="66" t="s">
        <v>133</v>
      </c>
      <c r="O106" s="66" t="s">
        <v>762</v>
      </c>
      <c r="P106" s="66" t="s">
        <v>64</v>
      </c>
      <c r="Q106" s="66" t="s">
        <v>64</v>
      </c>
      <c r="R106" s="66" t="s">
        <v>63</v>
      </c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66" t="s">
        <v>52</v>
      </c>
      <c r="AW106" s="66" t="s">
        <v>763</v>
      </c>
      <c r="AX106" s="66" t="s">
        <v>52</v>
      </c>
      <c r="AY106" s="66" t="s">
        <v>52</v>
      </c>
      <c r="AZ106" s="66" t="s">
        <v>52</v>
      </c>
    </row>
    <row r="107" spans="1:52" ht="30" hidden="1" customHeight="1" x14ac:dyDescent="0.3">
      <c r="A107" s="65" t="s">
        <v>737</v>
      </c>
      <c r="B107" s="65" t="s">
        <v>738</v>
      </c>
      <c r="C107" s="65" t="s">
        <v>505</v>
      </c>
      <c r="D107" s="75">
        <v>1</v>
      </c>
      <c r="E107" s="80">
        <f>TRUNC(SUMIF(V105:V109, RIGHTB(O107, 1), F105:F109)*U107, 2)</f>
        <v>172.54</v>
      </c>
      <c r="F107" s="79">
        <f>TRUNC(E107*D107,1)</f>
        <v>172.5</v>
      </c>
      <c r="G107" s="80">
        <v>0</v>
      </c>
      <c r="H107" s="79">
        <f>TRUNC(G107*D107,1)</f>
        <v>0</v>
      </c>
      <c r="I107" s="80">
        <v>0</v>
      </c>
      <c r="J107" s="79">
        <f>TRUNC(I107*D107,1)</f>
        <v>0</v>
      </c>
      <c r="K107" s="80">
        <f t="shared" si="33"/>
        <v>172.5</v>
      </c>
      <c r="L107" s="79">
        <f t="shared" si="33"/>
        <v>172.5</v>
      </c>
      <c r="M107" s="65" t="s">
        <v>52</v>
      </c>
      <c r="N107" s="66" t="s">
        <v>133</v>
      </c>
      <c r="O107" s="66" t="s">
        <v>510</v>
      </c>
      <c r="P107" s="66" t="s">
        <v>64</v>
      </c>
      <c r="Q107" s="66" t="s">
        <v>64</v>
      </c>
      <c r="R107" s="66" t="s">
        <v>64</v>
      </c>
      <c r="S107" s="76">
        <v>0</v>
      </c>
      <c r="T107" s="76">
        <v>0</v>
      </c>
      <c r="U107" s="76">
        <v>0.02</v>
      </c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66" t="s">
        <v>52</v>
      </c>
      <c r="AW107" s="66" t="s">
        <v>764</v>
      </c>
      <c r="AX107" s="66" t="s">
        <v>52</v>
      </c>
      <c r="AY107" s="66" t="s">
        <v>52</v>
      </c>
      <c r="AZ107" s="66" t="s">
        <v>52</v>
      </c>
    </row>
    <row r="108" spans="1:52" ht="30" hidden="1" customHeight="1" x14ac:dyDescent="0.3">
      <c r="A108" s="65" t="s">
        <v>757</v>
      </c>
      <c r="B108" s="65" t="s">
        <v>588</v>
      </c>
      <c r="C108" s="65" t="s">
        <v>589</v>
      </c>
      <c r="D108" s="75">
        <v>8.8800000000000004E-2</v>
      </c>
      <c r="E108" s="80">
        <f>단가대비표!O124</f>
        <v>0</v>
      </c>
      <c r="F108" s="79">
        <f>TRUNC(E108*D108,1)</f>
        <v>0</v>
      </c>
      <c r="G108" s="80">
        <f>단가대비표!P124</f>
        <v>303632</v>
      </c>
      <c r="H108" s="79">
        <f>TRUNC(G108*D108,1)</f>
        <v>26962.5</v>
      </c>
      <c r="I108" s="80">
        <f>단가대비표!V124</f>
        <v>0</v>
      </c>
      <c r="J108" s="79">
        <f>TRUNC(I108*D108,1)</f>
        <v>0</v>
      </c>
      <c r="K108" s="80">
        <f t="shared" si="33"/>
        <v>303632</v>
      </c>
      <c r="L108" s="79">
        <f t="shared" si="33"/>
        <v>26962.5</v>
      </c>
      <c r="M108" s="65" t="s">
        <v>52</v>
      </c>
      <c r="N108" s="66" t="s">
        <v>133</v>
      </c>
      <c r="O108" s="66" t="s">
        <v>758</v>
      </c>
      <c r="P108" s="66" t="s">
        <v>64</v>
      </c>
      <c r="Q108" s="66" t="s">
        <v>64</v>
      </c>
      <c r="R108" s="66" t="s">
        <v>63</v>
      </c>
      <c r="S108" s="76"/>
      <c r="T108" s="76"/>
      <c r="U108" s="76"/>
      <c r="V108" s="76"/>
      <c r="W108" s="76">
        <v>2</v>
      </c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66" t="s">
        <v>52</v>
      </c>
      <c r="AW108" s="66" t="s">
        <v>765</v>
      </c>
      <c r="AX108" s="66" t="s">
        <v>52</v>
      </c>
      <c r="AY108" s="66" t="s">
        <v>52</v>
      </c>
      <c r="AZ108" s="66" t="s">
        <v>52</v>
      </c>
    </row>
    <row r="109" spans="1:52" ht="30" hidden="1" customHeight="1" x14ac:dyDescent="0.3">
      <c r="A109" s="65" t="s">
        <v>687</v>
      </c>
      <c r="B109" s="65" t="s">
        <v>3057</v>
      </c>
      <c r="C109" s="65" t="s">
        <v>505</v>
      </c>
      <c r="D109" s="75">
        <v>1</v>
      </c>
      <c r="E109" s="80">
        <f>ROUND(0.02*H110,2)</f>
        <v>539.24</v>
      </c>
      <c r="F109" s="79">
        <f>TRUNC(E109*D109,1)</f>
        <v>539.20000000000005</v>
      </c>
      <c r="G109" s="80">
        <v>0</v>
      </c>
      <c r="H109" s="79">
        <f>TRUNC(G109*D109,1)</f>
        <v>0</v>
      </c>
      <c r="I109" s="80">
        <v>0</v>
      </c>
      <c r="J109" s="79">
        <f>TRUNC(I109*D109,1)</f>
        <v>0</v>
      </c>
      <c r="K109" s="80">
        <f t="shared" si="33"/>
        <v>539.20000000000005</v>
      </c>
      <c r="L109" s="79">
        <f t="shared" si="33"/>
        <v>539.20000000000005</v>
      </c>
      <c r="M109" s="65" t="s">
        <v>52</v>
      </c>
      <c r="N109" s="66" t="s">
        <v>133</v>
      </c>
      <c r="O109" s="66" t="s">
        <v>542</v>
      </c>
      <c r="P109" s="66" t="s">
        <v>64</v>
      </c>
      <c r="Q109" s="66" t="s">
        <v>64</v>
      </c>
      <c r="R109" s="66" t="s">
        <v>64</v>
      </c>
      <c r="S109" s="76">
        <v>1</v>
      </c>
      <c r="T109" s="76">
        <v>0</v>
      </c>
      <c r="U109" s="76">
        <v>0.03</v>
      </c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66" t="s">
        <v>52</v>
      </c>
      <c r="AW109" s="66" t="s">
        <v>766</v>
      </c>
      <c r="AX109" s="66" t="s">
        <v>52</v>
      </c>
      <c r="AY109" s="66" t="s">
        <v>52</v>
      </c>
      <c r="AZ109" s="66" t="s">
        <v>52</v>
      </c>
    </row>
    <row r="110" spans="1:52" ht="30" hidden="1" customHeight="1" x14ac:dyDescent="0.3">
      <c r="A110" s="65" t="s">
        <v>595</v>
      </c>
      <c r="B110" s="65" t="s">
        <v>52</v>
      </c>
      <c r="C110" s="65" t="s">
        <v>52</v>
      </c>
      <c r="D110" s="75"/>
      <c r="E110" s="80"/>
      <c r="F110" s="79">
        <f>TRUNC(SUMIF(N105:N109, N104, F105:F109),0)</f>
        <v>9770</v>
      </c>
      <c r="G110" s="80"/>
      <c r="H110" s="79">
        <f>TRUNC(SUMIF(N105:N109, N104, H105:H109),0)</f>
        <v>26962</v>
      </c>
      <c r="I110" s="80"/>
      <c r="J110" s="79">
        <f>TRUNC(SUMIF(N105:N109, N104, J105:J109),0)</f>
        <v>0</v>
      </c>
      <c r="K110" s="80"/>
      <c r="L110" s="79">
        <f>F110+H110+J110</f>
        <v>36732</v>
      </c>
      <c r="M110" s="65" t="s">
        <v>52</v>
      </c>
      <c r="N110" s="66" t="s">
        <v>207</v>
      </c>
      <c r="O110" s="66" t="s">
        <v>207</v>
      </c>
      <c r="P110" s="66" t="s">
        <v>52</v>
      </c>
      <c r="Q110" s="66" t="s">
        <v>52</v>
      </c>
      <c r="R110" s="66" t="s">
        <v>52</v>
      </c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66" t="s">
        <v>52</v>
      </c>
      <c r="AW110" s="66" t="s">
        <v>52</v>
      </c>
      <c r="AX110" s="66" t="s">
        <v>52</v>
      </c>
      <c r="AY110" s="66" t="s">
        <v>52</v>
      </c>
      <c r="AZ110" s="66" t="s">
        <v>52</v>
      </c>
    </row>
    <row r="111" spans="1:52" ht="30" hidden="1" customHeight="1" x14ac:dyDescent="0.3">
      <c r="A111" s="75"/>
      <c r="B111" s="75"/>
      <c r="C111" s="75"/>
      <c r="D111" s="75"/>
      <c r="E111" s="80"/>
      <c r="F111" s="79"/>
      <c r="G111" s="80"/>
      <c r="H111" s="79"/>
      <c r="I111" s="80"/>
      <c r="J111" s="79"/>
      <c r="K111" s="80"/>
      <c r="L111" s="79"/>
      <c r="M111" s="75"/>
    </row>
    <row r="112" spans="1:52" ht="30" hidden="1" customHeight="1" x14ac:dyDescent="0.3">
      <c r="A112" s="230" t="s">
        <v>767</v>
      </c>
      <c r="B112" s="230"/>
      <c r="C112" s="230"/>
      <c r="D112" s="230"/>
      <c r="E112" s="231"/>
      <c r="F112" s="232"/>
      <c r="G112" s="231"/>
      <c r="H112" s="232"/>
      <c r="I112" s="231"/>
      <c r="J112" s="232"/>
      <c r="K112" s="231"/>
      <c r="L112" s="232"/>
      <c r="M112" s="230"/>
      <c r="N112" s="78" t="s">
        <v>317</v>
      </c>
    </row>
    <row r="113" spans="1:52" ht="30" hidden="1" customHeight="1" x14ac:dyDescent="0.3">
      <c r="A113" s="65" t="s">
        <v>313</v>
      </c>
      <c r="B113" s="65" t="s">
        <v>314</v>
      </c>
      <c r="C113" s="65" t="s">
        <v>315</v>
      </c>
      <c r="D113" s="75">
        <v>1</v>
      </c>
      <c r="E113" s="80">
        <f>단가대비표!O58</f>
        <v>56367</v>
      </c>
      <c r="F113" s="79">
        <f>TRUNC(E113*D113,1)</f>
        <v>56367</v>
      </c>
      <c r="G113" s="80">
        <f>단가대비표!P58</f>
        <v>0</v>
      </c>
      <c r="H113" s="79">
        <f>TRUNC(G113*D113,1)</f>
        <v>0</v>
      </c>
      <c r="I113" s="80">
        <f>단가대비표!V58</f>
        <v>0</v>
      </c>
      <c r="J113" s="79">
        <f>TRUNC(I113*D113,1)</f>
        <v>0</v>
      </c>
      <c r="K113" s="80">
        <f t="shared" ref="K113:L115" si="34">TRUNC(E113+G113+I113,1)</f>
        <v>56367</v>
      </c>
      <c r="L113" s="79">
        <f t="shared" si="34"/>
        <v>56367</v>
      </c>
      <c r="M113" s="65" t="s">
        <v>52</v>
      </c>
      <c r="N113" s="66" t="s">
        <v>317</v>
      </c>
      <c r="O113" s="66" t="s">
        <v>769</v>
      </c>
      <c r="P113" s="66" t="s">
        <v>64</v>
      </c>
      <c r="Q113" s="66" t="s">
        <v>64</v>
      </c>
      <c r="R113" s="66" t="s">
        <v>63</v>
      </c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66" t="s">
        <v>52</v>
      </c>
      <c r="AW113" s="66" t="s">
        <v>770</v>
      </c>
      <c r="AX113" s="66" t="s">
        <v>52</v>
      </c>
      <c r="AY113" s="66" t="s">
        <v>52</v>
      </c>
      <c r="AZ113" s="66" t="s">
        <v>52</v>
      </c>
    </row>
    <row r="114" spans="1:52" ht="30" hidden="1" customHeight="1" x14ac:dyDescent="0.3">
      <c r="A114" s="65" t="s">
        <v>741</v>
      </c>
      <c r="B114" s="65" t="s">
        <v>588</v>
      </c>
      <c r="C114" s="65" t="s">
        <v>589</v>
      </c>
      <c r="D114" s="75">
        <v>0.71</v>
      </c>
      <c r="E114" s="80">
        <f>단가대비표!O123</f>
        <v>0</v>
      </c>
      <c r="F114" s="79">
        <f>TRUNC(E114*D114,1)</f>
        <v>0</v>
      </c>
      <c r="G114" s="80">
        <f>단가대비표!P123</f>
        <v>372997</v>
      </c>
      <c r="H114" s="79">
        <f>TRUNC(G114*D114,1)</f>
        <v>264827.8</v>
      </c>
      <c r="I114" s="80">
        <f>단가대비표!V123</f>
        <v>0</v>
      </c>
      <c r="J114" s="79">
        <f>TRUNC(I114*D114,1)</f>
        <v>0</v>
      </c>
      <c r="K114" s="80">
        <f t="shared" si="34"/>
        <v>372997</v>
      </c>
      <c r="L114" s="79">
        <f t="shared" si="34"/>
        <v>264827.8</v>
      </c>
      <c r="M114" s="65" t="s">
        <v>52</v>
      </c>
      <c r="N114" s="66" t="s">
        <v>317</v>
      </c>
      <c r="O114" s="66" t="s">
        <v>742</v>
      </c>
      <c r="P114" s="66" t="s">
        <v>64</v>
      </c>
      <c r="Q114" s="66" t="s">
        <v>64</v>
      </c>
      <c r="R114" s="66" t="s">
        <v>63</v>
      </c>
      <c r="S114" s="76"/>
      <c r="T114" s="76"/>
      <c r="U114" s="76"/>
      <c r="V114" s="76">
        <v>1</v>
      </c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66" t="s">
        <v>52</v>
      </c>
      <c r="AW114" s="66" t="s">
        <v>771</v>
      </c>
      <c r="AX114" s="66" t="s">
        <v>52</v>
      </c>
      <c r="AY114" s="66" t="s">
        <v>52</v>
      </c>
      <c r="AZ114" s="66" t="s">
        <v>52</v>
      </c>
    </row>
    <row r="115" spans="1:52" ht="30" hidden="1" customHeight="1" x14ac:dyDescent="0.3">
      <c r="A115" s="65" t="s">
        <v>687</v>
      </c>
      <c r="B115" s="65" t="s">
        <v>3057</v>
      </c>
      <c r="C115" s="65" t="s">
        <v>505</v>
      </c>
      <c r="D115" s="75">
        <v>1</v>
      </c>
      <c r="E115" s="80">
        <f>ROUND(0.02*H116,2)</f>
        <v>5296.54</v>
      </c>
      <c r="F115" s="79">
        <f>TRUNC(E115*D115,1)</f>
        <v>5296.5</v>
      </c>
      <c r="G115" s="80">
        <v>0</v>
      </c>
      <c r="H115" s="79">
        <f>TRUNC(G115*D115,1)</f>
        <v>0</v>
      </c>
      <c r="I115" s="80">
        <v>0</v>
      </c>
      <c r="J115" s="79">
        <f>TRUNC(I115*D115,1)</f>
        <v>0</v>
      </c>
      <c r="K115" s="80">
        <f t="shared" si="34"/>
        <v>5296.5</v>
      </c>
      <c r="L115" s="79">
        <f t="shared" si="34"/>
        <v>5296.5</v>
      </c>
      <c r="M115" s="65" t="s">
        <v>52</v>
      </c>
      <c r="N115" s="66" t="s">
        <v>317</v>
      </c>
      <c r="O115" s="66" t="s">
        <v>510</v>
      </c>
      <c r="P115" s="66" t="s">
        <v>64</v>
      </c>
      <c r="Q115" s="66" t="s">
        <v>64</v>
      </c>
      <c r="R115" s="66" t="s">
        <v>64</v>
      </c>
      <c r="S115" s="76">
        <v>1</v>
      </c>
      <c r="T115" s="76">
        <v>0</v>
      </c>
      <c r="U115" s="76">
        <v>0.03</v>
      </c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66" t="s">
        <v>52</v>
      </c>
      <c r="AW115" s="66" t="s">
        <v>772</v>
      </c>
      <c r="AX115" s="66" t="s">
        <v>52</v>
      </c>
      <c r="AY115" s="66" t="s">
        <v>52</v>
      </c>
      <c r="AZ115" s="66" t="s">
        <v>52</v>
      </c>
    </row>
    <row r="116" spans="1:52" ht="30" hidden="1" customHeight="1" x14ac:dyDescent="0.3">
      <c r="A116" s="65" t="s">
        <v>595</v>
      </c>
      <c r="B116" s="65" t="s">
        <v>52</v>
      </c>
      <c r="C116" s="65" t="s">
        <v>52</v>
      </c>
      <c r="D116" s="75"/>
      <c r="E116" s="80"/>
      <c r="F116" s="79">
        <f>TRUNC(SUMIF(N113:N115, N112, F113:F115),0)</f>
        <v>61663</v>
      </c>
      <c r="G116" s="80"/>
      <c r="H116" s="79">
        <f>TRUNC(SUMIF(N113:N115, N112, H113:H115),0)</f>
        <v>264827</v>
      </c>
      <c r="I116" s="80"/>
      <c r="J116" s="79">
        <f>TRUNC(SUMIF(N113:N115, N112, J113:J115),0)</f>
        <v>0</v>
      </c>
      <c r="K116" s="80"/>
      <c r="L116" s="79">
        <f>F116+H116+J116</f>
        <v>326490</v>
      </c>
      <c r="M116" s="65" t="s">
        <v>52</v>
      </c>
      <c r="N116" s="66" t="s">
        <v>207</v>
      </c>
      <c r="O116" s="66" t="s">
        <v>207</v>
      </c>
      <c r="P116" s="66" t="s">
        <v>52</v>
      </c>
      <c r="Q116" s="66" t="s">
        <v>52</v>
      </c>
      <c r="R116" s="66" t="s">
        <v>52</v>
      </c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66" t="s">
        <v>52</v>
      </c>
      <c r="AW116" s="66" t="s">
        <v>52</v>
      </c>
      <c r="AX116" s="66" t="s">
        <v>52</v>
      </c>
      <c r="AY116" s="66" t="s">
        <v>52</v>
      </c>
      <c r="AZ116" s="66" t="s">
        <v>52</v>
      </c>
    </row>
    <row r="117" spans="1:52" ht="30" hidden="1" customHeight="1" x14ac:dyDescent="0.3">
      <c r="A117" s="75"/>
      <c r="B117" s="75"/>
      <c r="C117" s="75"/>
      <c r="D117" s="75"/>
      <c r="E117" s="80"/>
      <c r="F117" s="79"/>
      <c r="G117" s="80"/>
      <c r="H117" s="79"/>
      <c r="I117" s="80"/>
      <c r="J117" s="79"/>
      <c r="K117" s="80"/>
      <c r="L117" s="79"/>
      <c r="M117" s="75"/>
    </row>
    <row r="118" spans="1:52" ht="30" hidden="1" customHeight="1" x14ac:dyDescent="0.3">
      <c r="A118" s="230" t="s">
        <v>773</v>
      </c>
      <c r="B118" s="230"/>
      <c r="C118" s="230"/>
      <c r="D118" s="230"/>
      <c r="E118" s="231"/>
      <c r="F118" s="232"/>
      <c r="G118" s="231"/>
      <c r="H118" s="232"/>
      <c r="I118" s="231"/>
      <c r="J118" s="232"/>
      <c r="K118" s="231"/>
      <c r="L118" s="232"/>
      <c r="M118" s="230"/>
      <c r="N118" s="78" t="s">
        <v>301</v>
      </c>
    </row>
    <row r="119" spans="1:52" ht="30" hidden="1" customHeight="1" x14ac:dyDescent="0.3">
      <c r="A119" s="65" t="s">
        <v>774</v>
      </c>
      <c r="B119" s="65" t="s">
        <v>299</v>
      </c>
      <c r="C119" s="65" t="s">
        <v>171</v>
      </c>
      <c r="D119" s="75">
        <v>1</v>
      </c>
      <c r="E119" s="80">
        <f>단가대비표!O60</f>
        <v>1210</v>
      </c>
      <c r="F119" s="79">
        <f>TRUNC(E119*D119,1)</f>
        <v>1210</v>
      </c>
      <c r="G119" s="80">
        <f>단가대비표!P60</f>
        <v>0</v>
      </c>
      <c r="H119" s="79">
        <f>TRUNC(G119*D119,1)</f>
        <v>0</v>
      </c>
      <c r="I119" s="80">
        <f>단가대비표!V60</f>
        <v>0</v>
      </c>
      <c r="J119" s="79">
        <f>TRUNC(I119*D119,1)</f>
        <v>0</v>
      </c>
      <c r="K119" s="80">
        <f t="shared" ref="K119:L121" si="35">TRUNC(E119+G119+I119,1)</f>
        <v>1210</v>
      </c>
      <c r="L119" s="79">
        <f t="shared" si="35"/>
        <v>1210</v>
      </c>
      <c r="M119" s="65" t="s">
        <v>52</v>
      </c>
      <c r="N119" s="66" t="s">
        <v>301</v>
      </c>
      <c r="O119" s="66" t="s">
        <v>775</v>
      </c>
      <c r="P119" s="66" t="s">
        <v>64</v>
      </c>
      <c r="Q119" s="66" t="s">
        <v>64</v>
      </c>
      <c r="R119" s="66" t="s">
        <v>63</v>
      </c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66" t="s">
        <v>52</v>
      </c>
      <c r="AW119" s="66" t="s">
        <v>776</v>
      </c>
      <c r="AX119" s="66" t="s">
        <v>52</v>
      </c>
      <c r="AY119" s="66" t="s">
        <v>52</v>
      </c>
      <c r="AZ119" s="66" t="s">
        <v>52</v>
      </c>
    </row>
    <row r="120" spans="1:52" ht="30" hidden="1" customHeight="1" x14ac:dyDescent="0.3">
      <c r="A120" s="65" t="s">
        <v>757</v>
      </c>
      <c r="B120" s="65" t="s">
        <v>588</v>
      </c>
      <c r="C120" s="65" t="s">
        <v>589</v>
      </c>
      <c r="D120" s="75">
        <v>0.12959999999999999</v>
      </c>
      <c r="E120" s="80">
        <f>단가대비표!O124</f>
        <v>0</v>
      </c>
      <c r="F120" s="79">
        <f>TRUNC(E120*D120,1)</f>
        <v>0</v>
      </c>
      <c r="G120" s="80">
        <f>단가대비표!P124</f>
        <v>303632</v>
      </c>
      <c r="H120" s="79">
        <f>TRUNC(G120*D120,1)</f>
        <v>39350.699999999997</v>
      </c>
      <c r="I120" s="80">
        <f>단가대비표!V124</f>
        <v>0</v>
      </c>
      <c r="J120" s="79">
        <f>TRUNC(I120*D120,1)</f>
        <v>0</v>
      </c>
      <c r="K120" s="80">
        <f t="shared" si="35"/>
        <v>303632</v>
      </c>
      <c r="L120" s="79">
        <f t="shared" si="35"/>
        <v>39350.699999999997</v>
      </c>
      <c r="M120" s="65" t="s">
        <v>52</v>
      </c>
      <c r="N120" s="66" t="s">
        <v>301</v>
      </c>
      <c r="O120" s="66" t="s">
        <v>758</v>
      </c>
      <c r="P120" s="66" t="s">
        <v>64</v>
      </c>
      <c r="Q120" s="66" t="s">
        <v>64</v>
      </c>
      <c r="R120" s="66" t="s">
        <v>63</v>
      </c>
      <c r="S120" s="76"/>
      <c r="T120" s="76"/>
      <c r="U120" s="76"/>
      <c r="V120" s="76">
        <v>1</v>
      </c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66" t="s">
        <v>52</v>
      </c>
      <c r="AW120" s="66" t="s">
        <v>777</v>
      </c>
      <c r="AX120" s="66" t="s">
        <v>52</v>
      </c>
      <c r="AY120" s="66" t="s">
        <v>52</v>
      </c>
      <c r="AZ120" s="66" t="s">
        <v>52</v>
      </c>
    </row>
    <row r="121" spans="1:52" ht="30" hidden="1" customHeight="1" x14ac:dyDescent="0.3">
      <c r="A121" s="65" t="s">
        <v>687</v>
      </c>
      <c r="B121" s="65" t="s">
        <v>3057</v>
      </c>
      <c r="C121" s="65" t="s">
        <v>505</v>
      </c>
      <c r="D121" s="75">
        <v>1</v>
      </c>
      <c r="E121" s="80">
        <f>ROUND(0.02*H122,2)</f>
        <v>787</v>
      </c>
      <c r="F121" s="79">
        <f>TRUNC(E121*D121,1)</f>
        <v>787</v>
      </c>
      <c r="G121" s="80">
        <v>0</v>
      </c>
      <c r="H121" s="79">
        <f>TRUNC(G121*D121,1)</f>
        <v>0</v>
      </c>
      <c r="I121" s="80">
        <v>0</v>
      </c>
      <c r="J121" s="79">
        <f>TRUNC(I121*D121,1)</f>
        <v>0</v>
      </c>
      <c r="K121" s="80">
        <f t="shared" si="35"/>
        <v>787</v>
      </c>
      <c r="L121" s="79">
        <f t="shared" si="35"/>
        <v>787</v>
      </c>
      <c r="M121" s="65" t="s">
        <v>52</v>
      </c>
      <c r="N121" s="66" t="s">
        <v>301</v>
      </c>
      <c r="O121" s="66" t="s">
        <v>510</v>
      </c>
      <c r="P121" s="66" t="s">
        <v>64</v>
      </c>
      <c r="Q121" s="66" t="s">
        <v>64</v>
      </c>
      <c r="R121" s="66" t="s">
        <v>64</v>
      </c>
      <c r="S121" s="76">
        <v>1</v>
      </c>
      <c r="T121" s="76">
        <v>0</v>
      </c>
      <c r="U121" s="76">
        <v>0.03</v>
      </c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66" t="s">
        <v>52</v>
      </c>
      <c r="AW121" s="66" t="s">
        <v>778</v>
      </c>
      <c r="AX121" s="66" t="s">
        <v>52</v>
      </c>
      <c r="AY121" s="66" t="s">
        <v>52</v>
      </c>
      <c r="AZ121" s="66" t="s">
        <v>52</v>
      </c>
    </row>
    <row r="122" spans="1:52" ht="30" hidden="1" customHeight="1" x14ac:dyDescent="0.3">
      <c r="A122" s="65" t="s">
        <v>595</v>
      </c>
      <c r="B122" s="65" t="s">
        <v>52</v>
      </c>
      <c r="C122" s="65" t="s">
        <v>52</v>
      </c>
      <c r="D122" s="75"/>
      <c r="E122" s="80"/>
      <c r="F122" s="79">
        <f>TRUNC(SUMIF(N119:N121, N118, F119:F121),0)</f>
        <v>1997</v>
      </c>
      <c r="G122" s="80"/>
      <c r="H122" s="79">
        <f>TRUNC(SUMIF(N119:N121, N118, H119:H121),0)</f>
        <v>39350</v>
      </c>
      <c r="I122" s="80"/>
      <c r="J122" s="79">
        <f>TRUNC(SUMIF(N119:N121, N118, J119:J121),0)</f>
        <v>0</v>
      </c>
      <c r="K122" s="80"/>
      <c r="L122" s="79">
        <f>F122+H122+J122</f>
        <v>41347</v>
      </c>
      <c r="M122" s="65" t="s">
        <v>52</v>
      </c>
      <c r="N122" s="66" t="s">
        <v>207</v>
      </c>
      <c r="O122" s="66" t="s">
        <v>207</v>
      </c>
      <c r="P122" s="66" t="s">
        <v>52</v>
      </c>
      <c r="Q122" s="66" t="s">
        <v>52</v>
      </c>
      <c r="R122" s="66" t="s">
        <v>52</v>
      </c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66" t="s">
        <v>52</v>
      </c>
      <c r="AW122" s="66" t="s">
        <v>52</v>
      </c>
      <c r="AX122" s="66" t="s">
        <v>52</v>
      </c>
      <c r="AY122" s="66" t="s">
        <v>52</v>
      </c>
      <c r="AZ122" s="66" t="s">
        <v>52</v>
      </c>
    </row>
    <row r="123" spans="1:52" ht="30" hidden="1" customHeight="1" x14ac:dyDescent="0.3">
      <c r="A123" s="75"/>
      <c r="B123" s="75"/>
      <c r="C123" s="75"/>
      <c r="D123" s="75"/>
      <c r="E123" s="80"/>
      <c r="F123" s="79"/>
      <c r="G123" s="80"/>
      <c r="H123" s="79"/>
      <c r="I123" s="80"/>
      <c r="J123" s="79"/>
      <c r="K123" s="80"/>
      <c r="L123" s="79"/>
      <c r="M123" s="75"/>
    </row>
    <row r="124" spans="1:52" ht="30" hidden="1" customHeight="1" x14ac:dyDescent="0.3">
      <c r="A124" s="230" t="s">
        <v>779</v>
      </c>
      <c r="B124" s="230"/>
      <c r="C124" s="230"/>
      <c r="D124" s="230"/>
      <c r="E124" s="231"/>
      <c r="F124" s="232"/>
      <c r="G124" s="231"/>
      <c r="H124" s="232"/>
      <c r="I124" s="231"/>
      <c r="J124" s="232"/>
      <c r="K124" s="231"/>
      <c r="L124" s="232"/>
      <c r="M124" s="230"/>
      <c r="N124" s="78" t="s">
        <v>306</v>
      </c>
    </row>
    <row r="125" spans="1:52" ht="30" hidden="1" customHeight="1" x14ac:dyDescent="0.3">
      <c r="A125" s="65" t="s">
        <v>781</v>
      </c>
      <c r="B125" s="65" t="s">
        <v>304</v>
      </c>
      <c r="C125" s="65" t="s">
        <v>171</v>
      </c>
      <c r="D125" s="75">
        <v>1</v>
      </c>
      <c r="E125" s="80">
        <f>단가대비표!O61</f>
        <v>200</v>
      </c>
      <c r="F125" s="79">
        <f>TRUNC(E125*D125,1)</f>
        <v>200</v>
      </c>
      <c r="G125" s="80">
        <f>단가대비표!P61</f>
        <v>0</v>
      </c>
      <c r="H125" s="79">
        <f>TRUNC(G125*D125,1)</f>
        <v>0</v>
      </c>
      <c r="I125" s="80">
        <f>단가대비표!V61</f>
        <v>0</v>
      </c>
      <c r="J125" s="79">
        <f>TRUNC(I125*D125,1)</f>
        <v>0</v>
      </c>
      <c r="K125" s="80">
        <f t="shared" ref="K125:L127" si="36">TRUNC(E125+G125+I125,1)</f>
        <v>200</v>
      </c>
      <c r="L125" s="79">
        <f t="shared" si="36"/>
        <v>200</v>
      </c>
      <c r="M125" s="65" t="s">
        <v>52</v>
      </c>
      <c r="N125" s="66" t="s">
        <v>306</v>
      </c>
      <c r="O125" s="66" t="s">
        <v>782</v>
      </c>
      <c r="P125" s="66" t="s">
        <v>64</v>
      </c>
      <c r="Q125" s="66" t="s">
        <v>64</v>
      </c>
      <c r="R125" s="66" t="s">
        <v>63</v>
      </c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66" t="s">
        <v>52</v>
      </c>
      <c r="AW125" s="66" t="s">
        <v>783</v>
      </c>
      <c r="AX125" s="66" t="s">
        <v>52</v>
      </c>
      <c r="AY125" s="66" t="s">
        <v>52</v>
      </c>
      <c r="AZ125" s="66" t="s">
        <v>52</v>
      </c>
    </row>
    <row r="126" spans="1:52" ht="30" hidden="1" customHeight="1" x14ac:dyDescent="0.3">
      <c r="A126" s="65" t="s">
        <v>684</v>
      </c>
      <c r="B126" s="65" t="s">
        <v>588</v>
      </c>
      <c r="C126" s="65" t="s">
        <v>589</v>
      </c>
      <c r="D126" s="75">
        <v>8.1000000000000003E-2</v>
      </c>
      <c r="E126" s="80">
        <f>단가대비표!O122</f>
        <v>0</v>
      </c>
      <c r="F126" s="79">
        <f>TRUNC(E126*D126,1)</f>
        <v>0</v>
      </c>
      <c r="G126" s="80">
        <f>단가대비표!P122</f>
        <v>273539</v>
      </c>
      <c r="H126" s="79">
        <f>TRUNC(G126*D126,1)</f>
        <v>22156.6</v>
      </c>
      <c r="I126" s="80">
        <f>단가대비표!V122</f>
        <v>0</v>
      </c>
      <c r="J126" s="79">
        <f>TRUNC(I126*D126,1)</f>
        <v>0</v>
      </c>
      <c r="K126" s="80">
        <f t="shared" si="36"/>
        <v>273539</v>
      </c>
      <c r="L126" s="79">
        <f t="shared" si="36"/>
        <v>22156.6</v>
      </c>
      <c r="M126" s="65" t="s">
        <v>52</v>
      </c>
      <c r="N126" s="66" t="s">
        <v>306</v>
      </c>
      <c r="O126" s="66" t="s">
        <v>685</v>
      </c>
      <c r="P126" s="66" t="s">
        <v>64</v>
      </c>
      <c r="Q126" s="66" t="s">
        <v>64</v>
      </c>
      <c r="R126" s="66" t="s">
        <v>63</v>
      </c>
      <c r="S126" s="76"/>
      <c r="T126" s="76"/>
      <c r="U126" s="76"/>
      <c r="V126" s="76">
        <v>1</v>
      </c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66" t="s">
        <v>52</v>
      </c>
      <c r="AW126" s="66" t="s">
        <v>784</v>
      </c>
      <c r="AX126" s="66" t="s">
        <v>52</v>
      </c>
      <c r="AY126" s="66" t="s">
        <v>52</v>
      </c>
      <c r="AZ126" s="66" t="s">
        <v>52</v>
      </c>
    </row>
    <row r="127" spans="1:52" ht="30" hidden="1" customHeight="1" x14ac:dyDescent="0.3">
      <c r="A127" s="65" t="s">
        <v>687</v>
      </c>
      <c r="B127" s="65" t="s">
        <v>3057</v>
      </c>
      <c r="C127" s="65" t="s">
        <v>505</v>
      </c>
      <c r="D127" s="75">
        <v>1</v>
      </c>
      <c r="E127" s="80">
        <f>ROUND(0.02*H128,2)</f>
        <v>443.12</v>
      </c>
      <c r="F127" s="79">
        <f>TRUNC(E127*D127,1)</f>
        <v>443.1</v>
      </c>
      <c r="G127" s="80">
        <v>0</v>
      </c>
      <c r="H127" s="79">
        <f>TRUNC(G127*D127,1)</f>
        <v>0</v>
      </c>
      <c r="I127" s="80">
        <v>0</v>
      </c>
      <c r="J127" s="79">
        <f>TRUNC(I127*D127,1)</f>
        <v>0</v>
      </c>
      <c r="K127" s="80">
        <f t="shared" si="36"/>
        <v>443.1</v>
      </c>
      <c r="L127" s="79">
        <f t="shared" si="36"/>
        <v>443.1</v>
      </c>
      <c r="M127" s="65" t="s">
        <v>52</v>
      </c>
      <c r="N127" s="66" t="s">
        <v>306</v>
      </c>
      <c r="O127" s="66" t="s">
        <v>510</v>
      </c>
      <c r="P127" s="66" t="s">
        <v>64</v>
      </c>
      <c r="Q127" s="66" t="s">
        <v>64</v>
      </c>
      <c r="R127" s="66" t="s">
        <v>64</v>
      </c>
      <c r="S127" s="76">
        <v>1</v>
      </c>
      <c r="T127" s="76">
        <v>0</v>
      </c>
      <c r="U127" s="76">
        <v>0.03</v>
      </c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66" t="s">
        <v>52</v>
      </c>
      <c r="AW127" s="66" t="s">
        <v>785</v>
      </c>
      <c r="AX127" s="66" t="s">
        <v>52</v>
      </c>
      <c r="AY127" s="66" t="s">
        <v>52</v>
      </c>
      <c r="AZ127" s="66" t="s">
        <v>52</v>
      </c>
    </row>
    <row r="128" spans="1:52" ht="30" hidden="1" customHeight="1" x14ac:dyDescent="0.3">
      <c r="A128" s="65" t="s">
        <v>595</v>
      </c>
      <c r="B128" s="65" t="s">
        <v>52</v>
      </c>
      <c r="C128" s="65" t="s">
        <v>52</v>
      </c>
      <c r="D128" s="75"/>
      <c r="E128" s="80"/>
      <c r="F128" s="79">
        <f>TRUNC(SUMIF(N125:N127, N124, F125:F127),0)</f>
        <v>643</v>
      </c>
      <c r="G128" s="80"/>
      <c r="H128" s="79">
        <f>TRUNC(SUMIF(N125:N127, N124, H125:H127),0)</f>
        <v>22156</v>
      </c>
      <c r="I128" s="80"/>
      <c r="J128" s="79">
        <f>TRUNC(SUMIF(N125:N127, N124, J125:J127),0)</f>
        <v>0</v>
      </c>
      <c r="K128" s="80"/>
      <c r="L128" s="79">
        <f>F128+H128+J128</f>
        <v>22799</v>
      </c>
      <c r="M128" s="65" t="s">
        <v>52</v>
      </c>
      <c r="N128" s="66" t="s">
        <v>207</v>
      </c>
      <c r="O128" s="66" t="s">
        <v>207</v>
      </c>
      <c r="P128" s="66" t="s">
        <v>52</v>
      </c>
      <c r="Q128" s="66" t="s">
        <v>52</v>
      </c>
      <c r="R128" s="66" t="s">
        <v>52</v>
      </c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66" t="s">
        <v>52</v>
      </c>
      <c r="AW128" s="66" t="s">
        <v>52</v>
      </c>
      <c r="AX128" s="66" t="s">
        <v>52</v>
      </c>
      <c r="AY128" s="66" t="s">
        <v>52</v>
      </c>
      <c r="AZ128" s="66" t="s">
        <v>52</v>
      </c>
    </row>
    <row r="129" spans="1:52" ht="30" hidden="1" customHeight="1" x14ac:dyDescent="0.3">
      <c r="A129" s="75"/>
      <c r="B129" s="75"/>
      <c r="C129" s="75"/>
      <c r="D129" s="75"/>
      <c r="E129" s="80"/>
      <c r="F129" s="79"/>
      <c r="G129" s="80"/>
      <c r="H129" s="79"/>
      <c r="I129" s="80"/>
      <c r="J129" s="79"/>
      <c r="K129" s="80"/>
      <c r="L129" s="79"/>
      <c r="M129" s="75"/>
    </row>
    <row r="130" spans="1:52" ht="30" hidden="1" customHeight="1" x14ac:dyDescent="0.3">
      <c r="A130" s="230" t="s">
        <v>786</v>
      </c>
      <c r="B130" s="230"/>
      <c r="C130" s="230"/>
      <c r="D130" s="230"/>
      <c r="E130" s="231"/>
      <c r="F130" s="232"/>
      <c r="G130" s="231"/>
      <c r="H130" s="232"/>
      <c r="I130" s="231"/>
      <c r="J130" s="232"/>
      <c r="K130" s="231"/>
      <c r="L130" s="232"/>
      <c r="M130" s="230"/>
      <c r="N130" s="78" t="s">
        <v>311</v>
      </c>
    </row>
    <row r="131" spans="1:52" ht="30" hidden="1" customHeight="1" x14ac:dyDescent="0.3">
      <c r="A131" s="65" t="s">
        <v>781</v>
      </c>
      <c r="B131" s="65" t="s">
        <v>309</v>
      </c>
      <c r="C131" s="65" t="s">
        <v>171</v>
      </c>
      <c r="D131" s="75">
        <v>1</v>
      </c>
      <c r="E131" s="80">
        <f>단가대비표!O62</f>
        <v>260</v>
      </c>
      <c r="F131" s="79">
        <f>TRUNC(E131*D131,1)</f>
        <v>260</v>
      </c>
      <c r="G131" s="80">
        <f>단가대비표!P62</f>
        <v>0</v>
      </c>
      <c r="H131" s="79">
        <f>TRUNC(G131*D131,1)</f>
        <v>0</v>
      </c>
      <c r="I131" s="80">
        <f>단가대비표!V62</f>
        <v>0</v>
      </c>
      <c r="J131" s="79">
        <f>TRUNC(I131*D131,1)</f>
        <v>0</v>
      </c>
      <c r="K131" s="80">
        <f t="shared" ref="K131:L133" si="37">TRUNC(E131+G131+I131,1)</f>
        <v>260</v>
      </c>
      <c r="L131" s="79">
        <f t="shared" si="37"/>
        <v>260</v>
      </c>
      <c r="M131" s="65" t="s">
        <v>52</v>
      </c>
      <c r="N131" s="66" t="s">
        <v>311</v>
      </c>
      <c r="O131" s="66" t="s">
        <v>787</v>
      </c>
      <c r="P131" s="66" t="s">
        <v>64</v>
      </c>
      <c r="Q131" s="66" t="s">
        <v>64</v>
      </c>
      <c r="R131" s="66" t="s">
        <v>63</v>
      </c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66" t="s">
        <v>52</v>
      </c>
      <c r="AW131" s="66" t="s">
        <v>788</v>
      </c>
      <c r="AX131" s="66" t="s">
        <v>52</v>
      </c>
      <c r="AY131" s="66" t="s">
        <v>52</v>
      </c>
      <c r="AZ131" s="66" t="s">
        <v>52</v>
      </c>
    </row>
    <row r="132" spans="1:52" ht="30" hidden="1" customHeight="1" x14ac:dyDescent="0.3">
      <c r="A132" s="65" t="s">
        <v>757</v>
      </c>
      <c r="B132" s="65" t="s">
        <v>588</v>
      </c>
      <c r="C132" s="65" t="s">
        <v>589</v>
      </c>
      <c r="D132" s="75">
        <v>0.1188</v>
      </c>
      <c r="E132" s="80">
        <f>단가대비표!O124</f>
        <v>0</v>
      </c>
      <c r="F132" s="79">
        <f>TRUNC(E132*D132,1)</f>
        <v>0</v>
      </c>
      <c r="G132" s="80">
        <f>단가대비표!P124</f>
        <v>303632</v>
      </c>
      <c r="H132" s="79">
        <f>TRUNC(G132*D132,1)</f>
        <v>36071.4</v>
      </c>
      <c r="I132" s="80">
        <f>단가대비표!V124</f>
        <v>0</v>
      </c>
      <c r="J132" s="79">
        <f>TRUNC(I132*D132,1)</f>
        <v>0</v>
      </c>
      <c r="K132" s="80">
        <f t="shared" si="37"/>
        <v>303632</v>
      </c>
      <c r="L132" s="79">
        <f t="shared" si="37"/>
        <v>36071.4</v>
      </c>
      <c r="M132" s="65" t="s">
        <v>52</v>
      </c>
      <c r="N132" s="66" t="s">
        <v>311</v>
      </c>
      <c r="O132" s="66" t="s">
        <v>758</v>
      </c>
      <c r="P132" s="66" t="s">
        <v>64</v>
      </c>
      <c r="Q132" s="66" t="s">
        <v>64</v>
      </c>
      <c r="R132" s="66" t="s">
        <v>63</v>
      </c>
      <c r="S132" s="76"/>
      <c r="T132" s="76"/>
      <c r="U132" s="76"/>
      <c r="V132" s="76">
        <v>1</v>
      </c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66" t="s">
        <v>52</v>
      </c>
      <c r="AW132" s="66" t="s">
        <v>789</v>
      </c>
      <c r="AX132" s="66" t="s">
        <v>52</v>
      </c>
      <c r="AY132" s="66" t="s">
        <v>52</v>
      </c>
      <c r="AZ132" s="66" t="s">
        <v>52</v>
      </c>
    </row>
    <row r="133" spans="1:52" ht="30" hidden="1" customHeight="1" x14ac:dyDescent="0.3">
      <c r="A133" s="65" t="s">
        <v>687</v>
      </c>
      <c r="B133" s="65" t="s">
        <v>3057</v>
      </c>
      <c r="C133" s="65" t="s">
        <v>505</v>
      </c>
      <c r="D133" s="75">
        <v>1</v>
      </c>
      <c r="E133" s="80">
        <f>ROUND(0.02*H134,2)</f>
        <v>721.42</v>
      </c>
      <c r="F133" s="79">
        <f>TRUNC(E133*D133,1)</f>
        <v>721.4</v>
      </c>
      <c r="G133" s="80">
        <v>0</v>
      </c>
      <c r="H133" s="79">
        <f>TRUNC(G133*D133,1)</f>
        <v>0</v>
      </c>
      <c r="I133" s="80">
        <v>0</v>
      </c>
      <c r="J133" s="79">
        <f>TRUNC(I133*D133,1)</f>
        <v>0</v>
      </c>
      <c r="K133" s="80">
        <f t="shared" si="37"/>
        <v>721.4</v>
      </c>
      <c r="L133" s="79">
        <f t="shared" si="37"/>
        <v>721.4</v>
      </c>
      <c r="M133" s="65" t="s">
        <v>52</v>
      </c>
      <c r="N133" s="66" t="s">
        <v>311</v>
      </c>
      <c r="O133" s="66" t="s">
        <v>510</v>
      </c>
      <c r="P133" s="66" t="s">
        <v>64</v>
      </c>
      <c r="Q133" s="66" t="s">
        <v>64</v>
      </c>
      <c r="R133" s="66" t="s">
        <v>64</v>
      </c>
      <c r="S133" s="76">
        <v>1</v>
      </c>
      <c r="T133" s="76">
        <v>0</v>
      </c>
      <c r="U133" s="76">
        <v>0.03</v>
      </c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66" t="s">
        <v>52</v>
      </c>
      <c r="AW133" s="66" t="s">
        <v>790</v>
      </c>
      <c r="AX133" s="66" t="s">
        <v>52</v>
      </c>
      <c r="AY133" s="66" t="s">
        <v>52</v>
      </c>
      <c r="AZ133" s="66" t="s">
        <v>52</v>
      </c>
    </row>
    <row r="134" spans="1:52" ht="30" hidden="1" customHeight="1" x14ac:dyDescent="0.3">
      <c r="A134" s="65" t="s">
        <v>595</v>
      </c>
      <c r="B134" s="65" t="s">
        <v>52</v>
      </c>
      <c r="C134" s="65" t="s">
        <v>52</v>
      </c>
      <c r="D134" s="75"/>
      <c r="E134" s="80"/>
      <c r="F134" s="79">
        <f>TRUNC(SUMIF(N131:N133, N130, F131:F133),0)</f>
        <v>981</v>
      </c>
      <c r="G134" s="80"/>
      <c r="H134" s="79">
        <f>TRUNC(SUMIF(N131:N133, N130, H131:H133),0)</f>
        <v>36071</v>
      </c>
      <c r="I134" s="80"/>
      <c r="J134" s="79">
        <f>TRUNC(SUMIF(N131:N133, N130, J131:J133),0)</f>
        <v>0</v>
      </c>
      <c r="K134" s="80"/>
      <c r="L134" s="79">
        <f>F134+H134+J134</f>
        <v>37052</v>
      </c>
      <c r="M134" s="65" t="s">
        <v>52</v>
      </c>
      <c r="N134" s="66" t="s">
        <v>207</v>
      </c>
      <c r="O134" s="66" t="s">
        <v>207</v>
      </c>
      <c r="P134" s="66" t="s">
        <v>52</v>
      </c>
      <c r="Q134" s="66" t="s">
        <v>52</v>
      </c>
      <c r="R134" s="66" t="s">
        <v>52</v>
      </c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66" t="s">
        <v>52</v>
      </c>
      <c r="AW134" s="66" t="s">
        <v>52</v>
      </c>
      <c r="AX134" s="66" t="s">
        <v>52</v>
      </c>
      <c r="AY134" s="66" t="s">
        <v>52</v>
      </c>
      <c r="AZ134" s="66" t="s">
        <v>52</v>
      </c>
    </row>
    <row r="135" spans="1:52" ht="30" hidden="1" customHeight="1" x14ac:dyDescent="0.3">
      <c r="A135" s="75"/>
      <c r="B135" s="75"/>
      <c r="C135" s="75"/>
      <c r="D135" s="75"/>
      <c r="E135" s="80"/>
      <c r="F135" s="79"/>
      <c r="G135" s="80"/>
      <c r="H135" s="79"/>
      <c r="I135" s="80"/>
      <c r="J135" s="79"/>
      <c r="K135" s="80"/>
      <c r="L135" s="79"/>
      <c r="M135" s="75"/>
    </row>
    <row r="136" spans="1:52" ht="30" hidden="1" customHeight="1" x14ac:dyDescent="0.3">
      <c r="A136" s="230" t="s">
        <v>791</v>
      </c>
      <c r="B136" s="230"/>
      <c r="C136" s="230"/>
      <c r="D136" s="230"/>
      <c r="E136" s="231"/>
      <c r="F136" s="232"/>
      <c r="G136" s="231"/>
      <c r="H136" s="232"/>
      <c r="I136" s="231"/>
      <c r="J136" s="232"/>
      <c r="K136" s="231"/>
      <c r="L136" s="232"/>
      <c r="M136" s="230"/>
      <c r="N136" s="78" t="s">
        <v>432</v>
      </c>
    </row>
    <row r="137" spans="1:52" ht="30" hidden="1" customHeight="1" x14ac:dyDescent="0.3">
      <c r="A137" s="65" t="s">
        <v>434</v>
      </c>
      <c r="B137" s="65" t="s">
        <v>793</v>
      </c>
      <c r="C137" s="65" t="s">
        <v>137</v>
      </c>
      <c r="D137" s="75">
        <v>1</v>
      </c>
      <c r="E137" s="80">
        <f>단가대비표!O106</f>
        <v>860</v>
      </c>
      <c r="F137" s="79">
        <f>TRUNC(E137*D137,1)</f>
        <v>860</v>
      </c>
      <c r="G137" s="80">
        <f>단가대비표!P106</f>
        <v>0</v>
      </c>
      <c r="H137" s="79">
        <f>TRUNC(G137*D137,1)</f>
        <v>0</v>
      </c>
      <c r="I137" s="80">
        <f>단가대비표!V106</f>
        <v>0</v>
      </c>
      <c r="J137" s="79">
        <f>TRUNC(I137*D137,1)</f>
        <v>0</v>
      </c>
      <c r="K137" s="80">
        <f t="shared" ref="K137:L141" si="38">TRUNC(E137+G137+I137,1)</f>
        <v>860</v>
      </c>
      <c r="L137" s="79">
        <f t="shared" si="38"/>
        <v>860</v>
      </c>
      <c r="M137" s="65" t="s">
        <v>52</v>
      </c>
      <c r="N137" s="66" t="s">
        <v>432</v>
      </c>
      <c r="O137" s="66" t="s">
        <v>794</v>
      </c>
      <c r="P137" s="66" t="s">
        <v>64</v>
      </c>
      <c r="Q137" s="66" t="s">
        <v>64</v>
      </c>
      <c r="R137" s="66" t="s">
        <v>63</v>
      </c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66" t="s">
        <v>52</v>
      </c>
      <c r="AW137" s="66" t="s">
        <v>795</v>
      </c>
      <c r="AX137" s="66" t="s">
        <v>52</v>
      </c>
      <c r="AY137" s="66" t="s">
        <v>52</v>
      </c>
      <c r="AZ137" s="66" t="s">
        <v>52</v>
      </c>
    </row>
    <row r="138" spans="1:52" ht="30" hidden="1" customHeight="1" x14ac:dyDescent="0.3">
      <c r="A138" s="65" t="s">
        <v>796</v>
      </c>
      <c r="B138" s="65" t="s">
        <v>797</v>
      </c>
      <c r="C138" s="65" t="s">
        <v>137</v>
      </c>
      <c r="D138" s="75">
        <v>1</v>
      </c>
      <c r="E138" s="80">
        <f>단가대비표!O38</f>
        <v>1170</v>
      </c>
      <c r="F138" s="79">
        <f>TRUNC(E138*D138,1)</f>
        <v>1170</v>
      </c>
      <c r="G138" s="80">
        <f>단가대비표!P38</f>
        <v>0</v>
      </c>
      <c r="H138" s="79">
        <f>TRUNC(G138*D138,1)</f>
        <v>0</v>
      </c>
      <c r="I138" s="80">
        <f>단가대비표!V38</f>
        <v>0</v>
      </c>
      <c r="J138" s="79">
        <f>TRUNC(I138*D138,1)</f>
        <v>0</v>
      </c>
      <c r="K138" s="80">
        <f t="shared" si="38"/>
        <v>1170</v>
      </c>
      <c r="L138" s="79">
        <f t="shared" si="38"/>
        <v>1170</v>
      </c>
      <c r="M138" s="65" t="s">
        <v>52</v>
      </c>
      <c r="N138" s="66" t="s">
        <v>432</v>
      </c>
      <c r="O138" s="66" t="s">
        <v>798</v>
      </c>
      <c r="P138" s="66" t="s">
        <v>64</v>
      </c>
      <c r="Q138" s="66" t="s">
        <v>64</v>
      </c>
      <c r="R138" s="66" t="s">
        <v>63</v>
      </c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66" t="s">
        <v>52</v>
      </c>
      <c r="AW138" s="66" t="s">
        <v>799</v>
      </c>
      <c r="AX138" s="66" t="s">
        <v>52</v>
      </c>
      <c r="AY138" s="66" t="s">
        <v>52</v>
      </c>
      <c r="AZ138" s="66" t="s">
        <v>52</v>
      </c>
    </row>
    <row r="139" spans="1:52" ht="30" hidden="1" customHeight="1" x14ac:dyDescent="0.3">
      <c r="A139" s="65" t="s">
        <v>800</v>
      </c>
      <c r="B139" s="65" t="s">
        <v>801</v>
      </c>
      <c r="C139" s="65" t="s">
        <v>137</v>
      </c>
      <c r="D139" s="75">
        <v>1</v>
      </c>
      <c r="E139" s="80">
        <f>단가대비표!O43</f>
        <v>120</v>
      </c>
      <c r="F139" s="79">
        <f>TRUNC(E139*D139,1)</f>
        <v>120</v>
      </c>
      <c r="G139" s="80">
        <f>단가대비표!P43</f>
        <v>0</v>
      </c>
      <c r="H139" s="79">
        <f>TRUNC(G139*D139,1)</f>
        <v>0</v>
      </c>
      <c r="I139" s="80">
        <f>단가대비표!V43</f>
        <v>0</v>
      </c>
      <c r="J139" s="79">
        <f>TRUNC(I139*D139,1)</f>
        <v>0</v>
      </c>
      <c r="K139" s="80">
        <f t="shared" si="38"/>
        <v>120</v>
      </c>
      <c r="L139" s="79">
        <f t="shared" si="38"/>
        <v>120</v>
      </c>
      <c r="M139" s="65" t="s">
        <v>52</v>
      </c>
      <c r="N139" s="66" t="s">
        <v>432</v>
      </c>
      <c r="O139" s="66" t="s">
        <v>802</v>
      </c>
      <c r="P139" s="66" t="s">
        <v>64</v>
      </c>
      <c r="Q139" s="66" t="s">
        <v>64</v>
      </c>
      <c r="R139" s="66" t="s">
        <v>63</v>
      </c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66" t="s">
        <v>52</v>
      </c>
      <c r="AW139" s="66" t="s">
        <v>803</v>
      </c>
      <c r="AX139" s="66" t="s">
        <v>52</v>
      </c>
      <c r="AY139" s="66" t="s">
        <v>52</v>
      </c>
      <c r="AZ139" s="66" t="s">
        <v>52</v>
      </c>
    </row>
    <row r="140" spans="1:52" ht="30" hidden="1" customHeight="1" x14ac:dyDescent="0.3">
      <c r="A140" s="65" t="s">
        <v>684</v>
      </c>
      <c r="B140" s="65" t="s">
        <v>588</v>
      </c>
      <c r="C140" s="65" t="s">
        <v>589</v>
      </c>
      <c r="D140" s="75">
        <v>5.3999999999999999E-2</v>
      </c>
      <c r="E140" s="80">
        <f>단가대비표!O122</f>
        <v>0</v>
      </c>
      <c r="F140" s="79">
        <f>TRUNC(E140*D140,1)</f>
        <v>0</v>
      </c>
      <c r="G140" s="80">
        <f>단가대비표!P122</f>
        <v>273539</v>
      </c>
      <c r="H140" s="79">
        <f>TRUNC(G140*D140,1)</f>
        <v>14771.1</v>
      </c>
      <c r="I140" s="80">
        <f>단가대비표!V122</f>
        <v>0</v>
      </c>
      <c r="J140" s="79">
        <f>TRUNC(I140*D140,1)</f>
        <v>0</v>
      </c>
      <c r="K140" s="80">
        <f t="shared" si="38"/>
        <v>273539</v>
      </c>
      <c r="L140" s="79">
        <f t="shared" si="38"/>
        <v>14771.1</v>
      </c>
      <c r="M140" s="65" t="s">
        <v>52</v>
      </c>
      <c r="N140" s="66" t="s">
        <v>432</v>
      </c>
      <c r="O140" s="66" t="s">
        <v>685</v>
      </c>
      <c r="P140" s="66" t="s">
        <v>64</v>
      </c>
      <c r="Q140" s="66" t="s">
        <v>64</v>
      </c>
      <c r="R140" s="66" t="s">
        <v>63</v>
      </c>
      <c r="S140" s="76"/>
      <c r="T140" s="76"/>
      <c r="U140" s="76"/>
      <c r="V140" s="76">
        <v>1</v>
      </c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66" t="s">
        <v>52</v>
      </c>
      <c r="AW140" s="66" t="s">
        <v>804</v>
      </c>
      <c r="AX140" s="66" t="s">
        <v>52</v>
      </c>
      <c r="AY140" s="66" t="s">
        <v>52</v>
      </c>
      <c r="AZ140" s="66" t="s">
        <v>52</v>
      </c>
    </row>
    <row r="141" spans="1:52" ht="30" hidden="1" customHeight="1" x14ac:dyDescent="0.3">
      <c r="A141" s="65" t="s">
        <v>687</v>
      </c>
      <c r="B141" s="65" t="s">
        <v>3057</v>
      </c>
      <c r="C141" s="65" t="s">
        <v>505</v>
      </c>
      <c r="D141" s="75">
        <v>1</v>
      </c>
      <c r="E141" s="80">
        <f>ROUND(0.02*H142,2)</f>
        <v>295.42</v>
      </c>
      <c r="F141" s="79">
        <f>TRUNC(E141*D141,1)</f>
        <v>295.39999999999998</v>
      </c>
      <c r="G141" s="80">
        <v>0</v>
      </c>
      <c r="H141" s="79">
        <f>TRUNC(G141*D141,1)</f>
        <v>0</v>
      </c>
      <c r="I141" s="80">
        <v>0</v>
      </c>
      <c r="J141" s="79">
        <f>TRUNC(I141*D141,1)</f>
        <v>0</v>
      </c>
      <c r="K141" s="80">
        <f t="shared" si="38"/>
        <v>295.39999999999998</v>
      </c>
      <c r="L141" s="79">
        <f t="shared" si="38"/>
        <v>295.39999999999998</v>
      </c>
      <c r="M141" s="65" t="s">
        <v>52</v>
      </c>
      <c r="N141" s="66" t="s">
        <v>432</v>
      </c>
      <c r="O141" s="66" t="s">
        <v>510</v>
      </c>
      <c r="P141" s="66" t="s">
        <v>64</v>
      </c>
      <c r="Q141" s="66" t="s">
        <v>64</v>
      </c>
      <c r="R141" s="66" t="s">
        <v>64</v>
      </c>
      <c r="S141" s="76">
        <v>1</v>
      </c>
      <c r="T141" s="76">
        <v>0</v>
      </c>
      <c r="U141" s="76">
        <v>0.03</v>
      </c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66" t="s">
        <v>52</v>
      </c>
      <c r="AW141" s="66" t="s">
        <v>805</v>
      </c>
      <c r="AX141" s="66" t="s">
        <v>52</v>
      </c>
      <c r="AY141" s="66" t="s">
        <v>52</v>
      </c>
      <c r="AZ141" s="66" t="s">
        <v>52</v>
      </c>
    </row>
    <row r="142" spans="1:52" ht="30" hidden="1" customHeight="1" x14ac:dyDescent="0.3">
      <c r="A142" s="65" t="s">
        <v>595</v>
      </c>
      <c r="B142" s="65" t="s">
        <v>52</v>
      </c>
      <c r="C142" s="65" t="s">
        <v>52</v>
      </c>
      <c r="D142" s="75"/>
      <c r="E142" s="80"/>
      <c r="F142" s="79">
        <f>TRUNC(SUMIF(N137:N141, N136, F137:F141),0)</f>
        <v>2445</v>
      </c>
      <c r="G142" s="80"/>
      <c r="H142" s="79">
        <f>TRUNC(SUMIF(N137:N141, N136, H137:H141),0)</f>
        <v>14771</v>
      </c>
      <c r="I142" s="80"/>
      <c r="J142" s="79">
        <f>TRUNC(SUMIF(N137:N141, N136, J137:J141),0)</f>
        <v>0</v>
      </c>
      <c r="K142" s="80"/>
      <c r="L142" s="79">
        <f>F142+H142+J142</f>
        <v>17216</v>
      </c>
      <c r="M142" s="65" t="s">
        <v>52</v>
      </c>
      <c r="N142" s="66" t="s">
        <v>207</v>
      </c>
      <c r="O142" s="66" t="s">
        <v>207</v>
      </c>
      <c r="P142" s="66" t="s">
        <v>52</v>
      </c>
      <c r="Q142" s="66" t="s">
        <v>52</v>
      </c>
      <c r="R142" s="66" t="s">
        <v>52</v>
      </c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66" t="s">
        <v>52</v>
      </c>
      <c r="AW142" s="66" t="s">
        <v>52</v>
      </c>
      <c r="AX142" s="66" t="s">
        <v>52</v>
      </c>
      <c r="AY142" s="66" t="s">
        <v>52</v>
      </c>
      <c r="AZ142" s="66" t="s">
        <v>52</v>
      </c>
    </row>
    <row r="143" spans="1:52" ht="30" hidden="1" customHeight="1" x14ac:dyDescent="0.3">
      <c r="A143" s="75"/>
      <c r="B143" s="75"/>
      <c r="C143" s="75"/>
      <c r="D143" s="75"/>
      <c r="E143" s="80"/>
      <c r="F143" s="79"/>
      <c r="G143" s="80"/>
      <c r="H143" s="79"/>
      <c r="I143" s="80"/>
      <c r="J143" s="79"/>
      <c r="K143" s="80"/>
      <c r="L143" s="79"/>
      <c r="M143" s="75"/>
    </row>
    <row r="144" spans="1:52" ht="30" hidden="1" customHeight="1" x14ac:dyDescent="0.3">
      <c r="A144" s="230" t="s">
        <v>806</v>
      </c>
      <c r="B144" s="230"/>
      <c r="C144" s="230"/>
      <c r="D144" s="230"/>
      <c r="E144" s="231"/>
      <c r="F144" s="232"/>
      <c r="G144" s="231"/>
      <c r="H144" s="232"/>
      <c r="I144" s="231"/>
      <c r="J144" s="232"/>
      <c r="K144" s="231"/>
      <c r="L144" s="232"/>
      <c r="M144" s="230"/>
      <c r="N144" s="78" t="s">
        <v>286</v>
      </c>
    </row>
    <row r="145" spans="1:52" ht="30" hidden="1" customHeight="1" x14ac:dyDescent="0.3">
      <c r="A145" s="65" t="s">
        <v>288</v>
      </c>
      <c r="B145" s="65" t="s">
        <v>807</v>
      </c>
      <c r="C145" s="65" t="s">
        <v>60</v>
      </c>
      <c r="D145" s="75">
        <v>0.4</v>
      </c>
      <c r="E145" s="80">
        <f>단가대비표!O75</f>
        <v>9100</v>
      </c>
      <c r="F145" s="79">
        <f t="shared" ref="F145:F150" si="39">TRUNC(E145*D145,1)</f>
        <v>3640</v>
      </c>
      <c r="G145" s="80">
        <f>단가대비표!P75</f>
        <v>0</v>
      </c>
      <c r="H145" s="79">
        <f t="shared" ref="H145:H150" si="40">TRUNC(G145*D145,1)</f>
        <v>0</v>
      </c>
      <c r="I145" s="80">
        <f>단가대비표!V75</f>
        <v>0</v>
      </c>
      <c r="J145" s="79">
        <f t="shared" ref="J145:J150" si="41">TRUNC(I145*D145,1)</f>
        <v>0</v>
      </c>
      <c r="K145" s="80">
        <f t="shared" ref="K145:L150" si="42">TRUNC(E145+G145+I145,1)</f>
        <v>9100</v>
      </c>
      <c r="L145" s="79">
        <f t="shared" si="42"/>
        <v>3640</v>
      </c>
      <c r="M145" s="65" t="s">
        <v>52</v>
      </c>
      <c r="N145" s="66" t="s">
        <v>286</v>
      </c>
      <c r="O145" s="66" t="s">
        <v>808</v>
      </c>
      <c r="P145" s="66" t="s">
        <v>64</v>
      </c>
      <c r="Q145" s="66" t="s">
        <v>64</v>
      </c>
      <c r="R145" s="66" t="s">
        <v>63</v>
      </c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66" t="s">
        <v>52</v>
      </c>
      <c r="AW145" s="66" t="s">
        <v>809</v>
      </c>
      <c r="AX145" s="66" t="s">
        <v>52</v>
      </c>
      <c r="AY145" s="66" t="s">
        <v>52</v>
      </c>
      <c r="AZ145" s="66" t="s">
        <v>52</v>
      </c>
    </row>
    <row r="146" spans="1:52" ht="30" hidden="1" customHeight="1" x14ac:dyDescent="0.3">
      <c r="A146" s="65" t="s">
        <v>810</v>
      </c>
      <c r="B146" s="65" t="s">
        <v>811</v>
      </c>
      <c r="C146" s="65" t="s">
        <v>137</v>
      </c>
      <c r="D146" s="75">
        <v>2</v>
      </c>
      <c r="E146" s="80">
        <f>단가대비표!O41</f>
        <v>160</v>
      </c>
      <c r="F146" s="79">
        <f t="shared" si="39"/>
        <v>320</v>
      </c>
      <c r="G146" s="80">
        <f>단가대비표!P41</f>
        <v>0</v>
      </c>
      <c r="H146" s="79">
        <f t="shared" si="40"/>
        <v>0</v>
      </c>
      <c r="I146" s="80">
        <f>단가대비표!V41</f>
        <v>0</v>
      </c>
      <c r="J146" s="79">
        <f t="shared" si="41"/>
        <v>0</v>
      </c>
      <c r="K146" s="80">
        <f t="shared" si="42"/>
        <v>160</v>
      </c>
      <c r="L146" s="79">
        <f t="shared" si="42"/>
        <v>320</v>
      </c>
      <c r="M146" s="65" t="s">
        <v>52</v>
      </c>
      <c r="N146" s="66" t="s">
        <v>286</v>
      </c>
      <c r="O146" s="66" t="s">
        <v>812</v>
      </c>
      <c r="P146" s="66" t="s">
        <v>64</v>
      </c>
      <c r="Q146" s="66" t="s">
        <v>64</v>
      </c>
      <c r="R146" s="66" t="s">
        <v>63</v>
      </c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66" t="s">
        <v>52</v>
      </c>
      <c r="AW146" s="66" t="s">
        <v>813</v>
      </c>
      <c r="AX146" s="66" t="s">
        <v>52</v>
      </c>
      <c r="AY146" s="66" t="s">
        <v>52</v>
      </c>
      <c r="AZ146" s="66" t="s">
        <v>52</v>
      </c>
    </row>
    <row r="147" spans="1:52" ht="30" hidden="1" customHeight="1" x14ac:dyDescent="0.3">
      <c r="A147" s="65" t="s">
        <v>814</v>
      </c>
      <c r="B147" s="65" t="s">
        <v>815</v>
      </c>
      <c r="C147" s="65" t="s">
        <v>171</v>
      </c>
      <c r="D147" s="75">
        <v>2</v>
      </c>
      <c r="E147" s="80">
        <f>단가대비표!O39</f>
        <v>25.2</v>
      </c>
      <c r="F147" s="79">
        <f t="shared" si="39"/>
        <v>50.4</v>
      </c>
      <c r="G147" s="80">
        <f>단가대비표!P39</f>
        <v>0</v>
      </c>
      <c r="H147" s="79">
        <f t="shared" si="40"/>
        <v>0</v>
      </c>
      <c r="I147" s="80">
        <f>단가대비표!V39</f>
        <v>0</v>
      </c>
      <c r="J147" s="79">
        <f t="shared" si="41"/>
        <v>0</v>
      </c>
      <c r="K147" s="80">
        <f t="shared" si="42"/>
        <v>25.2</v>
      </c>
      <c r="L147" s="79">
        <f t="shared" si="42"/>
        <v>50.4</v>
      </c>
      <c r="M147" s="65" t="s">
        <v>52</v>
      </c>
      <c r="N147" s="66" t="s">
        <v>286</v>
      </c>
      <c r="O147" s="66" t="s">
        <v>816</v>
      </c>
      <c r="P147" s="66" t="s">
        <v>64</v>
      </c>
      <c r="Q147" s="66" t="s">
        <v>64</v>
      </c>
      <c r="R147" s="66" t="s">
        <v>63</v>
      </c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66" t="s">
        <v>52</v>
      </c>
      <c r="AW147" s="66" t="s">
        <v>817</v>
      </c>
      <c r="AX147" s="66" t="s">
        <v>52</v>
      </c>
      <c r="AY147" s="66" t="s">
        <v>52</v>
      </c>
      <c r="AZ147" s="66" t="s">
        <v>52</v>
      </c>
    </row>
    <row r="148" spans="1:52" ht="30" hidden="1" customHeight="1" x14ac:dyDescent="0.3">
      <c r="A148" s="65" t="s">
        <v>818</v>
      </c>
      <c r="B148" s="65" t="s">
        <v>819</v>
      </c>
      <c r="C148" s="65" t="s">
        <v>171</v>
      </c>
      <c r="D148" s="75">
        <v>2</v>
      </c>
      <c r="E148" s="80">
        <f>단가대비표!O40</f>
        <v>9.3000000000000007</v>
      </c>
      <c r="F148" s="79">
        <f t="shared" si="39"/>
        <v>18.600000000000001</v>
      </c>
      <c r="G148" s="80">
        <f>단가대비표!P40</f>
        <v>0</v>
      </c>
      <c r="H148" s="79">
        <f t="shared" si="40"/>
        <v>0</v>
      </c>
      <c r="I148" s="80">
        <f>단가대비표!V40</f>
        <v>0</v>
      </c>
      <c r="J148" s="79">
        <f t="shared" si="41"/>
        <v>0</v>
      </c>
      <c r="K148" s="80">
        <f t="shared" si="42"/>
        <v>9.3000000000000007</v>
      </c>
      <c r="L148" s="79">
        <f t="shared" si="42"/>
        <v>18.600000000000001</v>
      </c>
      <c r="M148" s="65" t="s">
        <v>52</v>
      </c>
      <c r="N148" s="66" t="s">
        <v>286</v>
      </c>
      <c r="O148" s="66" t="s">
        <v>820</v>
      </c>
      <c r="P148" s="66" t="s">
        <v>64</v>
      </c>
      <c r="Q148" s="66" t="s">
        <v>64</v>
      </c>
      <c r="R148" s="66" t="s">
        <v>63</v>
      </c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66" t="s">
        <v>52</v>
      </c>
      <c r="AW148" s="66" t="s">
        <v>821</v>
      </c>
      <c r="AX148" s="66" t="s">
        <v>52</v>
      </c>
      <c r="AY148" s="66" t="s">
        <v>52</v>
      </c>
      <c r="AZ148" s="66" t="s">
        <v>52</v>
      </c>
    </row>
    <row r="149" spans="1:52" ht="30" hidden="1" customHeight="1" x14ac:dyDescent="0.3">
      <c r="A149" s="65" t="s">
        <v>684</v>
      </c>
      <c r="B149" s="65" t="s">
        <v>588</v>
      </c>
      <c r="C149" s="65" t="s">
        <v>589</v>
      </c>
      <c r="D149" s="75">
        <v>7.1999999999999995E-2</v>
      </c>
      <c r="E149" s="80">
        <f>단가대비표!O122</f>
        <v>0</v>
      </c>
      <c r="F149" s="79">
        <f t="shared" si="39"/>
        <v>0</v>
      </c>
      <c r="G149" s="80">
        <f>단가대비표!P122</f>
        <v>273539</v>
      </c>
      <c r="H149" s="79">
        <f t="shared" si="40"/>
        <v>19694.8</v>
      </c>
      <c r="I149" s="80">
        <f>단가대비표!V122</f>
        <v>0</v>
      </c>
      <c r="J149" s="79">
        <f t="shared" si="41"/>
        <v>0</v>
      </c>
      <c r="K149" s="80">
        <f t="shared" si="42"/>
        <v>273539</v>
      </c>
      <c r="L149" s="79">
        <f t="shared" si="42"/>
        <v>19694.8</v>
      </c>
      <c r="M149" s="65" t="s">
        <v>52</v>
      </c>
      <c r="N149" s="66" t="s">
        <v>286</v>
      </c>
      <c r="O149" s="66" t="s">
        <v>685</v>
      </c>
      <c r="P149" s="66" t="s">
        <v>64</v>
      </c>
      <c r="Q149" s="66" t="s">
        <v>64</v>
      </c>
      <c r="R149" s="66" t="s">
        <v>63</v>
      </c>
      <c r="S149" s="76"/>
      <c r="T149" s="76"/>
      <c r="U149" s="76"/>
      <c r="V149" s="76">
        <v>1</v>
      </c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66" t="s">
        <v>52</v>
      </c>
      <c r="AW149" s="66" t="s">
        <v>822</v>
      </c>
      <c r="AX149" s="66" t="s">
        <v>52</v>
      </c>
      <c r="AY149" s="66" t="s">
        <v>52</v>
      </c>
      <c r="AZ149" s="66" t="s">
        <v>52</v>
      </c>
    </row>
    <row r="150" spans="1:52" ht="30" hidden="1" customHeight="1" x14ac:dyDescent="0.3">
      <c r="A150" s="65" t="s">
        <v>687</v>
      </c>
      <c r="B150" s="65" t="s">
        <v>3057</v>
      </c>
      <c r="C150" s="65" t="s">
        <v>505</v>
      </c>
      <c r="D150" s="75">
        <v>1</v>
      </c>
      <c r="E150" s="80">
        <f>ROUND(0.02*H151,2)</f>
        <v>393.88</v>
      </c>
      <c r="F150" s="79">
        <f t="shared" si="39"/>
        <v>393.8</v>
      </c>
      <c r="G150" s="80">
        <v>0</v>
      </c>
      <c r="H150" s="79">
        <f t="shared" si="40"/>
        <v>0</v>
      </c>
      <c r="I150" s="80">
        <v>0</v>
      </c>
      <c r="J150" s="79">
        <f t="shared" si="41"/>
        <v>0</v>
      </c>
      <c r="K150" s="80">
        <f t="shared" si="42"/>
        <v>393.8</v>
      </c>
      <c r="L150" s="79">
        <f t="shared" si="42"/>
        <v>393.8</v>
      </c>
      <c r="M150" s="65" t="s">
        <v>52</v>
      </c>
      <c r="N150" s="66" t="s">
        <v>286</v>
      </c>
      <c r="O150" s="66" t="s">
        <v>510</v>
      </c>
      <c r="P150" s="66" t="s">
        <v>64</v>
      </c>
      <c r="Q150" s="66" t="s">
        <v>64</v>
      </c>
      <c r="R150" s="66" t="s">
        <v>64</v>
      </c>
      <c r="S150" s="76">
        <v>1</v>
      </c>
      <c r="T150" s="76">
        <v>0</v>
      </c>
      <c r="U150" s="76">
        <v>0.03</v>
      </c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66" t="s">
        <v>52</v>
      </c>
      <c r="AW150" s="66" t="s">
        <v>823</v>
      </c>
      <c r="AX150" s="66" t="s">
        <v>52</v>
      </c>
      <c r="AY150" s="66" t="s">
        <v>52</v>
      </c>
      <c r="AZ150" s="66" t="s">
        <v>52</v>
      </c>
    </row>
    <row r="151" spans="1:52" ht="30" hidden="1" customHeight="1" x14ac:dyDescent="0.3">
      <c r="A151" s="65" t="s">
        <v>595</v>
      </c>
      <c r="B151" s="65" t="s">
        <v>52</v>
      </c>
      <c r="C151" s="65" t="s">
        <v>52</v>
      </c>
      <c r="D151" s="75"/>
      <c r="E151" s="80"/>
      <c r="F151" s="79">
        <f>TRUNC(SUMIF(N145:N150, N144, F145:F150),0)</f>
        <v>4422</v>
      </c>
      <c r="G151" s="80"/>
      <c r="H151" s="79">
        <f>TRUNC(SUMIF(N145:N150, N144, H145:H150),0)</f>
        <v>19694</v>
      </c>
      <c r="I151" s="80"/>
      <c r="J151" s="79">
        <f>TRUNC(SUMIF(N145:N150, N144, J145:J150),0)</f>
        <v>0</v>
      </c>
      <c r="K151" s="80"/>
      <c r="L151" s="79">
        <f>F151+H151+J151</f>
        <v>24116</v>
      </c>
      <c r="M151" s="65" t="s">
        <v>52</v>
      </c>
      <c r="N151" s="66" t="s">
        <v>207</v>
      </c>
      <c r="O151" s="66" t="s">
        <v>207</v>
      </c>
      <c r="P151" s="66" t="s">
        <v>52</v>
      </c>
      <c r="Q151" s="66" t="s">
        <v>52</v>
      </c>
      <c r="R151" s="66" t="s">
        <v>52</v>
      </c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66" t="s">
        <v>52</v>
      </c>
      <c r="AW151" s="66" t="s">
        <v>52</v>
      </c>
      <c r="AX151" s="66" t="s">
        <v>52</v>
      </c>
      <c r="AY151" s="66" t="s">
        <v>52</v>
      </c>
      <c r="AZ151" s="66" t="s">
        <v>52</v>
      </c>
    </row>
    <row r="152" spans="1:52" ht="30" hidden="1" customHeight="1" x14ac:dyDescent="0.3">
      <c r="A152" s="75"/>
      <c r="B152" s="75"/>
      <c r="C152" s="75"/>
      <c r="D152" s="75"/>
      <c r="E152" s="80"/>
      <c r="F152" s="79"/>
      <c r="G152" s="80"/>
      <c r="H152" s="79"/>
      <c r="I152" s="80"/>
      <c r="J152" s="79"/>
      <c r="K152" s="80"/>
      <c r="L152" s="79"/>
      <c r="M152" s="75"/>
    </row>
    <row r="153" spans="1:52" ht="30" hidden="1" customHeight="1" x14ac:dyDescent="0.3">
      <c r="A153" s="230" t="s">
        <v>824</v>
      </c>
      <c r="B153" s="230"/>
      <c r="C153" s="230"/>
      <c r="D153" s="230"/>
      <c r="E153" s="231"/>
      <c r="F153" s="232"/>
      <c r="G153" s="231"/>
      <c r="H153" s="232"/>
      <c r="I153" s="231"/>
      <c r="J153" s="232"/>
      <c r="K153" s="231"/>
      <c r="L153" s="232"/>
      <c r="M153" s="230"/>
      <c r="N153" s="78" t="s">
        <v>327</v>
      </c>
    </row>
    <row r="154" spans="1:52" ht="30" hidden="1" customHeight="1" x14ac:dyDescent="0.3">
      <c r="A154" s="65" t="s">
        <v>826</v>
      </c>
      <c r="B154" s="65" t="s">
        <v>52</v>
      </c>
      <c r="C154" s="65" t="s">
        <v>176</v>
      </c>
      <c r="D154" s="75">
        <v>1</v>
      </c>
      <c r="E154" s="80">
        <f>단가대비표!O69</f>
        <v>0</v>
      </c>
      <c r="F154" s="79">
        <f>TRUNC(E154*D154,1)</f>
        <v>0</v>
      </c>
      <c r="G154" s="80">
        <f>단가대비표!P69</f>
        <v>0</v>
      </c>
      <c r="H154" s="79">
        <f>TRUNC(G154*D154,1)</f>
        <v>0</v>
      </c>
      <c r="I154" s="80">
        <f>단가대비표!V69</f>
        <v>0</v>
      </c>
      <c r="J154" s="79">
        <f>TRUNC(I154*D154,1)</f>
        <v>0</v>
      </c>
      <c r="K154" s="80">
        <f t="shared" ref="K154:L156" si="43">TRUNC(E154+G154+I154,1)</f>
        <v>0</v>
      </c>
      <c r="L154" s="79">
        <f t="shared" si="43"/>
        <v>0</v>
      </c>
      <c r="M154" s="65" t="s">
        <v>52</v>
      </c>
      <c r="N154" s="66" t="s">
        <v>327</v>
      </c>
      <c r="O154" s="66" t="s">
        <v>827</v>
      </c>
      <c r="P154" s="66" t="s">
        <v>64</v>
      </c>
      <c r="Q154" s="66" t="s">
        <v>64</v>
      </c>
      <c r="R154" s="66" t="s">
        <v>63</v>
      </c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66" t="s">
        <v>52</v>
      </c>
      <c r="AW154" s="66" t="s">
        <v>828</v>
      </c>
      <c r="AX154" s="66" t="s">
        <v>52</v>
      </c>
      <c r="AY154" s="66" t="s">
        <v>52</v>
      </c>
      <c r="AZ154" s="66" t="s">
        <v>52</v>
      </c>
    </row>
    <row r="155" spans="1:52" ht="30" hidden="1" customHeight="1" x14ac:dyDescent="0.3">
      <c r="A155" s="65" t="s">
        <v>684</v>
      </c>
      <c r="B155" s="65" t="s">
        <v>588</v>
      </c>
      <c r="C155" s="65" t="s">
        <v>589</v>
      </c>
      <c r="D155" s="75">
        <v>1.23</v>
      </c>
      <c r="E155" s="80">
        <f>단가대비표!O122</f>
        <v>0</v>
      </c>
      <c r="F155" s="79">
        <f>TRUNC(E155*D155,1)</f>
        <v>0</v>
      </c>
      <c r="G155" s="80">
        <f>단가대비표!P122</f>
        <v>273539</v>
      </c>
      <c r="H155" s="79">
        <f>TRUNC(G155*D155,1)</f>
        <v>336452.9</v>
      </c>
      <c r="I155" s="80">
        <f>단가대비표!V122</f>
        <v>0</v>
      </c>
      <c r="J155" s="79">
        <f>TRUNC(I155*D155,1)</f>
        <v>0</v>
      </c>
      <c r="K155" s="80">
        <f t="shared" si="43"/>
        <v>273539</v>
      </c>
      <c r="L155" s="79">
        <f t="shared" si="43"/>
        <v>336452.9</v>
      </c>
      <c r="M155" s="65" t="s">
        <v>52</v>
      </c>
      <c r="N155" s="66" t="s">
        <v>327</v>
      </c>
      <c r="O155" s="66" t="s">
        <v>685</v>
      </c>
      <c r="P155" s="66" t="s">
        <v>64</v>
      </c>
      <c r="Q155" s="66" t="s">
        <v>64</v>
      </c>
      <c r="R155" s="66" t="s">
        <v>63</v>
      </c>
      <c r="S155" s="76"/>
      <c r="T155" s="76"/>
      <c r="U155" s="76"/>
      <c r="V155" s="76">
        <v>1</v>
      </c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66" t="s">
        <v>52</v>
      </c>
      <c r="AW155" s="66" t="s">
        <v>829</v>
      </c>
      <c r="AX155" s="66" t="s">
        <v>52</v>
      </c>
      <c r="AY155" s="66" t="s">
        <v>52</v>
      </c>
      <c r="AZ155" s="66" t="s">
        <v>52</v>
      </c>
    </row>
    <row r="156" spans="1:52" ht="30" hidden="1" customHeight="1" x14ac:dyDescent="0.3">
      <c r="A156" s="65" t="s">
        <v>687</v>
      </c>
      <c r="B156" s="65" t="s">
        <v>3057</v>
      </c>
      <c r="C156" s="65" t="s">
        <v>505</v>
      </c>
      <c r="D156" s="75">
        <v>1</v>
      </c>
      <c r="E156" s="80">
        <f>ROUND(0.02*H157,2)</f>
        <v>6729.04</v>
      </c>
      <c r="F156" s="79">
        <f>TRUNC(E156*D156,1)</f>
        <v>6729</v>
      </c>
      <c r="G156" s="80">
        <v>0</v>
      </c>
      <c r="H156" s="79">
        <f>TRUNC(G156*D156,1)</f>
        <v>0</v>
      </c>
      <c r="I156" s="80">
        <v>0</v>
      </c>
      <c r="J156" s="79">
        <f>TRUNC(I156*D156,1)</f>
        <v>0</v>
      </c>
      <c r="K156" s="80">
        <f t="shared" si="43"/>
        <v>6729</v>
      </c>
      <c r="L156" s="79">
        <f t="shared" si="43"/>
        <v>6729</v>
      </c>
      <c r="M156" s="65" t="s">
        <v>52</v>
      </c>
      <c r="N156" s="66" t="s">
        <v>327</v>
      </c>
      <c r="O156" s="66" t="s">
        <v>510</v>
      </c>
      <c r="P156" s="66" t="s">
        <v>64</v>
      </c>
      <c r="Q156" s="66" t="s">
        <v>64</v>
      </c>
      <c r="R156" s="66" t="s">
        <v>64</v>
      </c>
      <c r="S156" s="76">
        <v>1</v>
      </c>
      <c r="T156" s="76">
        <v>0</v>
      </c>
      <c r="U156" s="76">
        <v>0.03</v>
      </c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66" t="s">
        <v>52</v>
      </c>
      <c r="AW156" s="66" t="s">
        <v>830</v>
      </c>
      <c r="AX156" s="66" t="s">
        <v>52</v>
      </c>
      <c r="AY156" s="66" t="s">
        <v>52</v>
      </c>
      <c r="AZ156" s="66" t="s">
        <v>52</v>
      </c>
    </row>
    <row r="157" spans="1:52" ht="30" hidden="1" customHeight="1" x14ac:dyDescent="0.3">
      <c r="A157" s="65" t="s">
        <v>595</v>
      </c>
      <c r="B157" s="65" t="s">
        <v>52</v>
      </c>
      <c r="C157" s="65" t="s">
        <v>52</v>
      </c>
      <c r="D157" s="75"/>
      <c r="E157" s="80"/>
      <c r="F157" s="79">
        <f>TRUNC(SUMIF(N154:N156, N153, F154:F156),0)</f>
        <v>6729</v>
      </c>
      <c r="G157" s="80"/>
      <c r="H157" s="79">
        <f>TRUNC(SUMIF(N154:N156, N153, H154:H156),0)</f>
        <v>336452</v>
      </c>
      <c r="I157" s="80"/>
      <c r="J157" s="79">
        <f>TRUNC(SUMIF(N154:N156, N153, J154:J156),0)</f>
        <v>0</v>
      </c>
      <c r="K157" s="80"/>
      <c r="L157" s="79">
        <f>F157+H157+J157</f>
        <v>343181</v>
      </c>
      <c r="M157" s="65" t="s">
        <v>52</v>
      </c>
      <c r="N157" s="66" t="s">
        <v>207</v>
      </c>
      <c r="O157" s="66" t="s">
        <v>207</v>
      </c>
      <c r="P157" s="66" t="s">
        <v>52</v>
      </c>
      <c r="Q157" s="66" t="s">
        <v>52</v>
      </c>
      <c r="R157" s="66" t="s">
        <v>52</v>
      </c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66" t="s">
        <v>52</v>
      </c>
      <c r="AW157" s="66" t="s">
        <v>52</v>
      </c>
      <c r="AX157" s="66" t="s">
        <v>52</v>
      </c>
      <c r="AY157" s="66" t="s">
        <v>52</v>
      </c>
      <c r="AZ157" s="66" t="s">
        <v>52</v>
      </c>
    </row>
    <row r="158" spans="1:52" ht="30" hidden="1" customHeight="1" x14ac:dyDescent="0.3">
      <c r="A158" s="75"/>
      <c r="B158" s="75"/>
      <c r="C158" s="75"/>
      <c r="D158" s="75"/>
      <c r="E158" s="80"/>
      <c r="F158" s="79"/>
      <c r="G158" s="80"/>
      <c r="H158" s="79"/>
      <c r="I158" s="80"/>
      <c r="J158" s="79"/>
      <c r="K158" s="80"/>
      <c r="L158" s="79"/>
      <c r="M158" s="75"/>
    </row>
    <row r="159" spans="1:52" ht="30" hidden="1" customHeight="1" x14ac:dyDescent="0.3">
      <c r="A159" s="230" t="s">
        <v>831</v>
      </c>
      <c r="B159" s="230"/>
      <c r="C159" s="230"/>
      <c r="D159" s="230"/>
      <c r="E159" s="231"/>
      <c r="F159" s="232"/>
      <c r="G159" s="231"/>
      <c r="H159" s="232"/>
      <c r="I159" s="231"/>
      <c r="J159" s="232"/>
      <c r="K159" s="231"/>
      <c r="L159" s="232"/>
      <c r="M159" s="230"/>
      <c r="N159" s="78" t="s">
        <v>178</v>
      </c>
    </row>
    <row r="160" spans="1:52" ht="30" hidden="1" customHeight="1" x14ac:dyDescent="0.3">
      <c r="A160" s="65" t="s">
        <v>833</v>
      </c>
      <c r="B160" s="65" t="s">
        <v>52</v>
      </c>
      <c r="C160" s="65" t="s">
        <v>176</v>
      </c>
      <c r="D160" s="75">
        <v>1</v>
      </c>
      <c r="E160" s="80">
        <f>단가대비표!O70</f>
        <v>0</v>
      </c>
      <c r="F160" s="79">
        <f>TRUNC(E160*D160,1)</f>
        <v>0</v>
      </c>
      <c r="G160" s="80">
        <f>단가대비표!P70</f>
        <v>0</v>
      </c>
      <c r="H160" s="79">
        <f>TRUNC(G160*D160,1)</f>
        <v>0</v>
      </c>
      <c r="I160" s="80">
        <f>단가대비표!V70</f>
        <v>0</v>
      </c>
      <c r="J160" s="79">
        <f>TRUNC(I160*D160,1)</f>
        <v>0</v>
      </c>
      <c r="K160" s="80">
        <f t="shared" ref="K160:L163" si="44">TRUNC(E160+G160+I160,1)</f>
        <v>0</v>
      </c>
      <c r="L160" s="79">
        <f t="shared" si="44"/>
        <v>0</v>
      </c>
      <c r="M160" s="65" t="s">
        <v>52</v>
      </c>
      <c r="N160" s="66" t="s">
        <v>178</v>
      </c>
      <c r="O160" s="66" t="s">
        <v>834</v>
      </c>
      <c r="P160" s="66" t="s">
        <v>64</v>
      </c>
      <c r="Q160" s="66" t="s">
        <v>64</v>
      </c>
      <c r="R160" s="66" t="s">
        <v>63</v>
      </c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66" t="s">
        <v>52</v>
      </c>
      <c r="AW160" s="66" t="s">
        <v>835</v>
      </c>
      <c r="AX160" s="66" t="s">
        <v>52</v>
      </c>
      <c r="AY160" s="66" t="s">
        <v>52</v>
      </c>
      <c r="AZ160" s="66" t="s">
        <v>52</v>
      </c>
    </row>
    <row r="161" spans="1:52" ht="30" hidden="1" customHeight="1" x14ac:dyDescent="0.3">
      <c r="A161" s="65" t="s">
        <v>681</v>
      </c>
      <c r="B161" s="65" t="s">
        <v>588</v>
      </c>
      <c r="C161" s="65" t="s">
        <v>589</v>
      </c>
      <c r="D161" s="75">
        <v>1.2</v>
      </c>
      <c r="E161" s="80">
        <f>단가대비표!O114</f>
        <v>0</v>
      </c>
      <c r="F161" s="79">
        <f>TRUNC(E161*D161,1)</f>
        <v>0</v>
      </c>
      <c r="G161" s="80">
        <f>단가대비표!P114</f>
        <v>95767</v>
      </c>
      <c r="H161" s="79">
        <f>TRUNC(G161*D161,1)</f>
        <v>114920.4</v>
      </c>
      <c r="I161" s="80">
        <f>단가대비표!V114</f>
        <v>0</v>
      </c>
      <c r="J161" s="79">
        <f>TRUNC(I161*D161,1)</f>
        <v>0</v>
      </c>
      <c r="K161" s="80">
        <f t="shared" si="44"/>
        <v>95767</v>
      </c>
      <c r="L161" s="79">
        <f t="shared" si="44"/>
        <v>114920.4</v>
      </c>
      <c r="M161" s="65" t="s">
        <v>52</v>
      </c>
      <c r="N161" s="66" t="s">
        <v>178</v>
      </c>
      <c r="O161" s="66" t="s">
        <v>682</v>
      </c>
      <c r="P161" s="66" t="s">
        <v>64</v>
      </c>
      <c r="Q161" s="66" t="s">
        <v>64</v>
      </c>
      <c r="R161" s="66" t="s">
        <v>63</v>
      </c>
      <c r="S161" s="76"/>
      <c r="T161" s="76"/>
      <c r="U161" s="76"/>
      <c r="V161" s="76">
        <v>1</v>
      </c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66" t="s">
        <v>52</v>
      </c>
      <c r="AW161" s="66" t="s">
        <v>836</v>
      </c>
      <c r="AX161" s="66" t="s">
        <v>52</v>
      </c>
      <c r="AY161" s="66" t="s">
        <v>52</v>
      </c>
      <c r="AZ161" s="66" t="s">
        <v>52</v>
      </c>
    </row>
    <row r="162" spans="1:52" ht="30" hidden="1" customHeight="1" x14ac:dyDescent="0.3">
      <c r="A162" s="65" t="s">
        <v>837</v>
      </c>
      <c r="B162" s="65" t="s">
        <v>838</v>
      </c>
      <c r="C162" s="65" t="s">
        <v>589</v>
      </c>
      <c r="D162" s="75">
        <v>2.9</v>
      </c>
      <c r="E162" s="80">
        <f>단가대비표!O127</f>
        <v>0</v>
      </c>
      <c r="F162" s="79">
        <f>TRUNC(E162*D162,1)</f>
        <v>0</v>
      </c>
      <c r="G162" s="80">
        <f>단가대비표!P127</f>
        <v>483274</v>
      </c>
      <c r="H162" s="79">
        <f>TRUNC(G162*D162,1)</f>
        <v>1401494.6</v>
      </c>
      <c r="I162" s="80">
        <f>단가대비표!V127</f>
        <v>0</v>
      </c>
      <c r="J162" s="79">
        <f>TRUNC(I162*D162,1)</f>
        <v>0</v>
      </c>
      <c r="K162" s="80">
        <f t="shared" si="44"/>
        <v>483274</v>
      </c>
      <c r="L162" s="79">
        <f t="shared" si="44"/>
        <v>1401494.6</v>
      </c>
      <c r="M162" s="65" t="s">
        <v>52</v>
      </c>
      <c r="N162" s="66" t="s">
        <v>178</v>
      </c>
      <c r="O162" s="66" t="s">
        <v>839</v>
      </c>
      <c r="P162" s="66" t="s">
        <v>64</v>
      </c>
      <c r="Q162" s="66" t="s">
        <v>64</v>
      </c>
      <c r="R162" s="66" t="s">
        <v>63</v>
      </c>
      <c r="S162" s="76"/>
      <c r="T162" s="76"/>
      <c r="U162" s="76"/>
      <c r="V162" s="76">
        <v>1</v>
      </c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66" t="s">
        <v>52</v>
      </c>
      <c r="AW162" s="66" t="s">
        <v>840</v>
      </c>
      <c r="AX162" s="66" t="s">
        <v>52</v>
      </c>
      <c r="AY162" s="66" t="s">
        <v>52</v>
      </c>
      <c r="AZ162" s="66" t="s">
        <v>52</v>
      </c>
    </row>
    <row r="163" spans="1:52" ht="30" hidden="1" customHeight="1" x14ac:dyDescent="0.3">
      <c r="A163" s="65" t="s">
        <v>687</v>
      </c>
      <c r="B163" s="65" t="s">
        <v>3057</v>
      </c>
      <c r="C163" s="65" t="s">
        <v>505</v>
      </c>
      <c r="D163" s="75">
        <v>1</v>
      </c>
      <c r="E163" s="80">
        <f>ROUND(0.02*H164,2)</f>
        <v>30328.3</v>
      </c>
      <c r="F163" s="79">
        <f>TRUNC(E163*D163,1)</f>
        <v>30328.3</v>
      </c>
      <c r="G163" s="80">
        <v>0</v>
      </c>
      <c r="H163" s="79">
        <f>TRUNC(G163*D163,1)</f>
        <v>0</v>
      </c>
      <c r="I163" s="80">
        <v>0</v>
      </c>
      <c r="J163" s="79">
        <f>TRUNC(I163*D163,1)</f>
        <v>0</v>
      </c>
      <c r="K163" s="80">
        <f t="shared" si="44"/>
        <v>30328.3</v>
      </c>
      <c r="L163" s="79">
        <f t="shared" si="44"/>
        <v>30328.3</v>
      </c>
      <c r="M163" s="65" t="s">
        <v>52</v>
      </c>
      <c r="N163" s="66" t="s">
        <v>178</v>
      </c>
      <c r="O163" s="66" t="s">
        <v>510</v>
      </c>
      <c r="P163" s="66" t="s">
        <v>64</v>
      </c>
      <c r="Q163" s="66" t="s">
        <v>64</v>
      </c>
      <c r="R163" s="66" t="s">
        <v>64</v>
      </c>
      <c r="S163" s="76">
        <v>1</v>
      </c>
      <c r="T163" s="76">
        <v>0</v>
      </c>
      <c r="U163" s="76">
        <v>0.03</v>
      </c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66" t="s">
        <v>52</v>
      </c>
      <c r="AW163" s="66" t="s">
        <v>841</v>
      </c>
      <c r="AX163" s="66" t="s">
        <v>52</v>
      </c>
      <c r="AY163" s="66" t="s">
        <v>52</v>
      </c>
      <c r="AZ163" s="66" t="s">
        <v>52</v>
      </c>
    </row>
    <row r="164" spans="1:52" ht="30" hidden="1" customHeight="1" x14ac:dyDescent="0.3">
      <c r="A164" s="65" t="s">
        <v>595</v>
      </c>
      <c r="B164" s="65" t="s">
        <v>52</v>
      </c>
      <c r="C164" s="65" t="s">
        <v>52</v>
      </c>
      <c r="D164" s="75"/>
      <c r="E164" s="80"/>
      <c r="F164" s="79">
        <f>TRUNC(SUMIF(N160:N163, N159, F160:F163),0)</f>
        <v>30328</v>
      </c>
      <c r="G164" s="80"/>
      <c r="H164" s="79">
        <f>TRUNC(SUMIF(N160:N163, N159, H160:H163),0)</f>
        <v>1516415</v>
      </c>
      <c r="I164" s="80"/>
      <c r="J164" s="79">
        <f>TRUNC(SUMIF(N160:N163, N159, J160:J163),0)</f>
        <v>0</v>
      </c>
      <c r="K164" s="80"/>
      <c r="L164" s="79">
        <f>F164+H164+J164</f>
        <v>1546743</v>
      </c>
      <c r="M164" s="65" t="s">
        <v>52</v>
      </c>
      <c r="N164" s="66" t="s">
        <v>207</v>
      </c>
      <c r="O164" s="66" t="s">
        <v>207</v>
      </c>
      <c r="P164" s="66" t="s">
        <v>52</v>
      </c>
      <c r="Q164" s="66" t="s">
        <v>52</v>
      </c>
      <c r="R164" s="66" t="s">
        <v>52</v>
      </c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66" t="s">
        <v>52</v>
      </c>
      <c r="AW164" s="66" t="s">
        <v>52</v>
      </c>
      <c r="AX164" s="66" t="s">
        <v>52</v>
      </c>
      <c r="AY164" s="66" t="s">
        <v>52</v>
      </c>
      <c r="AZ164" s="66" t="s">
        <v>52</v>
      </c>
    </row>
    <row r="165" spans="1:52" ht="30" hidden="1" customHeight="1" x14ac:dyDescent="0.3">
      <c r="A165" s="75"/>
      <c r="B165" s="75"/>
      <c r="C165" s="75"/>
      <c r="D165" s="75"/>
      <c r="E165" s="80"/>
      <c r="F165" s="79"/>
      <c r="G165" s="80"/>
      <c r="H165" s="79"/>
      <c r="I165" s="80"/>
      <c r="J165" s="79"/>
      <c r="K165" s="80"/>
      <c r="L165" s="79"/>
      <c r="M165" s="75"/>
    </row>
    <row r="166" spans="1:52" ht="30" hidden="1" customHeight="1" x14ac:dyDescent="0.3">
      <c r="A166" s="230" t="s">
        <v>3060</v>
      </c>
      <c r="B166" s="230"/>
      <c r="C166" s="230"/>
      <c r="D166" s="230"/>
      <c r="E166" s="231"/>
      <c r="F166" s="232"/>
      <c r="G166" s="231"/>
      <c r="H166" s="232"/>
      <c r="I166" s="231"/>
      <c r="J166" s="232"/>
      <c r="K166" s="231"/>
      <c r="L166" s="232"/>
      <c r="M166" s="230"/>
      <c r="N166" s="78" t="s">
        <v>195</v>
      </c>
    </row>
    <row r="167" spans="1:52" ht="30" hidden="1" customHeight="1" x14ac:dyDescent="0.3">
      <c r="A167" s="65" t="s">
        <v>846</v>
      </c>
      <c r="B167" s="65" t="s">
        <v>847</v>
      </c>
      <c r="C167" s="65" t="s">
        <v>193</v>
      </c>
      <c r="D167" s="75">
        <v>0.8</v>
      </c>
      <c r="E167" s="80">
        <v>307</v>
      </c>
      <c r="F167" s="79">
        <f>TRUNC(E167*D167,1)</f>
        <v>245.6</v>
      </c>
      <c r="G167" s="80">
        <v>944</v>
      </c>
      <c r="H167" s="79">
        <f>TRUNC(G167*D167,1)</f>
        <v>755.2</v>
      </c>
      <c r="I167" s="80">
        <v>381</v>
      </c>
      <c r="J167" s="79">
        <f>TRUNC(I167*D167,1)</f>
        <v>304.8</v>
      </c>
      <c r="K167" s="80">
        <f>TRUNC(E167+G167+I167,1)</f>
        <v>1632</v>
      </c>
      <c r="L167" s="79">
        <f>TRUNC(F167+H167+J167,1)</f>
        <v>1305.5999999999999</v>
      </c>
      <c r="M167" s="65" t="s">
        <v>848</v>
      </c>
      <c r="N167" s="66" t="s">
        <v>195</v>
      </c>
      <c r="O167" s="66" t="s">
        <v>849</v>
      </c>
      <c r="P167" s="66" t="s">
        <v>64</v>
      </c>
      <c r="Q167" s="66" t="s">
        <v>63</v>
      </c>
      <c r="R167" s="66" t="s">
        <v>64</v>
      </c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66" t="s">
        <v>52</v>
      </c>
      <c r="AW167" s="66" t="s">
        <v>850</v>
      </c>
      <c r="AX167" s="66" t="s">
        <v>52</v>
      </c>
      <c r="AY167" s="66" t="s">
        <v>52</v>
      </c>
      <c r="AZ167" s="66" t="s">
        <v>52</v>
      </c>
    </row>
    <row r="168" spans="1:52" ht="30" hidden="1" customHeight="1" x14ac:dyDescent="0.3">
      <c r="A168" s="65" t="s">
        <v>595</v>
      </c>
      <c r="B168" s="65" t="s">
        <v>52</v>
      </c>
      <c r="C168" s="65" t="s">
        <v>52</v>
      </c>
      <c r="D168" s="75"/>
      <c r="E168" s="80"/>
      <c r="F168" s="79">
        <f>TRUNC(SUMIF(N167:N167, N166, F167:F167),0)</f>
        <v>245</v>
      </c>
      <c r="G168" s="80"/>
      <c r="H168" s="79">
        <f>TRUNC(SUMIF(N167:N167, N166, H167:H167),0)</f>
        <v>755</v>
      </c>
      <c r="I168" s="80"/>
      <c r="J168" s="79">
        <f>TRUNC(SUMIF(N167:N167, N166, J167:J167),0)</f>
        <v>304</v>
      </c>
      <c r="K168" s="80"/>
      <c r="L168" s="79">
        <f>F168+H168+J168</f>
        <v>1304</v>
      </c>
      <c r="M168" s="65" t="s">
        <v>52</v>
      </c>
      <c r="N168" s="66" t="s">
        <v>207</v>
      </c>
      <c r="O168" s="66" t="s">
        <v>207</v>
      </c>
      <c r="P168" s="66" t="s">
        <v>52</v>
      </c>
      <c r="Q168" s="66" t="s">
        <v>52</v>
      </c>
      <c r="R168" s="66" t="s">
        <v>52</v>
      </c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66" t="s">
        <v>52</v>
      </c>
      <c r="AW168" s="66" t="s">
        <v>52</v>
      </c>
      <c r="AX168" s="66" t="s">
        <v>52</v>
      </c>
      <c r="AY168" s="66" t="s">
        <v>52</v>
      </c>
      <c r="AZ168" s="66" t="s">
        <v>52</v>
      </c>
    </row>
    <row r="169" spans="1:52" ht="30" hidden="1" customHeight="1" x14ac:dyDescent="0.3">
      <c r="A169" s="75"/>
      <c r="B169" s="75"/>
      <c r="C169" s="75"/>
      <c r="D169" s="75"/>
      <c r="E169" s="80"/>
      <c r="F169" s="79"/>
      <c r="G169" s="80"/>
      <c r="H169" s="79"/>
      <c r="I169" s="80"/>
      <c r="J169" s="79"/>
      <c r="K169" s="80"/>
      <c r="L169" s="79"/>
      <c r="M169" s="75"/>
    </row>
    <row r="170" spans="1:52" ht="30" hidden="1" customHeight="1" x14ac:dyDescent="0.3">
      <c r="A170" s="230" t="s">
        <v>3059</v>
      </c>
      <c r="B170" s="230"/>
      <c r="C170" s="230"/>
      <c r="D170" s="230"/>
      <c r="E170" s="231"/>
      <c r="F170" s="232"/>
      <c r="G170" s="231"/>
      <c r="H170" s="232"/>
      <c r="I170" s="231"/>
      <c r="J170" s="232"/>
      <c r="K170" s="231"/>
      <c r="L170" s="232"/>
      <c r="M170" s="230"/>
      <c r="N170" s="78" t="s">
        <v>198</v>
      </c>
    </row>
    <row r="171" spans="1:52" ht="30" hidden="1" customHeight="1" x14ac:dyDescent="0.3">
      <c r="A171" s="65" t="s">
        <v>854</v>
      </c>
      <c r="B171" s="65" t="s">
        <v>855</v>
      </c>
      <c r="C171" s="65" t="s">
        <v>193</v>
      </c>
      <c r="D171" s="75">
        <v>1</v>
      </c>
      <c r="E171" s="80">
        <v>677</v>
      </c>
      <c r="F171" s="79">
        <f>TRUNC(E171*D171,1)</f>
        <v>677</v>
      </c>
      <c r="G171" s="80">
        <v>10574</v>
      </c>
      <c r="H171" s="79">
        <f>TRUNC(G171*D171,1)</f>
        <v>10574</v>
      </c>
      <c r="I171" s="80">
        <v>576</v>
      </c>
      <c r="J171" s="79">
        <f>TRUNC(I171*D171,1)</f>
        <v>576</v>
      </c>
      <c r="K171" s="80">
        <f>TRUNC(E171+G171+I171,1)</f>
        <v>11827</v>
      </c>
      <c r="L171" s="79">
        <f>TRUNC(F171+H171+J171,1)</f>
        <v>11827</v>
      </c>
      <c r="M171" s="65" t="s">
        <v>856</v>
      </c>
      <c r="N171" s="66" t="s">
        <v>198</v>
      </c>
      <c r="O171" s="66" t="s">
        <v>857</v>
      </c>
      <c r="P171" s="66" t="s">
        <v>64</v>
      </c>
      <c r="Q171" s="66" t="s">
        <v>63</v>
      </c>
      <c r="R171" s="66" t="s">
        <v>64</v>
      </c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66" t="s">
        <v>52</v>
      </c>
      <c r="AW171" s="66" t="s">
        <v>858</v>
      </c>
      <c r="AX171" s="66" t="s">
        <v>52</v>
      </c>
      <c r="AY171" s="66" t="s">
        <v>52</v>
      </c>
      <c r="AZ171" s="66" t="s">
        <v>52</v>
      </c>
    </row>
    <row r="172" spans="1:52" ht="30" hidden="1" customHeight="1" x14ac:dyDescent="0.3">
      <c r="A172" s="65" t="s">
        <v>595</v>
      </c>
      <c r="B172" s="65" t="s">
        <v>52</v>
      </c>
      <c r="C172" s="65" t="s">
        <v>52</v>
      </c>
      <c r="D172" s="75"/>
      <c r="E172" s="80"/>
      <c r="F172" s="79">
        <f>TRUNC(SUMIF(N171:N171, N170, F171:F171),0)</f>
        <v>677</v>
      </c>
      <c r="G172" s="80"/>
      <c r="H172" s="79">
        <f>TRUNC(SUMIF(N171:N171, N170, H171:H171),0)</f>
        <v>10574</v>
      </c>
      <c r="I172" s="80"/>
      <c r="J172" s="79">
        <f>TRUNC(SUMIF(N171:N171, N170, J171:J171),0)</f>
        <v>576</v>
      </c>
      <c r="K172" s="80"/>
      <c r="L172" s="79">
        <f>F172+H172+J172</f>
        <v>11827</v>
      </c>
      <c r="M172" s="65" t="s">
        <v>52</v>
      </c>
      <c r="N172" s="66" t="s">
        <v>207</v>
      </c>
      <c r="O172" s="66" t="s">
        <v>207</v>
      </c>
      <c r="P172" s="66" t="s">
        <v>52</v>
      </c>
      <c r="Q172" s="66" t="s">
        <v>52</v>
      </c>
      <c r="R172" s="66" t="s">
        <v>52</v>
      </c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66" t="s">
        <v>52</v>
      </c>
      <c r="AW172" s="66" t="s">
        <v>52</v>
      </c>
      <c r="AX172" s="66" t="s">
        <v>52</v>
      </c>
      <c r="AY172" s="66" t="s">
        <v>52</v>
      </c>
      <c r="AZ172" s="66" t="s">
        <v>52</v>
      </c>
    </row>
    <row r="173" spans="1:52" ht="30" hidden="1" customHeight="1" x14ac:dyDescent="0.3">
      <c r="A173" s="75"/>
      <c r="B173" s="75"/>
      <c r="C173" s="75"/>
      <c r="D173" s="75"/>
      <c r="E173" s="80"/>
      <c r="F173" s="79"/>
      <c r="G173" s="80"/>
      <c r="H173" s="79"/>
      <c r="I173" s="80"/>
      <c r="J173" s="79"/>
      <c r="K173" s="80"/>
      <c r="L173" s="79"/>
      <c r="M173" s="75"/>
    </row>
    <row r="174" spans="1:52" ht="30" hidden="1" customHeight="1" x14ac:dyDescent="0.3">
      <c r="A174" s="230" t="s">
        <v>859</v>
      </c>
      <c r="B174" s="230"/>
      <c r="C174" s="230"/>
      <c r="D174" s="230"/>
      <c r="E174" s="231"/>
      <c r="F174" s="232"/>
      <c r="G174" s="231"/>
      <c r="H174" s="232"/>
      <c r="I174" s="231"/>
      <c r="J174" s="232"/>
      <c r="K174" s="231"/>
      <c r="L174" s="232"/>
      <c r="M174" s="230"/>
      <c r="N174" s="78" t="s">
        <v>712</v>
      </c>
    </row>
    <row r="175" spans="1:52" ht="30" hidden="1" customHeight="1" x14ac:dyDescent="0.3">
      <c r="A175" s="65" t="s">
        <v>842</v>
      </c>
      <c r="B175" s="65" t="s">
        <v>843</v>
      </c>
      <c r="C175" s="65" t="s">
        <v>193</v>
      </c>
      <c r="D175" s="75">
        <v>0.1</v>
      </c>
      <c r="E175" s="80">
        <f>일위대가목록!E29</f>
        <v>0</v>
      </c>
      <c r="F175" s="79">
        <f>TRUNC(E175*D175,1)</f>
        <v>0</v>
      </c>
      <c r="G175" s="80">
        <f>일위대가목록!F29</f>
        <v>19153</v>
      </c>
      <c r="H175" s="79">
        <f>TRUNC(G175*D175,1)</f>
        <v>1915.3</v>
      </c>
      <c r="I175" s="80">
        <f>일위대가목록!G29</f>
        <v>0</v>
      </c>
      <c r="J175" s="79">
        <f>TRUNC(I175*D175,1)</f>
        <v>0</v>
      </c>
      <c r="K175" s="80">
        <f>TRUNC(E175+G175+I175,1)</f>
        <v>19153</v>
      </c>
      <c r="L175" s="79">
        <f>TRUNC(F175+H175+J175,1)</f>
        <v>1915.3</v>
      </c>
      <c r="M175" s="65" t="s">
        <v>844</v>
      </c>
      <c r="N175" s="66" t="s">
        <v>712</v>
      </c>
      <c r="O175" s="66" t="s">
        <v>845</v>
      </c>
      <c r="P175" s="66" t="s">
        <v>63</v>
      </c>
      <c r="Q175" s="66" t="s">
        <v>64</v>
      </c>
      <c r="R175" s="66" t="s">
        <v>64</v>
      </c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66" t="s">
        <v>52</v>
      </c>
      <c r="AW175" s="66" t="s">
        <v>860</v>
      </c>
      <c r="AX175" s="66" t="s">
        <v>52</v>
      </c>
      <c r="AY175" s="66" t="s">
        <v>52</v>
      </c>
      <c r="AZ175" s="66" t="s">
        <v>52</v>
      </c>
    </row>
    <row r="176" spans="1:52" ht="30" hidden="1" customHeight="1" x14ac:dyDescent="0.3">
      <c r="A176" s="65" t="s">
        <v>846</v>
      </c>
      <c r="B176" s="65" t="s">
        <v>847</v>
      </c>
      <c r="C176" s="65" t="s">
        <v>193</v>
      </c>
      <c r="D176" s="75">
        <v>0.9</v>
      </c>
      <c r="E176" s="80">
        <v>307</v>
      </c>
      <c r="F176" s="79">
        <f>TRUNC(E176*D176,1)</f>
        <v>276.3</v>
      </c>
      <c r="G176" s="80">
        <v>944</v>
      </c>
      <c r="H176" s="79">
        <f>TRUNC(G176*D176,1)</f>
        <v>849.6</v>
      </c>
      <c r="I176" s="80">
        <v>381</v>
      </c>
      <c r="J176" s="79">
        <f>TRUNC(I176*D176,1)</f>
        <v>342.9</v>
      </c>
      <c r="K176" s="80">
        <f>TRUNC(E176+G176+I176,1)</f>
        <v>1632</v>
      </c>
      <c r="L176" s="79">
        <f>TRUNC(F176+H176+J176,1)</f>
        <v>1468.8</v>
      </c>
      <c r="M176" s="65" t="s">
        <v>848</v>
      </c>
      <c r="N176" s="66" t="s">
        <v>712</v>
      </c>
      <c r="O176" s="66" t="s">
        <v>849</v>
      </c>
      <c r="P176" s="66" t="s">
        <v>64</v>
      </c>
      <c r="Q176" s="66" t="s">
        <v>63</v>
      </c>
      <c r="R176" s="66" t="s">
        <v>64</v>
      </c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66" t="s">
        <v>52</v>
      </c>
      <c r="AW176" s="66" t="s">
        <v>861</v>
      </c>
      <c r="AX176" s="66" t="s">
        <v>52</v>
      </c>
      <c r="AY176" s="66" t="s">
        <v>52</v>
      </c>
      <c r="AZ176" s="66" t="s">
        <v>52</v>
      </c>
    </row>
    <row r="177" spans="1:52" ht="30" hidden="1" customHeight="1" x14ac:dyDescent="0.3">
      <c r="A177" s="65" t="s">
        <v>595</v>
      </c>
      <c r="B177" s="65" t="s">
        <v>52</v>
      </c>
      <c r="C177" s="65" t="s">
        <v>52</v>
      </c>
      <c r="D177" s="75"/>
      <c r="E177" s="80"/>
      <c r="F177" s="79">
        <f>TRUNC(SUMIF(N175:N176, N174, F175:F176),0)</f>
        <v>276</v>
      </c>
      <c r="G177" s="80"/>
      <c r="H177" s="79">
        <f>TRUNC(SUMIF(N175:N176, N174, H175:H176),0)</f>
        <v>2764</v>
      </c>
      <c r="I177" s="80"/>
      <c r="J177" s="79">
        <f>TRUNC(SUMIF(N175:N176, N174, J175:J176),0)</f>
        <v>342</v>
      </c>
      <c r="K177" s="80"/>
      <c r="L177" s="79">
        <f>F177+H177+J177</f>
        <v>3382</v>
      </c>
      <c r="M177" s="65" t="s">
        <v>52</v>
      </c>
      <c r="N177" s="66" t="s">
        <v>207</v>
      </c>
      <c r="O177" s="66" t="s">
        <v>207</v>
      </c>
      <c r="P177" s="66" t="s">
        <v>52</v>
      </c>
      <c r="Q177" s="66" t="s">
        <v>52</v>
      </c>
      <c r="R177" s="66" t="s">
        <v>52</v>
      </c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66" t="s">
        <v>52</v>
      </c>
      <c r="AW177" s="66" t="s">
        <v>52</v>
      </c>
      <c r="AX177" s="66" t="s">
        <v>52</v>
      </c>
      <c r="AY177" s="66" t="s">
        <v>52</v>
      </c>
      <c r="AZ177" s="66" t="s">
        <v>52</v>
      </c>
    </row>
    <row r="178" spans="1:52" ht="30" hidden="1" customHeight="1" x14ac:dyDescent="0.3">
      <c r="A178" s="75"/>
      <c r="B178" s="75"/>
      <c r="C178" s="75"/>
      <c r="D178" s="75"/>
      <c r="E178" s="80"/>
      <c r="F178" s="79"/>
      <c r="G178" s="80"/>
      <c r="H178" s="79"/>
      <c r="I178" s="80"/>
      <c r="J178" s="79"/>
      <c r="K178" s="80"/>
      <c r="L178" s="79"/>
      <c r="M178" s="75"/>
    </row>
    <row r="179" spans="1:52" ht="30" hidden="1" customHeight="1" x14ac:dyDescent="0.3">
      <c r="A179" s="230" t="s">
        <v>862</v>
      </c>
      <c r="B179" s="230"/>
      <c r="C179" s="230"/>
      <c r="D179" s="230"/>
      <c r="E179" s="231"/>
      <c r="F179" s="232"/>
      <c r="G179" s="231"/>
      <c r="H179" s="232"/>
      <c r="I179" s="231"/>
      <c r="J179" s="232"/>
      <c r="K179" s="231"/>
      <c r="L179" s="232"/>
      <c r="M179" s="230"/>
      <c r="N179" s="78" t="s">
        <v>716</v>
      </c>
    </row>
    <row r="180" spans="1:52" ht="30" hidden="1" customHeight="1" x14ac:dyDescent="0.3">
      <c r="A180" s="65" t="s">
        <v>851</v>
      </c>
      <c r="B180" s="65" t="s">
        <v>192</v>
      </c>
      <c r="C180" s="65" t="s">
        <v>193</v>
      </c>
      <c r="D180" s="75">
        <v>0.1</v>
      </c>
      <c r="E180" s="80">
        <f>일위대가목록!E30</f>
        <v>0</v>
      </c>
      <c r="F180" s="79">
        <f>TRUNC(E180*D180,1)</f>
        <v>0</v>
      </c>
      <c r="G180" s="80">
        <f>일위대가목록!F30</f>
        <v>22984</v>
      </c>
      <c r="H180" s="79">
        <f>TRUNC(G180*D180,1)</f>
        <v>2298.4</v>
      </c>
      <c r="I180" s="80">
        <f>일위대가목록!G30</f>
        <v>0</v>
      </c>
      <c r="J180" s="79">
        <f>TRUNC(I180*D180,1)</f>
        <v>0</v>
      </c>
      <c r="K180" s="80">
        <f>TRUNC(E180+G180+I180,1)</f>
        <v>22984</v>
      </c>
      <c r="L180" s="79">
        <f>TRUNC(F180+H180+J180,1)</f>
        <v>2298.4</v>
      </c>
      <c r="M180" s="65" t="s">
        <v>852</v>
      </c>
      <c r="N180" s="66" t="s">
        <v>716</v>
      </c>
      <c r="O180" s="66" t="s">
        <v>853</v>
      </c>
      <c r="P180" s="66" t="s">
        <v>63</v>
      </c>
      <c r="Q180" s="66" t="s">
        <v>64</v>
      </c>
      <c r="R180" s="66" t="s">
        <v>64</v>
      </c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66" t="s">
        <v>52</v>
      </c>
      <c r="AW180" s="66" t="s">
        <v>863</v>
      </c>
      <c r="AX180" s="66" t="s">
        <v>52</v>
      </c>
      <c r="AY180" s="66" t="s">
        <v>52</v>
      </c>
      <c r="AZ180" s="66" t="s">
        <v>52</v>
      </c>
    </row>
    <row r="181" spans="1:52" ht="30" hidden="1" customHeight="1" x14ac:dyDescent="0.3">
      <c r="A181" s="65" t="s">
        <v>854</v>
      </c>
      <c r="B181" s="65" t="s">
        <v>855</v>
      </c>
      <c r="C181" s="65" t="s">
        <v>193</v>
      </c>
      <c r="D181" s="75">
        <v>0.9</v>
      </c>
      <c r="E181" s="80">
        <v>677</v>
      </c>
      <c r="F181" s="79">
        <f>TRUNC(E181*D181,1)</f>
        <v>609.29999999999995</v>
      </c>
      <c r="G181" s="80">
        <v>10574</v>
      </c>
      <c r="H181" s="79">
        <f>TRUNC(G181*D181,1)</f>
        <v>9516.6</v>
      </c>
      <c r="I181" s="80">
        <v>576</v>
      </c>
      <c r="J181" s="79">
        <f>TRUNC(I181*D181,1)</f>
        <v>518.4</v>
      </c>
      <c r="K181" s="80">
        <f>TRUNC(E181+G181+I181,1)</f>
        <v>11827</v>
      </c>
      <c r="L181" s="79">
        <f>TRUNC(F181+H181+J181,1)</f>
        <v>10644.3</v>
      </c>
      <c r="M181" s="65" t="s">
        <v>856</v>
      </c>
      <c r="N181" s="66" t="s">
        <v>716</v>
      </c>
      <c r="O181" s="66" t="s">
        <v>857</v>
      </c>
      <c r="P181" s="66" t="s">
        <v>64</v>
      </c>
      <c r="Q181" s="66" t="s">
        <v>63</v>
      </c>
      <c r="R181" s="66" t="s">
        <v>64</v>
      </c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66" t="s">
        <v>52</v>
      </c>
      <c r="AW181" s="66" t="s">
        <v>864</v>
      </c>
      <c r="AX181" s="66" t="s">
        <v>52</v>
      </c>
      <c r="AY181" s="66" t="s">
        <v>52</v>
      </c>
      <c r="AZ181" s="66" t="s">
        <v>52</v>
      </c>
    </row>
    <row r="182" spans="1:52" ht="30" hidden="1" customHeight="1" x14ac:dyDescent="0.3">
      <c r="A182" s="65" t="s">
        <v>595</v>
      </c>
      <c r="B182" s="65" t="s">
        <v>52</v>
      </c>
      <c r="C182" s="65" t="s">
        <v>52</v>
      </c>
      <c r="D182" s="75"/>
      <c r="E182" s="80"/>
      <c r="F182" s="79">
        <f>TRUNC(SUMIF(N180:N181, N179, F180:F181),0)</f>
        <v>609</v>
      </c>
      <c r="G182" s="80"/>
      <c r="H182" s="79">
        <f>TRUNC(SUMIF(N180:N181, N179, H180:H181),0)</f>
        <v>11815</v>
      </c>
      <c r="I182" s="80"/>
      <c r="J182" s="79">
        <f>TRUNC(SUMIF(N180:N181, N179, J180:J181),0)</f>
        <v>518</v>
      </c>
      <c r="K182" s="80"/>
      <c r="L182" s="79">
        <f>F182+H182+J182</f>
        <v>12942</v>
      </c>
      <c r="M182" s="65" t="s">
        <v>52</v>
      </c>
      <c r="N182" s="66" t="s">
        <v>207</v>
      </c>
      <c r="O182" s="66" t="s">
        <v>207</v>
      </c>
      <c r="P182" s="66" t="s">
        <v>52</v>
      </c>
      <c r="Q182" s="66" t="s">
        <v>52</v>
      </c>
      <c r="R182" s="66" t="s">
        <v>52</v>
      </c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66" t="s">
        <v>52</v>
      </c>
      <c r="AW182" s="66" t="s">
        <v>52</v>
      </c>
      <c r="AX182" s="66" t="s">
        <v>52</v>
      </c>
      <c r="AY182" s="66" t="s">
        <v>52</v>
      </c>
      <c r="AZ182" s="66" t="s">
        <v>52</v>
      </c>
    </row>
    <row r="183" spans="1:52" ht="30" hidden="1" customHeight="1" x14ac:dyDescent="0.3">
      <c r="A183" s="75"/>
      <c r="B183" s="75"/>
      <c r="C183" s="75"/>
      <c r="D183" s="75"/>
      <c r="E183" s="80"/>
      <c r="F183" s="79"/>
      <c r="G183" s="80"/>
      <c r="H183" s="79"/>
      <c r="I183" s="80"/>
      <c r="J183" s="79"/>
      <c r="K183" s="80"/>
      <c r="L183" s="79"/>
      <c r="M183" s="75"/>
    </row>
    <row r="184" spans="1:52" ht="30" hidden="1" customHeight="1" x14ac:dyDescent="0.3">
      <c r="A184" s="230" t="s">
        <v>865</v>
      </c>
      <c r="B184" s="230"/>
      <c r="C184" s="230"/>
      <c r="D184" s="230"/>
      <c r="E184" s="231"/>
      <c r="F184" s="232"/>
      <c r="G184" s="231"/>
      <c r="H184" s="232"/>
      <c r="I184" s="231"/>
      <c r="J184" s="232"/>
      <c r="K184" s="231"/>
      <c r="L184" s="232"/>
      <c r="M184" s="230"/>
      <c r="N184" s="78" t="s">
        <v>845</v>
      </c>
    </row>
    <row r="185" spans="1:52" ht="30" hidden="1" customHeight="1" x14ac:dyDescent="0.3">
      <c r="A185" s="65" t="s">
        <v>681</v>
      </c>
      <c r="B185" s="65" t="s">
        <v>588</v>
      </c>
      <c r="C185" s="65" t="s">
        <v>589</v>
      </c>
      <c r="D185" s="75">
        <v>0.2</v>
      </c>
      <c r="E185" s="80">
        <f>단가대비표!O114</f>
        <v>0</v>
      </c>
      <c r="F185" s="79">
        <f>TRUNC(E185*D185,1)</f>
        <v>0</v>
      </c>
      <c r="G185" s="80">
        <f>단가대비표!P114</f>
        <v>95767</v>
      </c>
      <c r="H185" s="79">
        <f>TRUNC(G185*D185,1)</f>
        <v>19153.400000000001</v>
      </c>
      <c r="I185" s="80">
        <f>단가대비표!V114</f>
        <v>0</v>
      </c>
      <c r="J185" s="79">
        <f>TRUNC(I185*D185,1)</f>
        <v>0</v>
      </c>
      <c r="K185" s="80">
        <f>TRUNC(E185+G185+I185,1)</f>
        <v>95767</v>
      </c>
      <c r="L185" s="79">
        <f>TRUNC(F185+H185+J185,1)</f>
        <v>19153.400000000001</v>
      </c>
      <c r="M185" s="65" t="s">
        <v>52</v>
      </c>
      <c r="N185" s="66" t="s">
        <v>845</v>
      </c>
      <c r="O185" s="66" t="s">
        <v>682</v>
      </c>
      <c r="P185" s="66" t="s">
        <v>64</v>
      </c>
      <c r="Q185" s="66" t="s">
        <v>64</v>
      </c>
      <c r="R185" s="66" t="s">
        <v>63</v>
      </c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66" t="s">
        <v>52</v>
      </c>
      <c r="AW185" s="66" t="s">
        <v>867</v>
      </c>
      <c r="AX185" s="66" t="s">
        <v>52</v>
      </c>
      <c r="AY185" s="66" t="s">
        <v>52</v>
      </c>
      <c r="AZ185" s="66" t="s">
        <v>52</v>
      </c>
    </row>
    <row r="186" spans="1:52" ht="30" hidden="1" customHeight="1" x14ac:dyDescent="0.3">
      <c r="A186" s="65" t="s">
        <v>595</v>
      </c>
      <c r="B186" s="65" t="s">
        <v>52</v>
      </c>
      <c r="C186" s="65" t="s">
        <v>52</v>
      </c>
      <c r="D186" s="75"/>
      <c r="E186" s="80"/>
      <c r="F186" s="79">
        <f>TRUNC(SUMIF(N185:N185, N184, F185:F185),0)</f>
        <v>0</v>
      </c>
      <c r="G186" s="80"/>
      <c r="H186" s="79">
        <f>TRUNC(SUMIF(N185:N185, N184, H185:H185),0)</f>
        <v>19153</v>
      </c>
      <c r="I186" s="80"/>
      <c r="J186" s="79">
        <f>TRUNC(SUMIF(N185:N185, N184, J185:J185),0)</f>
        <v>0</v>
      </c>
      <c r="K186" s="80"/>
      <c r="L186" s="79">
        <f>F186+H186+J186</f>
        <v>19153</v>
      </c>
      <c r="M186" s="65" t="s">
        <v>52</v>
      </c>
      <c r="N186" s="66" t="s">
        <v>207</v>
      </c>
      <c r="O186" s="66" t="s">
        <v>207</v>
      </c>
      <c r="P186" s="66" t="s">
        <v>52</v>
      </c>
      <c r="Q186" s="66" t="s">
        <v>52</v>
      </c>
      <c r="R186" s="66" t="s">
        <v>52</v>
      </c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66" t="s">
        <v>52</v>
      </c>
      <c r="AW186" s="66" t="s">
        <v>52</v>
      </c>
      <c r="AX186" s="66" t="s">
        <v>52</v>
      </c>
      <c r="AY186" s="66" t="s">
        <v>52</v>
      </c>
      <c r="AZ186" s="66" t="s">
        <v>52</v>
      </c>
    </row>
    <row r="187" spans="1:52" ht="30" hidden="1" customHeight="1" x14ac:dyDescent="0.3">
      <c r="A187" s="75"/>
      <c r="B187" s="75"/>
      <c r="C187" s="75"/>
      <c r="D187" s="75"/>
      <c r="E187" s="80"/>
      <c r="F187" s="79"/>
      <c r="G187" s="80"/>
      <c r="H187" s="79"/>
      <c r="I187" s="80"/>
      <c r="J187" s="79"/>
      <c r="K187" s="80"/>
      <c r="L187" s="79"/>
      <c r="M187" s="75"/>
    </row>
    <row r="188" spans="1:52" ht="30" hidden="1" customHeight="1" x14ac:dyDescent="0.3">
      <c r="A188" s="230" t="s">
        <v>868</v>
      </c>
      <c r="B188" s="230"/>
      <c r="C188" s="230"/>
      <c r="D188" s="230"/>
      <c r="E188" s="231"/>
      <c r="F188" s="232"/>
      <c r="G188" s="231"/>
      <c r="H188" s="232"/>
      <c r="I188" s="231"/>
      <c r="J188" s="232"/>
      <c r="K188" s="231"/>
      <c r="L188" s="232"/>
      <c r="M188" s="230"/>
      <c r="N188" s="78" t="s">
        <v>853</v>
      </c>
    </row>
    <row r="189" spans="1:52" ht="30" hidden="1" customHeight="1" x14ac:dyDescent="0.3">
      <c r="A189" s="65" t="s">
        <v>681</v>
      </c>
      <c r="B189" s="65" t="s">
        <v>588</v>
      </c>
      <c r="C189" s="65" t="s">
        <v>589</v>
      </c>
      <c r="D189" s="75">
        <v>0.24</v>
      </c>
      <c r="E189" s="80">
        <f>단가대비표!O114</f>
        <v>0</v>
      </c>
      <c r="F189" s="79">
        <f>TRUNC(E189*D189,1)</f>
        <v>0</v>
      </c>
      <c r="G189" s="80">
        <f>단가대비표!P114</f>
        <v>95767</v>
      </c>
      <c r="H189" s="79">
        <f>TRUNC(G189*D189,1)</f>
        <v>22984</v>
      </c>
      <c r="I189" s="80">
        <f>단가대비표!V114</f>
        <v>0</v>
      </c>
      <c r="J189" s="79">
        <f>TRUNC(I189*D189,1)</f>
        <v>0</v>
      </c>
      <c r="K189" s="80">
        <f>TRUNC(E189+G189+I189,1)</f>
        <v>95767</v>
      </c>
      <c r="L189" s="79">
        <f>TRUNC(F189+H189+J189,1)</f>
        <v>22984</v>
      </c>
      <c r="M189" s="65" t="s">
        <v>52</v>
      </c>
      <c r="N189" s="66" t="s">
        <v>853</v>
      </c>
      <c r="O189" s="66" t="s">
        <v>682</v>
      </c>
      <c r="P189" s="66" t="s">
        <v>64</v>
      </c>
      <c r="Q189" s="66" t="s">
        <v>64</v>
      </c>
      <c r="R189" s="66" t="s">
        <v>63</v>
      </c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66" t="s">
        <v>52</v>
      </c>
      <c r="AW189" s="66" t="s">
        <v>871</v>
      </c>
      <c r="AX189" s="66" t="s">
        <v>52</v>
      </c>
      <c r="AY189" s="66" t="s">
        <v>52</v>
      </c>
      <c r="AZ189" s="66" t="s">
        <v>52</v>
      </c>
    </row>
    <row r="190" spans="1:52" ht="30" hidden="1" customHeight="1" x14ac:dyDescent="0.3">
      <c r="A190" s="65" t="s">
        <v>595</v>
      </c>
      <c r="B190" s="65" t="s">
        <v>52</v>
      </c>
      <c r="C190" s="65" t="s">
        <v>52</v>
      </c>
      <c r="D190" s="75"/>
      <c r="E190" s="80"/>
      <c r="F190" s="79">
        <f>TRUNC(SUMIF(N189:N189, N188, F189:F189),0)</f>
        <v>0</v>
      </c>
      <c r="G190" s="80"/>
      <c r="H190" s="79">
        <f>TRUNC(SUMIF(N189:N189, N188, H189:H189),0)</f>
        <v>22984</v>
      </c>
      <c r="I190" s="80"/>
      <c r="J190" s="79">
        <f>TRUNC(SUMIF(N189:N189, N188, J189:J189),0)</f>
        <v>0</v>
      </c>
      <c r="K190" s="80"/>
      <c r="L190" s="79">
        <f>F190+H190+J190</f>
        <v>22984</v>
      </c>
      <c r="M190" s="65" t="s">
        <v>52</v>
      </c>
      <c r="N190" s="66" t="s">
        <v>207</v>
      </c>
      <c r="O190" s="66" t="s">
        <v>207</v>
      </c>
      <c r="P190" s="66" t="s">
        <v>52</v>
      </c>
      <c r="Q190" s="66" t="s">
        <v>52</v>
      </c>
      <c r="R190" s="66" t="s">
        <v>52</v>
      </c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66" t="s">
        <v>52</v>
      </c>
      <c r="AW190" s="66" t="s">
        <v>52</v>
      </c>
      <c r="AX190" s="66" t="s">
        <v>52</v>
      </c>
      <c r="AY190" s="66" t="s">
        <v>52</v>
      </c>
      <c r="AZ190" s="66" t="s">
        <v>52</v>
      </c>
    </row>
    <row r="191" spans="1:52" ht="30" hidden="1" customHeight="1" x14ac:dyDescent="0.3">
      <c r="A191" s="75"/>
      <c r="B191" s="75"/>
      <c r="C191" s="75"/>
      <c r="D191" s="75"/>
      <c r="E191" s="80"/>
      <c r="F191" s="79"/>
      <c r="G191" s="80"/>
      <c r="H191" s="79"/>
      <c r="I191" s="80"/>
      <c r="J191" s="79"/>
      <c r="K191" s="80"/>
      <c r="L191" s="79"/>
      <c r="M191" s="75"/>
    </row>
    <row r="192" spans="1:52" ht="30" hidden="1" customHeight="1" x14ac:dyDescent="0.3">
      <c r="A192" s="230" t="s">
        <v>872</v>
      </c>
      <c r="B192" s="230"/>
      <c r="C192" s="230"/>
      <c r="D192" s="230"/>
      <c r="E192" s="231"/>
      <c r="F192" s="232"/>
      <c r="G192" s="231"/>
      <c r="H192" s="232"/>
      <c r="I192" s="231"/>
      <c r="J192" s="232"/>
      <c r="K192" s="231"/>
      <c r="L192" s="232"/>
      <c r="M192" s="230"/>
      <c r="N192" s="78" t="s">
        <v>721</v>
      </c>
    </row>
    <row r="193" spans="1:52" ht="30" hidden="1" customHeight="1" x14ac:dyDescent="0.3">
      <c r="A193" s="65" t="s">
        <v>681</v>
      </c>
      <c r="B193" s="65" t="s">
        <v>588</v>
      </c>
      <c r="C193" s="65" t="s">
        <v>589</v>
      </c>
      <c r="D193" s="75">
        <v>0.2</v>
      </c>
      <c r="E193" s="80">
        <f>단가대비표!O114</f>
        <v>0</v>
      </c>
      <c r="F193" s="79">
        <f>TRUNC(E193*D193,1)</f>
        <v>0</v>
      </c>
      <c r="G193" s="80">
        <f>단가대비표!P114</f>
        <v>95767</v>
      </c>
      <c r="H193" s="79">
        <f>TRUNC(G193*D193,1)</f>
        <v>19153.400000000001</v>
      </c>
      <c r="I193" s="80">
        <f>단가대비표!V114</f>
        <v>0</v>
      </c>
      <c r="J193" s="79">
        <f>TRUNC(I193*D193,1)</f>
        <v>0</v>
      </c>
      <c r="K193" s="80">
        <f>TRUNC(E193+G193+I193,1)</f>
        <v>95767</v>
      </c>
      <c r="L193" s="79">
        <f>TRUNC(F193+H193+J193,1)</f>
        <v>19153.400000000001</v>
      </c>
      <c r="M193" s="65" t="s">
        <v>52</v>
      </c>
      <c r="N193" s="66" t="s">
        <v>721</v>
      </c>
      <c r="O193" s="66" t="s">
        <v>682</v>
      </c>
      <c r="P193" s="66" t="s">
        <v>64</v>
      </c>
      <c r="Q193" s="66" t="s">
        <v>64</v>
      </c>
      <c r="R193" s="66" t="s">
        <v>63</v>
      </c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66" t="s">
        <v>52</v>
      </c>
      <c r="AW193" s="66" t="s">
        <v>873</v>
      </c>
      <c r="AX193" s="66" t="s">
        <v>52</v>
      </c>
      <c r="AY193" s="66" t="s">
        <v>52</v>
      </c>
      <c r="AZ193" s="66" t="s">
        <v>52</v>
      </c>
    </row>
    <row r="194" spans="1:52" ht="30" hidden="1" customHeight="1" x14ac:dyDescent="0.3">
      <c r="A194" s="65" t="s">
        <v>595</v>
      </c>
      <c r="B194" s="65" t="s">
        <v>52</v>
      </c>
      <c r="C194" s="65" t="s">
        <v>52</v>
      </c>
      <c r="D194" s="75"/>
      <c r="E194" s="80"/>
      <c r="F194" s="79">
        <f>TRUNC(SUMIF(N193:N193, N192, F193:F193),0)</f>
        <v>0</v>
      </c>
      <c r="G194" s="80"/>
      <c r="H194" s="79">
        <f>TRUNC(SUMIF(N193:N193, N192, H193:H193),0)</f>
        <v>19153</v>
      </c>
      <c r="I194" s="80"/>
      <c r="J194" s="79">
        <f>TRUNC(SUMIF(N193:N193, N192, J193:J193),0)</f>
        <v>0</v>
      </c>
      <c r="K194" s="80"/>
      <c r="L194" s="79">
        <f>F194+H194+J194</f>
        <v>19153</v>
      </c>
      <c r="M194" s="65" t="s">
        <v>52</v>
      </c>
      <c r="N194" s="66" t="s">
        <v>207</v>
      </c>
      <c r="O194" s="66" t="s">
        <v>207</v>
      </c>
      <c r="P194" s="66" t="s">
        <v>52</v>
      </c>
      <c r="Q194" s="66" t="s">
        <v>52</v>
      </c>
      <c r="R194" s="66" t="s">
        <v>52</v>
      </c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66" t="s">
        <v>52</v>
      </c>
      <c r="AW194" s="66" t="s">
        <v>52</v>
      </c>
      <c r="AX194" s="66" t="s">
        <v>52</v>
      </c>
      <c r="AY194" s="66" t="s">
        <v>52</v>
      </c>
      <c r="AZ194" s="66" t="s">
        <v>52</v>
      </c>
    </row>
    <row r="195" spans="1:52" ht="30" hidden="1" customHeight="1" x14ac:dyDescent="0.3">
      <c r="A195" s="75"/>
      <c r="B195" s="75"/>
      <c r="C195" s="75"/>
      <c r="D195" s="75"/>
      <c r="E195" s="80"/>
      <c r="F195" s="79"/>
      <c r="G195" s="80"/>
      <c r="H195" s="79"/>
      <c r="I195" s="80"/>
      <c r="J195" s="79"/>
      <c r="K195" s="80"/>
      <c r="L195" s="79"/>
      <c r="M195" s="75"/>
    </row>
    <row r="196" spans="1:52" ht="30" hidden="1" customHeight="1" x14ac:dyDescent="0.3">
      <c r="A196" s="230" t="s">
        <v>874</v>
      </c>
      <c r="B196" s="230"/>
      <c r="C196" s="230"/>
      <c r="D196" s="230"/>
      <c r="E196" s="231"/>
      <c r="F196" s="232"/>
      <c r="G196" s="231"/>
      <c r="H196" s="232"/>
      <c r="I196" s="231"/>
      <c r="J196" s="232"/>
      <c r="K196" s="231"/>
      <c r="L196" s="232"/>
      <c r="M196" s="230"/>
      <c r="N196" s="78" t="s">
        <v>875</v>
      </c>
    </row>
    <row r="197" spans="1:52" ht="30" hidden="1" customHeight="1" x14ac:dyDescent="0.3">
      <c r="A197" s="65" t="s">
        <v>573</v>
      </c>
      <c r="B197" s="65" t="s">
        <v>574</v>
      </c>
      <c r="C197" s="65" t="s">
        <v>575</v>
      </c>
      <c r="D197" s="75">
        <v>7.0000000000000007E-2</v>
      </c>
      <c r="E197" s="80">
        <f>일위대가목록!E4</f>
        <v>8415</v>
      </c>
      <c r="F197" s="79">
        <f>TRUNC(E197*D197,1)</f>
        <v>589</v>
      </c>
      <c r="G197" s="80">
        <f>일위대가목록!F4</f>
        <v>58296</v>
      </c>
      <c r="H197" s="79">
        <f>TRUNC(G197*D197,1)</f>
        <v>4080.7</v>
      </c>
      <c r="I197" s="80">
        <f>일위대가목록!G4</f>
        <v>13399</v>
      </c>
      <c r="J197" s="79">
        <f>TRUNC(I197*D197,1)</f>
        <v>937.9</v>
      </c>
      <c r="K197" s="80">
        <f>TRUNC(E197+G197+I197,1)</f>
        <v>80110</v>
      </c>
      <c r="L197" s="79">
        <f>TRUNC(F197+H197+J197,1)</f>
        <v>5607.6</v>
      </c>
      <c r="M197" s="65" t="s">
        <v>576</v>
      </c>
      <c r="N197" s="66" t="s">
        <v>875</v>
      </c>
      <c r="O197" s="66" t="s">
        <v>572</v>
      </c>
      <c r="P197" s="66" t="s">
        <v>63</v>
      </c>
      <c r="Q197" s="66" t="s">
        <v>64</v>
      </c>
      <c r="R197" s="66" t="s">
        <v>64</v>
      </c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66" t="s">
        <v>52</v>
      </c>
      <c r="AW197" s="66" t="s">
        <v>880</v>
      </c>
      <c r="AX197" s="66" t="s">
        <v>52</v>
      </c>
      <c r="AY197" s="66" t="s">
        <v>52</v>
      </c>
      <c r="AZ197" s="66" t="s">
        <v>52</v>
      </c>
    </row>
    <row r="198" spans="1:52" ht="30" hidden="1" customHeight="1" x14ac:dyDescent="0.3">
      <c r="A198" s="65" t="s">
        <v>623</v>
      </c>
      <c r="B198" s="65" t="s">
        <v>624</v>
      </c>
      <c r="C198" s="65" t="s">
        <v>575</v>
      </c>
      <c r="D198" s="75">
        <v>8.5999999999999993E-2</v>
      </c>
      <c r="E198" s="80">
        <f>일위대가목록!E7</f>
        <v>3458</v>
      </c>
      <c r="F198" s="79">
        <f>TRUNC(E198*D198,1)</f>
        <v>297.3</v>
      </c>
      <c r="G198" s="80">
        <f>일위대가목록!F7</f>
        <v>35913</v>
      </c>
      <c r="H198" s="79">
        <f>TRUNC(G198*D198,1)</f>
        <v>3088.5</v>
      </c>
      <c r="I198" s="80">
        <f>일위대가목록!G7</f>
        <v>1902</v>
      </c>
      <c r="J198" s="79">
        <f>TRUNC(I198*D198,1)</f>
        <v>163.5</v>
      </c>
      <c r="K198" s="80">
        <f>TRUNC(E198+G198+I198,1)</f>
        <v>41273</v>
      </c>
      <c r="L198" s="79">
        <f>TRUNC(F198+H198+J198,1)</f>
        <v>3549.3</v>
      </c>
      <c r="M198" s="65" t="s">
        <v>625</v>
      </c>
      <c r="N198" s="66" t="s">
        <v>875</v>
      </c>
      <c r="O198" s="66" t="s">
        <v>622</v>
      </c>
      <c r="P198" s="66" t="s">
        <v>63</v>
      </c>
      <c r="Q198" s="66" t="s">
        <v>64</v>
      </c>
      <c r="R198" s="66" t="s">
        <v>64</v>
      </c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66" t="s">
        <v>52</v>
      </c>
      <c r="AW198" s="66" t="s">
        <v>881</v>
      </c>
      <c r="AX198" s="66" t="s">
        <v>52</v>
      </c>
      <c r="AY198" s="66" t="s">
        <v>52</v>
      </c>
      <c r="AZ198" s="66" t="s">
        <v>52</v>
      </c>
    </row>
    <row r="199" spans="1:52" ht="30" hidden="1" customHeight="1" x14ac:dyDescent="0.3">
      <c r="A199" s="65" t="s">
        <v>595</v>
      </c>
      <c r="B199" s="65" t="s">
        <v>52</v>
      </c>
      <c r="C199" s="65" t="s">
        <v>52</v>
      </c>
      <c r="D199" s="75"/>
      <c r="E199" s="80"/>
      <c r="F199" s="79">
        <f>TRUNC(SUMIF(N197:N198, N196, F197:F198),0)</f>
        <v>886</v>
      </c>
      <c r="G199" s="80"/>
      <c r="H199" s="79">
        <f>TRUNC(SUMIF(N197:N198, N196, H197:H198),0)</f>
        <v>7169</v>
      </c>
      <c r="I199" s="80"/>
      <c r="J199" s="79">
        <f>TRUNC(SUMIF(N197:N198, N196, J197:J198),0)</f>
        <v>1101</v>
      </c>
      <c r="K199" s="80"/>
      <c r="L199" s="79">
        <f>F199+H199+J199</f>
        <v>9156</v>
      </c>
      <c r="M199" s="65" t="s">
        <v>52</v>
      </c>
      <c r="N199" s="66" t="s">
        <v>207</v>
      </c>
      <c r="O199" s="66" t="s">
        <v>207</v>
      </c>
      <c r="P199" s="66" t="s">
        <v>52</v>
      </c>
      <c r="Q199" s="66" t="s">
        <v>52</v>
      </c>
      <c r="R199" s="66" t="s">
        <v>52</v>
      </c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66" t="s">
        <v>52</v>
      </c>
      <c r="AW199" s="66" t="s">
        <v>52</v>
      </c>
      <c r="AX199" s="66" t="s">
        <v>52</v>
      </c>
      <c r="AY199" s="66" t="s">
        <v>52</v>
      </c>
      <c r="AZ199" s="66" t="s">
        <v>52</v>
      </c>
    </row>
    <row r="200" spans="1:52" ht="30" hidden="1" customHeight="1" x14ac:dyDescent="0.3">
      <c r="A200" s="75"/>
      <c r="B200" s="75"/>
      <c r="C200" s="75"/>
      <c r="D200" s="75"/>
      <c r="E200" s="80"/>
      <c r="F200" s="79"/>
      <c r="G200" s="80"/>
      <c r="H200" s="79"/>
      <c r="I200" s="80"/>
      <c r="J200" s="79"/>
      <c r="K200" s="80"/>
      <c r="L200" s="79"/>
      <c r="M200" s="75"/>
    </row>
    <row r="201" spans="1:52" ht="30" hidden="1" customHeight="1" x14ac:dyDescent="0.3">
      <c r="A201" s="230" t="s">
        <v>882</v>
      </c>
      <c r="B201" s="230"/>
      <c r="C201" s="230"/>
      <c r="D201" s="230"/>
      <c r="E201" s="231"/>
      <c r="F201" s="232"/>
      <c r="G201" s="231"/>
      <c r="H201" s="232"/>
      <c r="I201" s="231"/>
      <c r="J201" s="232"/>
      <c r="K201" s="231"/>
      <c r="L201" s="232"/>
      <c r="M201" s="230"/>
      <c r="N201" s="78" t="s">
        <v>698</v>
      </c>
    </row>
    <row r="202" spans="1:52" ht="30" hidden="1" customHeight="1" x14ac:dyDescent="0.3">
      <c r="A202" s="65" t="s">
        <v>883</v>
      </c>
      <c r="B202" s="65" t="s">
        <v>884</v>
      </c>
      <c r="C202" s="65" t="s">
        <v>193</v>
      </c>
      <c r="D202" s="75">
        <v>1</v>
      </c>
      <c r="E202" s="80">
        <f>단가대비표!O10</f>
        <v>29000</v>
      </c>
      <c r="F202" s="79">
        <f>TRUNC(E202*D202,1)</f>
        <v>29000</v>
      </c>
      <c r="G202" s="80">
        <f>단가대비표!P10</f>
        <v>0</v>
      </c>
      <c r="H202" s="79">
        <f>TRUNC(G202*D202,1)</f>
        <v>0</v>
      </c>
      <c r="I202" s="80">
        <f>단가대비표!V10</f>
        <v>0</v>
      </c>
      <c r="J202" s="79">
        <f>TRUNC(I202*D202,1)</f>
        <v>0</v>
      </c>
      <c r="K202" s="80">
        <f t="shared" ref="K202:L204" si="45">TRUNC(E202+G202+I202,1)</f>
        <v>29000</v>
      </c>
      <c r="L202" s="79">
        <f t="shared" si="45"/>
        <v>29000</v>
      </c>
      <c r="M202" s="65" t="s">
        <v>52</v>
      </c>
      <c r="N202" s="66" t="s">
        <v>698</v>
      </c>
      <c r="O202" s="66" t="s">
        <v>885</v>
      </c>
      <c r="P202" s="66" t="s">
        <v>64</v>
      </c>
      <c r="Q202" s="66" t="s">
        <v>64</v>
      </c>
      <c r="R202" s="66" t="s">
        <v>63</v>
      </c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66" t="s">
        <v>52</v>
      </c>
      <c r="AW202" s="66" t="s">
        <v>886</v>
      </c>
      <c r="AX202" s="66" t="s">
        <v>52</v>
      </c>
      <c r="AY202" s="66" t="s">
        <v>52</v>
      </c>
      <c r="AZ202" s="66" t="s">
        <v>52</v>
      </c>
    </row>
    <row r="203" spans="1:52" ht="30" hidden="1" customHeight="1" x14ac:dyDescent="0.3">
      <c r="A203" s="65" t="s">
        <v>681</v>
      </c>
      <c r="B203" s="65" t="s">
        <v>588</v>
      </c>
      <c r="C203" s="65" t="s">
        <v>589</v>
      </c>
      <c r="D203" s="75">
        <v>1.7999999999999999E-2</v>
      </c>
      <c r="E203" s="80">
        <f>단가대비표!O114</f>
        <v>0</v>
      </c>
      <c r="F203" s="79">
        <f>TRUNC(E203*D203,1)</f>
        <v>0</v>
      </c>
      <c r="G203" s="80">
        <f>단가대비표!P114</f>
        <v>95767</v>
      </c>
      <c r="H203" s="79">
        <f>TRUNC(G203*D203,1)</f>
        <v>1723.8</v>
      </c>
      <c r="I203" s="80">
        <f>단가대비표!V114</f>
        <v>0</v>
      </c>
      <c r="J203" s="79">
        <f>TRUNC(I203*D203,1)</f>
        <v>0</v>
      </c>
      <c r="K203" s="80">
        <f t="shared" si="45"/>
        <v>95767</v>
      </c>
      <c r="L203" s="79">
        <f t="shared" si="45"/>
        <v>1723.8</v>
      </c>
      <c r="M203" s="65" t="s">
        <v>52</v>
      </c>
      <c r="N203" s="66" t="s">
        <v>698</v>
      </c>
      <c r="O203" s="66" t="s">
        <v>682</v>
      </c>
      <c r="P203" s="66" t="s">
        <v>64</v>
      </c>
      <c r="Q203" s="66" t="s">
        <v>64</v>
      </c>
      <c r="R203" s="66" t="s">
        <v>63</v>
      </c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66" t="s">
        <v>52</v>
      </c>
      <c r="AW203" s="66" t="s">
        <v>887</v>
      </c>
      <c r="AX203" s="66" t="s">
        <v>52</v>
      </c>
      <c r="AY203" s="66" t="s">
        <v>52</v>
      </c>
      <c r="AZ203" s="66" t="s">
        <v>52</v>
      </c>
    </row>
    <row r="204" spans="1:52" ht="30" hidden="1" customHeight="1" x14ac:dyDescent="0.3">
      <c r="A204" s="65" t="s">
        <v>696</v>
      </c>
      <c r="B204" s="65" t="s">
        <v>876</v>
      </c>
      <c r="C204" s="65" t="s">
        <v>877</v>
      </c>
      <c r="D204" s="75">
        <v>1</v>
      </c>
      <c r="E204" s="80">
        <f>일위대가목록!E32</f>
        <v>886</v>
      </c>
      <c r="F204" s="79">
        <f>TRUNC(E204*D204,1)</f>
        <v>886</v>
      </c>
      <c r="G204" s="80">
        <f>일위대가목록!F32</f>
        <v>7169</v>
      </c>
      <c r="H204" s="79">
        <f>TRUNC(G204*D204,1)</f>
        <v>7169</v>
      </c>
      <c r="I204" s="80">
        <f>일위대가목록!G32</f>
        <v>1101</v>
      </c>
      <c r="J204" s="79">
        <f>TRUNC(I204*D204,1)</f>
        <v>1101</v>
      </c>
      <c r="K204" s="80">
        <f t="shared" si="45"/>
        <v>9156</v>
      </c>
      <c r="L204" s="79">
        <f t="shared" si="45"/>
        <v>9156</v>
      </c>
      <c r="M204" s="65" t="s">
        <v>878</v>
      </c>
      <c r="N204" s="66" t="s">
        <v>698</v>
      </c>
      <c r="O204" s="66" t="s">
        <v>875</v>
      </c>
      <c r="P204" s="66" t="s">
        <v>63</v>
      </c>
      <c r="Q204" s="66" t="s">
        <v>64</v>
      </c>
      <c r="R204" s="66" t="s">
        <v>64</v>
      </c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66" t="s">
        <v>52</v>
      </c>
      <c r="AW204" s="66" t="s">
        <v>888</v>
      </c>
      <c r="AX204" s="66" t="s">
        <v>52</v>
      </c>
      <c r="AY204" s="66" t="s">
        <v>52</v>
      </c>
      <c r="AZ204" s="66" t="s">
        <v>52</v>
      </c>
    </row>
    <row r="205" spans="1:52" ht="30" hidden="1" customHeight="1" x14ac:dyDescent="0.3">
      <c r="A205" s="65" t="s">
        <v>595</v>
      </c>
      <c r="B205" s="65" t="s">
        <v>52</v>
      </c>
      <c r="C205" s="65" t="s">
        <v>52</v>
      </c>
      <c r="D205" s="75"/>
      <c r="E205" s="80"/>
      <c r="F205" s="79">
        <f>TRUNC(SUMIF(N202:N204, N201, F202:F204),0)</f>
        <v>29886</v>
      </c>
      <c r="G205" s="80"/>
      <c r="H205" s="79">
        <f>TRUNC(SUMIF(N202:N204, N201, H202:H204),0)</f>
        <v>8892</v>
      </c>
      <c r="I205" s="80"/>
      <c r="J205" s="79">
        <f>TRUNC(SUMIF(N202:N204, N201, J202:J204),0)</f>
        <v>1101</v>
      </c>
      <c r="K205" s="80"/>
      <c r="L205" s="79">
        <f>F205+H205+J205</f>
        <v>39879</v>
      </c>
      <c r="M205" s="65" t="s">
        <v>52</v>
      </c>
      <c r="N205" s="66" t="s">
        <v>207</v>
      </c>
      <c r="O205" s="66" t="s">
        <v>207</v>
      </c>
      <c r="P205" s="66" t="s">
        <v>52</v>
      </c>
      <c r="Q205" s="66" t="s">
        <v>52</v>
      </c>
      <c r="R205" s="66" t="s">
        <v>52</v>
      </c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66" t="s">
        <v>52</v>
      </c>
      <c r="AW205" s="66" t="s">
        <v>52</v>
      </c>
      <c r="AX205" s="66" t="s">
        <v>52</v>
      </c>
      <c r="AY205" s="66" t="s">
        <v>52</v>
      </c>
      <c r="AZ205" s="66" t="s">
        <v>52</v>
      </c>
    </row>
    <row r="206" spans="1:52" ht="30" hidden="1" customHeight="1" x14ac:dyDescent="0.3">
      <c r="A206" s="75"/>
      <c r="B206" s="75"/>
      <c r="C206" s="75"/>
      <c r="D206" s="75"/>
      <c r="E206" s="80"/>
      <c r="F206" s="79"/>
      <c r="G206" s="80"/>
      <c r="H206" s="79"/>
      <c r="I206" s="80"/>
      <c r="J206" s="79"/>
      <c r="K206" s="80"/>
      <c r="L206" s="79"/>
      <c r="M206" s="75"/>
    </row>
    <row r="207" spans="1:52" ht="30" hidden="1" customHeight="1" x14ac:dyDescent="0.3">
      <c r="A207" s="230" t="s">
        <v>889</v>
      </c>
      <c r="B207" s="230"/>
      <c r="C207" s="230"/>
      <c r="D207" s="230"/>
      <c r="E207" s="231"/>
      <c r="F207" s="232"/>
      <c r="G207" s="231"/>
      <c r="H207" s="232"/>
      <c r="I207" s="231"/>
      <c r="J207" s="232"/>
      <c r="K207" s="231"/>
      <c r="L207" s="232"/>
      <c r="M207" s="230"/>
      <c r="N207" s="78" t="s">
        <v>694</v>
      </c>
    </row>
    <row r="208" spans="1:52" ht="30" hidden="1" customHeight="1" x14ac:dyDescent="0.3">
      <c r="A208" s="65" t="s">
        <v>891</v>
      </c>
      <c r="B208" s="65" t="s">
        <v>892</v>
      </c>
      <c r="C208" s="65" t="s">
        <v>893</v>
      </c>
      <c r="D208" s="75">
        <v>1.03</v>
      </c>
      <c r="E208" s="80">
        <f>단가대비표!O12</f>
        <v>11287</v>
      </c>
      <c r="F208" s="79">
        <f t="shared" ref="F208:F214" si="46">TRUNC(E208*D208,1)</f>
        <v>11625.6</v>
      </c>
      <c r="G208" s="80">
        <f>단가대비표!P12</f>
        <v>0</v>
      </c>
      <c r="H208" s="79">
        <f t="shared" ref="H208:H214" si="47">TRUNC(G208*D208,1)</f>
        <v>0</v>
      </c>
      <c r="I208" s="80">
        <f>단가대비표!V12</f>
        <v>0</v>
      </c>
      <c r="J208" s="79">
        <f t="shared" ref="J208:J214" si="48">TRUNC(I208*D208,1)</f>
        <v>0</v>
      </c>
      <c r="K208" s="80">
        <f t="shared" ref="K208:L214" si="49">TRUNC(E208+G208+I208,1)</f>
        <v>11287</v>
      </c>
      <c r="L208" s="79">
        <f t="shared" si="49"/>
        <v>11625.6</v>
      </c>
      <c r="M208" s="65" t="s">
        <v>894</v>
      </c>
      <c r="N208" s="66" t="s">
        <v>52</v>
      </c>
      <c r="O208" s="66" t="s">
        <v>895</v>
      </c>
      <c r="P208" s="66" t="s">
        <v>64</v>
      </c>
      <c r="Q208" s="66" t="s">
        <v>64</v>
      </c>
      <c r="R208" s="66" t="s">
        <v>63</v>
      </c>
      <c r="S208" s="76"/>
      <c r="T208" s="76"/>
      <c r="U208" s="76"/>
      <c r="V208" s="76">
        <v>1</v>
      </c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66" t="s">
        <v>52</v>
      </c>
      <c r="AW208" s="66" t="s">
        <v>896</v>
      </c>
      <c r="AX208" s="66" t="s">
        <v>52</v>
      </c>
      <c r="AY208" s="66" t="s">
        <v>897</v>
      </c>
      <c r="AZ208" s="66" t="s">
        <v>52</v>
      </c>
    </row>
    <row r="209" spans="1:52" ht="30" hidden="1" customHeight="1" x14ac:dyDescent="0.3">
      <c r="A209" s="65" t="s">
        <v>898</v>
      </c>
      <c r="B209" s="65" t="s">
        <v>899</v>
      </c>
      <c r="C209" s="65" t="s">
        <v>877</v>
      </c>
      <c r="D209" s="75">
        <v>3.7999999999999999E-2</v>
      </c>
      <c r="E209" s="80">
        <f>단가대비표!O32</f>
        <v>571557</v>
      </c>
      <c r="F209" s="79">
        <f t="shared" si="46"/>
        <v>21719.1</v>
      </c>
      <c r="G209" s="80">
        <f>단가대비표!P32</f>
        <v>0</v>
      </c>
      <c r="H209" s="79">
        <f t="shared" si="47"/>
        <v>0</v>
      </c>
      <c r="I209" s="80">
        <f>단가대비표!V32</f>
        <v>0</v>
      </c>
      <c r="J209" s="79">
        <f t="shared" si="48"/>
        <v>0</v>
      </c>
      <c r="K209" s="80">
        <f t="shared" si="49"/>
        <v>571557</v>
      </c>
      <c r="L209" s="79">
        <f t="shared" si="49"/>
        <v>21719.1</v>
      </c>
      <c r="M209" s="65" t="s">
        <v>894</v>
      </c>
      <c r="N209" s="66" t="s">
        <v>52</v>
      </c>
      <c r="O209" s="66" t="s">
        <v>900</v>
      </c>
      <c r="P209" s="66" t="s">
        <v>64</v>
      </c>
      <c r="Q209" s="66" t="s">
        <v>64</v>
      </c>
      <c r="R209" s="66" t="s">
        <v>63</v>
      </c>
      <c r="S209" s="76"/>
      <c r="T209" s="76"/>
      <c r="U209" s="76"/>
      <c r="V209" s="76">
        <v>1</v>
      </c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66" t="s">
        <v>52</v>
      </c>
      <c r="AW209" s="66" t="s">
        <v>901</v>
      </c>
      <c r="AX209" s="66" t="s">
        <v>52</v>
      </c>
      <c r="AY209" s="66" t="s">
        <v>897</v>
      </c>
      <c r="AZ209" s="66" t="s">
        <v>52</v>
      </c>
    </row>
    <row r="210" spans="1:52" ht="30" hidden="1" customHeight="1" x14ac:dyDescent="0.3">
      <c r="A210" s="65" t="s">
        <v>902</v>
      </c>
      <c r="B210" s="65" t="s">
        <v>903</v>
      </c>
      <c r="C210" s="65" t="s">
        <v>505</v>
      </c>
      <c r="D210" s="75">
        <v>1</v>
      </c>
      <c r="E210" s="80">
        <f>TRUNC(SUMIF(V208:V214, RIGHTB(O210, 1), F208:F214)*U210, 2)</f>
        <v>12670.98</v>
      </c>
      <c r="F210" s="79">
        <f t="shared" si="46"/>
        <v>12670.9</v>
      </c>
      <c r="G210" s="80">
        <v>0</v>
      </c>
      <c r="H210" s="79">
        <f t="shared" si="47"/>
        <v>0</v>
      </c>
      <c r="I210" s="80">
        <v>0</v>
      </c>
      <c r="J210" s="79">
        <f t="shared" si="48"/>
        <v>0</v>
      </c>
      <c r="K210" s="80">
        <f t="shared" si="49"/>
        <v>12670.9</v>
      </c>
      <c r="L210" s="79">
        <f t="shared" si="49"/>
        <v>12670.9</v>
      </c>
      <c r="M210" s="65" t="s">
        <v>52</v>
      </c>
      <c r="N210" s="66" t="s">
        <v>694</v>
      </c>
      <c r="O210" s="66" t="s">
        <v>510</v>
      </c>
      <c r="P210" s="66" t="s">
        <v>64</v>
      </c>
      <c r="Q210" s="66" t="s">
        <v>64</v>
      </c>
      <c r="R210" s="66" t="s">
        <v>64</v>
      </c>
      <c r="S210" s="76">
        <v>0</v>
      </c>
      <c r="T210" s="76">
        <v>0</v>
      </c>
      <c r="U210" s="76">
        <v>0.38</v>
      </c>
      <c r="V210" s="76"/>
      <c r="W210" s="76">
        <v>2</v>
      </c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66" t="s">
        <v>52</v>
      </c>
      <c r="AW210" s="66" t="s">
        <v>904</v>
      </c>
      <c r="AX210" s="66" t="s">
        <v>52</v>
      </c>
      <c r="AY210" s="66" t="s">
        <v>52</v>
      </c>
      <c r="AZ210" s="66" t="s">
        <v>52</v>
      </c>
    </row>
    <row r="211" spans="1:52" ht="30" hidden="1" customHeight="1" x14ac:dyDescent="0.3">
      <c r="A211" s="65" t="s">
        <v>905</v>
      </c>
      <c r="B211" s="65" t="s">
        <v>906</v>
      </c>
      <c r="C211" s="65" t="s">
        <v>505</v>
      </c>
      <c r="D211" s="75">
        <v>1</v>
      </c>
      <c r="E211" s="80">
        <f>TRUNC(SUMIF(W208:W214, RIGHTB(O211, 1), F208:F214)*U211, 2)</f>
        <v>1140.3800000000001</v>
      </c>
      <c r="F211" s="79">
        <f t="shared" si="46"/>
        <v>1140.3</v>
      </c>
      <c r="G211" s="80">
        <v>0</v>
      </c>
      <c r="H211" s="79">
        <f t="shared" si="47"/>
        <v>0</v>
      </c>
      <c r="I211" s="80">
        <v>0</v>
      </c>
      <c r="J211" s="79">
        <f t="shared" si="48"/>
        <v>0</v>
      </c>
      <c r="K211" s="80">
        <f t="shared" si="49"/>
        <v>1140.3</v>
      </c>
      <c r="L211" s="79">
        <f t="shared" si="49"/>
        <v>1140.3</v>
      </c>
      <c r="M211" s="65" t="s">
        <v>52</v>
      </c>
      <c r="N211" s="66" t="s">
        <v>694</v>
      </c>
      <c r="O211" s="66" t="s">
        <v>542</v>
      </c>
      <c r="P211" s="66" t="s">
        <v>64</v>
      </c>
      <c r="Q211" s="66" t="s">
        <v>64</v>
      </c>
      <c r="R211" s="66" t="s">
        <v>64</v>
      </c>
      <c r="S211" s="76">
        <v>0</v>
      </c>
      <c r="T211" s="76">
        <v>0</v>
      </c>
      <c r="U211" s="76">
        <v>0.09</v>
      </c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66" t="s">
        <v>52</v>
      </c>
      <c r="AW211" s="66" t="s">
        <v>907</v>
      </c>
      <c r="AX211" s="66" t="s">
        <v>52</v>
      </c>
      <c r="AY211" s="66" t="s">
        <v>52</v>
      </c>
      <c r="AZ211" s="66" t="s">
        <v>52</v>
      </c>
    </row>
    <row r="212" spans="1:52" ht="30" hidden="1" customHeight="1" x14ac:dyDescent="0.3">
      <c r="A212" s="65" t="s">
        <v>908</v>
      </c>
      <c r="B212" s="65" t="s">
        <v>588</v>
      </c>
      <c r="C212" s="65" t="s">
        <v>589</v>
      </c>
      <c r="D212" s="75">
        <v>0.10299999999999999</v>
      </c>
      <c r="E212" s="80">
        <f>단가대비표!O117</f>
        <v>0</v>
      </c>
      <c r="F212" s="79">
        <f t="shared" si="46"/>
        <v>0</v>
      </c>
      <c r="G212" s="80">
        <f>단가대비표!P117</f>
        <v>273074</v>
      </c>
      <c r="H212" s="79">
        <f t="shared" si="47"/>
        <v>28126.6</v>
      </c>
      <c r="I212" s="80">
        <f>단가대비표!V117</f>
        <v>0</v>
      </c>
      <c r="J212" s="79">
        <f t="shared" si="48"/>
        <v>0</v>
      </c>
      <c r="K212" s="80">
        <f t="shared" si="49"/>
        <v>273074</v>
      </c>
      <c r="L212" s="79">
        <f t="shared" si="49"/>
        <v>28126.6</v>
      </c>
      <c r="M212" s="65" t="s">
        <v>52</v>
      </c>
      <c r="N212" s="66" t="s">
        <v>694</v>
      </c>
      <c r="O212" s="66" t="s">
        <v>909</v>
      </c>
      <c r="P212" s="66" t="s">
        <v>64</v>
      </c>
      <c r="Q212" s="66" t="s">
        <v>64</v>
      </c>
      <c r="R212" s="66" t="s">
        <v>63</v>
      </c>
      <c r="S212" s="76"/>
      <c r="T212" s="76"/>
      <c r="U212" s="76"/>
      <c r="V212" s="76"/>
      <c r="W212" s="76"/>
      <c r="X212" s="76">
        <v>3</v>
      </c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66" t="s">
        <v>52</v>
      </c>
      <c r="AW212" s="66" t="s">
        <v>910</v>
      </c>
      <c r="AX212" s="66" t="s">
        <v>52</v>
      </c>
      <c r="AY212" s="66" t="s">
        <v>52</v>
      </c>
      <c r="AZ212" s="66" t="s">
        <v>52</v>
      </c>
    </row>
    <row r="213" spans="1:52" ht="30" hidden="1" customHeight="1" x14ac:dyDescent="0.3">
      <c r="A213" s="65" t="s">
        <v>681</v>
      </c>
      <c r="B213" s="65" t="s">
        <v>588</v>
      </c>
      <c r="C213" s="65" t="s">
        <v>589</v>
      </c>
      <c r="D213" s="75">
        <v>2.06E-2</v>
      </c>
      <c r="E213" s="80">
        <f>단가대비표!O114</f>
        <v>0</v>
      </c>
      <c r="F213" s="79">
        <f t="shared" si="46"/>
        <v>0</v>
      </c>
      <c r="G213" s="80">
        <f>단가대비표!P114</f>
        <v>95767</v>
      </c>
      <c r="H213" s="79">
        <f t="shared" si="47"/>
        <v>1972.8</v>
      </c>
      <c r="I213" s="80">
        <f>단가대비표!V114</f>
        <v>0</v>
      </c>
      <c r="J213" s="79">
        <f t="shared" si="48"/>
        <v>0</v>
      </c>
      <c r="K213" s="80">
        <f t="shared" si="49"/>
        <v>95767</v>
      </c>
      <c r="L213" s="79">
        <f t="shared" si="49"/>
        <v>1972.8</v>
      </c>
      <c r="M213" s="65" t="s">
        <v>52</v>
      </c>
      <c r="N213" s="66" t="s">
        <v>694</v>
      </c>
      <c r="O213" s="66" t="s">
        <v>682</v>
      </c>
      <c r="P213" s="66" t="s">
        <v>64</v>
      </c>
      <c r="Q213" s="66" t="s">
        <v>64</v>
      </c>
      <c r="R213" s="66" t="s">
        <v>63</v>
      </c>
      <c r="S213" s="76"/>
      <c r="T213" s="76"/>
      <c r="U213" s="76"/>
      <c r="V213" s="76"/>
      <c r="W213" s="76"/>
      <c r="X213" s="76">
        <v>3</v>
      </c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66" t="s">
        <v>52</v>
      </c>
      <c r="AW213" s="66" t="s">
        <v>911</v>
      </c>
      <c r="AX213" s="66" t="s">
        <v>52</v>
      </c>
      <c r="AY213" s="66" t="s">
        <v>52</v>
      </c>
      <c r="AZ213" s="66" t="s">
        <v>52</v>
      </c>
    </row>
    <row r="214" spans="1:52" ht="30" hidden="1" customHeight="1" x14ac:dyDescent="0.3">
      <c r="A214" s="65" t="s">
        <v>912</v>
      </c>
      <c r="B214" s="65" t="s">
        <v>913</v>
      </c>
      <c r="C214" s="65" t="s">
        <v>505</v>
      </c>
      <c r="D214" s="75">
        <v>1</v>
      </c>
      <c r="E214" s="80">
        <v>0</v>
      </c>
      <c r="F214" s="79">
        <f t="shared" si="46"/>
        <v>0</v>
      </c>
      <c r="G214" s="80">
        <v>0</v>
      </c>
      <c r="H214" s="79">
        <f t="shared" si="47"/>
        <v>0</v>
      </c>
      <c r="I214" s="80">
        <f>TRUNC(SUMIF(X208:X214, RIGHTB(O214, 1), H208:H214)*U214, 2)</f>
        <v>300.99</v>
      </c>
      <c r="J214" s="79">
        <f t="shared" si="48"/>
        <v>300.89999999999998</v>
      </c>
      <c r="K214" s="80">
        <f t="shared" si="49"/>
        <v>300.89999999999998</v>
      </c>
      <c r="L214" s="79">
        <f t="shared" si="49"/>
        <v>300.89999999999998</v>
      </c>
      <c r="M214" s="65" t="s">
        <v>52</v>
      </c>
      <c r="N214" s="66" t="s">
        <v>694</v>
      </c>
      <c r="O214" s="66" t="s">
        <v>914</v>
      </c>
      <c r="P214" s="66" t="s">
        <v>64</v>
      </c>
      <c r="Q214" s="66" t="s">
        <v>64</v>
      </c>
      <c r="R214" s="66" t="s">
        <v>64</v>
      </c>
      <c r="S214" s="76">
        <v>1</v>
      </c>
      <c r="T214" s="76">
        <v>2</v>
      </c>
      <c r="U214" s="76">
        <v>0.01</v>
      </c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66" t="s">
        <v>52</v>
      </c>
      <c r="AW214" s="66" t="s">
        <v>915</v>
      </c>
      <c r="AX214" s="66" t="s">
        <v>52</v>
      </c>
      <c r="AY214" s="66" t="s">
        <v>52</v>
      </c>
      <c r="AZ214" s="66" t="s">
        <v>52</v>
      </c>
    </row>
    <row r="215" spans="1:52" ht="30" hidden="1" customHeight="1" x14ac:dyDescent="0.3">
      <c r="A215" s="65" t="s">
        <v>595</v>
      </c>
      <c r="B215" s="65" t="s">
        <v>52</v>
      </c>
      <c r="C215" s="65" t="s">
        <v>52</v>
      </c>
      <c r="D215" s="75"/>
      <c r="E215" s="80"/>
      <c r="F215" s="79">
        <f>TRUNC(SUMIF(N208:N214, N207, F208:F214),0)</f>
        <v>13811</v>
      </c>
      <c r="G215" s="80"/>
      <c r="H215" s="79">
        <f>TRUNC(SUMIF(N208:N214, N207, H208:H214),0)</f>
        <v>30099</v>
      </c>
      <c r="I215" s="80"/>
      <c r="J215" s="79">
        <f>TRUNC(SUMIF(N208:N214, N207, J208:J214),0)</f>
        <v>300</v>
      </c>
      <c r="K215" s="80"/>
      <c r="L215" s="79">
        <f>F215+H215+J215</f>
        <v>44210</v>
      </c>
      <c r="M215" s="65" t="s">
        <v>52</v>
      </c>
      <c r="N215" s="66" t="s">
        <v>207</v>
      </c>
      <c r="O215" s="66" t="s">
        <v>207</v>
      </c>
      <c r="P215" s="66" t="s">
        <v>52</v>
      </c>
      <c r="Q215" s="66" t="s">
        <v>52</v>
      </c>
      <c r="R215" s="66" t="s">
        <v>52</v>
      </c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66" t="s">
        <v>52</v>
      </c>
      <c r="AW215" s="66" t="s">
        <v>52</v>
      </c>
      <c r="AX215" s="66" t="s">
        <v>52</v>
      </c>
      <c r="AY215" s="66" t="s">
        <v>52</v>
      </c>
      <c r="AZ215" s="66" t="s">
        <v>52</v>
      </c>
    </row>
    <row r="216" spans="1:52" ht="30" hidden="1" customHeight="1" x14ac:dyDescent="0.3">
      <c r="A216" s="75"/>
      <c r="B216" s="75"/>
      <c r="C216" s="75"/>
      <c r="D216" s="75"/>
      <c r="E216" s="80"/>
      <c r="F216" s="79"/>
      <c r="G216" s="80"/>
      <c r="H216" s="79"/>
      <c r="I216" s="80"/>
      <c r="J216" s="79"/>
      <c r="K216" s="80"/>
      <c r="L216" s="79"/>
      <c r="M216" s="75"/>
    </row>
    <row r="217" spans="1:52" ht="30" hidden="1" customHeight="1" x14ac:dyDescent="0.3">
      <c r="A217" s="230" t="s">
        <v>916</v>
      </c>
      <c r="B217" s="230"/>
      <c r="C217" s="230"/>
      <c r="D217" s="230"/>
      <c r="E217" s="231"/>
      <c r="F217" s="232"/>
      <c r="G217" s="231"/>
      <c r="H217" s="232"/>
      <c r="I217" s="231"/>
      <c r="J217" s="232"/>
      <c r="K217" s="231"/>
      <c r="L217" s="232"/>
      <c r="M217" s="230"/>
      <c r="N217" s="78" t="s">
        <v>703</v>
      </c>
    </row>
    <row r="218" spans="1:52" ht="30" hidden="1" customHeight="1" x14ac:dyDescent="0.3">
      <c r="A218" s="65" t="s">
        <v>918</v>
      </c>
      <c r="B218" s="65" t="s">
        <v>919</v>
      </c>
      <c r="C218" s="65" t="s">
        <v>893</v>
      </c>
      <c r="D218" s="75">
        <v>0.36</v>
      </c>
      <c r="E218" s="80">
        <f>단가대비표!O34</f>
        <v>1610</v>
      </c>
      <c r="F218" s="79">
        <f>TRUNC(E218*D218,1)</f>
        <v>579.6</v>
      </c>
      <c r="G218" s="80">
        <f>단가대비표!P34</f>
        <v>0</v>
      </c>
      <c r="H218" s="79">
        <f>TRUNC(G218*D218,1)</f>
        <v>0</v>
      </c>
      <c r="I218" s="80">
        <f>단가대비표!V34</f>
        <v>0</v>
      </c>
      <c r="J218" s="79">
        <f>TRUNC(I218*D218,1)</f>
        <v>0</v>
      </c>
      <c r="K218" s="80">
        <f t="shared" ref="K218:L220" si="50">TRUNC(E218+G218+I218,1)</f>
        <v>1610</v>
      </c>
      <c r="L218" s="79">
        <f t="shared" si="50"/>
        <v>579.6</v>
      </c>
      <c r="M218" s="65" t="s">
        <v>52</v>
      </c>
      <c r="N218" s="66" t="s">
        <v>703</v>
      </c>
      <c r="O218" s="66" t="s">
        <v>920</v>
      </c>
      <c r="P218" s="66" t="s">
        <v>64</v>
      </c>
      <c r="Q218" s="66" t="s">
        <v>64</v>
      </c>
      <c r="R218" s="66" t="s">
        <v>63</v>
      </c>
      <c r="S218" s="76"/>
      <c r="T218" s="76"/>
      <c r="U218" s="76"/>
      <c r="V218" s="76">
        <v>1</v>
      </c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66" t="s">
        <v>52</v>
      </c>
      <c r="AW218" s="66" t="s">
        <v>921</v>
      </c>
      <c r="AX218" s="66" t="s">
        <v>52</v>
      </c>
      <c r="AY218" s="66" t="s">
        <v>52</v>
      </c>
      <c r="AZ218" s="66" t="s">
        <v>52</v>
      </c>
    </row>
    <row r="219" spans="1:52" ht="30" hidden="1" customHeight="1" x14ac:dyDescent="0.3">
      <c r="A219" s="65" t="s">
        <v>592</v>
      </c>
      <c r="B219" s="65" t="s">
        <v>922</v>
      </c>
      <c r="C219" s="65" t="s">
        <v>505</v>
      </c>
      <c r="D219" s="75">
        <v>1</v>
      </c>
      <c r="E219" s="80">
        <f>TRUNC(SUMIF(V218:V220, RIGHTB(O219, 1), F218:F220)*U219, 2)</f>
        <v>17.38</v>
      </c>
      <c r="F219" s="79">
        <f>TRUNC(E219*D219,1)</f>
        <v>17.3</v>
      </c>
      <c r="G219" s="80">
        <v>0</v>
      </c>
      <c r="H219" s="79">
        <f>TRUNC(G219*D219,1)</f>
        <v>0</v>
      </c>
      <c r="I219" s="80">
        <v>0</v>
      </c>
      <c r="J219" s="79">
        <f>TRUNC(I219*D219,1)</f>
        <v>0</v>
      </c>
      <c r="K219" s="80">
        <f t="shared" si="50"/>
        <v>17.3</v>
      </c>
      <c r="L219" s="79">
        <f t="shared" si="50"/>
        <v>17.3</v>
      </c>
      <c r="M219" s="65" t="s">
        <v>52</v>
      </c>
      <c r="N219" s="66" t="s">
        <v>703</v>
      </c>
      <c r="O219" s="66" t="s">
        <v>510</v>
      </c>
      <c r="P219" s="66" t="s">
        <v>64</v>
      </c>
      <c r="Q219" s="66" t="s">
        <v>64</v>
      </c>
      <c r="R219" s="66" t="s">
        <v>64</v>
      </c>
      <c r="S219" s="76">
        <v>0</v>
      </c>
      <c r="T219" s="76">
        <v>0</v>
      </c>
      <c r="U219" s="76">
        <v>0.03</v>
      </c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66" t="s">
        <v>52</v>
      </c>
      <c r="AW219" s="66" t="s">
        <v>923</v>
      </c>
      <c r="AX219" s="66" t="s">
        <v>52</v>
      </c>
      <c r="AY219" s="66" t="s">
        <v>52</v>
      </c>
      <c r="AZ219" s="66" t="s">
        <v>52</v>
      </c>
    </row>
    <row r="220" spans="1:52" ht="30" hidden="1" customHeight="1" x14ac:dyDescent="0.3">
      <c r="A220" s="65" t="s">
        <v>924</v>
      </c>
      <c r="B220" s="65" t="s">
        <v>588</v>
      </c>
      <c r="C220" s="65" t="s">
        <v>589</v>
      </c>
      <c r="D220" s="75">
        <v>6.0000000000000001E-3</v>
      </c>
      <c r="E220" s="80">
        <f>단가대비표!O115</f>
        <v>0</v>
      </c>
      <c r="F220" s="79">
        <f>TRUNC(E220*D220,1)</f>
        <v>0</v>
      </c>
      <c r="G220" s="80">
        <f>단가대비표!P115</f>
        <v>224490</v>
      </c>
      <c r="H220" s="79">
        <f>TRUNC(G220*D220,1)</f>
        <v>1346.9</v>
      </c>
      <c r="I220" s="80">
        <f>단가대비표!V115</f>
        <v>0</v>
      </c>
      <c r="J220" s="79">
        <f>TRUNC(I220*D220,1)</f>
        <v>0</v>
      </c>
      <c r="K220" s="80">
        <f t="shared" si="50"/>
        <v>224490</v>
      </c>
      <c r="L220" s="79">
        <f t="shared" si="50"/>
        <v>1346.9</v>
      </c>
      <c r="M220" s="65" t="s">
        <v>52</v>
      </c>
      <c r="N220" s="66" t="s">
        <v>703</v>
      </c>
      <c r="O220" s="66" t="s">
        <v>925</v>
      </c>
      <c r="P220" s="66" t="s">
        <v>64</v>
      </c>
      <c r="Q220" s="66" t="s">
        <v>64</v>
      </c>
      <c r="R220" s="66" t="s">
        <v>63</v>
      </c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66" t="s">
        <v>52</v>
      </c>
      <c r="AW220" s="66" t="s">
        <v>926</v>
      </c>
      <c r="AX220" s="66" t="s">
        <v>52</v>
      </c>
      <c r="AY220" s="66" t="s">
        <v>52</v>
      </c>
      <c r="AZ220" s="66" t="s">
        <v>52</v>
      </c>
    </row>
    <row r="221" spans="1:52" ht="30" hidden="1" customHeight="1" x14ac:dyDescent="0.3">
      <c r="A221" s="65" t="s">
        <v>595</v>
      </c>
      <c r="B221" s="65" t="s">
        <v>52</v>
      </c>
      <c r="C221" s="65" t="s">
        <v>52</v>
      </c>
      <c r="D221" s="75"/>
      <c r="E221" s="80"/>
      <c r="F221" s="79">
        <f>TRUNC(SUMIF(N218:N220, N217, F218:F220),0)</f>
        <v>596</v>
      </c>
      <c r="G221" s="80"/>
      <c r="H221" s="79">
        <f>TRUNC(SUMIF(N218:N220, N217, H218:H220),0)</f>
        <v>1346</v>
      </c>
      <c r="I221" s="80"/>
      <c r="J221" s="79">
        <f>TRUNC(SUMIF(N218:N220, N217, J218:J220),0)</f>
        <v>0</v>
      </c>
      <c r="K221" s="80"/>
      <c r="L221" s="79">
        <f>F221+H221+J221</f>
        <v>1942</v>
      </c>
      <c r="M221" s="65" t="s">
        <v>52</v>
      </c>
      <c r="N221" s="66" t="s">
        <v>207</v>
      </c>
      <c r="O221" s="66" t="s">
        <v>207</v>
      </c>
      <c r="P221" s="66" t="s">
        <v>52</v>
      </c>
      <c r="Q221" s="66" t="s">
        <v>52</v>
      </c>
      <c r="R221" s="66" t="s">
        <v>52</v>
      </c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66" t="s">
        <v>52</v>
      </c>
      <c r="AW221" s="66" t="s">
        <v>52</v>
      </c>
      <c r="AX221" s="66" t="s">
        <v>52</v>
      </c>
      <c r="AY221" s="66" t="s">
        <v>52</v>
      </c>
      <c r="AZ221" s="66" t="s">
        <v>52</v>
      </c>
    </row>
    <row r="222" spans="1:52" ht="30" hidden="1" customHeight="1" x14ac:dyDescent="0.3">
      <c r="A222" s="75"/>
      <c r="B222" s="75"/>
      <c r="C222" s="75"/>
      <c r="D222" s="75"/>
      <c r="E222" s="80"/>
      <c r="F222" s="79"/>
      <c r="G222" s="80"/>
      <c r="H222" s="79"/>
      <c r="I222" s="80"/>
      <c r="J222" s="79"/>
      <c r="K222" s="80"/>
      <c r="L222" s="79"/>
      <c r="M222" s="75"/>
    </row>
    <row r="223" spans="1:52" ht="30" hidden="1" customHeight="1" x14ac:dyDescent="0.3">
      <c r="A223" s="230" t="s">
        <v>927</v>
      </c>
      <c r="B223" s="230"/>
      <c r="C223" s="230"/>
      <c r="D223" s="230"/>
      <c r="E223" s="231"/>
      <c r="F223" s="232"/>
      <c r="G223" s="231"/>
      <c r="H223" s="232"/>
      <c r="I223" s="231"/>
      <c r="J223" s="232"/>
      <c r="K223" s="231"/>
      <c r="L223" s="232"/>
      <c r="M223" s="230"/>
      <c r="N223" s="78" t="s">
        <v>708</v>
      </c>
    </row>
    <row r="224" spans="1:52" ht="30" hidden="1" customHeight="1" x14ac:dyDescent="0.3">
      <c r="A224" s="65" t="s">
        <v>929</v>
      </c>
      <c r="B224" s="65" t="s">
        <v>930</v>
      </c>
      <c r="C224" s="65" t="s">
        <v>931</v>
      </c>
      <c r="D224" s="75">
        <v>680</v>
      </c>
      <c r="E224" s="80">
        <f>단가대비표!O33</f>
        <v>164</v>
      </c>
      <c r="F224" s="79">
        <f>TRUNC(E224*D224,1)</f>
        <v>111520</v>
      </c>
      <c r="G224" s="80">
        <f>단가대비표!P33</f>
        <v>0</v>
      </c>
      <c r="H224" s="79">
        <f>TRUNC(G224*D224,1)</f>
        <v>0</v>
      </c>
      <c r="I224" s="80">
        <f>단가대비표!V33</f>
        <v>0</v>
      </c>
      <c r="J224" s="79">
        <f>TRUNC(I224*D224,1)</f>
        <v>0</v>
      </c>
      <c r="K224" s="80">
        <f t="shared" ref="K224:L227" si="51">TRUNC(E224+G224+I224,1)</f>
        <v>164</v>
      </c>
      <c r="L224" s="79">
        <f t="shared" si="51"/>
        <v>111520</v>
      </c>
      <c r="M224" s="65" t="s">
        <v>52</v>
      </c>
      <c r="N224" s="66" t="s">
        <v>708</v>
      </c>
      <c r="O224" s="66" t="s">
        <v>932</v>
      </c>
      <c r="P224" s="66" t="s">
        <v>64</v>
      </c>
      <c r="Q224" s="66" t="s">
        <v>64</v>
      </c>
      <c r="R224" s="66" t="s">
        <v>63</v>
      </c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66" t="s">
        <v>52</v>
      </c>
      <c r="AW224" s="66" t="s">
        <v>933</v>
      </c>
      <c r="AX224" s="66" t="s">
        <v>52</v>
      </c>
      <c r="AY224" s="66" t="s">
        <v>52</v>
      </c>
      <c r="AZ224" s="66" t="s">
        <v>52</v>
      </c>
    </row>
    <row r="225" spans="1:52" ht="30" hidden="1" customHeight="1" x14ac:dyDescent="0.3">
      <c r="A225" s="65" t="s">
        <v>934</v>
      </c>
      <c r="B225" s="65" t="s">
        <v>935</v>
      </c>
      <c r="C225" s="65" t="s">
        <v>193</v>
      </c>
      <c r="D225" s="75">
        <v>0.98</v>
      </c>
      <c r="E225" s="80">
        <f>단가대비표!O11</f>
        <v>36000</v>
      </c>
      <c r="F225" s="79">
        <f>TRUNC(E225*D225,1)</f>
        <v>35280</v>
      </c>
      <c r="G225" s="80">
        <f>단가대비표!P11</f>
        <v>0</v>
      </c>
      <c r="H225" s="79">
        <f>TRUNC(G225*D225,1)</f>
        <v>0</v>
      </c>
      <c r="I225" s="80">
        <f>단가대비표!V11</f>
        <v>0</v>
      </c>
      <c r="J225" s="79">
        <f>TRUNC(I225*D225,1)</f>
        <v>0</v>
      </c>
      <c r="K225" s="80">
        <f t="shared" si="51"/>
        <v>36000</v>
      </c>
      <c r="L225" s="79">
        <f t="shared" si="51"/>
        <v>35280</v>
      </c>
      <c r="M225" s="65" t="s">
        <v>52</v>
      </c>
      <c r="N225" s="66" t="s">
        <v>708</v>
      </c>
      <c r="O225" s="66" t="s">
        <v>936</v>
      </c>
      <c r="P225" s="66" t="s">
        <v>64</v>
      </c>
      <c r="Q225" s="66" t="s">
        <v>64</v>
      </c>
      <c r="R225" s="66" t="s">
        <v>63</v>
      </c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66" t="s">
        <v>52</v>
      </c>
      <c r="AW225" s="66" t="s">
        <v>937</v>
      </c>
      <c r="AX225" s="66" t="s">
        <v>52</v>
      </c>
      <c r="AY225" s="66" t="s">
        <v>52</v>
      </c>
      <c r="AZ225" s="66" t="s">
        <v>52</v>
      </c>
    </row>
    <row r="226" spans="1:52" ht="30" hidden="1" customHeight="1" x14ac:dyDescent="0.3">
      <c r="A226" s="65" t="s">
        <v>938</v>
      </c>
      <c r="B226" s="65" t="s">
        <v>588</v>
      </c>
      <c r="C226" s="65" t="s">
        <v>589</v>
      </c>
      <c r="D226" s="75">
        <v>0.85</v>
      </c>
      <c r="E226" s="80">
        <f>단가대비표!O118</f>
        <v>0</v>
      </c>
      <c r="F226" s="79">
        <f>TRUNC(E226*D226,1)</f>
        <v>0</v>
      </c>
      <c r="G226" s="80">
        <f>단가대비표!P118</f>
        <v>271064</v>
      </c>
      <c r="H226" s="79">
        <f>TRUNC(G226*D226,1)</f>
        <v>230404.4</v>
      </c>
      <c r="I226" s="80">
        <f>단가대비표!V118</f>
        <v>0</v>
      </c>
      <c r="J226" s="79">
        <f>TRUNC(I226*D226,1)</f>
        <v>0</v>
      </c>
      <c r="K226" s="80">
        <f t="shared" si="51"/>
        <v>271064</v>
      </c>
      <c r="L226" s="79">
        <f t="shared" si="51"/>
        <v>230404.4</v>
      </c>
      <c r="M226" s="65" t="s">
        <v>52</v>
      </c>
      <c r="N226" s="66" t="s">
        <v>708</v>
      </c>
      <c r="O226" s="66" t="s">
        <v>939</v>
      </c>
      <c r="P226" s="66" t="s">
        <v>64</v>
      </c>
      <c r="Q226" s="66" t="s">
        <v>64</v>
      </c>
      <c r="R226" s="66" t="s">
        <v>63</v>
      </c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66" t="s">
        <v>52</v>
      </c>
      <c r="AW226" s="66" t="s">
        <v>940</v>
      </c>
      <c r="AX226" s="66" t="s">
        <v>52</v>
      </c>
      <c r="AY226" s="66" t="s">
        <v>52</v>
      </c>
      <c r="AZ226" s="66" t="s">
        <v>52</v>
      </c>
    </row>
    <row r="227" spans="1:52" ht="30" hidden="1" customHeight="1" x14ac:dyDescent="0.3">
      <c r="A227" s="65" t="s">
        <v>681</v>
      </c>
      <c r="B227" s="65" t="s">
        <v>588</v>
      </c>
      <c r="C227" s="65" t="s">
        <v>589</v>
      </c>
      <c r="D227" s="75">
        <v>0.82</v>
      </c>
      <c r="E227" s="80">
        <f>단가대비표!O114</f>
        <v>0</v>
      </c>
      <c r="F227" s="79">
        <f>TRUNC(E227*D227,1)</f>
        <v>0</v>
      </c>
      <c r="G227" s="80">
        <f>단가대비표!P114</f>
        <v>95767</v>
      </c>
      <c r="H227" s="79">
        <f>TRUNC(G227*D227,1)</f>
        <v>78528.899999999994</v>
      </c>
      <c r="I227" s="80">
        <f>단가대비표!V114</f>
        <v>0</v>
      </c>
      <c r="J227" s="79">
        <f>TRUNC(I227*D227,1)</f>
        <v>0</v>
      </c>
      <c r="K227" s="80">
        <f t="shared" si="51"/>
        <v>95767</v>
      </c>
      <c r="L227" s="79">
        <f t="shared" si="51"/>
        <v>78528.899999999994</v>
      </c>
      <c r="M227" s="65" t="s">
        <v>52</v>
      </c>
      <c r="N227" s="66" t="s">
        <v>708</v>
      </c>
      <c r="O227" s="66" t="s">
        <v>682</v>
      </c>
      <c r="P227" s="66" t="s">
        <v>64</v>
      </c>
      <c r="Q227" s="66" t="s">
        <v>64</v>
      </c>
      <c r="R227" s="66" t="s">
        <v>63</v>
      </c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66" t="s">
        <v>52</v>
      </c>
      <c r="AW227" s="66" t="s">
        <v>941</v>
      </c>
      <c r="AX227" s="66" t="s">
        <v>52</v>
      </c>
      <c r="AY227" s="66" t="s">
        <v>52</v>
      </c>
      <c r="AZ227" s="66" t="s">
        <v>52</v>
      </c>
    </row>
    <row r="228" spans="1:52" ht="30" hidden="1" customHeight="1" x14ac:dyDescent="0.3">
      <c r="A228" s="65" t="s">
        <v>595</v>
      </c>
      <c r="B228" s="65" t="s">
        <v>52</v>
      </c>
      <c r="C228" s="65" t="s">
        <v>52</v>
      </c>
      <c r="D228" s="75"/>
      <c r="E228" s="80"/>
      <c r="F228" s="79">
        <f>TRUNC(SUMIF(N224:N227, N223, F224:F227),0)</f>
        <v>146800</v>
      </c>
      <c r="G228" s="80"/>
      <c r="H228" s="79">
        <f>TRUNC(SUMIF(N224:N227, N223, H224:H227),0)</f>
        <v>308933</v>
      </c>
      <c r="I228" s="80"/>
      <c r="J228" s="79">
        <f>TRUNC(SUMIF(N224:N227, N223, J224:J227),0)</f>
        <v>0</v>
      </c>
      <c r="K228" s="80"/>
      <c r="L228" s="79">
        <f>F228+H228+J228</f>
        <v>455733</v>
      </c>
      <c r="M228" s="65" t="s">
        <v>52</v>
      </c>
      <c r="N228" s="66" t="s">
        <v>207</v>
      </c>
      <c r="O228" s="66" t="s">
        <v>207</v>
      </c>
      <c r="P228" s="66" t="s">
        <v>52</v>
      </c>
      <c r="Q228" s="66" t="s">
        <v>52</v>
      </c>
      <c r="R228" s="66" t="s">
        <v>52</v>
      </c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66" t="s">
        <v>52</v>
      </c>
      <c r="AW228" s="66" t="s">
        <v>52</v>
      </c>
      <c r="AX228" s="66" t="s">
        <v>52</v>
      </c>
      <c r="AY228" s="66" t="s">
        <v>52</v>
      </c>
      <c r="AZ228" s="66" t="s">
        <v>52</v>
      </c>
    </row>
    <row r="229" spans="1:52" ht="30" hidden="1" customHeight="1" x14ac:dyDescent="0.3">
      <c r="A229" s="75"/>
      <c r="B229" s="75"/>
      <c r="C229" s="75"/>
      <c r="D229" s="75"/>
      <c r="E229" s="80"/>
      <c r="F229" s="79"/>
      <c r="G229" s="80"/>
      <c r="H229" s="79"/>
      <c r="I229" s="80"/>
      <c r="J229" s="79"/>
      <c r="K229" s="80"/>
      <c r="L229" s="79"/>
      <c r="M229" s="75"/>
    </row>
    <row r="230" spans="1:52" ht="30" hidden="1" customHeight="1" x14ac:dyDescent="0.3">
      <c r="A230" s="230" t="s">
        <v>942</v>
      </c>
      <c r="B230" s="230"/>
      <c r="C230" s="230"/>
      <c r="D230" s="230"/>
      <c r="E230" s="231"/>
      <c r="F230" s="232"/>
      <c r="G230" s="231"/>
      <c r="H230" s="232"/>
      <c r="I230" s="231"/>
      <c r="J230" s="232"/>
      <c r="K230" s="231"/>
      <c r="L230" s="232"/>
      <c r="M230" s="230"/>
      <c r="N230" s="78" t="s">
        <v>248</v>
      </c>
    </row>
    <row r="231" spans="1:52" ht="30" hidden="1" customHeight="1" x14ac:dyDescent="0.3">
      <c r="A231" s="65" t="s">
        <v>245</v>
      </c>
      <c r="B231" s="65" t="s">
        <v>246</v>
      </c>
      <c r="C231" s="65" t="s">
        <v>60</v>
      </c>
      <c r="D231" s="75">
        <v>1</v>
      </c>
      <c r="E231" s="80">
        <f>단가대비표!O78</f>
        <v>1121</v>
      </c>
      <c r="F231" s="79">
        <f t="shared" ref="F231:F236" si="52">TRUNC(E231*D231,1)</f>
        <v>1121</v>
      </c>
      <c r="G231" s="80">
        <f>단가대비표!P78</f>
        <v>0</v>
      </c>
      <c r="H231" s="79">
        <f t="shared" ref="H231:H236" si="53">TRUNC(G231*D231,1)</f>
        <v>0</v>
      </c>
      <c r="I231" s="80">
        <f>단가대비표!V78</f>
        <v>0</v>
      </c>
      <c r="J231" s="79">
        <f t="shared" ref="J231:J236" si="54">TRUNC(I231*D231,1)</f>
        <v>0</v>
      </c>
      <c r="K231" s="80">
        <f t="shared" ref="K231:L236" si="55">TRUNC(E231+G231+I231,1)</f>
        <v>1121</v>
      </c>
      <c r="L231" s="79">
        <f t="shared" si="55"/>
        <v>1121</v>
      </c>
      <c r="M231" s="65" t="s">
        <v>52</v>
      </c>
      <c r="N231" s="66" t="s">
        <v>248</v>
      </c>
      <c r="O231" s="66" t="s">
        <v>944</v>
      </c>
      <c r="P231" s="66" t="s">
        <v>64</v>
      </c>
      <c r="Q231" s="66" t="s">
        <v>64</v>
      </c>
      <c r="R231" s="66" t="s">
        <v>63</v>
      </c>
      <c r="S231" s="76"/>
      <c r="T231" s="76"/>
      <c r="U231" s="76"/>
      <c r="V231" s="76">
        <v>1</v>
      </c>
      <c r="W231" s="76">
        <v>2</v>
      </c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66" t="s">
        <v>52</v>
      </c>
      <c r="AW231" s="66" t="s">
        <v>945</v>
      </c>
      <c r="AX231" s="66" t="s">
        <v>52</v>
      </c>
      <c r="AY231" s="66" t="s">
        <v>52</v>
      </c>
      <c r="AZ231" s="66" t="s">
        <v>52</v>
      </c>
    </row>
    <row r="232" spans="1:52" ht="30" hidden="1" customHeight="1" x14ac:dyDescent="0.3">
      <c r="A232" s="65" t="s">
        <v>245</v>
      </c>
      <c r="B232" s="65" t="s">
        <v>246</v>
      </c>
      <c r="C232" s="65" t="s">
        <v>60</v>
      </c>
      <c r="D232" s="75">
        <v>0.1</v>
      </c>
      <c r="E232" s="80">
        <f>단가대비표!O78</f>
        <v>1121</v>
      </c>
      <c r="F232" s="79">
        <f t="shared" si="52"/>
        <v>112.1</v>
      </c>
      <c r="G232" s="80">
        <f>단가대비표!P78</f>
        <v>0</v>
      </c>
      <c r="H232" s="79">
        <f t="shared" si="53"/>
        <v>0</v>
      </c>
      <c r="I232" s="80">
        <f>단가대비표!V78</f>
        <v>0</v>
      </c>
      <c r="J232" s="79">
        <f t="shared" si="54"/>
        <v>0</v>
      </c>
      <c r="K232" s="80">
        <f t="shared" si="55"/>
        <v>1121</v>
      </c>
      <c r="L232" s="79">
        <f t="shared" si="55"/>
        <v>112.1</v>
      </c>
      <c r="M232" s="65" t="s">
        <v>52</v>
      </c>
      <c r="N232" s="66" t="s">
        <v>248</v>
      </c>
      <c r="O232" s="66" t="s">
        <v>944</v>
      </c>
      <c r="P232" s="66" t="s">
        <v>64</v>
      </c>
      <c r="Q232" s="66" t="s">
        <v>64</v>
      </c>
      <c r="R232" s="66" t="s">
        <v>63</v>
      </c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66" t="s">
        <v>52</v>
      </c>
      <c r="AW232" s="66" t="s">
        <v>945</v>
      </c>
      <c r="AX232" s="66" t="s">
        <v>52</v>
      </c>
      <c r="AY232" s="66" t="s">
        <v>52</v>
      </c>
      <c r="AZ232" s="66" t="s">
        <v>52</v>
      </c>
    </row>
    <row r="233" spans="1:52" ht="30" hidden="1" customHeight="1" x14ac:dyDescent="0.3">
      <c r="A233" s="65" t="s">
        <v>946</v>
      </c>
      <c r="B233" s="65" t="s">
        <v>947</v>
      </c>
      <c r="C233" s="65" t="s">
        <v>505</v>
      </c>
      <c r="D233" s="75">
        <v>1</v>
      </c>
      <c r="E233" s="80">
        <f>TRUNC(SUMIF(V231:V236, RIGHTB(O233, 1), F231:F236)*U233, 2)</f>
        <v>168.15</v>
      </c>
      <c r="F233" s="79">
        <f t="shared" si="52"/>
        <v>168.1</v>
      </c>
      <c r="G233" s="80">
        <v>0</v>
      </c>
      <c r="H233" s="79">
        <f t="shared" si="53"/>
        <v>0</v>
      </c>
      <c r="I233" s="80">
        <v>0</v>
      </c>
      <c r="J233" s="79">
        <f t="shared" si="54"/>
        <v>0</v>
      </c>
      <c r="K233" s="80">
        <f t="shared" si="55"/>
        <v>168.1</v>
      </c>
      <c r="L233" s="79">
        <f t="shared" si="55"/>
        <v>168.1</v>
      </c>
      <c r="M233" s="65" t="s">
        <v>52</v>
      </c>
      <c r="N233" s="66" t="s">
        <v>248</v>
      </c>
      <c r="O233" s="66" t="s">
        <v>510</v>
      </c>
      <c r="P233" s="66" t="s">
        <v>64</v>
      </c>
      <c r="Q233" s="66" t="s">
        <v>64</v>
      </c>
      <c r="R233" s="66" t="s">
        <v>64</v>
      </c>
      <c r="S233" s="76">
        <v>0</v>
      </c>
      <c r="T233" s="76">
        <v>0</v>
      </c>
      <c r="U233" s="76">
        <v>0.15</v>
      </c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66" t="s">
        <v>52</v>
      </c>
      <c r="AW233" s="66" t="s">
        <v>948</v>
      </c>
      <c r="AX233" s="66" t="s">
        <v>52</v>
      </c>
      <c r="AY233" s="66" t="s">
        <v>52</v>
      </c>
      <c r="AZ233" s="66" t="s">
        <v>52</v>
      </c>
    </row>
    <row r="234" spans="1:52" ht="30" hidden="1" customHeight="1" x14ac:dyDescent="0.3">
      <c r="A234" s="65" t="s">
        <v>737</v>
      </c>
      <c r="B234" s="65" t="s">
        <v>738</v>
      </c>
      <c r="C234" s="65" t="s">
        <v>505</v>
      </c>
      <c r="D234" s="75">
        <v>1</v>
      </c>
      <c r="E234" s="80">
        <f>TRUNC(SUMIF(W231:W236, RIGHTB(O234, 1), F231:F236)*U234, 2)</f>
        <v>22.42</v>
      </c>
      <c r="F234" s="79">
        <f t="shared" si="52"/>
        <v>22.4</v>
      </c>
      <c r="G234" s="80">
        <v>0</v>
      </c>
      <c r="H234" s="79">
        <f t="shared" si="53"/>
        <v>0</v>
      </c>
      <c r="I234" s="80">
        <v>0</v>
      </c>
      <c r="J234" s="79">
        <f t="shared" si="54"/>
        <v>0</v>
      </c>
      <c r="K234" s="80">
        <f t="shared" si="55"/>
        <v>22.4</v>
      </c>
      <c r="L234" s="79">
        <f t="shared" si="55"/>
        <v>22.4</v>
      </c>
      <c r="M234" s="65" t="s">
        <v>52</v>
      </c>
      <c r="N234" s="66" t="s">
        <v>248</v>
      </c>
      <c r="O234" s="66" t="s">
        <v>542</v>
      </c>
      <c r="P234" s="66" t="s">
        <v>64</v>
      </c>
      <c r="Q234" s="66" t="s">
        <v>64</v>
      </c>
      <c r="R234" s="66" t="s">
        <v>64</v>
      </c>
      <c r="S234" s="76">
        <v>0</v>
      </c>
      <c r="T234" s="76">
        <v>0</v>
      </c>
      <c r="U234" s="76">
        <v>0.02</v>
      </c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66" t="s">
        <v>52</v>
      </c>
      <c r="AW234" s="66" t="s">
        <v>949</v>
      </c>
      <c r="AX234" s="66" t="s">
        <v>52</v>
      </c>
      <c r="AY234" s="66" t="s">
        <v>52</v>
      </c>
      <c r="AZ234" s="66" t="s">
        <v>52</v>
      </c>
    </row>
    <row r="235" spans="1:52" ht="30" hidden="1" customHeight="1" x14ac:dyDescent="0.3">
      <c r="A235" s="65" t="s">
        <v>684</v>
      </c>
      <c r="B235" s="65" t="s">
        <v>588</v>
      </c>
      <c r="C235" s="65" t="s">
        <v>589</v>
      </c>
      <c r="D235" s="75">
        <v>0.1</v>
      </c>
      <c r="E235" s="80">
        <f>단가대비표!O122</f>
        <v>0</v>
      </c>
      <c r="F235" s="79">
        <f t="shared" si="52"/>
        <v>0</v>
      </c>
      <c r="G235" s="80">
        <f>단가대비표!P122</f>
        <v>273539</v>
      </c>
      <c r="H235" s="79">
        <f t="shared" si="53"/>
        <v>27353.9</v>
      </c>
      <c r="I235" s="80">
        <f>단가대비표!V122</f>
        <v>0</v>
      </c>
      <c r="J235" s="79">
        <f t="shared" si="54"/>
        <v>0</v>
      </c>
      <c r="K235" s="80">
        <f t="shared" si="55"/>
        <v>273539</v>
      </c>
      <c r="L235" s="79">
        <f t="shared" si="55"/>
        <v>27353.9</v>
      </c>
      <c r="M235" s="65" t="s">
        <v>52</v>
      </c>
      <c r="N235" s="66" t="s">
        <v>248</v>
      </c>
      <c r="O235" s="66" t="s">
        <v>685</v>
      </c>
      <c r="P235" s="66" t="s">
        <v>64</v>
      </c>
      <c r="Q235" s="66" t="s">
        <v>64</v>
      </c>
      <c r="R235" s="66" t="s">
        <v>63</v>
      </c>
      <c r="S235" s="76"/>
      <c r="T235" s="76"/>
      <c r="U235" s="76"/>
      <c r="V235" s="76"/>
      <c r="W235" s="76"/>
      <c r="X235" s="76">
        <v>3</v>
      </c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66" t="s">
        <v>52</v>
      </c>
      <c r="AW235" s="66" t="s">
        <v>950</v>
      </c>
      <c r="AX235" s="66" t="s">
        <v>52</v>
      </c>
      <c r="AY235" s="66" t="s">
        <v>52</v>
      </c>
      <c r="AZ235" s="66" t="s">
        <v>52</v>
      </c>
    </row>
    <row r="236" spans="1:52" ht="30" hidden="1" customHeight="1" x14ac:dyDescent="0.3">
      <c r="A236" s="65" t="s">
        <v>687</v>
      </c>
      <c r="B236" s="65" t="s">
        <v>3057</v>
      </c>
      <c r="C236" s="65" t="s">
        <v>505</v>
      </c>
      <c r="D236" s="75">
        <v>1</v>
      </c>
      <c r="E236" s="80">
        <f>ROUND(0.02*H237,2)</f>
        <v>547.05999999999995</v>
      </c>
      <c r="F236" s="79">
        <f t="shared" si="52"/>
        <v>547</v>
      </c>
      <c r="G236" s="80">
        <v>0</v>
      </c>
      <c r="H236" s="79">
        <f t="shared" si="53"/>
        <v>0</v>
      </c>
      <c r="I236" s="80">
        <v>0</v>
      </c>
      <c r="J236" s="79">
        <f t="shared" si="54"/>
        <v>0</v>
      </c>
      <c r="K236" s="80">
        <f t="shared" si="55"/>
        <v>547</v>
      </c>
      <c r="L236" s="79">
        <f t="shared" si="55"/>
        <v>547</v>
      </c>
      <c r="M236" s="65" t="s">
        <v>52</v>
      </c>
      <c r="N236" s="66" t="s">
        <v>248</v>
      </c>
      <c r="O236" s="66" t="s">
        <v>914</v>
      </c>
      <c r="P236" s="66" t="s">
        <v>64</v>
      </c>
      <c r="Q236" s="66" t="s">
        <v>64</v>
      </c>
      <c r="R236" s="66" t="s">
        <v>64</v>
      </c>
      <c r="S236" s="76">
        <v>1</v>
      </c>
      <c r="T236" s="76">
        <v>0</v>
      </c>
      <c r="U236" s="76">
        <v>0.03</v>
      </c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66" t="s">
        <v>52</v>
      </c>
      <c r="AW236" s="66" t="s">
        <v>951</v>
      </c>
      <c r="AX236" s="66" t="s">
        <v>52</v>
      </c>
      <c r="AY236" s="66" t="s">
        <v>52</v>
      </c>
      <c r="AZ236" s="66" t="s">
        <v>52</v>
      </c>
    </row>
    <row r="237" spans="1:52" ht="30" hidden="1" customHeight="1" x14ac:dyDescent="0.3">
      <c r="A237" s="65" t="s">
        <v>595</v>
      </c>
      <c r="B237" s="65" t="s">
        <v>52</v>
      </c>
      <c r="C237" s="65" t="s">
        <v>52</v>
      </c>
      <c r="D237" s="75"/>
      <c r="E237" s="80"/>
      <c r="F237" s="79">
        <f>TRUNC(SUMIF(N231:N236, N230, F231:F236),0)</f>
        <v>1970</v>
      </c>
      <c r="G237" s="80"/>
      <c r="H237" s="79">
        <f>TRUNC(SUMIF(N231:N236, N230, H231:H236),0)</f>
        <v>27353</v>
      </c>
      <c r="I237" s="80"/>
      <c r="J237" s="79">
        <f>TRUNC(SUMIF(N231:N236, N230, J231:J236),0)</f>
        <v>0</v>
      </c>
      <c r="K237" s="80"/>
      <c r="L237" s="79">
        <f>F237+H237+J237</f>
        <v>29323</v>
      </c>
      <c r="M237" s="65" t="s">
        <v>52</v>
      </c>
      <c r="N237" s="66" t="s">
        <v>207</v>
      </c>
      <c r="O237" s="66" t="s">
        <v>207</v>
      </c>
      <c r="P237" s="66" t="s">
        <v>52</v>
      </c>
      <c r="Q237" s="66" t="s">
        <v>52</v>
      </c>
      <c r="R237" s="66" t="s">
        <v>52</v>
      </c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66" t="s">
        <v>52</v>
      </c>
      <c r="AW237" s="66" t="s">
        <v>52</v>
      </c>
      <c r="AX237" s="66" t="s">
        <v>52</v>
      </c>
      <c r="AY237" s="66" t="s">
        <v>52</v>
      </c>
      <c r="AZ237" s="66" t="s">
        <v>52</v>
      </c>
    </row>
    <row r="238" spans="1:52" ht="30" hidden="1" customHeight="1" x14ac:dyDescent="0.3">
      <c r="A238" s="75"/>
      <c r="B238" s="75"/>
      <c r="C238" s="75"/>
      <c r="D238" s="75"/>
      <c r="E238" s="80"/>
      <c r="F238" s="79"/>
      <c r="G238" s="80"/>
      <c r="H238" s="79"/>
      <c r="I238" s="80"/>
      <c r="J238" s="79"/>
      <c r="K238" s="80"/>
      <c r="L238" s="79"/>
      <c r="M238" s="75"/>
    </row>
    <row r="239" spans="1:52" ht="30" hidden="1" customHeight="1" x14ac:dyDescent="0.3">
      <c r="A239" s="230" t="s">
        <v>952</v>
      </c>
      <c r="B239" s="230"/>
      <c r="C239" s="230"/>
      <c r="D239" s="230"/>
      <c r="E239" s="231"/>
      <c r="F239" s="232"/>
      <c r="G239" s="231"/>
      <c r="H239" s="232"/>
      <c r="I239" s="231"/>
      <c r="J239" s="232"/>
      <c r="K239" s="231"/>
      <c r="L239" s="232"/>
      <c r="M239" s="230"/>
      <c r="N239" s="78" t="s">
        <v>375</v>
      </c>
    </row>
    <row r="240" spans="1:52" ht="30" hidden="1" customHeight="1" x14ac:dyDescent="0.3">
      <c r="A240" s="65" t="s">
        <v>372</v>
      </c>
      <c r="B240" s="65" t="s">
        <v>373</v>
      </c>
      <c r="C240" s="65" t="s">
        <v>60</v>
      </c>
      <c r="D240" s="75">
        <v>1</v>
      </c>
      <c r="E240" s="80">
        <f>단가대비표!O84</f>
        <v>200</v>
      </c>
      <c r="F240" s="79">
        <f t="shared" ref="F240:F245" si="56">TRUNC(E240*D240,1)</f>
        <v>200</v>
      </c>
      <c r="G240" s="80">
        <f>단가대비표!P84</f>
        <v>0</v>
      </c>
      <c r="H240" s="79">
        <f t="shared" ref="H240:H245" si="57">TRUNC(G240*D240,1)</f>
        <v>0</v>
      </c>
      <c r="I240" s="80">
        <f>단가대비표!V84</f>
        <v>0</v>
      </c>
      <c r="J240" s="79">
        <f t="shared" ref="J240:J245" si="58">TRUNC(I240*D240,1)</f>
        <v>0</v>
      </c>
      <c r="K240" s="80">
        <f t="shared" ref="K240:L245" si="59">TRUNC(E240+G240+I240,1)</f>
        <v>200</v>
      </c>
      <c r="L240" s="79">
        <f t="shared" si="59"/>
        <v>200</v>
      </c>
      <c r="M240" s="65" t="s">
        <v>52</v>
      </c>
      <c r="N240" s="66" t="s">
        <v>375</v>
      </c>
      <c r="O240" s="66" t="s">
        <v>953</v>
      </c>
      <c r="P240" s="66" t="s">
        <v>64</v>
      </c>
      <c r="Q240" s="66" t="s">
        <v>64</v>
      </c>
      <c r="R240" s="66" t="s">
        <v>63</v>
      </c>
      <c r="S240" s="76"/>
      <c r="T240" s="76"/>
      <c r="U240" s="76"/>
      <c r="V240" s="76">
        <v>1</v>
      </c>
      <c r="W240" s="76">
        <v>2</v>
      </c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66" t="s">
        <v>52</v>
      </c>
      <c r="AW240" s="66" t="s">
        <v>954</v>
      </c>
      <c r="AX240" s="66" t="s">
        <v>52</v>
      </c>
      <c r="AY240" s="66" t="s">
        <v>52</v>
      </c>
      <c r="AZ240" s="66" t="s">
        <v>52</v>
      </c>
    </row>
    <row r="241" spans="1:52" ht="30" hidden="1" customHeight="1" x14ac:dyDescent="0.3">
      <c r="A241" s="65" t="s">
        <v>372</v>
      </c>
      <c r="B241" s="65" t="s">
        <v>373</v>
      </c>
      <c r="C241" s="65" t="s">
        <v>60</v>
      </c>
      <c r="D241" s="75">
        <v>0.1</v>
      </c>
      <c r="E241" s="80">
        <f>단가대비표!O84</f>
        <v>200</v>
      </c>
      <c r="F241" s="79">
        <f t="shared" si="56"/>
        <v>20</v>
      </c>
      <c r="G241" s="80">
        <f>단가대비표!P84</f>
        <v>0</v>
      </c>
      <c r="H241" s="79">
        <f t="shared" si="57"/>
        <v>0</v>
      </c>
      <c r="I241" s="80">
        <f>단가대비표!V84</f>
        <v>0</v>
      </c>
      <c r="J241" s="79">
        <f t="shared" si="58"/>
        <v>0</v>
      </c>
      <c r="K241" s="80">
        <f t="shared" si="59"/>
        <v>200</v>
      </c>
      <c r="L241" s="79">
        <f t="shared" si="59"/>
        <v>20</v>
      </c>
      <c r="M241" s="65" t="s">
        <v>52</v>
      </c>
      <c r="N241" s="66" t="s">
        <v>375</v>
      </c>
      <c r="O241" s="66" t="s">
        <v>953</v>
      </c>
      <c r="P241" s="66" t="s">
        <v>64</v>
      </c>
      <c r="Q241" s="66" t="s">
        <v>64</v>
      </c>
      <c r="R241" s="66" t="s">
        <v>63</v>
      </c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66" t="s">
        <v>52</v>
      </c>
      <c r="AW241" s="66" t="s">
        <v>954</v>
      </c>
      <c r="AX241" s="66" t="s">
        <v>52</v>
      </c>
      <c r="AY241" s="66" t="s">
        <v>52</v>
      </c>
      <c r="AZ241" s="66" t="s">
        <v>52</v>
      </c>
    </row>
    <row r="242" spans="1:52" ht="30" hidden="1" customHeight="1" x14ac:dyDescent="0.3">
      <c r="A242" s="65" t="s">
        <v>737</v>
      </c>
      <c r="B242" s="65" t="s">
        <v>738</v>
      </c>
      <c r="C242" s="65" t="s">
        <v>505</v>
      </c>
      <c r="D242" s="75">
        <v>1</v>
      </c>
      <c r="E242" s="80">
        <f>TRUNC(SUMIF(V240:V245, RIGHTB(O242, 1), F240:F245)*U242, 2)</f>
        <v>4</v>
      </c>
      <c r="F242" s="79">
        <f t="shared" si="56"/>
        <v>4</v>
      </c>
      <c r="G242" s="80">
        <v>0</v>
      </c>
      <c r="H242" s="79">
        <f t="shared" si="57"/>
        <v>0</v>
      </c>
      <c r="I242" s="80">
        <v>0</v>
      </c>
      <c r="J242" s="79">
        <f t="shared" si="58"/>
        <v>0</v>
      </c>
      <c r="K242" s="80">
        <f t="shared" si="59"/>
        <v>4</v>
      </c>
      <c r="L242" s="79">
        <f t="shared" si="59"/>
        <v>4</v>
      </c>
      <c r="M242" s="65" t="s">
        <v>52</v>
      </c>
      <c r="N242" s="66" t="s">
        <v>375</v>
      </c>
      <c r="O242" s="66" t="s">
        <v>510</v>
      </c>
      <c r="P242" s="66" t="s">
        <v>64</v>
      </c>
      <c r="Q242" s="66" t="s">
        <v>64</v>
      </c>
      <c r="R242" s="66" t="s">
        <v>64</v>
      </c>
      <c r="S242" s="76">
        <v>0</v>
      </c>
      <c r="T242" s="76">
        <v>0</v>
      </c>
      <c r="U242" s="76">
        <v>0.02</v>
      </c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66" t="s">
        <v>52</v>
      </c>
      <c r="AW242" s="66" t="s">
        <v>955</v>
      </c>
      <c r="AX242" s="66" t="s">
        <v>52</v>
      </c>
      <c r="AY242" s="66" t="s">
        <v>52</v>
      </c>
      <c r="AZ242" s="66" t="s">
        <v>52</v>
      </c>
    </row>
    <row r="243" spans="1:52" ht="30" hidden="1" customHeight="1" x14ac:dyDescent="0.3">
      <c r="A243" s="65" t="s">
        <v>946</v>
      </c>
      <c r="B243" s="65" t="s">
        <v>956</v>
      </c>
      <c r="C243" s="65" t="s">
        <v>505</v>
      </c>
      <c r="D243" s="75">
        <v>1</v>
      </c>
      <c r="E243" s="80">
        <f>TRUNC(SUMIF(W240:W245, RIGHTB(O243, 1), F240:F245)*U243, 2)</f>
        <v>80</v>
      </c>
      <c r="F243" s="79">
        <f t="shared" si="56"/>
        <v>80</v>
      </c>
      <c r="G243" s="80">
        <v>0</v>
      </c>
      <c r="H243" s="79">
        <f t="shared" si="57"/>
        <v>0</v>
      </c>
      <c r="I243" s="80">
        <v>0</v>
      </c>
      <c r="J243" s="79">
        <f t="shared" si="58"/>
        <v>0</v>
      </c>
      <c r="K243" s="80">
        <f t="shared" si="59"/>
        <v>80</v>
      </c>
      <c r="L243" s="79">
        <f t="shared" si="59"/>
        <v>80</v>
      </c>
      <c r="M243" s="65" t="s">
        <v>52</v>
      </c>
      <c r="N243" s="66" t="s">
        <v>375</v>
      </c>
      <c r="O243" s="66" t="s">
        <v>542</v>
      </c>
      <c r="P243" s="66" t="s">
        <v>64</v>
      </c>
      <c r="Q243" s="66" t="s">
        <v>64</v>
      </c>
      <c r="R243" s="66" t="s">
        <v>64</v>
      </c>
      <c r="S243" s="76">
        <v>0</v>
      </c>
      <c r="T243" s="76">
        <v>0</v>
      </c>
      <c r="U243" s="76">
        <v>0.4</v>
      </c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66" t="s">
        <v>52</v>
      </c>
      <c r="AW243" s="66" t="s">
        <v>957</v>
      </c>
      <c r="AX243" s="66" t="s">
        <v>52</v>
      </c>
      <c r="AY243" s="66" t="s">
        <v>52</v>
      </c>
      <c r="AZ243" s="66" t="s">
        <v>52</v>
      </c>
    </row>
    <row r="244" spans="1:52" ht="30" hidden="1" customHeight="1" x14ac:dyDescent="0.3">
      <c r="A244" s="65" t="s">
        <v>684</v>
      </c>
      <c r="B244" s="65" t="s">
        <v>588</v>
      </c>
      <c r="C244" s="65" t="s">
        <v>589</v>
      </c>
      <c r="D244" s="75">
        <v>0.04</v>
      </c>
      <c r="E244" s="80">
        <f>단가대비표!O122</f>
        <v>0</v>
      </c>
      <c r="F244" s="79">
        <f t="shared" si="56"/>
        <v>0</v>
      </c>
      <c r="G244" s="80">
        <f>단가대비표!P122</f>
        <v>273539</v>
      </c>
      <c r="H244" s="79">
        <f t="shared" si="57"/>
        <v>10941.5</v>
      </c>
      <c r="I244" s="80">
        <f>단가대비표!V122</f>
        <v>0</v>
      </c>
      <c r="J244" s="79">
        <f t="shared" si="58"/>
        <v>0</v>
      </c>
      <c r="K244" s="80">
        <f t="shared" si="59"/>
        <v>273539</v>
      </c>
      <c r="L244" s="79">
        <f t="shared" si="59"/>
        <v>10941.5</v>
      </c>
      <c r="M244" s="65" t="s">
        <v>52</v>
      </c>
      <c r="N244" s="66" t="s">
        <v>375</v>
      </c>
      <c r="O244" s="66" t="s">
        <v>685</v>
      </c>
      <c r="P244" s="66" t="s">
        <v>64</v>
      </c>
      <c r="Q244" s="66" t="s">
        <v>64</v>
      </c>
      <c r="R244" s="66" t="s">
        <v>63</v>
      </c>
      <c r="S244" s="76"/>
      <c r="T244" s="76"/>
      <c r="U244" s="76"/>
      <c r="V244" s="76"/>
      <c r="W244" s="76"/>
      <c r="X244" s="76">
        <v>3</v>
      </c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66" t="s">
        <v>52</v>
      </c>
      <c r="AW244" s="66" t="s">
        <v>958</v>
      </c>
      <c r="AX244" s="66" t="s">
        <v>52</v>
      </c>
      <c r="AY244" s="66" t="s">
        <v>52</v>
      </c>
      <c r="AZ244" s="66" t="s">
        <v>52</v>
      </c>
    </row>
    <row r="245" spans="1:52" ht="30" hidden="1" customHeight="1" x14ac:dyDescent="0.3">
      <c r="A245" s="65" t="s">
        <v>687</v>
      </c>
      <c r="B245" s="65" t="s">
        <v>3057</v>
      </c>
      <c r="C245" s="65" t="s">
        <v>505</v>
      </c>
      <c r="D245" s="75">
        <v>1</v>
      </c>
      <c r="E245" s="80">
        <f>ROUND(0.02*H246,2)</f>
        <v>218.82</v>
      </c>
      <c r="F245" s="79">
        <f t="shared" si="56"/>
        <v>218.8</v>
      </c>
      <c r="G245" s="80">
        <v>0</v>
      </c>
      <c r="H245" s="79">
        <f t="shared" si="57"/>
        <v>0</v>
      </c>
      <c r="I245" s="80">
        <v>0</v>
      </c>
      <c r="J245" s="79">
        <f t="shared" si="58"/>
        <v>0</v>
      </c>
      <c r="K245" s="80">
        <f t="shared" si="59"/>
        <v>218.8</v>
      </c>
      <c r="L245" s="79">
        <f t="shared" si="59"/>
        <v>218.8</v>
      </c>
      <c r="M245" s="65" t="s">
        <v>52</v>
      </c>
      <c r="N245" s="66" t="s">
        <v>375</v>
      </c>
      <c r="O245" s="66" t="s">
        <v>914</v>
      </c>
      <c r="P245" s="66" t="s">
        <v>64</v>
      </c>
      <c r="Q245" s="66" t="s">
        <v>64</v>
      </c>
      <c r="R245" s="66" t="s">
        <v>64</v>
      </c>
      <c r="S245" s="76">
        <v>1</v>
      </c>
      <c r="T245" s="76">
        <v>0</v>
      </c>
      <c r="U245" s="76">
        <v>0.03</v>
      </c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66" t="s">
        <v>52</v>
      </c>
      <c r="AW245" s="66" t="s">
        <v>955</v>
      </c>
      <c r="AX245" s="66" t="s">
        <v>52</v>
      </c>
      <c r="AY245" s="66" t="s">
        <v>52</v>
      </c>
      <c r="AZ245" s="66" t="s">
        <v>52</v>
      </c>
    </row>
    <row r="246" spans="1:52" ht="30" hidden="1" customHeight="1" x14ac:dyDescent="0.3">
      <c r="A246" s="65" t="s">
        <v>595</v>
      </c>
      <c r="B246" s="65" t="s">
        <v>52</v>
      </c>
      <c r="C246" s="65" t="s">
        <v>52</v>
      </c>
      <c r="D246" s="75"/>
      <c r="E246" s="80"/>
      <c r="F246" s="79">
        <f>TRUNC(SUMIF(N240:N245, N239, F240:F245),0)</f>
        <v>522</v>
      </c>
      <c r="G246" s="80"/>
      <c r="H246" s="79">
        <f>TRUNC(SUMIF(N240:N245, N239, H240:H245),0)</f>
        <v>10941</v>
      </c>
      <c r="I246" s="80"/>
      <c r="J246" s="79">
        <f>TRUNC(SUMIF(N240:N245, N239, J240:J245),0)</f>
        <v>0</v>
      </c>
      <c r="K246" s="80"/>
      <c r="L246" s="79">
        <f>F246+H246+J246</f>
        <v>11463</v>
      </c>
      <c r="M246" s="65" t="s">
        <v>52</v>
      </c>
      <c r="N246" s="66" t="s">
        <v>207</v>
      </c>
      <c r="O246" s="66" t="s">
        <v>207</v>
      </c>
      <c r="P246" s="66" t="s">
        <v>52</v>
      </c>
      <c r="Q246" s="66" t="s">
        <v>52</v>
      </c>
      <c r="R246" s="66" t="s">
        <v>52</v>
      </c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66" t="s">
        <v>52</v>
      </c>
      <c r="AW246" s="66" t="s">
        <v>52</v>
      </c>
      <c r="AX246" s="66" t="s">
        <v>52</v>
      </c>
      <c r="AY246" s="66" t="s">
        <v>52</v>
      </c>
      <c r="AZ246" s="66" t="s">
        <v>52</v>
      </c>
    </row>
    <row r="247" spans="1:52" ht="30" hidden="1" customHeight="1" x14ac:dyDescent="0.3">
      <c r="A247" s="75"/>
      <c r="B247" s="75"/>
      <c r="C247" s="75"/>
      <c r="D247" s="75"/>
      <c r="E247" s="80"/>
      <c r="F247" s="79"/>
      <c r="G247" s="80"/>
      <c r="H247" s="79"/>
      <c r="I247" s="80"/>
      <c r="J247" s="79"/>
      <c r="K247" s="80"/>
      <c r="L247" s="79"/>
      <c r="M247" s="75"/>
    </row>
    <row r="248" spans="1:52" ht="30" hidden="1" customHeight="1" x14ac:dyDescent="0.3">
      <c r="A248" s="230" t="s">
        <v>959</v>
      </c>
      <c r="B248" s="230"/>
      <c r="C248" s="230"/>
      <c r="D248" s="230"/>
      <c r="E248" s="231"/>
      <c r="F248" s="232"/>
      <c r="G248" s="231"/>
      <c r="H248" s="232"/>
      <c r="I248" s="231"/>
      <c r="J248" s="232"/>
      <c r="K248" s="231"/>
      <c r="L248" s="232"/>
      <c r="M248" s="230"/>
      <c r="N248" s="78" t="s">
        <v>379</v>
      </c>
    </row>
    <row r="249" spans="1:52" ht="30" hidden="1" customHeight="1" x14ac:dyDescent="0.3">
      <c r="A249" s="65" t="s">
        <v>372</v>
      </c>
      <c r="B249" s="65" t="s">
        <v>377</v>
      </c>
      <c r="C249" s="65" t="s">
        <v>60</v>
      </c>
      <c r="D249" s="75">
        <v>1</v>
      </c>
      <c r="E249" s="80">
        <f>단가대비표!O85</f>
        <v>410</v>
      </c>
      <c r="F249" s="79">
        <f t="shared" ref="F249:F254" si="60">TRUNC(E249*D249,1)</f>
        <v>410</v>
      </c>
      <c r="G249" s="80">
        <f>단가대비표!P85</f>
        <v>0</v>
      </c>
      <c r="H249" s="79">
        <f t="shared" ref="H249:H254" si="61">TRUNC(G249*D249,1)</f>
        <v>0</v>
      </c>
      <c r="I249" s="80">
        <f>단가대비표!V85</f>
        <v>0</v>
      </c>
      <c r="J249" s="79">
        <f t="shared" ref="J249:J254" si="62">TRUNC(I249*D249,1)</f>
        <v>0</v>
      </c>
      <c r="K249" s="80">
        <f t="shared" ref="K249:L254" si="63">TRUNC(E249+G249+I249,1)</f>
        <v>410</v>
      </c>
      <c r="L249" s="79">
        <f t="shared" si="63"/>
        <v>410</v>
      </c>
      <c r="M249" s="65" t="s">
        <v>52</v>
      </c>
      <c r="N249" s="66" t="s">
        <v>379</v>
      </c>
      <c r="O249" s="66" t="s">
        <v>960</v>
      </c>
      <c r="P249" s="66" t="s">
        <v>64</v>
      </c>
      <c r="Q249" s="66" t="s">
        <v>64</v>
      </c>
      <c r="R249" s="66" t="s">
        <v>63</v>
      </c>
      <c r="S249" s="76"/>
      <c r="T249" s="76"/>
      <c r="U249" s="76"/>
      <c r="V249" s="76">
        <v>1</v>
      </c>
      <c r="W249" s="76">
        <v>2</v>
      </c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66" t="s">
        <v>52</v>
      </c>
      <c r="AW249" s="66" t="s">
        <v>961</v>
      </c>
      <c r="AX249" s="66" t="s">
        <v>52</v>
      </c>
      <c r="AY249" s="66" t="s">
        <v>52</v>
      </c>
      <c r="AZ249" s="66" t="s">
        <v>52</v>
      </c>
    </row>
    <row r="250" spans="1:52" ht="30" hidden="1" customHeight="1" x14ac:dyDescent="0.3">
      <c r="A250" s="65" t="s">
        <v>372</v>
      </c>
      <c r="B250" s="65" t="s">
        <v>377</v>
      </c>
      <c r="C250" s="65" t="s">
        <v>60</v>
      </c>
      <c r="D250" s="75">
        <v>0.1</v>
      </c>
      <c r="E250" s="80">
        <f>단가대비표!O85</f>
        <v>410</v>
      </c>
      <c r="F250" s="79">
        <f t="shared" si="60"/>
        <v>41</v>
      </c>
      <c r="G250" s="80">
        <f>단가대비표!P85</f>
        <v>0</v>
      </c>
      <c r="H250" s="79">
        <f t="shared" si="61"/>
        <v>0</v>
      </c>
      <c r="I250" s="80">
        <f>단가대비표!V85</f>
        <v>0</v>
      </c>
      <c r="J250" s="79">
        <f t="shared" si="62"/>
        <v>0</v>
      </c>
      <c r="K250" s="80">
        <f t="shared" si="63"/>
        <v>410</v>
      </c>
      <c r="L250" s="79">
        <f t="shared" si="63"/>
        <v>41</v>
      </c>
      <c r="M250" s="65" t="s">
        <v>52</v>
      </c>
      <c r="N250" s="66" t="s">
        <v>379</v>
      </c>
      <c r="O250" s="66" t="s">
        <v>960</v>
      </c>
      <c r="P250" s="66" t="s">
        <v>64</v>
      </c>
      <c r="Q250" s="66" t="s">
        <v>64</v>
      </c>
      <c r="R250" s="66" t="s">
        <v>63</v>
      </c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66" t="s">
        <v>52</v>
      </c>
      <c r="AW250" s="66" t="s">
        <v>961</v>
      </c>
      <c r="AX250" s="66" t="s">
        <v>52</v>
      </c>
      <c r="AY250" s="66" t="s">
        <v>52</v>
      </c>
      <c r="AZ250" s="66" t="s">
        <v>52</v>
      </c>
    </row>
    <row r="251" spans="1:52" ht="30" hidden="1" customHeight="1" x14ac:dyDescent="0.3">
      <c r="A251" s="65" t="s">
        <v>737</v>
      </c>
      <c r="B251" s="65" t="s">
        <v>738</v>
      </c>
      <c r="C251" s="65" t="s">
        <v>505</v>
      </c>
      <c r="D251" s="75">
        <v>1</v>
      </c>
      <c r="E251" s="80">
        <f>TRUNC(SUMIF(V249:V254, RIGHTB(O251, 1), F249:F254)*U251, 2)</f>
        <v>8.1999999999999993</v>
      </c>
      <c r="F251" s="79">
        <f t="shared" si="60"/>
        <v>8.1999999999999993</v>
      </c>
      <c r="G251" s="80">
        <v>0</v>
      </c>
      <c r="H251" s="79">
        <f t="shared" si="61"/>
        <v>0</v>
      </c>
      <c r="I251" s="80">
        <v>0</v>
      </c>
      <c r="J251" s="79">
        <f t="shared" si="62"/>
        <v>0</v>
      </c>
      <c r="K251" s="80">
        <f t="shared" si="63"/>
        <v>8.1999999999999993</v>
      </c>
      <c r="L251" s="79">
        <f t="shared" si="63"/>
        <v>8.1999999999999993</v>
      </c>
      <c r="M251" s="65" t="s">
        <v>52</v>
      </c>
      <c r="N251" s="66" t="s">
        <v>379</v>
      </c>
      <c r="O251" s="66" t="s">
        <v>510</v>
      </c>
      <c r="P251" s="66" t="s">
        <v>64</v>
      </c>
      <c r="Q251" s="66" t="s">
        <v>64</v>
      </c>
      <c r="R251" s="66" t="s">
        <v>64</v>
      </c>
      <c r="S251" s="76">
        <v>0</v>
      </c>
      <c r="T251" s="76">
        <v>0</v>
      </c>
      <c r="U251" s="76">
        <v>0.02</v>
      </c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66" t="s">
        <v>52</v>
      </c>
      <c r="AW251" s="66" t="s">
        <v>962</v>
      </c>
      <c r="AX251" s="66" t="s">
        <v>52</v>
      </c>
      <c r="AY251" s="66" t="s">
        <v>52</v>
      </c>
      <c r="AZ251" s="66" t="s">
        <v>52</v>
      </c>
    </row>
    <row r="252" spans="1:52" ht="30" hidden="1" customHeight="1" x14ac:dyDescent="0.3">
      <c r="A252" s="65" t="s">
        <v>946</v>
      </c>
      <c r="B252" s="65" t="s">
        <v>956</v>
      </c>
      <c r="C252" s="65" t="s">
        <v>505</v>
      </c>
      <c r="D252" s="75">
        <v>1</v>
      </c>
      <c r="E252" s="80">
        <f>TRUNC(SUMIF(W249:W254, RIGHTB(O252, 1), F249:F254)*U252, 2)</f>
        <v>164</v>
      </c>
      <c r="F252" s="79">
        <f t="shared" si="60"/>
        <v>164</v>
      </c>
      <c r="G252" s="80">
        <v>0</v>
      </c>
      <c r="H252" s="79">
        <f t="shared" si="61"/>
        <v>0</v>
      </c>
      <c r="I252" s="80">
        <v>0</v>
      </c>
      <c r="J252" s="79">
        <f t="shared" si="62"/>
        <v>0</v>
      </c>
      <c r="K252" s="80">
        <f t="shared" si="63"/>
        <v>164</v>
      </c>
      <c r="L252" s="79">
        <f t="shared" si="63"/>
        <v>164</v>
      </c>
      <c r="M252" s="65" t="s">
        <v>52</v>
      </c>
      <c r="N252" s="66" t="s">
        <v>379</v>
      </c>
      <c r="O252" s="66" t="s">
        <v>542</v>
      </c>
      <c r="P252" s="66" t="s">
        <v>64</v>
      </c>
      <c r="Q252" s="66" t="s">
        <v>64</v>
      </c>
      <c r="R252" s="66" t="s">
        <v>64</v>
      </c>
      <c r="S252" s="76">
        <v>0</v>
      </c>
      <c r="T252" s="76">
        <v>0</v>
      </c>
      <c r="U252" s="76">
        <v>0.4</v>
      </c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66" t="s">
        <v>52</v>
      </c>
      <c r="AW252" s="66" t="s">
        <v>963</v>
      </c>
      <c r="AX252" s="66" t="s">
        <v>52</v>
      </c>
      <c r="AY252" s="66" t="s">
        <v>52</v>
      </c>
      <c r="AZ252" s="66" t="s">
        <v>52</v>
      </c>
    </row>
    <row r="253" spans="1:52" ht="30" hidden="1" customHeight="1" x14ac:dyDescent="0.3">
      <c r="A253" s="65" t="s">
        <v>684</v>
      </c>
      <c r="B253" s="65" t="s">
        <v>588</v>
      </c>
      <c r="C253" s="65" t="s">
        <v>589</v>
      </c>
      <c r="D253" s="75">
        <v>6.4000000000000001E-2</v>
      </c>
      <c r="E253" s="80">
        <f>단가대비표!O122</f>
        <v>0</v>
      </c>
      <c r="F253" s="79">
        <f t="shared" si="60"/>
        <v>0</v>
      </c>
      <c r="G253" s="80">
        <f>단가대비표!P122</f>
        <v>273539</v>
      </c>
      <c r="H253" s="79">
        <f t="shared" si="61"/>
        <v>17506.400000000001</v>
      </c>
      <c r="I253" s="80">
        <f>단가대비표!V122</f>
        <v>0</v>
      </c>
      <c r="J253" s="79">
        <f t="shared" si="62"/>
        <v>0</v>
      </c>
      <c r="K253" s="80">
        <f t="shared" si="63"/>
        <v>273539</v>
      </c>
      <c r="L253" s="79">
        <f t="shared" si="63"/>
        <v>17506.400000000001</v>
      </c>
      <c r="M253" s="65" t="s">
        <v>52</v>
      </c>
      <c r="N253" s="66" t="s">
        <v>379</v>
      </c>
      <c r="O253" s="66" t="s">
        <v>685</v>
      </c>
      <c r="P253" s="66" t="s">
        <v>64</v>
      </c>
      <c r="Q253" s="66" t="s">
        <v>64</v>
      </c>
      <c r="R253" s="66" t="s">
        <v>63</v>
      </c>
      <c r="S253" s="76"/>
      <c r="T253" s="76"/>
      <c r="U253" s="76"/>
      <c r="V253" s="76"/>
      <c r="W253" s="76"/>
      <c r="X253" s="76">
        <v>3</v>
      </c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66" t="s">
        <v>52</v>
      </c>
      <c r="AW253" s="66" t="s">
        <v>964</v>
      </c>
      <c r="AX253" s="66" t="s">
        <v>52</v>
      </c>
      <c r="AY253" s="66" t="s">
        <v>52</v>
      </c>
      <c r="AZ253" s="66" t="s">
        <v>52</v>
      </c>
    </row>
    <row r="254" spans="1:52" ht="30" hidden="1" customHeight="1" x14ac:dyDescent="0.3">
      <c r="A254" s="65" t="s">
        <v>687</v>
      </c>
      <c r="B254" s="65" t="s">
        <v>3057</v>
      </c>
      <c r="C254" s="65" t="s">
        <v>505</v>
      </c>
      <c r="D254" s="75">
        <v>1</v>
      </c>
      <c r="E254" s="80">
        <f>ROUND(0.02*H255,2)</f>
        <v>350.12</v>
      </c>
      <c r="F254" s="79">
        <f t="shared" si="60"/>
        <v>350.1</v>
      </c>
      <c r="G254" s="80">
        <v>0</v>
      </c>
      <c r="H254" s="79">
        <f t="shared" si="61"/>
        <v>0</v>
      </c>
      <c r="I254" s="80">
        <v>0</v>
      </c>
      <c r="J254" s="79">
        <f t="shared" si="62"/>
        <v>0</v>
      </c>
      <c r="K254" s="80">
        <f t="shared" si="63"/>
        <v>350.1</v>
      </c>
      <c r="L254" s="79">
        <f t="shared" si="63"/>
        <v>350.1</v>
      </c>
      <c r="M254" s="65" t="s">
        <v>52</v>
      </c>
      <c r="N254" s="66" t="s">
        <v>379</v>
      </c>
      <c r="O254" s="66" t="s">
        <v>914</v>
      </c>
      <c r="P254" s="66" t="s">
        <v>64</v>
      </c>
      <c r="Q254" s="66" t="s">
        <v>64</v>
      </c>
      <c r="R254" s="66" t="s">
        <v>64</v>
      </c>
      <c r="S254" s="76">
        <v>1</v>
      </c>
      <c r="T254" s="76">
        <v>0</v>
      </c>
      <c r="U254" s="76">
        <v>0.03</v>
      </c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66" t="s">
        <v>52</v>
      </c>
      <c r="AW254" s="66" t="s">
        <v>965</v>
      </c>
      <c r="AX254" s="66" t="s">
        <v>52</v>
      </c>
      <c r="AY254" s="66" t="s">
        <v>52</v>
      </c>
      <c r="AZ254" s="66" t="s">
        <v>52</v>
      </c>
    </row>
    <row r="255" spans="1:52" ht="30" hidden="1" customHeight="1" x14ac:dyDescent="0.3">
      <c r="A255" s="65" t="s">
        <v>595</v>
      </c>
      <c r="B255" s="65" t="s">
        <v>52</v>
      </c>
      <c r="C255" s="65" t="s">
        <v>52</v>
      </c>
      <c r="D255" s="75"/>
      <c r="E255" s="80"/>
      <c r="F255" s="79">
        <f>TRUNC(SUMIF(N249:N254, N248, F249:F254),0)</f>
        <v>973</v>
      </c>
      <c r="G255" s="80"/>
      <c r="H255" s="79">
        <f>TRUNC(SUMIF(N249:N254, N248, H249:H254),0)</f>
        <v>17506</v>
      </c>
      <c r="I255" s="80"/>
      <c r="J255" s="79">
        <f>TRUNC(SUMIF(N249:N254, N248, J249:J254),0)</f>
        <v>0</v>
      </c>
      <c r="K255" s="80"/>
      <c r="L255" s="79">
        <f>F255+H255+J255</f>
        <v>18479</v>
      </c>
      <c r="M255" s="65" t="s">
        <v>52</v>
      </c>
      <c r="N255" s="66" t="s">
        <v>207</v>
      </c>
      <c r="O255" s="66" t="s">
        <v>207</v>
      </c>
      <c r="P255" s="66" t="s">
        <v>52</v>
      </c>
      <c r="Q255" s="66" t="s">
        <v>52</v>
      </c>
      <c r="R255" s="66" t="s">
        <v>52</v>
      </c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66" t="s">
        <v>52</v>
      </c>
      <c r="AW255" s="66" t="s">
        <v>52</v>
      </c>
      <c r="AX255" s="66" t="s">
        <v>52</v>
      </c>
      <c r="AY255" s="66" t="s">
        <v>52</v>
      </c>
      <c r="AZ255" s="66" t="s">
        <v>52</v>
      </c>
    </row>
    <row r="256" spans="1:52" ht="30" hidden="1" customHeight="1" x14ac:dyDescent="0.3">
      <c r="A256" s="75"/>
      <c r="B256" s="75"/>
      <c r="C256" s="75"/>
      <c r="D256" s="75"/>
      <c r="E256" s="80"/>
      <c r="F256" s="79"/>
      <c r="G256" s="80"/>
      <c r="H256" s="79"/>
      <c r="I256" s="80"/>
      <c r="J256" s="79"/>
      <c r="K256" s="80"/>
      <c r="L256" s="79"/>
      <c r="M256" s="75"/>
    </row>
    <row r="257" spans="1:52" ht="30" hidden="1" customHeight="1" x14ac:dyDescent="0.3">
      <c r="A257" s="230" t="s">
        <v>966</v>
      </c>
      <c r="B257" s="230"/>
      <c r="C257" s="230"/>
      <c r="D257" s="230"/>
      <c r="E257" s="231"/>
      <c r="F257" s="232"/>
      <c r="G257" s="231"/>
      <c r="H257" s="232"/>
      <c r="I257" s="231"/>
      <c r="J257" s="232"/>
      <c r="K257" s="231"/>
      <c r="L257" s="232"/>
      <c r="M257" s="230"/>
      <c r="N257" s="78" t="s">
        <v>422</v>
      </c>
    </row>
    <row r="258" spans="1:52" ht="30" hidden="1" customHeight="1" x14ac:dyDescent="0.3">
      <c r="A258" s="65" t="s">
        <v>58</v>
      </c>
      <c r="B258" s="65" t="s">
        <v>420</v>
      </c>
      <c r="C258" s="65" t="s">
        <v>60</v>
      </c>
      <c r="D258" s="75">
        <v>1</v>
      </c>
      <c r="E258" s="80">
        <f>단가대비표!O91</f>
        <v>564</v>
      </c>
      <c r="F258" s="79">
        <f>TRUNC(E258*D258,1)</f>
        <v>564</v>
      </c>
      <c r="G258" s="80">
        <f>단가대비표!P91</f>
        <v>0</v>
      </c>
      <c r="H258" s="79">
        <f>TRUNC(G258*D258,1)</f>
        <v>0</v>
      </c>
      <c r="I258" s="80">
        <f>단가대비표!V91</f>
        <v>0</v>
      </c>
      <c r="J258" s="79">
        <f>TRUNC(I258*D258,1)</f>
        <v>0</v>
      </c>
      <c r="K258" s="80">
        <f t="shared" ref="K258:L262" si="64">TRUNC(E258+G258+I258,1)</f>
        <v>564</v>
      </c>
      <c r="L258" s="79">
        <f t="shared" si="64"/>
        <v>564</v>
      </c>
      <c r="M258" s="65" t="s">
        <v>52</v>
      </c>
      <c r="N258" s="66" t="s">
        <v>422</v>
      </c>
      <c r="O258" s="66" t="s">
        <v>967</v>
      </c>
      <c r="P258" s="66" t="s">
        <v>64</v>
      </c>
      <c r="Q258" s="66" t="s">
        <v>64</v>
      </c>
      <c r="R258" s="66" t="s">
        <v>63</v>
      </c>
      <c r="S258" s="76"/>
      <c r="T258" s="76"/>
      <c r="U258" s="76"/>
      <c r="V258" s="76">
        <v>1</v>
      </c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66" t="s">
        <v>52</v>
      </c>
      <c r="AW258" s="66" t="s">
        <v>968</v>
      </c>
      <c r="AX258" s="66" t="s">
        <v>52</v>
      </c>
      <c r="AY258" s="66" t="s">
        <v>52</v>
      </c>
      <c r="AZ258" s="66" t="s">
        <v>52</v>
      </c>
    </row>
    <row r="259" spans="1:52" ht="30" hidden="1" customHeight="1" x14ac:dyDescent="0.3">
      <c r="A259" s="65" t="s">
        <v>58</v>
      </c>
      <c r="B259" s="65" t="s">
        <v>420</v>
      </c>
      <c r="C259" s="65" t="s">
        <v>60</v>
      </c>
      <c r="D259" s="75">
        <v>0.1</v>
      </c>
      <c r="E259" s="80">
        <f>단가대비표!O91</f>
        <v>564</v>
      </c>
      <c r="F259" s="79">
        <f>TRUNC(E259*D259,1)</f>
        <v>56.4</v>
      </c>
      <c r="G259" s="80">
        <f>단가대비표!P91</f>
        <v>0</v>
      </c>
      <c r="H259" s="79">
        <f>TRUNC(G259*D259,1)</f>
        <v>0</v>
      </c>
      <c r="I259" s="80">
        <f>단가대비표!V91</f>
        <v>0</v>
      </c>
      <c r="J259" s="79">
        <f>TRUNC(I259*D259,1)</f>
        <v>0</v>
      </c>
      <c r="K259" s="80">
        <f t="shared" si="64"/>
        <v>564</v>
      </c>
      <c r="L259" s="79">
        <f t="shared" si="64"/>
        <v>56.4</v>
      </c>
      <c r="M259" s="65" t="s">
        <v>52</v>
      </c>
      <c r="N259" s="66" t="s">
        <v>422</v>
      </c>
      <c r="O259" s="66" t="s">
        <v>967</v>
      </c>
      <c r="P259" s="66" t="s">
        <v>64</v>
      </c>
      <c r="Q259" s="66" t="s">
        <v>64</v>
      </c>
      <c r="R259" s="66" t="s">
        <v>63</v>
      </c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66" t="s">
        <v>52</v>
      </c>
      <c r="AW259" s="66" t="s">
        <v>968</v>
      </c>
      <c r="AX259" s="66" t="s">
        <v>52</v>
      </c>
      <c r="AY259" s="66" t="s">
        <v>52</v>
      </c>
      <c r="AZ259" s="66" t="s">
        <v>52</v>
      </c>
    </row>
    <row r="260" spans="1:52" ht="30" hidden="1" customHeight="1" x14ac:dyDescent="0.3">
      <c r="A260" s="65" t="s">
        <v>737</v>
      </c>
      <c r="B260" s="65" t="s">
        <v>738</v>
      </c>
      <c r="C260" s="65" t="s">
        <v>505</v>
      </c>
      <c r="D260" s="75">
        <v>1</v>
      </c>
      <c r="E260" s="80">
        <f>TRUNC(SUMIF(V258:V262, RIGHTB(O260, 1), F258:F262)*U260, 2)</f>
        <v>11.28</v>
      </c>
      <c r="F260" s="79">
        <f>TRUNC(E260*D260,1)</f>
        <v>11.2</v>
      </c>
      <c r="G260" s="80">
        <v>0</v>
      </c>
      <c r="H260" s="79">
        <f>TRUNC(G260*D260,1)</f>
        <v>0</v>
      </c>
      <c r="I260" s="80">
        <v>0</v>
      </c>
      <c r="J260" s="79">
        <f>TRUNC(I260*D260,1)</f>
        <v>0</v>
      </c>
      <c r="K260" s="80">
        <f t="shared" si="64"/>
        <v>11.2</v>
      </c>
      <c r="L260" s="79">
        <f t="shared" si="64"/>
        <v>11.2</v>
      </c>
      <c r="M260" s="65" t="s">
        <v>52</v>
      </c>
      <c r="N260" s="66" t="s">
        <v>422</v>
      </c>
      <c r="O260" s="66" t="s">
        <v>510</v>
      </c>
      <c r="P260" s="66" t="s">
        <v>64</v>
      </c>
      <c r="Q260" s="66" t="s">
        <v>64</v>
      </c>
      <c r="R260" s="66" t="s">
        <v>64</v>
      </c>
      <c r="S260" s="76">
        <v>0</v>
      </c>
      <c r="T260" s="76">
        <v>0</v>
      </c>
      <c r="U260" s="76">
        <v>0.02</v>
      </c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66" t="s">
        <v>52</v>
      </c>
      <c r="AW260" s="66" t="s">
        <v>969</v>
      </c>
      <c r="AX260" s="66" t="s">
        <v>52</v>
      </c>
      <c r="AY260" s="66" t="s">
        <v>52</v>
      </c>
      <c r="AZ260" s="66" t="s">
        <v>52</v>
      </c>
    </row>
    <row r="261" spans="1:52" ht="30" hidden="1" customHeight="1" x14ac:dyDescent="0.3">
      <c r="A261" s="65" t="s">
        <v>684</v>
      </c>
      <c r="B261" s="65" t="s">
        <v>588</v>
      </c>
      <c r="C261" s="65" t="s">
        <v>589</v>
      </c>
      <c r="D261" s="75">
        <v>5.28E-2</v>
      </c>
      <c r="E261" s="80">
        <f>단가대비표!O122</f>
        <v>0</v>
      </c>
      <c r="F261" s="79">
        <f>TRUNC(E261*D261,1)</f>
        <v>0</v>
      </c>
      <c r="G261" s="80">
        <f>단가대비표!P122</f>
        <v>273539</v>
      </c>
      <c r="H261" s="79">
        <f>TRUNC(G261*D261,1)</f>
        <v>14442.8</v>
      </c>
      <c r="I261" s="80">
        <f>단가대비표!V122</f>
        <v>0</v>
      </c>
      <c r="J261" s="79">
        <f>TRUNC(I261*D261,1)</f>
        <v>0</v>
      </c>
      <c r="K261" s="80">
        <f t="shared" si="64"/>
        <v>273539</v>
      </c>
      <c r="L261" s="79">
        <f t="shared" si="64"/>
        <v>14442.8</v>
      </c>
      <c r="M261" s="65" t="s">
        <v>52</v>
      </c>
      <c r="N261" s="66" t="s">
        <v>422</v>
      </c>
      <c r="O261" s="66" t="s">
        <v>685</v>
      </c>
      <c r="P261" s="66" t="s">
        <v>64</v>
      </c>
      <c r="Q261" s="66" t="s">
        <v>64</v>
      </c>
      <c r="R261" s="66" t="s">
        <v>63</v>
      </c>
      <c r="S261" s="76"/>
      <c r="T261" s="76"/>
      <c r="U261" s="76"/>
      <c r="V261" s="76"/>
      <c r="W261" s="76">
        <v>2</v>
      </c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66" t="s">
        <v>52</v>
      </c>
      <c r="AW261" s="66" t="s">
        <v>970</v>
      </c>
      <c r="AX261" s="66" t="s">
        <v>52</v>
      </c>
      <c r="AY261" s="66" t="s">
        <v>52</v>
      </c>
      <c r="AZ261" s="66" t="s">
        <v>52</v>
      </c>
    </row>
    <row r="262" spans="1:52" ht="30" hidden="1" customHeight="1" x14ac:dyDescent="0.3">
      <c r="A262" s="65" t="s">
        <v>687</v>
      </c>
      <c r="B262" s="65" t="s">
        <v>3057</v>
      </c>
      <c r="C262" s="65" t="s">
        <v>505</v>
      </c>
      <c r="D262" s="75">
        <v>1</v>
      </c>
      <c r="E262" s="80">
        <f>ROUND(0.02*H263,2)</f>
        <v>288.83999999999997</v>
      </c>
      <c r="F262" s="79">
        <f>TRUNC(E262*D262,1)</f>
        <v>288.8</v>
      </c>
      <c r="G262" s="80">
        <v>0</v>
      </c>
      <c r="H262" s="79">
        <f>TRUNC(G262*D262,1)</f>
        <v>0</v>
      </c>
      <c r="I262" s="80">
        <v>0</v>
      </c>
      <c r="J262" s="79">
        <f>TRUNC(I262*D262,1)</f>
        <v>0</v>
      </c>
      <c r="K262" s="80">
        <f t="shared" si="64"/>
        <v>288.8</v>
      </c>
      <c r="L262" s="79">
        <f t="shared" si="64"/>
        <v>288.8</v>
      </c>
      <c r="M262" s="65" t="s">
        <v>52</v>
      </c>
      <c r="N262" s="66" t="s">
        <v>422</v>
      </c>
      <c r="O262" s="66" t="s">
        <v>542</v>
      </c>
      <c r="P262" s="66" t="s">
        <v>64</v>
      </c>
      <c r="Q262" s="66" t="s">
        <v>64</v>
      </c>
      <c r="R262" s="66" t="s">
        <v>64</v>
      </c>
      <c r="S262" s="76">
        <v>1</v>
      </c>
      <c r="T262" s="76">
        <v>0</v>
      </c>
      <c r="U262" s="76">
        <v>0.03</v>
      </c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66" t="s">
        <v>52</v>
      </c>
      <c r="AW262" s="66" t="s">
        <v>971</v>
      </c>
      <c r="AX262" s="66" t="s">
        <v>52</v>
      </c>
      <c r="AY262" s="66" t="s">
        <v>52</v>
      </c>
      <c r="AZ262" s="66" t="s">
        <v>52</v>
      </c>
    </row>
    <row r="263" spans="1:52" ht="30" hidden="1" customHeight="1" x14ac:dyDescent="0.3">
      <c r="A263" s="65" t="s">
        <v>595</v>
      </c>
      <c r="B263" s="65" t="s">
        <v>52</v>
      </c>
      <c r="C263" s="65" t="s">
        <v>52</v>
      </c>
      <c r="D263" s="75"/>
      <c r="E263" s="80"/>
      <c r="F263" s="79">
        <f>TRUNC(SUMIF(N258:N262, N257, F258:F262),0)</f>
        <v>920</v>
      </c>
      <c r="G263" s="80"/>
      <c r="H263" s="79">
        <f>TRUNC(SUMIF(N258:N262, N257, H258:H262),0)</f>
        <v>14442</v>
      </c>
      <c r="I263" s="80"/>
      <c r="J263" s="79">
        <f>TRUNC(SUMIF(N258:N262, N257, J258:J262),0)</f>
        <v>0</v>
      </c>
      <c r="K263" s="80"/>
      <c r="L263" s="79">
        <f>F263+H263+J263</f>
        <v>15362</v>
      </c>
      <c r="M263" s="65" t="s">
        <v>52</v>
      </c>
      <c r="N263" s="66" t="s">
        <v>207</v>
      </c>
      <c r="O263" s="66" t="s">
        <v>207</v>
      </c>
      <c r="P263" s="66" t="s">
        <v>52</v>
      </c>
      <c r="Q263" s="66" t="s">
        <v>52</v>
      </c>
      <c r="R263" s="66" t="s">
        <v>52</v>
      </c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66" t="s">
        <v>52</v>
      </c>
      <c r="AW263" s="66" t="s">
        <v>52</v>
      </c>
      <c r="AX263" s="66" t="s">
        <v>52</v>
      </c>
      <c r="AY263" s="66" t="s">
        <v>52</v>
      </c>
      <c r="AZ263" s="66" t="s">
        <v>52</v>
      </c>
    </row>
    <row r="264" spans="1:52" ht="30" hidden="1" customHeight="1" x14ac:dyDescent="0.3">
      <c r="A264" s="75"/>
      <c r="B264" s="75"/>
      <c r="C264" s="75"/>
      <c r="D264" s="75"/>
      <c r="E264" s="80"/>
      <c r="F264" s="79"/>
      <c r="G264" s="80"/>
      <c r="H264" s="79"/>
      <c r="I264" s="80"/>
      <c r="J264" s="79"/>
      <c r="K264" s="80"/>
      <c r="L264" s="79"/>
      <c r="M264" s="75"/>
    </row>
    <row r="265" spans="1:52" ht="30" hidden="1" customHeight="1" x14ac:dyDescent="0.3">
      <c r="A265" s="230" t="s">
        <v>972</v>
      </c>
      <c r="B265" s="230"/>
      <c r="C265" s="230"/>
      <c r="D265" s="230"/>
      <c r="E265" s="231"/>
      <c r="F265" s="232"/>
      <c r="G265" s="231"/>
      <c r="H265" s="232"/>
      <c r="I265" s="231"/>
      <c r="J265" s="232"/>
      <c r="K265" s="231"/>
      <c r="L265" s="232"/>
      <c r="M265" s="230"/>
      <c r="N265" s="78" t="s">
        <v>62</v>
      </c>
    </row>
    <row r="266" spans="1:52" ht="30" hidden="1" customHeight="1" x14ac:dyDescent="0.3">
      <c r="A266" s="65" t="s">
        <v>58</v>
      </c>
      <c r="B266" s="65" t="s">
        <v>59</v>
      </c>
      <c r="C266" s="65" t="s">
        <v>60</v>
      </c>
      <c r="D266" s="75">
        <v>1</v>
      </c>
      <c r="E266" s="80">
        <f>단가대비표!O89</f>
        <v>1950</v>
      </c>
      <c r="F266" s="79">
        <f>TRUNC(E266*D266,1)</f>
        <v>1950</v>
      </c>
      <c r="G266" s="80">
        <f>단가대비표!P89</f>
        <v>0</v>
      </c>
      <c r="H266" s="79">
        <f>TRUNC(G266*D266,1)</f>
        <v>0</v>
      </c>
      <c r="I266" s="80">
        <f>단가대비표!V89</f>
        <v>0</v>
      </c>
      <c r="J266" s="79">
        <f>TRUNC(I266*D266,1)</f>
        <v>0</v>
      </c>
      <c r="K266" s="80">
        <f t="shared" ref="K266:L270" si="65">TRUNC(E266+G266+I266,1)</f>
        <v>1950</v>
      </c>
      <c r="L266" s="79">
        <f t="shared" si="65"/>
        <v>1950</v>
      </c>
      <c r="M266" s="65" t="s">
        <v>52</v>
      </c>
      <c r="N266" s="66" t="s">
        <v>62</v>
      </c>
      <c r="O266" s="66" t="s">
        <v>973</v>
      </c>
      <c r="P266" s="66" t="s">
        <v>64</v>
      </c>
      <c r="Q266" s="66" t="s">
        <v>64</v>
      </c>
      <c r="R266" s="66" t="s">
        <v>63</v>
      </c>
      <c r="S266" s="76"/>
      <c r="T266" s="76"/>
      <c r="U266" s="76"/>
      <c r="V266" s="76">
        <v>1</v>
      </c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66" t="s">
        <v>52</v>
      </c>
      <c r="AW266" s="66" t="s">
        <v>974</v>
      </c>
      <c r="AX266" s="66" t="s">
        <v>52</v>
      </c>
      <c r="AY266" s="66" t="s">
        <v>52</v>
      </c>
      <c r="AZ266" s="66" t="s">
        <v>52</v>
      </c>
    </row>
    <row r="267" spans="1:52" ht="30" hidden="1" customHeight="1" x14ac:dyDescent="0.3">
      <c r="A267" s="65" t="s">
        <v>58</v>
      </c>
      <c r="B267" s="65" t="s">
        <v>59</v>
      </c>
      <c r="C267" s="65" t="s">
        <v>60</v>
      </c>
      <c r="D267" s="75">
        <v>0.1</v>
      </c>
      <c r="E267" s="80">
        <f>단가대비표!O89</f>
        <v>1950</v>
      </c>
      <c r="F267" s="79">
        <f>TRUNC(E267*D267,1)</f>
        <v>195</v>
      </c>
      <c r="G267" s="80">
        <f>단가대비표!P89</f>
        <v>0</v>
      </c>
      <c r="H267" s="79">
        <f>TRUNC(G267*D267,1)</f>
        <v>0</v>
      </c>
      <c r="I267" s="80">
        <f>단가대비표!V89</f>
        <v>0</v>
      </c>
      <c r="J267" s="79">
        <f>TRUNC(I267*D267,1)</f>
        <v>0</v>
      </c>
      <c r="K267" s="80">
        <f t="shared" si="65"/>
        <v>1950</v>
      </c>
      <c r="L267" s="79">
        <f t="shared" si="65"/>
        <v>195</v>
      </c>
      <c r="M267" s="65" t="s">
        <v>52</v>
      </c>
      <c r="N267" s="66" t="s">
        <v>62</v>
      </c>
      <c r="O267" s="66" t="s">
        <v>973</v>
      </c>
      <c r="P267" s="66" t="s">
        <v>64</v>
      </c>
      <c r="Q267" s="66" t="s">
        <v>64</v>
      </c>
      <c r="R267" s="66" t="s">
        <v>63</v>
      </c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66" t="s">
        <v>52</v>
      </c>
      <c r="AW267" s="66" t="s">
        <v>974</v>
      </c>
      <c r="AX267" s="66" t="s">
        <v>52</v>
      </c>
      <c r="AY267" s="66" t="s">
        <v>52</v>
      </c>
      <c r="AZ267" s="66" t="s">
        <v>52</v>
      </c>
    </row>
    <row r="268" spans="1:52" ht="30" hidden="1" customHeight="1" x14ac:dyDescent="0.3">
      <c r="A268" s="65" t="s">
        <v>737</v>
      </c>
      <c r="B268" s="65" t="s">
        <v>738</v>
      </c>
      <c r="C268" s="65" t="s">
        <v>505</v>
      </c>
      <c r="D268" s="75">
        <v>1</v>
      </c>
      <c r="E268" s="80">
        <f>TRUNC(SUMIF(V266:V270, RIGHTB(O268, 1), F266:F270)*U268, 2)</f>
        <v>39</v>
      </c>
      <c r="F268" s="79">
        <f>TRUNC(E268*D268,1)</f>
        <v>39</v>
      </c>
      <c r="G268" s="80">
        <v>0</v>
      </c>
      <c r="H268" s="79">
        <f>TRUNC(G268*D268,1)</f>
        <v>0</v>
      </c>
      <c r="I268" s="80">
        <v>0</v>
      </c>
      <c r="J268" s="79">
        <f>TRUNC(I268*D268,1)</f>
        <v>0</v>
      </c>
      <c r="K268" s="80">
        <f t="shared" si="65"/>
        <v>39</v>
      </c>
      <c r="L268" s="79">
        <f t="shared" si="65"/>
        <v>39</v>
      </c>
      <c r="M268" s="65" t="s">
        <v>52</v>
      </c>
      <c r="N268" s="66" t="s">
        <v>62</v>
      </c>
      <c r="O268" s="66" t="s">
        <v>510</v>
      </c>
      <c r="P268" s="66" t="s">
        <v>64</v>
      </c>
      <c r="Q268" s="66" t="s">
        <v>64</v>
      </c>
      <c r="R268" s="66" t="s">
        <v>64</v>
      </c>
      <c r="S268" s="76">
        <v>0</v>
      </c>
      <c r="T268" s="76">
        <v>0</v>
      </c>
      <c r="U268" s="76">
        <v>0.02</v>
      </c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66" t="s">
        <v>52</v>
      </c>
      <c r="AW268" s="66" t="s">
        <v>975</v>
      </c>
      <c r="AX268" s="66" t="s">
        <v>52</v>
      </c>
      <c r="AY268" s="66" t="s">
        <v>52</v>
      </c>
      <c r="AZ268" s="66" t="s">
        <v>52</v>
      </c>
    </row>
    <row r="269" spans="1:52" ht="30" hidden="1" customHeight="1" x14ac:dyDescent="0.3">
      <c r="A269" s="65" t="s">
        <v>684</v>
      </c>
      <c r="B269" s="65" t="s">
        <v>588</v>
      </c>
      <c r="C269" s="65" t="s">
        <v>589</v>
      </c>
      <c r="D269" s="75">
        <v>8.6400000000000005E-2</v>
      </c>
      <c r="E269" s="80">
        <f>단가대비표!O122</f>
        <v>0</v>
      </c>
      <c r="F269" s="79">
        <f>TRUNC(E269*D269,1)</f>
        <v>0</v>
      </c>
      <c r="G269" s="80">
        <f>단가대비표!P122</f>
        <v>273539</v>
      </c>
      <c r="H269" s="79">
        <f>TRUNC(G269*D269,1)</f>
        <v>23633.7</v>
      </c>
      <c r="I269" s="80">
        <f>단가대비표!V122</f>
        <v>0</v>
      </c>
      <c r="J269" s="79">
        <f>TRUNC(I269*D269,1)</f>
        <v>0</v>
      </c>
      <c r="K269" s="80">
        <f t="shared" si="65"/>
        <v>273539</v>
      </c>
      <c r="L269" s="79">
        <f t="shared" si="65"/>
        <v>23633.7</v>
      </c>
      <c r="M269" s="65" t="s">
        <v>52</v>
      </c>
      <c r="N269" s="66" t="s">
        <v>62</v>
      </c>
      <c r="O269" s="66" t="s">
        <v>685</v>
      </c>
      <c r="P269" s="66" t="s">
        <v>64</v>
      </c>
      <c r="Q269" s="66" t="s">
        <v>64</v>
      </c>
      <c r="R269" s="66" t="s">
        <v>63</v>
      </c>
      <c r="S269" s="76"/>
      <c r="T269" s="76"/>
      <c r="U269" s="76"/>
      <c r="V269" s="76"/>
      <c r="W269" s="76">
        <v>2</v>
      </c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66" t="s">
        <v>52</v>
      </c>
      <c r="AW269" s="66" t="s">
        <v>976</v>
      </c>
      <c r="AX269" s="66" t="s">
        <v>52</v>
      </c>
      <c r="AY269" s="66" t="s">
        <v>52</v>
      </c>
      <c r="AZ269" s="66" t="s">
        <v>52</v>
      </c>
    </row>
    <row r="270" spans="1:52" ht="30" hidden="1" customHeight="1" x14ac:dyDescent="0.3">
      <c r="A270" s="65" t="s">
        <v>687</v>
      </c>
      <c r="B270" s="65" t="s">
        <v>3057</v>
      </c>
      <c r="C270" s="65" t="s">
        <v>505</v>
      </c>
      <c r="D270" s="75">
        <v>1</v>
      </c>
      <c r="E270" s="80">
        <f>ROUND(0.02*H271,2)</f>
        <v>472.66</v>
      </c>
      <c r="F270" s="79">
        <f>TRUNC(E270*D270,1)</f>
        <v>472.6</v>
      </c>
      <c r="G270" s="80">
        <v>0</v>
      </c>
      <c r="H270" s="79">
        <f>TRUNC(G270*D270,1)</f>
        <v>0</v>
      </c>
      <c r="I270" s="80">
        <v>0</v>
      </c>
      <c r="J270" s="79">
        <f>TRUNC(I270*D270,1)</f>
        <v>0</v>
      </c>
      <c r="K270" s="80">
        <f t="shared" si="65"/>
        <v>472.6</v>
      </c>
      <c r="L270" s="79">
        <f t="shared" si="65"/>
        <v>472.6</v>
      </c>
      <c r="M270" s="65" t="s">
        <v>52</v>
      </c>
      <c r="N270" s="66" t="s">
        <v>62</v>
      </c>
      <c r="O270" s="66" t="s">
        <v>542</v>
      </c>
      <c r="P270" s="66" t="s">
        <v>64</v>
      </c>
      <c r="Q270" s="66" t="s">
        <v>64</v>
      </c>
      <c r="R270" s="66" t="s">
        <v>64</v>
      </c>
      <c r="S270" s="76">
        <v>1</v>
      </c>
      <c r="T270" s="76">
        <v>0</v>
      </c>
      <c r="U270" s="76">
        <v>0.03</v>
      </c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66" t="s">
        <v>52</v>
      </c>
      <c r="AW270" s="66" t="s">
        <v>977</v>
      </c>
      <c r="AX270" s="66" t="s">
        <v>52</v>
      </c>
      <c r="AY270" s="66" t="s">
        <v>52</v>
      </c>
      <c r="AZ270" s="66" t="s">
        <v>52</v>
      </c>
    </row>
    <row r="271" spans="1:52" ht="30" hidden="1" customHeight="1" x14ac:dyDescent="0.3">
      <c r="A271" s="65" t="s">
        <v>595</v>
      </c>
      <c r="B271" s="65" t="s">
        <v>52</v>
      </c>
      <c r="C271" s="65" t="s">
        <v>52</v>
      </c>
      <c r="D271" s="75"/>
      <c r="E271" s="80"/>
      <c r="F271" s="79">
        <f>TRUNC(SUMIF(N266:N270, N265, F266:F270),0)</f>
        <v>2656</v>
      </c>
      <c r="G271" s="80"/>
      <c r="H271" s="79">
        <f>TRUNC(SUMIF(N266:N270, N265, H266:H270),0)</f>
        <v>23633</v>
      </c>
      <c r="I271" s="80"/>
      <c r="J271" s="79">
        <f>TRUNC(SUMIF(N266:N270, N265, J266:J270),0)</f>
        <v>0</v>
      </c>
      <c r="K271" s="80"/>
      <c r="L271" s="79">
        <f>F271+H271+J271</f>
        <v>26289</v>
      </c>
      <c r="M271" s="65" t="s">
        <v>52</v>
      </c>
      <c r="N271" s="66" t="s">
        <v>207</v>
      </c>
      <c r="O271" s="66" t="s">
        <v>207</v>
      </c>
      <c r="P271" s="66" t="s">
        <v>52</v>
      </c>
      <c r="Q271" s="66" t="s">
        <v>52</v>
      </c>
      <c r="R271" s="66" t="s">
        <v>52</v>
      </c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66" t="s">
        <v>52</v>
      </c>
      <c r="AW271" s="66" t="s">
        <v>52</v>
      </c>
      <c r="AX271" s="66" t="s">
        <v>52</v>
      </c>
      <c r="AY271" s="66" t="s">
        <v>52</v>
      </c>
      <c r="AZ271" s="66" t="s">
        <v>52</v>
      </c>
    </row>
    <row r="272" spans="1:52" ht="30" hidden="1" customHeight="1" x14ac:dyDescent="0.3">
      <c r="A272" s="75"/>
      <c r="B272" s="75"/>
      <c r="C272" s="75"/>
      <c r="D272" s="75"/>
      <c r="E272" s="80"/>
      <c r="F272" s="79"/>
      <c r="G272" s="80"/>
      <c r="H272" s="79"/>
      <c r="I272" s="80"/>
      <c r="J272" s="79"/>
      <c r="K272" s="80"/>
      <c r="L272" s="79"/>
      <c r="M272" s="75"/>
    </row>
    <row r="273" spans="1:52" ht="30" hidden="1" customHeight="1" x14ac:dyDescent="0.3">
      <c r="A273" s="230" t="s">
        <v>978</v>
      </c>
      <c r="B273" s="230"/>
      <c r="C273" s="230"/>
      <c r="D273" s="230"/>
      <c r="E273" s="231"/>
      <c r="F273" s="232"/>
      <c r="G273" s="231"/>
      <c r="H273" s="232"/>
      <c r="I273" s="231"/>
      <c r="J273" s="232"/>
      <c r="K273" s="231"/>
      <c r="L273" s="232"/>
      <c r="M273" s="230"/>
      <c r="N273" s="78" t="s">
        <v>68</v>
      </c>
    </row>
    <row r="274" spans="1:52" ht="30" hidden="1" customHeight="1" x14ac:dyDescent="0.3">
      <c r="A274" s="65" t="s">
        <v>58</v>
      </c>
      <c r="B274" s="65" t="s">
        <v>66</v>
      </c>
      <c r="C274" s="65" t="s">
        <v>60</v>
      </c>
      <c r="D274" s="75">
        <v>1</v>
      </c>
      <c r="E274" s="80">
        <f>단가대비표!O90</f>
        <v>4830</v>
      </c>
      <c r="F274" s="79">
        <f>TRUNC(E274*D274,1)</f>
        <v>4830</v>
      </c>
      <c r="G274" s="80">
        <f>단가대비표!P90</f>
        <v>0</v>
      </c>
      <c r="H274" s="79">
        <f>TRUNC(G274*D274,1)</f>
        <v>0</v>
      </c>
      <c r="I274" s="80">
        <f>단가대비표!V90</f>
        <v>0</v>
      </c>
      <c r="J274" s="79">
        <f>TRUNC(I274*D274,1)</f>
        <v>0</v>
      </c>
      <c r="K274" s="80">
        <f t="shared" ref="K274:L278" si="66">TRUNC(E274+G274+I274,1)</f>
        <v>4830</v>
      </c>
      <c r="L274" s="79">
        <f t="shared" si="66"/>
        <v>4830</v>
      </c>
      <c r="M274" s="65" t="s">
        <v>52</v>
      </c>
      <c r="N274" s="66" t="s">
        <v>68</v>
      </c>
      <c r="O274" s="66" t="s">
        <v>979</v>
      </c>
      <c r="P274" s="66" t="s">
        <v>64</v>
      </c>
      <c r="Q274" s="66" t="s">
        <v>64</v>
      </c>
      <c r="R274" s="66" t="s">
        <v>63</v>
      </c>
      <c r="S274" s="76"/>
      <c r="T274" s="76"/>
      <c r="U274" s="76"/>
      <c r="V274" s="76">
        <v>1</v>
      </c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66" t="s">
        <v>52</v>
      </c>
      <c r="AW274" s="66" t="s">
        <v>980</v>
      </c>
      <c r="AX274" s="66" t="s">
        <v>52</v>
      </c>
      <c r="AY274" s="66" t="s">
        <v>52</v>
      </c>
      <c r="AZ274" s="66" t="s">
        <v>52</v>
      </c>
    </row>
    <row r="275" spans="1:52" ht="30" hidden="1" customHeight="1" x14ac:dyDescent="0.3">
      <c r="A275" s="65" t="s">
        <v>58</v>
      </c>
      <c r="B275" s="65" t="s">
        <v>66</v>
      </c>
      <c r="C275" s="65" t="s">
        <v>60</v>
      </c>
      <c r="D275" s="75">
        <v>0.1</v>
      </c>
      <c r="E275" s="80">
        <f>단가대비표!O90</f>
        <v>4830</v>
      </c>
      <c r="F275" s="79">
        <f>TRUNC(E275*D275,1)</f>
        <v>483</v>
      </c>
      <c r="G275" s="80">
        <f>단가대비표!P90</f>
        <v>0</v>
      </c>
      <c r="H275" s="79">
        <f>TRUNC(G275*D275,1)</f>
        <v>0</v>
      </c>
      <c r="I275" s="80">
        <f>단가대비표!V90</f>
        <v>0</v>
      </c>
      <c r="J275" s="79">
        <f>TRUNC(I275*D275,1)</f>
        <v>0</v>
      </c>
      <c r="K275" s="80">
        <f t="shared" si="66"/>
        <v>4830</v>
      </c>
      <c r="L275" s="79">
        <f t="shared" si="66"/>
        <v>483</v>
      </c>
      <c r="M275" s="65" t="s">
        <v>52</v>
      </c>
      <c r="N275" s="66" t="s">
        <v>68</v>
      </c>
      <c r="O275" s="66" t="s">
        <v>979</v>
      </c>
      <c r="P275" s="66" t="s">
        <v>64</v>
      </c>
      <c r="Q275" s="66" t="s">
        <v>64</v>
      </c>
      <c r="R275" s="66" t="s">
        <v>63</v>
      </c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66" t="s">
        <v>52</v>
      </c>
      <c r="AW275" s="66" t="s">
        <v>980</v>
      </c>
      <c r="AX275" s="66" t="s">
        <v>52</v>
      </c>
      <c r="AY275" s="66" t="s">
        <v>52</v>
      </c>
      <c r="AZ275" s="66" t="s">
        <v>52</v>
      </c>
    </row>
    <row r="276" spans="1:52" ht="30" hidden="1" customHeight="1" x14ac:dyDescent="0.3">
      <c r="A276" s="65" t="s">
        <v>737</v>
      </c>
      <c r="B276" s="65" t="s">
        <v>738</v>
      </c>
      <c r="C276" s="65" t="s">
        <v>505</v>
      </c>
      <c r="D276" s="75">
        <v>1</v>
      </c>
      <c r="E276" s="80">
        <f>TRUNC(SUMIF(V274:V278, RIGHTB(O276, 1), F274:F278)*U276, 2)</f>
        <v>96.6</v>
      </c>
      <c r="F276" s="79">
        <f>TRUNC(E276*D276,1)</f>
        <v>96.6</v>
      </c>
      <c r="G276" s="80">
        <v>0</v>
      </c>
      <c r="H276" s="79">
        <f>TRUNC(G276*D276,1)</f>
        <v>0</v>
      </c>
      <c r="I276" s="80">
        <v>0</v>
      </c>
      <c r="J276" s="79">
        <f>TRUNC(I276*D276,1)</f>
        <v>0</v>
      </c>
      <c r="K276" s="80">
        <f t="shared" si="66"/>
        <v>96.6</v>
      </c>
      <c r="L276" s="79">
        <f t="shared" si="66"/>
        <v>96.6</v>
      </c>
      <c r="M276" s="65" t="s">
        <v>52</v>
      </c>
      <c r="N276" s="66" t="s">
        <v>68</v>
      </c>
      <c r="O276" s="66" t="s">
        <v>510</v>
      </c>
      <c r="P276" s="66" t="s">
        <v>64</v>
      </c>
      <c r="Q276" s="66" t="s">
        <v>64</v>
      </c>
      <c r="R276" s="66" t="s">
        <v>64</v>
      </c>
      <c r="S276" s="76">
        <v>0</v>
      </c>
      <c r="T276" s="76">
        <v>0</v>
      </c>
      <c r="U276" s="76">
        <v>0.02</v>
      </c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66" t="s">
        <v>52</v>
      </c>
      <c r="AW276" s="66" t="s">
        <v>981</v>
      </c>
      <c r="AX276" s="66" t="s">
        <v>52</v>
      </c>
      <c r="AY276" s="66" t="s">
        <v>52</v>
      </c>
      <c r="AZ276" s="66" t="s">
        <v>52</v>
      </c>
    </row>
    <row r="277" spans="1:52" ht="30" hidden="1" customHeight="1" x14ac:dyDescent="0.3">
      <c r="A277" s="65" t="s">
        <v>684</v>
      </c>
      <c r="B277" s="65" t="s">
        <v>588</v>
      </c>
      <c r="C277" s="65" t="s">
        <v>589</v>
      </c>
      <c r="D277" s="75">
        <v>0.16320000000000001</v>
      </c>
      <c r="E277" s="80">
        <f>단가대비표!O122</f>
        <v>0</v>
      </c>
      <c r="F277" s="79">
        <f>TRUNC(E277*D277,1)</f>
        <v>0</v>
      </c>
      <c r="G277" s="80">
        <f>단가대비표!P122</f>
        <v>273539</v>
      </c>
      <c r="H277" s="79">
        <f>TRUNC(G277*D277,1)</f>
        <v>44641.5</v>
      </c>
      <c r="I277" s="80">
        <f>단가대비표!V122</f>
        <v>0</v>
      </c>
      <c r="J277" s="79">
        <f>TRUNC(I277*D277,1)</f>
        <v>0</v>
      </c>
      <c r="K277" s="80">
        <f t="shared" si="66"/>
        <v>273539</v>
      </c>
      <c r="L277" s="79">
        <f t="shared" si="66"/>
        <v>44641.5</v>
      </c>
      <c r="M277" s="65" t="s">
        <v>52</v>
      </c>
      <c r="N277" s="66" t="s">
        <v>68</v>
      </c>
      <c r="O277" s="66" t="s">
        <v>685</v>
      </c>
      <c r="P277" s="66" t="s">
        <v>64</v>
      </c>
      <c r="Q277" s="66" t="s">
        <v>64</v>
      </c>
      <c r="R277" s="66" t="s">
        <v>63</v>
      </c>
      <c r="S277" s="76"/>
      <c r="T277" s="76"/>
      <c r="U277" s="76"/>
      <c r="V277" s="76"/>
      <c r="W277" s="76">
        <v>2</v>
      </c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66" t="s">
        <v>52</v>
      </c>
      <c r="AW277" s="66" t="s">
        <v>982</v>
      </c>
      <c r="AX277" s="66" t="s">
        <v>52</v>
      </c>
      <c r="AY277" s="66" t="s">
        <v>52</v>
      </c>
      <c r="AZ277" s="66" t="s">
        <v>52</v>
      </c>
    </row>
    <row r="278" spans="1:52" ht="30" hidden="1" customHeight="1" x14ac:dyDescent="0.3">
      <c r="A278" s="65" t="s">
        <v>687</v>
      </c>
      <c r="B278" s="65" t="s">
        <v>3057</v>
      </c>
      <c r="C278" s="65" t="s">
        <v>505</v>
      </c>
      <c r="D278" s="75">
        <v>1</v>
      </c>
      <c r="E278" s="80">
        <f>ROUND(0.02*H279,2)</f>
        <v>892.82</v>
      </c>
      <c r="F278" s="79">
        <f>TRUNC(E278*D278,1)</f>
        <v>892.8</v>
      </c>
      <c r="G278" s="80">
        <v>0</v>
      </c>
      <c r="H278" s="79">
        <f>TRUNC(G278*D278,1)</f>
        <v>0</v>
      </c>
      <c r="I278" s="80">
        <v>0</v>
      </c>
      <c r="J278" s="79">
        <f>TRUNC(I278*D278,1)</f>
        <v>0</v>
      </c>
      <c r="K278" s="80">
        <f t="shared" si="66"/>
        <v>892.8</v>
      </c>
      <c r="L278" s="79">
        <f t="shared" si="66"/>
        <v>892.8</v>
      </c>
      <c r="M278" s="65" t="s">
        <v>52</v>
      </c>
      <c r="N278" s="66" t="s">
        <v>68</v>
      </c>
      <c r="O278" s="66" t="s">
        <v>542</v>
      </c>
      <c r="P278" s="66" t="s">
        <v>64</v>
      </c>
      <c r="Q278" s="66" t="s">
        <v>64</v>
      </c>
      <c r="R278" s="66" t="s">
        <v>64</v>
      </c>
      <c r="S278" s="76">
        <v>1</v>
      </c>
      <c r="T278" s="76">
        <v>0</v>
      </c>
      <c r="U278" s="76">
        <v>0.03</v>
      </c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66" t="s">
        <v>52</v>
      </c>
      <c r="AW278" s="66" t="s">
        <v>983</v>
      </c>
      <c r="AX278" s="66" t="s">
        <v>52</v>
      </c>
      <c r="AY278" s="66" t="s">
        <v>52</v>
      </c>
      <c r="AZ278" s="66" t="s">
        <v>52</v>
      </c>
    </row>
    <row r="279" spans="1:52" ht="30" hidden="1" customHeight="1" x14ac:dyDescent="0.3">
      <c r="A279" s="65" t="s">
        <v>595</v>
      </c>
      <c r="B279" s="65" t="s">
        <v>52</v>
      </c>
      <c r="C279" s="65" t="s">
        <v>52</v>
      </c>
      <c r="D279" s="75"/>
      <c r="E279" s="80"/>
      <c r="F279" s="79">
        <f>TRUNC(SUMIF(N274:N278, N273, F274:F278),0)</f>
        <v>6302</v>
      </c>
      <c r="G279" s="80"/>
      <c r="H279" s="79">
        <f>TRUNC(SUMIF(N274:N278, N273, H274:H278),0)</f>
        <v>44641</v>
      </c>
      <c r="I279" s="80"/>
      <c r="J279" s="79">
        <f>TRUNC(SUMIF(N274:N278, N273, J274:J278),0)</f>
        <v>0</v>
      </c>
      <c r="K279" s="80"/>
      <c r="L279" s="79">
        <f>F279+H279+J279</f>
        <v>50943</v>
      </c>
      <c r="M279" s="65" t="s">
        <v>52</v>
      </c>
      <c r="N279" s="66" t="s">
        <v>207</v>
      </c>
      <c r="O279" s="66" t="s">
        <v>207</v>
      </c>
      <c r="P279" s="66" t="s">
        <v>52</v>
      </c>
      <c r="Q279" s="66" t="s">
        <v>52</v>
      </c>
      <c r="R279" s="66" t="s">
        <v>52</v>
      </c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66" t="s">
        <v>52</v>
      </c>
      <c r="AW279" s="66" t="s">
        <v>52</v>
      </c>
      <c r="AX279" s="66" t="s">
        <v>52</v>
      </c>
      <c r="AY279" s="66" t="s">
        <v>52</v>
      </c>
      <c r="AZ279" s="66" t="s">
        <v>52</v>
      </c>
    </row>
    <row r="280" spans="1:52" ht="30" hidden="1" customHeight="1" x14ac:dyDescent="0.3">
      <c r="A280" s="75"/>
      <c r="B280" s="75"/>
      <c r="C280" s="75"/>
      <c r="D280" s="75"/>
      <c r="E280" s="80"/>
      <c r="F280" s="79"/>
      <c r="G280" s="80"/>
      <c r="H280" s="79"/>
      <c r="I280" s="80"/>
      <c r="J280" s="79"/>
      <c r="K280" s="80"/>
      <c r="L280" s="79"/>
      <c r="M280" s="75"/>
    </row>
    <row r="281" spans="1:52" ht="30" hidden="1" customHeight="1" x14ac:dyDescent="0.3">
      <c r="A281" s="230" t="s">
        <v>984</v>
      </c>
      <c r="B281" s="230"/>
      <c r="C281" s="230"/>
      <c r="D281" s="230"/>
      <c r="E281" s="231"/>
      <c r="F281" s="232"/>
      <c r="G281" s="231"/>
      <c r="H281" s="232"/>
      <c r="I281" s="231"/>
      <c r="J281" s="232"/>
      <c r="K281" s="231"/>
      <c r="L281" s="232"/>
      <c r="M281" s="230"/>
      <c r="N281" s="78" t="s">
        <v>73</v>
      </c>
    </row>
    <row r="282" spans="1:52" ht="30" hidden="1" customHeight="1" x14ac:dyDescent="0.3">
      <c r="A282" s="65" t="s">
        <v>70</v>
      </c>
      <c r="B282" s="65" t="s">
        <v>71</v>
      </c>
      <c r="C282" s="65" t="s">
        <v>60</v>
      </c>
      <c r="D282" s="75">
        <v>1</v>
      </c>
      <c r="E282" s="80">
        <f>단가대비표!O79</f>
        <v>360</v>
      </c>
      <c r="F282" s="79">
        <f t="shared" ref="F282:F287" si="67">TRUNC(E282*D282,1)</f>
        <v>360</v>
      </c>
      <c r="G282" s="80">
        <f>단가대비표!P79</f>
        <v>0</v>
      </c>
      <c r="H282" s="79">
        <f t="shared" ref="H282:H287" si="68">TRUNC(G282*D282,1)</f>
        <v>0</v>
      </c>
      <c r="I282" s="80">
        <f>단가대비표!V79</f>
        <v>0</v>
      </c>
      <c r="J282" s="79">
        <f t="shared" ref="J282:J287" si="69">TRUNC(I282*D282,1)</f>
        <v>0</v>
      </c>
      <c r="K282" s="80">
        <f t="shared" ref="K282:L287" si="70">TRUNC(E282+G282+I282,1)</f>
        <v>360</v>
      </c>
      <c r="L282" s="79">
        <f t="shared" si="70"/>
        <v>360</v>
      </c>
      <c r="M282" s="65" t="s">
        <v>52</v>
      </c>
      <c r="N282" s="66" t="s">
        <v>73</v>
      </c>
      <c r="O282" s="66" t="s">
        <v>986</v>
      </c>
      <c r="P282" s="66" t="s">
        <v>64</v>
      </c>
      <c r="Q282" s="66" t="s">
        <v>64</v>
      </c>
      <c r="R282" s="66" t="s">
        <v>63</v>
      </c>
      <c r="S282" s="76"/>
      <c r="T282" s="76"/>
      <c r="U282" s="76"/>
      <c r="V282" s="76">
        <v>1</v>
      </c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66" t="s">
        <v>52</v>
      </c>
      <c r="AW282" s="66" t="s">
        <v>987</v>
      </c>
      <c r="AX282" s="66" t="s">
        <v>52</v>
      </c>
      <c r="AY282" s="66" t="s">
        <v>52</v>
      </c>
      <c r="AZ282" s="66" t="s">
        <v>52</v>
      </c>
    </row>
    <row r="283" spans="1:52" ht="30" hidden="1" customHeight="1" x14ac:dyDescent="0.3">
      <c r="A283" s="65" t="s">
        <v>70</v>
      </c>
      <c r="B283" s="65" t="s">
        <v>71</v>
      </c>
      <c r="C283" s="65" t="s">
        <v>60</v>
      </c>
      <c r="D283" s="75">
        <v>0.03</v>
      </c>
      <c r="E283" s="80">
        <f>단가대비표!O79</f>
        <v>360</v>
      </c>
      <c r="F283" s="79">
        <f t="shared" si="67"/>
        <v>10.8</v>
      </c>
      <c r="G283" s="80">
        <f>단가대비표!P79</f>
        <v>0</v>
      </c>
      <c r="H283" s="79">
        <f t="shared" si="68"/>
        <v>0</v>
      </c>
      <c r="I283" s="80">
        <f>단가대비표!V79</f>
        <v>0</v>
      </c>
      <c r="J283" s="79">
        <f t="shared" si="69"/>
        <v>0</v>
      </c>
      <c r="K283" s="80">
        <f t="shared" si="70"/>
        <v>360</v>
      </c>
      <c r="L283" s="79">
        <f t="shared" si="70"/>
        <v>10.8</v>
      </c>
      <c r="M283" s="65" t="s">
        <v>52</v>
      </c>
      <c r="N283" s="66" t="s">
        <v>73</v>
      </c>
      <c r="O283" s="66" t="s">
        <v>986</v>
      </c>
      <c r="P283" s="66" t="s">
        <v>64</v>
      </c>
      <c r="Q283" s="66" t="s">
        <v>64</v>
      </c>
      <c r="R283" s="66" t="s">
        <v>63</v>
      </c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66" t="s">
        <v>52</v>
      </c>
      <c r="AW283" s="66" t="s">
        <v>987</v>
      </c>
      <c r="AX283" s="66" t="s">
        <v>52</v>
      </c>
      <c r="AY283" s="66" t="s">
        <v>52</v>
      </c>
      <c r="AZ283" s="66" t="s">
        <v>52</v>
      </c>
    </row>
    <row r="284" spans="1:52" ht="30" hidden="1" customHeight="1" x14ac:dyDescent="0.3">
      <c r="A284" s="65" t="s">
        <v>737</v>
      </c>
      <c r="B284" s="65" t="s">
        <v>738</v>
      </c>
      <c r="C284" s="65" t="s">
        <v>505</v>
      </c>
      <c r="D284" s="75">
        <v>1</v>
      </c>
      <c r="E284" s="80">
        <f>TRUNC(SUMIF(V282:V287, RIGHTB(O284, 1), F282:F287)*U284, 2)</f>
        <v>7.2</v>
      </c>
      <c r="F284" s="79">
        <f t="shared" si="67"/>
        <v>7.2</v>
      </c>
      <c r="G284" s="80">
        <v>0</v>
      </c>
      <c r="H284" s="79">
        <f t="shared" si="68"/>
        <v>0</v>
      </c>
      <c r="I284" s="80">
        <v>0</v>
      </c>
      <c r="J284" s="79">
        <f t="shared" si="69"/>
        <v>0</v>
      </c>
      <c r="K284" s="80">
        <f t="shared" si="70"/>
        <v>7.2</v>
      </c>
      <c r="L284" s="79">
        <f t="shared" si="70"/>
        <v>7.2</v>
      </c>
      <c r="M284" s="65" t="s">
        <v>52</v>
      </c>
      <c r="N284" s="66" t="s">
        <v>73</v>
      </c>
      <c r="O284" s="66" t="s">
        <v>510</v>
      </c>
      <c r="P284" s="66" t="s">
        <v>64</v>
      </c>
      <c r="Q284" s="66" t="s">
        <v>64</v>
      </c>
      <c r="R284" s="66" t="s">
        <v>64</v>
      </c>
      <c r="S284" s="76">
        <v>0</v>
      </c>
      <c r="T284" s="76">
        <v>0</v>
      </c>
      <c r="U284" s="76">
        <v>0.02</v>
      </c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66" t="s">
        <v>52</v>
      </c>
      <c r="AW284" s="66" t="s">
        <v>988</v>
      </c>
      <c r="AX284" s="66" t="s">
        <v>52</v>
      </c>
      <c r="AY284" s="66" t="s">
        <v>52</v>
      </c>
      <c r="AZ284" s="66" t="s">
        <v>52</v>
      </c>
    </row>
    <row r="285" spans="1:52" ht="30" hidden="1" customHeight="1" x14ac:dyDescent="0.3">
      <c r="A285" s="65" t="s">
        <v>989</v>
      </c>
      <c r="B285" s="65" t="s">
        <v>588</v>
      </c>
      <c r="C285" s="65" t="s">
        <v>589</v>
      </c>
      <c r="D285" s="75">
        <v>6.0000000000000001E-3</v>
      </c>
      <c r="E285" s="80">
        <f>단가대비표!O125</f>
        <v>0</v>
      </c>
      <c r="F285" s="79">
        <f t="shared" si="67"/>
        <v>0</v>
      </c>
      <c r="G285" s="80">
        <f>단가대비표!P125</f>
        <v>413173</v>
      </c>
      <c r="H285" s="79">
        <f t="shared" si="68"/>
        <v>2479</v>
      </c>
      <c r="I285" s="80">
        <f>단가대비표!V125</f>
        <v>0</v>
      </c>
      <c r="J285" s="79">
        <f t="shared" si="69"/>
        <v>0</v>
      </c>
      <c r="K285" s="80">
        <f t="shared" si="70"/>
        <v>413173</v>
      </c>
      <c r="L285" s="79">
        <f t="shared" si="70"/>
        <v>2479</v>
      </c>
      <c r="M285" s="65" t="s">
        <v>52</v>
      </c>
      <c r="N285" s="66" t="s">
        <v>73</v>
      </c>
      <c r="O285" s="66" t="s">
        <v>990</v>
      </c>
      <c r="P285" s="66" t="s">
        <v>64</v>
      </c>
      <c r="Q285" s="66" t="s">
        <v>64</v>
      </c>
      <c r="R285" s="66" t="s">
        <v>63</v>
      </c>
      <c r="S285" s="76"/>
      <c r="T285" s="76"/>
      <c r="U285" s="76"/>
      <c r="V285" s="76"/>
      <c r="W285" s="76">
        <v>2</v>
      </c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66" t="s">
        <v>52</v>
      </c>
      <c r="AW285" s="66" t="s">
        <v>991</v>
      </c>
      <c r="AX285" s="66" t="s">
        <v>52</v>
      </c>
      <c r="AY285" s="66" t="s">
        <v>52</v>
      </c>
      <c r="AZ285" s="66" t="s">
        <v>52</v>
      </c>
    </row>
    <row r="286" spans="1:52" ht="30" hidden="1" customHeight="1" x14ac:dyDescent="0.3">
      <c r="A286" s="65" t="s">
        <v>681</v>
      </c>
      <c r="B286" s="65" t="s">
        <v>588</v>
      </c>
      <c r="C286" s="65" t="s">
        <v>589</v>
      </c>
      <c r="D286" s="75">
        <v>1.4E-2</v>
      </c>
      <c r="E286" s="80">
        <f>단가대비표!O114</f>
        <v>0</v>
      </c>
      <c r="F286" s="79">
        <f t="shared" si="67"/>
        <v>0</v>
      </c>
      <c r="G286" s="80">
        <f>단가대비표!P114</f>
        <v>95767</v>
      </c>
      <c r="H286" s="79">
        <f t="shared" si="68"/>
        <v>1340.7</v>
      </c>
      <c r="I286" s="80">
        <f>단가대비표!V114</f>
        <v>0</v>
      </c>
      <c r="J286" s="79">
        <f t="shared" si="69"/>
        <v>0</v>
      </c>
      <c r="K286" s="80">
        <f t="shared" si="70"/>
        <v>95767</v>
      </c>
      <c r="L286" s="79">
        <f t="shared" si="70"/>
        <v>1340.7</v>
      </c>
      <c r="M286" s="65" t="s">
        <v>52</v>
      </c>
      <c r="N286" s="66" t="s">
        <v>73</v>
      </c>
      <c r="O286" s="66" t="s">
        <v>682</v>
      </c>
      <c r="P286" s="66" t="s">
        <v>64</v>
      </c>
      <c r="Q286" s="66" t="s">
        <v>64</v>
      </c>
      <c r="R286" s="66" t="s">
        <v>63</v>
      </c>
      <c r="S286" s="76"/>
      <c r="T286" s="76"/>
      <c r="U286" s="76"/>
      <c r="V286" s="76"/>
      <c r="W286" s="76">
        <v>2</v>
      </c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66" t="s">
        <v>52</v>
      </c>
      <c r="AW286" s="66" t="s">
        <v>992</v>
      </c>
      <c r="AX286" s="66" t="s">
        <v>52</v>
      </c>
      <c r="AY286" s="66" t="s">
        <v>52</v>
      </c>
      <c r="AZ286" s="66" t="s">
        <v>52</v>
      </c>
    </row>
    <row r="287" spans="1:52" ht="30" hidden="1" customHeight="1" x14ac:dyDescent="0.3">
      <c r="A287" s="65" t="s">
        <v>687</v>
      </c>
      <c r="B287" s="65" t="s">
        <v>3057</v>
      </c>
      <c r="C287" s="65" t="s">
        <v>505</v>
      </c>
      <c r="D287" s="75">
        <v>1</v>
      </c>
      <c r="E287" s="80">
        <f>ROUND(0.02*H288,2)</f>
        <v>76.38</v>
      </c>
      <c r="F287" s="79">
        <f t="shared" si="67"/>
        <v>76.3</v>
      </c>
      <c r="G287" s="80">
        <v>0</v>
      </c>
      <c r="H287" s="79">
        <f t="shared" si="68"/>
        <v>0</v>
      </c>
      <c r="I287" s="80">
        <v>0</v>
      </c>
      <c r="J287" s="79">
        <f t="shared" si="69"/>
        <v>0</v>
      </c>
      <c r="K287" s="80">
        <f t="shared" si="70"/>
        <v>76.3</v>
      </c>
      <c r="L287" s="79">
        <f t="shared" si="70"/>
        <v>76.3</v>
      </c>
      <c r="M287" s="65" t="s">
        <v>52</v>
      </c>
      <c r="N287" s="66" t="s">
        <v>73</v>
      </c>
      <c r="O287" s="66" t="s">
        <v>542</v>
      </c>
      <c r="P287" s="66" t="s">
        <v>64</v>
      </c>
      <c r="Q287" s="66" t="s">
        <v>64</v>
      </c>
      <c r="R287" s="66" t="s">
        <v>64</v>
      </c>
      <c r="S287" s="76">
        <v>1</v>
      </c>
      <c r="T287" s="76">
        <v>0</v>
      </c>
      <c r="U287" s="76">
        <v>0.03</v>
      </c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66" t="s">
        <v>52</v>
      </c>
      <c r="AW287" s="66" t="s">
        <v>993</v>
      </c>
      <c r="AX287" s="66" t="s">
        <v>52</v>
      </c>
      <c r="AY287" s="66" t="s">
        <v>52</v>
      </c>
      <c r="AZ287" s="66" t="s">
        <v>52</v>
      </c>
    </row>
    <row r="288" spans="1:52" ht="30" hidden="1" customHeight="1" x14ac:dyDescent="0.3">
      <c r="A288" s="65" t="s">
        <v>595</v>
      </c>
      <c r="B288" s="65" t="s">
        <v>52</v>
      </c>
      <c r="C288" s="65" t="s">
        <v>52</v>
      </c>
      <c r="D288" s="75"/>
      <c r="E288" s="80"/>
      <c r="F288" s="79">
        <f>TRUNC(SUMIF(N282:N287, N281, F282:F287),0)</f>
        <v>454</v>
      </c>
      <c r="G288" s="80"/>
      <c r="H288" s="79">
        <f>TRUNC(SUMIF(N282:N287, N281, H282:H287),0)</f>
        <v>3819</v>
      </c>
      <c r="I288" s="80"/>
      <c r="J288" s="79">
        <f>TRUNC(SUMIF(N282:N287, N281, J282:J287),0)</f>
        <v>0</v>
      </c>
      <c r="K288" s="80"/>
      <c r="L288" s="79">
        <f>F288+H288+J288</f>
        <v>4273</v>
      </c>
      <c r="M288" s="65" t="s">
        <v>52</v>
      </c>
      <c r="N288" s="66" t="s">
        <v>207</v>
      </c>
      <c r="O288" s="66" t="s">
        <v>207</v>
      </c>
      <c r="P288" s="66" t="s">
        <v>52</v>
      </c>
      <c r="Q288" s="66" t="s">
        <v>52</v>
      </c>
      <c r="R288" s="66" t="s">
        <v>52</v>
      </c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66" t="s">
        <v>52</v>
      </c>
      <c r="AW288" s="66" t="s">
        <v>52</v>
      </c>
      <c r="AX288" s="66" t="s">
        <v>52</v>
      </c>
      <c r="AY288" s="66" t="s">
        <v>52</v>
      </c>
      <c r="AZ288" s="66" t="s">
        <v>52</v>
      </c>
    </row>
    <row r="289" spans="1:52" ht="30" hidden="1" customHeight="1" x14ac:dyDescent="0.3">
      <c r="A289" s="75"/>
      <c r="B289" s="75"/>
      <c r="C289" s="75"/>
      <c r="D289" s="75"/>
      <c r="E289" s="80"/>
      <c r="F289" s="79"/>
      <c r="G289" s="80"/>
      <c r="H289" s="79"/>
      <c r="I289" s="80"/>
      <c r="J289" s="79"/>
      <c r="K289" s="80"/>
      <c r="L289" s="79"/>
      <c r="M289" s="75"/>
    </row>
    <row r="290" spans="1:52" ht="30" hidden="1" customHeight="1" x14ac:dyDescent="0.3">
      <c r="A290" s="230" t="s">
        <v>994</v>
      </c>
      <c r="B290" s="230"/>
      <c r="C290" s="230"/>
      <c r="D290" s="230"/>
      <c r="E290" s="231"/>
      <c r="F290" s="232"/>
      <c r="G290" s="231"/>
      <c r="H290" s="232"/>
      <c r="I290" s="231"/>
      <c r="J290" s="232"/>
      <c r="K290" s="231"/>
      <c r="L290" s="232"/>
      <c r="M290" s="230"/>
      <c r="N290" s="78" t="s">
        <v>77</v>
      </c>
    </row>
    <row r="291" spans="1:52" ht="30" hidden="1" customHeight="1" x14ac:dyDescent="0.3">
      <c r="A291" s="65" t="s">
        <v>70</v>
      </c>
      <c r="B291" s="65" t="s">
        <v>75</v>
      </c>
      <c r="C291" s="65" t="s">
        <v>60</v>
      </c>
      <c r="D291" s="75">
        <v>1</v>
      </c>
      <c r="E291" s="80">
        <f>단가대비표!O80</f>
        <v>550</v>
      </c>
      <c r="F291" s="79">
        <f t="shared" ref="F291:F296" si="71">TRUNC(E291*D291,1)</f>
        <v>550</v>
      </c>
      <c r="G291" s="80">
        <f>단가대비표!P80</f>
        <v>0</v>
      </c>
      <c r="H291" s="79">
        <f t="shared" ref="H291:H296" si="72">TRUNC(G291*D291,1)</f>
        <v>0</v>
      </c>
      <c r="I291" s="80">
        <f>단가대비표!V80</f>
        <v>0</v>
      </c>
      <c r="J291" s="79">
        <f t="shared" ref="J291:J296" si="73">TRUNC(I291*D291,1)</f>
        <v>0</v>
      </c>
      <c r="K291" s="80">
        <f t="shared" ref="K291:L296" si="74">TRUNC(E291+G291+I291,1)</f>
        <v>550</v>
      </c>
      <c r="L291" s="79">
        <f t="shared" si="74"/>
        <v>550</v>
      </c>
      <c r="M291" s="65" t="s">
        <v>52</v>
      </c>
      <c r="N291" s="66" t="s">
        <v>77</v>
      </c>
      <c r="O291" s="66" t="s">
        <v>995</v>
      </c>
      <c r="P291" s="66" t="s">
        <v>64</v>
      </c>
      <c r="Q291" s="66" t="s">
        <v>64</v>
      </c>
      <c r="R291" s="66" t="s">
        <v>63</v>
      </c>
      <c r="S291" s="76"/>
      <c r="T291" s="76"/>
      <c r="U291" s="76"/>
      <c r="V291" s="76">
        <v>1</v>
      </c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66" t="s">
        <v>52</v>
      </c>
      <c r="AW291" s="66" t="s">
        <v>996</v>
      </c>
      <c r="AX291" s="66" t="s">
        <v>52</v>
      </c>
      <c r="AY291" s="66" t="s">
        <v>52</v>
      </c>
      <c r="AZ291" s="66" t="s">
        <v>52</v>
      </c>
    </row>
    <row r="292" spans="1:52" ht="30" hidden="1" customHeight="1" x14ac:dyDescent="0.3">
      <c r="A292" s="65" t="s">
        <v>70</v>
      </c>
      <c r="B292" s="65" t="s">
        <v>75</v>
      </c>
      <c r="C292" s="65" t="s">
        <v>60</v>
      </c>
      <c r="D292" s="75">
        <v>0.03</v>
      </c>
      <c r="E292" s="80">
        <f>단가대비표!O80</f>
        <v>550</v>
      </c>
      <c r="F292" s="79">
        <f t="shared" si="71"/>
        <v>16.5</v>
      </c>
      <c r="G292" s="80">
        <f>단가대비표!P80</f>
        <v>0</v>
      </c>
      <c r="H292" s="79">
        <f t="shared" si="72"/>
        <v>0</v>
      </c>
      <c r="I292" s="80">
        <f>단가대비표!V80</f>
        <v>0</v>
      </c>
      <c r="J292" s="79">
        <f t="shared" si="73"/>
        <v>0</v>
      </c>
      <c r="K292" s="80">
        <f t="shared" si="74"/>
        <v>550</v>
      </c>
      <c r="L292" s="79">
        <f t="shared" si="74"/>
        <v>16.5</v>
      </c>
      <c r="M292" s="65" t="s">
        <v>52</v>
      </c>
      <c r="N292" s="66" t="s">
        <v>77</v>
      </c>
      <c r="O292" s="66" t="s">
        <v>995</v>
      </c>
      <c r="P292" s="66" t="s">
        <v>64</v>
      </c>
      <c r="Q292" s="66" t="s">
        <v>64</v>
      </c>
      <c r="R292" s="66" t="s">
        <v>63</v>
      </c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66" t="s">
        <v>52</v>
      </c>
      <c r="AW292" s="66" t="s">
        <v>996</v>
      </c>
      <c r="AX292" s="66" t="s">
        <v>52</v>
      </c>
      <c r="AY292" s="66" t="s">
        <v>52</v>
      </c>
      <c r="AZ292" s="66" t="s">
        <v>52</v>
      </c>
    </row>
    <row r="293" spans="1:52" ht="30" hidden="1" customHeight="1" x14ac:dyDescent="0.3">
      <c r="A293" s="65" t="s">
        <v>737</v>
      </c>
      <c r="B293" s="65" t="s">
        <v>738</v>
      </c>
      <c r="C293" s="65" t="s">
        <v>505</v>
      </c>
      <c r="D293" s="75">
        <v>1</v>
      </c>
      <c r="E293" s="80">
        <f>TRUNC(SUMIF(V291:V296, RIGHTB(O293, 1), F291:F296)*U293, 2)</f>
        <v>11</v>
      </c>
      <c r="F293" s="79">
        <f t="shared" si="71"/>
        <v>11</v>
      </c>
      <c r="G293" s="80">
        <v>0</v>
      </c>
      <c r="H293" s="79">
        <f t="shared" si="72"/>
        <v>0</v>
      </c>
      <c r="I293" s="80">
        <v>0</v>
      </c>
      <c r="J293" s="79">
        <f t="shared" si="73"/>
        <v>0</v>
      </c>
      <c r="K293" s="80">
        <f t="shared" si="74"/>
        <v>11</v>
      </c>
      <c r="L293" s="79">
        <f t="shared" si="74"/>
        <v>11</v>
      </c>
      <c r="M293" s="65" t="s">
        <v>52</v>
      </c>
      <c r="N293" s="66" t="s">
        <v>77</v>
      </c>
      <c r="O293" s="66" t="s">
        <v>510</v>
      </c>
      <c r="P293" s="66" t="s">
        <v>64</v>
      </c>
      <c r="Q293" s="66" t="s">
        <v>64</v>
      </c>
      <c r="R293" s="66" t="s">
        <v>64</v>
      </c>
      <c r="S293" s="76">
        <v>0</v>
      </c>
      <c r="T293" s="76">
        <v>0</v>
      </c>
      <c r="U293" s="76">
        <v>0.02</v>
      </c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66" t="s">
        <v>52</v>
      </c>
      <c r="AW293" s="66" t="s">
        <v>997</v>
      </c>
      <c r="AX293" s="66" t="s">
        <v>52</v>
      </c>
      <c r="AY293" s="66" t="s">
        <v>52</v>
      </c>
      <c r="AZ293" s="66" t="s">
        <v>52</v>
      </c>
    </row>
    <row r="294" spans="1:52" ht="30" hidden="1" customHeight="1" x14ac:dyDescent="0.3">
      <c r="A294" s="65" t="s">
        <v>989</v>
      </c>
      <c r="B294" s="65" t="s">
        <v>588</v>
      </c>
      <c r="C294" s="65" t="s">
        <v>589</v>
      </c>
      <c r="D294" s="75">
        <v>7.0000000000000001E-3</v>
      </c>
      <c r="E294" s="80">
        <f>단가대비표!O125</f>
        <v>0</v>
      </c>
      <c r="F294" s="79">
        <f t="shared" si="71"/>
        <v>0</v>
      </c>
      <c r="G294" s="80">
        <f>단가대비표!P125</f>
        <v>413173</v>
      </c>
      <c r="H294" s="79">
        <f t="shared" si="72"/>
        <v>2892.2</v>
      </c>
      <c r="I294" s="80">
        <f>단가대비표!V125</f>
        <v>0</v>
      </c>
      <c r="J294" s="79">
        <f t="shared" si="73"/>
        <v>0</v>
      </c>
      <c r="K294" s="80">
        <f t="shared" si="74"/>
        <v>413173</v>
      </c>
      <c r="L294" s="79">
        <f t="shared" si="74"/>
        <v>2892.2</v>
      </c>
      <c r="M294" s="65" t="s">
        <v>52</v>
      </c>
      <c r="N294" s="66" t="s">
        <v>77</v>
      </c>
      <c r="O294" s="66" t="s">
        <v>990</v>
      </c>
      <c r="P294" s="66" t="s">
        <v>64</v>
      </c>
      <c r="Q294" s="66" t="s">
        <v>64</v>
      </c>
      <c r="R294" s="66" t="s">
        <v>63</v>
      </c>
      <c r="S294" s="76"/>
      <c r="T294" s="76"/>
      <c r="U294" s="76"/>
      <c r="V294" s="76"/>
      <c r="W294" s="76">
        <v>2</v>
      </c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66" t="s">
        <v>52</v>
      </c>
      <c r="AW294" s="66" t="s">
        <v>998</v>
      </c>
      <c r="AX294" s="66" t="s">
        <v>52</v>
      </c>
      <c r="AY294" s="66" t="s">
        <v>52</v>
      </c>
      <c r="AZ294" s="66" t="s">
        <v>52</v>
      </c>
    </row>
    <row r="295" spans="1:52" ht="30" hidden="1" customHeight="1" x14ac:dyDescent="0.3">
      <c r="A295" s="65" t="s">
        <v>681</v>
      </c>
      <c r="B295" s="65" t="s">
        <v>588</v>
      </c>
      <c r="C295" s="65" t="s">
        <v>589</v>
      </c>
      <c r="D295" s="75">
        <v>1.7999999999999999E-2</v>
      </c>
      <c r="E295" s="80">
        <f>단가대비표!O114</f>
        <v>0</v>
      </c>
      <c r="F295" s="79">
        <f t="shared" si="71"/>
        <v>0</v>
      </c>
      <c r="G295" s="80">
        <f>단가대비표!P114</f>
        <v>95767</v>
      </c>
      <c r="H295" s="79">
        <f t="shared" si="72"/>
        <v>1723.8</v>
      </c>
      <c r="I295" s="80">
        <f>단가대비표!V114</f>
        <v>0</v>
      </c>
      <c r="J295" s="79">
        <f t="shared" si="73"/>
        <v>0</v>
      </c>
      <c r="K295" s="80">
        <f t="shared" si="74"/>
        <v>95767</v>
      </c>
      <c r="L295" s="79">
        <f t="shared" si="74"/>
        <v>1723.8</v>
      </c>
      <c r="M295" s="65" t="s">
        <v>52</v>
      </c>
      <c r="N295" s="66" t="s">
        <v>77</v>
      </c>
      <c r="O295" s="66" t="s">
        <v>682</v>
      </c>
      <c r="P295" s="66" t="s">
        <v>64</v>
      </c>
      <c r="Q295" s="66" t="s">
        <v>64</v>
      </c>
      <c r="R295" s="66" t="s">
        <v>63</v>
      </c>
      <c r="S295" s="76"/>
      <c r="T295" s="76"/>
      <c r="U295" s="76"/>
      <c r="V295" s="76"/>
      <c r="W295" s="76">
        <v>2</v>
      </c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66" t="s">
        <v>52</v>
      </c>
      <c r="AW295" s="66" t="s">
        <v>999</v>
      </c>
      <c r="AX295" s="66" t="s">
        <v>52</v>
      </c>
      <c r="AY295" s="66" t="s">
        <v>52</v>
      </c>
      <c r="AZ295" s="66" t="s">
        <v>52</v>
      </c>
    </row>
    <row r="296" spans="1:52" ht="30" hidden="1" customHeight="1" x14ac:dyDescent="0.3">
      <c r="A296" s="65" t="s">
        <v>687</v>
      </c>
      <c r="B296" s="65" t="s">
        <v>3057</v>
      </c>
      <c r="C296" s="65" t="s">
        <v>505</v>
      </c>
      <c r="D296" s="75">
        <v>1</v>
      </c>
      <c r="E296" s="80">
        <f>ROUND(0.02*H297,2)</f>
        <v>92.32</v>
      </c>
      <c r="F296" s="79">
        <f t="shared" si="71"/>
        <v>92.3</v>
      </c>
      <c r="G296" s="80">
        <v>0</v>
      </c>
      <c r="H296" s="79">
        <f t="shared" si="72"/>
        <v>0</v>
      </c>
      <c r="I296" s="80">
        <v>0</v>
      </c>
      <c r="J296" s="79">
        <f t="shared" si="73"/>
        <v>0</v>
      </c>
      <c r="K296" s="80">
        <f t="shared" si="74"/>
        <v>92.3</v>
      </c>
      <c r="L296" s="79">
        <f t="shared" si="74"/>
        <v>92.3</v>
      </c>
      <c r="M296" s="65" t="s">
        <v>52</v>
      </c>
      <c r="N296" s="66" t="s">
        <v>77</v>
      </c>
      <c r="O296" s="66" t="s">
        <v>542</v>
      </c>
      <c r="P296" s="66" t="s">
        <v>64</v>
      </c>
      <c r="Q296" s="66" t="s">
        <v>64</v>
      </c>
      <c r="R296" s="66" t="s">
        <v>64</v>
      </c>
      <c r="S296" s="76">
        <v>1</v>
      </c>
      <c r="T296" s="76">
        <v>0</v>
      </c>
      <c r="U296" s="76">
        <v>0.03</v>
      </c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66" t="s">
        <v>52</v>
      </c>
      <c r="AW296" s="66" t="s">
        <v>1000</v>
      </c>
      <c r="AX296" s="66" t="s">
        <v>52</v>
      </c>
      <c r="AY296" s="66" t="s">
        <v>52</v>
      </c>
      <c r="AZ296" s="66" t="s">
        <v>52</v>
      </c>
    </row>
    <row r="297" spans="1:52" ht="30" hidden="1" customHeight="1" x14ac:dyDescent="0.3">
      <c r="A297" s="65" t="s">
        <v>595</v>
      </c>
      <c r="B297" s="65" t="s">
        <v>52</v>
      </c>
      <c r="C297" s="65" t="s">
        <v>52</v>
      </c>
      <c r="D297" s="75"/>
      <c r="E297" s="80"/>
      <c r="F297" s="79">
        <f>TRUNC(SUMIF(N291:N296, N290, F291:F296),0)</f>
        <v>669</v>
      </c>
      <c r="G297" s="80"/>
      <c r="H297" s="79">
        <f>TRUNC(SUMIF(N291:N296, N290, H291:H296),0)</f>
        <v>4616</v>
      </c>
      <c r="I297" s="80"/>
      <c r="J297" s="79">
        <f>TRUNC(SUMIF(N291:N296, N290, J291:J296),0)</f>
        <v>0</v>
      </c>
      <c r="K297" s="80"/>
      <c r="L297" s="79">
        <f>F297+H297+J297</f>
        <v>5285</v>
      </c>
      <c r="M297" s="65" t="s">
        <v>52</v>
      </c>
      <c r="N297" s="66" t="s">
        <v>207</v>
      </c>
      <c r="O297" s="66" t="s">
        <v>207</v>
      </c>
      <c r="P297" s="66" t="s">
        <v>52</v>
      </c>
      <c r="Q297" s="66" t="s">
        <v>52</v>
      </c>
      <c r="R297" s="66" t="s">
        <v>52</v>
      </c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66" t="s">
        <v>52</v>
      </c>
      <c r="AW297" s="66" t="s">
        <v>52</v>
      </c>
      <c r="AX297" s="66" t="s">
        <v>52</v>
      </c>
      <c r="AY297" s="66" t="s">
        <v>52</v>
      </c>
      <c r="AZ297" s="66" t="s">
        <v>52</v>
      </c>
    </row>
    <row r="298" spans="1:52" ht="30" hidden="1" customHeight="1" x14ac:dyDescent="0.3">
      <c r="A298" s="75"/>
      <c r="B298" s="75"/>
      <c r="C298" s="75"/>
      <c r="D298" s="75"/>
      <c r="E298" s="80"/>
      <c r="F298" s="79"/>
      <c r="G298" s="80"/>
      <c r="H298" s="79"/>
      <c r="I298" s="80"/>
      <c r="J298" s="79"/>
      <c r="K298" s="80"/>
      <c r="L298" s="79"/>
      <c r="M298" s="75"/>
    </row>
    <row r="299" spans="1:52" ht="30" hidden="1" customHeight="1" x14ac:dyDescent="0.3">
      <c r="A299" s="230" t="s">
        <v>1001</v>
      </c>
      <c r="B299" s="230"/>
      <c r="C299" s="230"/>
      <c r="D299" s="230"/>
      <c r="E299" s="231"/>
      <c r="F299" s="232"/>
      <c r="G299" s="231"/>
      <c r="H299" s="232"/>
      <c r="I299" s="231"/>
      <c r="J299" s="232"/>
      <c r="K299" s="231"/>
      <c r="L299" s="232"/>
      <c r="M299" s="230"/>
      <c r="N299" s="78" t="s">
        <v>81</v>
      </c>
    </row>
    <row r="300" spans="1:52" ht="30" hidden="1" customHeight="1" x14ac:dyDescent="0.3">
      <c r="A300" s="65" t="s">
        <v>70</v>
      </c>
      <c r="B300" s="65" t="s">
        <v>79</v>
      </c>
      <c r="C300" s="65" t="s">
        <v>60</v>
      </c>
      <c r="D300" s="75">
        <v>1</v>
      </c>
      <c r="E300" s="80">
        <f>단가대비표!O81</f>
        <v>730</v>
      </c>
      <c r="F300" s="79">
        <f t="shared" ref="F300:F305" si="75">TRUNC(E300*D300,1)</f>
        <v>730</v>
      </c>
      <c r="G300" s="80">
        <f>단가대비표!P81</f>
        <v>0</v>
      </c>
      <c r="H300" s="79">
        <f t="shared" ref="H300:H305" si="76">TRUNC(G300*D300,1)</f>
        <v>0</v>
      </c>
      <c r="I300" s="80">
        <f>단가대비표!V81</f>
        <v>0</v>
      </c>
      <c r="J300" s="79">
        <f t="shared" ref="J300:J305" si="77">TRUNC(I300*D300,1)</f>
        <v>0</v>
      </c>
      <c r="K300" s="80">
        <f t="shared" ref="K300:L305" si="78">TRUNC(E300+G300+I300,1)</f>
        <v>730</v>
      </c>
      <c r="L300" s="79">
        <f t="shared" si="78"/>
        <v>730</v>
      </c>
      <c r="M300" s="65" t="s">
        <v>52</v>
      </c>
      <c r="N300" s="66" t="s">
        <v>81</v>
      </c>
      <c r="O300" s="66" t="s">
        <v>1002</v>
      </c>
      <c r="P300" s="66" t="s">
        <v>64</v>
      </c>
      <c r="Q300" s="66" t="s">
        <v>64</v>
      </c>
      <c r="R300" s="66" t="s">
        <v>63</v>
      </c>
      <c r="S300" s="76"/>
      <c r="T300" s="76"/>
      <c r="U300" s="76"/>
      <c r="V300" s="76">
        <v>1</v>
      </c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66" t="s">
        <v>52</v>
      </c>
      <c r="AW300" s="66" t="s">
        <v>1003</v>
      </c>
      <c r="AX300" s="66" t="s">
        <v>52</v>
      </c>
      <c r="AY300" s="66" t="s">
        <v>52</v>
      </c>
      <c r="AZ300" s="66" t="s">
        <v>52</v>
      </c>
    </row>
    <row r="301" spans="1:52" ht="30" hidden="1" customHeight="1" x14ac:dyDescent="0.3">
      <c r="A301" s="65" t="s">
        <v>70</v>
      </c>
      <c r="B301" s="65" t="s">
        <v>79</v>
      </c>
      <c r="C301" s="65" t="s">
        <v>60</v>
      </c>
      <c r="D301" s="75">
        <v>0.03</v>
      </c>
      <c r="E301" s="80">
        <f>단가대비표!O81</f>
        <v>730</v>
      </c>
      <c r="F301" s="79">
        <f t="shared" si="75"/>
        <v>21.9</v>
      </c>
      <c r="G301" s="80">
        <f>단가대비표!P81</f>
        <v>0</v>
      </c>
      <c r="H301" s="79">
        <f t="shared" si="76"/>
        <v>0</v>
      </c>
      <c r="I301" s="80">
        <f>단가대비표!V81</f>
        <v>0</v>
      </c>
      <c r="J301" s="79">
        <f t="shared" si="77"/>
        <v>0</v>
      </c>
      <c r="K301" s="80">
        <f t="shared" si="78"/>
        <v>730</v>
      </c>
      <c r="L301" s="79">
        <f t="shared" si="78"/>
        <v>21.9</v>
      </c>
      <c r="M301" s="65" t="s">
        <v>52</v>
      </c>
      <c r="N301" s="66" t="s">
        <v>81</v>
      </c>
      <c r="O301" s="66" t="s">
        <v>1002</v>
      </c>
      <c r="P301" s="66" t="s">
        <v>64</v>
      </c>
      <c r="Q301" s="66" t="s">
        <v>64</v>
      </c>
      <c r="R301" s="66" t="s">
        <v>63</v>
      </c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66" t="s">
        <v>52</v>
      </c>
      <c r="AW301" s="66" t="s">
        <v>1003</v>
      </c>
      <c r="AX301" s="66" t="s">
        <v>52</v>
      </c>
      <c r="AY301" s="66" t="s">
        <v>52</v>
      </c>
      <c r="AZ301" s="66" t="s">
        <v>52</v>
      </c>
    </row>
    <row r="302" spans="1:52" ht="30" hidden="1" customHeight="1" x14ac:dyDescent="0.3">
      <c r="A302" s="65" t="s">
        <v>737</v>
      </c>
      <c r="B302" s="65" t="s">
        <v>738</v>
      </c>
      <c r="C302" s="65" t="s">
        <v>505</v>
      </c>
      <c r="D302" s="75">
        <v>1</v>
      </c>
      <c r="E302" s="80">
        <f>TRUNC(SUMIF(V300:V305, RIGHTB(O302, 1), F300:F305)*U302, 2)</f>
        <v>14.6</v>
      </c>
      <c r="F302" s="79">
        <f t="shared" si="75"/>
        <v>14.6</v>
      </c>
      <c r="G302" s="80">
        <v>0</v>
      </c>
      <c r="H302" s="79">
        <f t="shared" si="76"/>
        <v>0</v>
      </c>
      <c r="I302" s="80">
        <v>0</v>
      </c>
      <c r="J302" s="79">
        <f t="shared" si="77"/>
        <v>0</v>
      </c>
      <c r="K302" s="80">
        <f t="shared" si="78"/>
        <v>14.6</v>
      </c>
      <c r="L302" s="79">
        <f t="shared" si="78"/>
        <v>14.6</v>
      </c>
      <c r="M302" s="65" t="s">
        <v>52</v>
      </c>
      <c r="N302" s="66" t="s">
        <v>81</v>
      </c>
      <c r="O302" s="66" t="s">
        <v>510</v>
      </c>
      <c r="P302" s="66" t="s">
        <v>64</v>
      </c>
      <c r="Q302" s="66" t="s">
        <v>64</v>
      </c>
      <c r="R302" s="66" t="s">
        <v>64</v>
      </c>
      <c r="S302" s="76">
        <v>0</v>
      </c>
      <c r="T302" s="76">
        <v>0</v>
      </c>
      <c r="U302" s="76">
        <v>0.02</v>
      </c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66" t="s">
        <v>52</v>
      </c>
      <c r="AW302" s="66" t="s">
        <v>1004</v>
      </c>
      <c r="AX302" s="66" t="s">
        <v>52</v>
      </c>
      <c r="AY302" s="66" t="s">
        <v>52</v>
      </c>
      <c r="AZ302" s="66" t="s">
        <v>52</v>
      </c>
    </row>
    <row r="303" spans="1:52" ht="30" hidden="1" customHeight="1" x14ac:dyDescent="0.3">
      <c r="A303" s="65" t="s">
        <v>989</v>
      </c>
      <c r="B303" s="65" t="s">
        <v>588</v>
      </c>
      <c r="C303" s="65" t="s">
        <v>589</v>
      </c>
      <c r="D303" s="75">
        <v>7.0000000000000001E-3</v>
      </c>
      <c r="E303" s="80">
        <f>단가대비표!O125</f>
        <v>0</v>
      </c>
      <c r="F303" s="79">
        <f t="shared" si="75"/>
        <v>0</v>
      </c>
      <c r="G303" s="80">
        <f>단가대비표!P125</f>
        <v>413173</v>
      </c>
      <c r="H303" s="79">
        <f t="shared" si="76"/>
        <v>2892.2</v>
      </c>
      <c r="I303" s="80">
        <f>단가대비표!V125</f>
        <v>0</v>
      </c>
      <c r="J303" s="79">
        <f t="shared" si="77"/>
        <v>0</v>
      </c>
      <c r="K303" s="80">
        <f t="shared" si="78"/>
        <v>413173</v>
      </c>
      <c r="L303" s="79">
        <f t="shared" si="78"/>
        <v>2892.2</v>
      </c>
      <c r="M303" s="65" t="s">
        <v>52</v>
      </c>
      <c r="N303" s="66" t="s">
        <v>81</v>
      </c>
      <c r="O303" s="66" t="s">
        <v>990</v>
      </c>
      <c r="P303" s="66" t="s">
        <v>64</v>
      </c>
      <c r="Q303" s="66" t="s">
        <v>64</v>
      </c>
      <c r="R303" s="66" t="s">
        <v>63</v>
      </c>
      <c r="S303" s="76"/>
      <c r="T303" s="76"/>
      <c r="U303" s="76"/>
      <c r="V303" s="76"/>
      <c r="W303" s="76">
        <v>2</v>
      </c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66" t="s">
        <v>52</v>
      </c>
      <c r="AW303" s="66" t="s">
        <v>1005</v>
      </c>
      <c r="AX303" s="66" t="s">
        <v>52</v>
      </c>
      <c r="AY303" s="66" t="s">
        <v>52</v>
      </c>
      <c r="AZ303" s="66" t="s">
        <v>52</v>
      </c>
    </row>
    <row r="304" spans="1:52" ht="30" hidden="1" customHeight="1" x14ac:dyDescent="0.3">
      <c r="A304" s="65" t="s">
        <v>681</v>
      </c>
      <c r="B304" s="65" t="s">
        <v>588</v>
      </c>
      <c r="C304" s="65" t="s">
        <v>589</v>
      </c>
      <c r="D304" s="75">
        <v>1.7999999999999999E-2</v>
      </c>
      <c r="E304" s="80">
        <f>단가대비표!O114</f>
        <v>0</v>
      </c>
      <c r="F304" s="79">
        <f t="shared" si="75"/>
        <v>0</v>
      </c>
      <c r="G304" s="80">
        <f>단가대비표!P114</f>
        <v>95767</v>
      </c>
      <c r="H304" s="79">
        <f t="shared" si="76"/>
        <v>1723.8</v>
      </c>
      <c r="I304" s="80">
        <f>단가대비표!V114</f>
        <v>0</v>
      </c>
      <c r="J304" s="79">
        <f t="shared" si="77"/>
        <v>0</v>
      </c>
      <c r="K304" s="80">
        <f t="shared" si="78"/>
        <v>95767</v>
      </c>
      <c r="L304" s="79">
        <f t="shared" si="78"/>
        <v>1723.8</v>
      </c>
      <c r="M304" s="65" t="s">
        <v>52</v>
      </c>
      <c r="N304" s="66" t="s">
        <v>81</v>
      </c>
      <c r="O304" s="66" t="s">
        <v>682</v>
      </c>
      <c r="P304" s="66" t="s">
        <v>64</v>
      </c>
      <c r="Q304" s="66" t="s">
        <v>64</v>
      </c>
      <c r="R304" s="66" t="s">
        <v>63</v>
      </c>
      <c r="S304" s="76"/>
      <c r="T304" s="76"/>
      <c r="U304" s="76"/>
      <c r="V304" s="76"/>
      <c r="W304" s="76">
        <v>2</v>
      </c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66" t="s">
        <v>52</v>
      </c>
      <c r="AW304" s="66" t="s">
        <v>1006</v>
      </c>
      <c r="AX304" s="66" t="s">
        <v>52</v>
      </c>
      <c r="AY304" s="66" t="s">
        <v>52</v>
      </c>
      <c r="AZ304" s="66" t="s">
        <v>52</v>
      </c>
    </row>
    <row r="305" spans="1:52" ht="30" hidden="1" customHeight="1" x14ac:dyDescent="0.3">
      <c r="A305" s="65" t="s">
        <v>687</v>
      </c>
      <c r="B305" s="65" t="s">
        <v>3057</v>
      </c>
      <c r="C305" s="65" t="s">
        <v>505</v>
      </c>
      <c r="D305" s="75">
        <v>1</v>
      </c>
      <c r="E305" s="80">
        <f>ROUND(0.02*H306,2)</f>
        <v>92.32</v>
      </c>
      <c r="F305" s="79">
        <f t="shared" si="75"/>
        <v>92.3</v>
      </c>
      <c r="G305" s="80">
        <v>0</v>
      </c>
      <c r="H305" s="79">
        <f t="shared" si="76"/>
        <v>0</v>
      </c>
      <c r="I305" s="80">
        <v>0</v>
      </c>
      <c r="J305" s="79">
        <f t="shared" si="77"/>
        <v>0</v>
      </c>
      <c r="K305" s="80">
        <f t="shared" si="78"/>
        <v>92.3</v>
      </c>
      <c r="L305" s="79">
        <f t="shared" si="78"/>
        <v>92.3</v>
      </c>
      <c r="M305" s="65" t="s">
        <v>52</v>
      </c>
      <c r="N305" s="66" t="s">
        <v>81</v>
      </c>
      <c r="O305" s="66" t="s">
        <v>542</v>
      </c>
      <c r="P305" s="66" t="s">
        <v>64</v>
      </c>
      <c r="Q305" s="66" t="s">
        <v>64</v>
      </c>
      <c r="R305" s="66" t="s">
        <v>64</v>
      </c>
      <c r="S305" s="76">
        <v>1</v>
      </c>
      <c r="T305" s="76">
        <v>0</v>
      </c>
      <c r="U305" s="76">
        <v>0.03</v>
      </c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66" t="s">
        <v>52</v>
      </c>
      <c r="AW305" s="66" t="s">
        <v>1007</v>
      </c>
      <c r="AX305" s="66" t="s">
        <v>52</v>
      </c>
      <c r="AY305" s="66" t="s">
        <v>52</v>
      </c>
      <c r="AZ305" s="66" t="s">
        <v>52</v>
      </c>
    </row>
    <row r="306" spans="1:52" ht="30" hidden="1" customHeight="1" x14ac:dyDescent="0.3">
      <c r="A306" s="65" t="s">
        <v>595</v>
      </c>
      <c r="B306" s="65" t="s">
        <v>52</v>
      </c>
      <c r="C306" s="65" t="s">
        <v>52</v>
      </c>
      <c r="D306" s="75"/>
      <c r="E306" s="80"/>
      <c r="F306" s="79">
        <f>TRUNC(SUMIF(N300:N305, N299, F300:F305),0)</f>
        <v>858</v>
      </c>
      <c r="G306" s="80"/>
      <c r="H306" s="79">
        <f>TRUNC(SUMIF(N300:N305, N299, H300:H305),0)</f>
        <v>4616</v>
      </c>
      <c r="I306" s="80"/>
      <c r="J306" s="79">
        <f>TRUNC(SUMIF(N300:N305, N299, J300:J305),0)</f>
        <v>0</v>
      </c>
      <c r="K306" s="80"/>
      <c r="L306" s="79">
        <f>F306+H306+J306</f>
        <v>5474</v>
      </c>
      <c r="M306" s="65" t="s">
        <v>52</v>
      </c>
      <c r="N306" s="66" t="s">
        <v>207</v>
      </c>
      <c r="O306" s="66" t="s">
        <v>207</v>
      </c>
      <c r="P306" s="66" t="s">
        <v>52</v>
      </c>
      <c r="Q306" s="66" t="s">
        <v>52</v>
      </c>
      <c r="R306" s="66" t="s">
        <v>52</v>
      </c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66" t="s">
        <v>52</v>
      </c>
      <c r="AW306" s="66" t="s">
        <v>52</v>
      </c>
      <c r="AX306" s="66" t="s">
        <v>52</v>
      </c>
      <c r="AY306" s="66" t="s">
        <v>52</v>
      </c>
      <c r="AZ306" s="66" t="s">
        <v>52</v>
      </c>
    </row>
    <row r="307" spans="1:52" ht="30" hidden="1" customHeight="1" x14ac:dyDescent="0.3">
      <c r="A307" s="75"/>
      <c r="B307" s="75"/>
      <c r="C307" s="75"/>
      <c r="D307" s="75"/>
      <c r="E307" s="80"/>
      <c r="F307" s="79"/>
      <c r="G307" s="80"/>
      <c r="H307" s="79"/>
      <c r="I307" s="80"/>
      <c r="J307" s="79"/>
      <c r="K307" s="80"/>
      <c r="L307" s="79"/>
      <c r="M307" s="75"/>
    </row>
    <row r="308" spans="1:52" ht="30" hidden="1" customHeight="1" x14ac:dyDescent="0.3">
      <c r="A308" s="230" t="s">
        <v>1008</v>
      </c>
      <c r="B308" s="230"/>
      <c r="C308" s="230"/>
      <c r="D308" s="230"/>
      <c r="E308" s="231"/>
      <c r="F308" s="232"/>
      <c r="G308" s="231"/>
      <c r="H308" s="232"/>
      <c r="I308" s="231"/>
      <c r="J308" s="232"/>
      <c r="K308" s="231"/>
      <c r="L308" s="232"/>
      <c r="M308" s="230"/>
      <c r="N308" s="78" t="s">
        <v>85</v>
      </c>
    </row>
    <row r="309" spans="1:52" ht="30" hidden="1" customHeight="1" x14ac:dyDescent="0.3">
      <c r="A309" s="65" t="s">
        <v>70</v>
      </c>
      <c r="B309" s="65" t="s">
        <v>83</v>
      </c>
      <c r="C309" s="65" t="s">
        <v>60</v>
      </c>
      <c r="D309" s="75">
        <v>1</v>
      </c>
      <c r="E309" s="80">
        <f>단가대비표!O82</f>
        <v>1090</v>
      </c>
      <c r="F309" s="79">
        <f t="shared" ref="F309:F314" si="79">TRUNC(E309*D309,1)</f>
        <v>1090</v>
      </c>
      <c r="G309" s="80">
        <f>단가대비표!P82</f>
        <v>0</v>
      </c>
      <c r="H309" s="79">
        <f t="shared" ref="H309:H314" si="80">TRUNC(G309*D309,1)</f>
        <v>0</v>
      </c>
      <c r="I309" s="80">
        <f>단가대비표!V82</f>
        <v>0</v>
      </c>
      <c r="J309" s="79">
        <f t="shared" ref="J309:J314" si="81">TRUNC(I309*D309,1)</f>
        <v>0</v>
      </c>
      <c r="K309" s="80">
        <f t="shared" ref="K309:L314" si="82">TRUNC(E309+G309+I309,1)</f>
        <v>1090</v>
      </c>
      <c r="L309" s="79">
        <f t="shared" si="82"/>
        <v>1090</v>
      </c>
      <c r="M309" s="65" t="s">
        <v>52</v>
      </c>
      <c r="N309" s="66" t="s">
        <v>85</v>
      </c>
      <c r="O309" s="66" t="s">
        <v>1009</v>
      </c>
      <c r="P309" s="66" t="s">
        <v>64</v>
      </c>
      <c r="Q309" s="66" t="s">
        <v>64</v>
      </c>
      <c r="R309" s="66" t="s">
        <v>63</v>
      </c>
      <c r="S309" s="76"/>
      <c r="T309" s="76"/>
      <c r="U309" s="76"/>
      <c r="V309" s="76">
        <v>1</v>
      </c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66" t="s">
        <v>52</v>
      </c>
      <c r="AW309" s="66" t="s">
        <v>1010</v>
      </c>
      <c r="AX309" s="66" t="s">
        <v>52</v>
      </c>
      <c r="AY309" s="66" t="s">
        <v>52</v>
      </c>
      <c r="AZ309" s="66" t="s">
        <v>52</v>
      </c>
    </row>
    <row r="310" spans="1:52" ht="30" hidden="1" customHeight="1" x14ac:dyDescent="0.3">
      <c r="A310" s="65" t="s">
        <v>70</v>
      </c>
      <c r="B310" s="65" t="s">
        <v>83</v>
      </c>
      <c r="C310" s="65" t="s">
        <v>60</v>
      </c>
      <c r="D310" s="75">
        <v>0.03</v>
      </c>
      <c r="E310" s="80">
        <f>단가대비표!O82</f>
        <v>1090</v>
      </c>
      <c r="F310" s="79">
        <f t="shared" si="79"/>
        <v>32.700000000000003</v>
      </c>
      <c r="G310" s="80">
        <f>단가대비표!P82</f>
        <v>0</v>
      </c>
      <c r="H310" s="79">
        <f t="shared" si="80"/>
        <v>0</v>
      </c>
      <c r="I310" s="80">
        <f>단가대비표!V82</f>
        <v>0</v>
      </c>
      <c r="J310" s="79">
        <f t="shared" si="81"/>
        <v>0</v>
      </c>
      <c r="K310" s="80">
        <f t="shared" si="82"/>
        <v>1090</v>
      </c>
      <c r="L310" s="79">
        <f t="shared" si="82"/>
        <v>32.700000000000003</v>
      </c>
      <c r="M310" s="65" t="s">
        <v>52</v>
      </c>
      <c r="N310" s="66" t="s">
        <v>85</v>
      </c>
      <c r="O310" s="66" t="s">
        <v>1009</v>
      </c>
      <c r="P310" s="66" t="s">
        <v>64</v>
      </c>
      <c r="Q310" s="66" t="s">
        <v>64</v>
      </c>
      <c r="R310" s="66" t="s">
        <v>63</v>
      </c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66" t="s">
        <v>52</v>
      </c>
      <c r="AW310" s="66" t="s">
        <v>1010</v>
      </c>
      <c r="AX310" s="66" t="s">
        <v>52</v>
      </c>
      <c r="AY310" s="66" t="s">
        <v>52</v>
      </c>
      <c r="AZ310" s="66" t="s">
        <v>52</v>
      </c>
    </row>
    <row r="311" spans="1:52" ht="30" hidden="1" customHeight="1" x14ac:dyDescent="0.3">
      <c r="A311" s="65" t="s">
        <v>737</v>
      </c>
      <c r="B311" s="65" t="s">
        <v>738</v>
      </c>
      <c r="C311" s="65" t="s">
        <v>505</v>
      </c>
      <c r="D311" s="75">
        <v>1</v>
      </c>
      <c r="E311" s="80">
        <f>TRUNC(SUMIF(V309:V314, RIGHTB(O311, 1), F309:F314)*U311, 2)</f>
        <v>21.8</v>
      </c>
      <c r="F311" s="79">
        <f t="shared" si="79"/>
        <v>21.8</v>
      </c>
      <c r="G311" s="80">
        <v>0</v>
      </c>
      <c r="H311" s="79">
        <f t="shared" si="80"/>
        <v>0</v>
      </c>
      <c r="I311" s="80">
        <v>0</v>
      </c>
      <c r="J311" s="79">
        <f t="shared" si="81"/>
        <v>0</v>
      </c>
      <c r="K311" s="80">
        <f t="shared" si="82"/>
        <v>21.8</v>
      </c>
      <c r="L311" s="79">
        <f t="shared" si="82"/>
        <v>21.8</v>
      </c>
      <c r="M311" s="65" t="s">
        <v>52</v>
      </c>
      <c r="N311" s="66" t="s">
        <v>85</v>
      </c>
      <c r="O311" s="66" t="s">
        <v>510</v>
      </c>
      <c r="P311" s="66" t="s">
        <v>64</v>
      </c>
      <c r="Q311" s="66" t="s">
        <v>64</v>
      </c>
      <c r="R311" s="66" t="s">
        <v>64</v>
      </c>
      <c r="S311" s="76">
        <v>0</v>
      </c>
      <c r="T311" s="76">
        <v>0</v>
      </c>
      <c r="U311" s="76">
        <v>0.02</v>
      </c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66" t="s">
        <v>52</v>
      </c>
      <c r="AW311" s="66" t="s">
        <v>1011</v>
      </c>
      <c r="AX311" s="66" t="s">
        <v>52</v>
      </c>
      <c r="AY311" s="66" t="s">
        <v>52</v>
      </c>
      <c r="AZ311" s="66" t="s">
        <v>52</v>
      </c>
    </row>
    <row r="312" spans="1:52" ht="30" hidden="1" customHeight="1" x14ac:dyDescent="0.3">
      <c r="A312" s="65" t="s">
        <v>989</v>
      </c>
      <c r="B312" s="65" t="s">
        <v>588</v>
      </c>
      <c r="C312" s="65" t="s">
        <v>589</v>
      </c>
      <c r="D312" s="75">
        <v>8.9999999999999993E-3</v>
      </c>
      <c r="E312" s="80">
        <f>단가대비표!O125</f>
        <v>0</v>
      </c>
      <c r="F312" s="79">
        <f t="shared" si="79"/>
        <v>0</v>
      </c>
      <c r="G312" s="80">
        <f>단가대비표!P125</f>
        <v>413173</v>
      </c>
      <c r="H312" s="79">
        <f t="shared" si="80"/>
        <v>3718.5</v>
      </c>
      <c r="I312" s="80">
        <f>단가대비표!V125</f>
        <v>0</v>
      </c>
      <c r="J312" s="79">
        <f t="shared" si="81"/>
        <v>0</v>
      </c>
      <c r="K312" s="80">
        <f t="shared" si="82"/>
        <v>413173</v>
      </c>
      <c r="L312" s="79">
        <f t="shared" si="82"/>
        <v>3718.5</v>
      </c>
      <c r="M312" s="65" t="s">
        <v>52</v>
      </c>
      <c r="N312" s="66" t="s">
        <v>85</v>
      </c>
      <c r="O312" s="66" t="s">
        <v>990</v>
      </c>
      <c r="P312" s="66" t="s">
        <v>64</v>
      </c>
      <c r="Q312" s="66" t="s">
        <v>64</v>
      </c>
      <c r="R312" s="66" t="s">
        <v>63</v>
      </c>
      <c r="S312" s="76"/>
      <c r="T312" s="76"/>
      <c r="U312" s="76"/>
      <c r="V312" s="76"/>
      <c r="W312" s="76">
        <v>2</v>
      </c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66" t="s">
        <v>52</v>
      </c>
      <c r="AW312" s="66" t="s">
        <v>1012</v>
      </c>
      <c r="AX312" s="66" t="s">
        <v>52</v>
      </c>
      <c r="AY312" s="66" t="s">
        <v>52</v>
      </c>
      <c r="AZ312" s="66" t="s">
        <v>52</v>
      </c>
    </row>
    <row r="313" spans="1:52" ht="30" hidden="1" customHeight="1" x14ac:dyDescent="0.3">
      <c r="A313" s="65" t="s">
        <v>681</v>
      </c>
      <c r="B313" s="65" t="s">
        <v>588</v>
      </c>
      <c r="C313" s="65" t="s">
        <v>589</v>
      </c>
      <c r="D313" s="75">
        <v>2.1999999999999999E-2</v>
      </c>
      <c r="E313" s="80">
        <f>단가대비표!O114</f>
        <v>0</v>
      </c>
      <c r="F313" s="79">
        <f t="shared" si="79"/>
        <v>0</v>
      </c>
      <c r="G313" s="80">
        <f>단가대비표!P114</f>
        <v>95767</v>
      </c>
      <c r="H313" s="79">
        <f t="shared" si="80"/>
        <v>2106.8000000000002</v>
      </c>
      <c r="I313" s="80">
        <f>단가대비표!V114</f>
        <v>0</v>
      </c>
      <c r="J313" s="79">
        <f t="shared" si="81"/>
        <v>0</v>
      </c>
      <c r="K313" s="80">
        <f t="shared" si="82"/>
        <v>95767</v>
      </c>
      <c r="L313" s="79">
        <f t="shared" si="82"/>
        <v>2106.8000000000002</v>
      </c>
      <c r="M313" s="65" t="s">
        <v>52</v>
      </c>
      <c r="N313" s="66" t="s">
        <v>85</v>
      </c>
      <c r="O313" s="66" t="s">
        <v>682</v>
      </c>
      <c r="P313" s="66" t="s">
        <v>64</v>
      </c>
      <c r="Q313" s="66" t="s">
        <v>64</v>
      </c>
      <c r="R313" s="66" t="s">
        <v>63</v>
      </c>
      <c r="S313" s="76"/>
      <c r="T313" s="76"/>
      <c r="U313" s="76"/>
      <c r="V313" s="76"/>
      <c r="W313" s="76">
        <v>2</v>
      </c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66" t="s">
        <v>52</v>
      </c>
      <c r="AW313" s="66" t="s">
        <v>1013</v>
      </c>
      <c r="AX313" s="66" t="s">
        <v>52</v>
      </c>
      <c r="AY313" s="66" t="s">
        <v>52</v>
      </c>
      <c r="AZ313" s="66" t="s">
        <v>52</v>
      </c>
    </row>
    <row r="314" spans="1:52" ht="30" hidden="1" customHeight="1" x14ac:dyDescent="0.3">
      <c r="A314" s="65" t="s">
        <v>687</v>
      </c>
      <c r="B314" s="65" t="s">
        <v>3057</v>
      </c>
      <c r="C314" s="65" t="s">
        <v>505</v>
      </c>
      <c r="D314" s="75">
        <v>1</v>
      </c>
      <c r="E314" s="80">
        <f>ROUND(0.02*H315,2)</f>
        <v>116.5</v>
      </c>
      <c r="F314" s="79">
        <f t="shared" si="79"/>
        <v>116.5</v>
      </c>
      <c r="G314" s="80">
        <v>0</v>
      </c>
      <c r="H314" s="79">
        <f t="shared" si="80"/>
        <v>0</v>
      </c>
      <c r="I314" s="80">
        <v>0</v>
      </c>
      <c r="J314" s="79">
        <f t="shared" si="81"/>
        <v>0</v>
      </c>
      <c r="K314" s="80">
        <f t="shared" si="82"/>
        <v>116.5</v>
      </c>
      <c r="L314" s="79">
        <f t="shared" si="82"/>
        <v>116.5</v>
      </c>
      <c r="M314" s="65" t="s">
        <v>52</v>
      </c>
      <c r="N314" s="66" t="s">
        <v>85</v>
      </c>
      <c r="O314" s="66" t="s">
        <v>542</v>
      </c>
      <c r="P314" s="66" t="s">
        <v>64</v>
      </c>
      <c r="Q314" s="66" t="s">
        <v>64</v>
      </c>
      <c r="R314" s="66" t="s">
        <v>64</v>
      </c>
      <c r="S314" s="76">
        <v>1</v>
      </c>
      <c r="T314" s="76">
        <v>0</v>
      </c>
      <c r="U314" s="76">
        <v>0.03</v>
      </c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66" t="s">
        <v>52</v>
      </c>
      <c r="AW314" s="66" t="s">
        <v>1014</v>
      </c>
      <c r="AX314" s="66" t="s">
        <v>52</v>
      </c>
      <c r="AY314" s="66" t="s">
        <v>52</v>
      </c>
      <c r="AZ314" s="66" t="s">
        <v>52</v>
      </c>
    </row>
    <row r="315" spans="1:52" ht="30" hidden="1" customHeight="1" x14ac:dyDescent="0.3">
      <c r="A315" s="65" t="s">
        <v>595</v>
      </c>
      <c r="B315" s="65" t="s">
        <v>52</v>
      </c>
      <c r="C315" s="65" t="s">
        <v>52</v>
      </c>
      <c r="D315" s="75"/>
      <c r="E315" s="80"/>
      <c r="F315" s="79">
        <f>TRUNC(SUMIF(N309:N314, N308, F309:F314),0)</f>
        <v>1261</v>
      </c>
      <c r="G315" s="80"/>
      <c r="H315" s="79">
        <f>TRUNC(SUMIF(N309:N314, N308, H309:H314),0)</f>
        <v>5825</v>
      </c>
      <c r="I315" s="80"/>
      <c r="J315" s="79">
        <f>TRUNC(SUMIF(N309:N314, N308, J309:J314),0)</f>
        <v>0</v>
      </c>
      <c r="K315" s="80"/>
      <c r="L315" s="79">
        <f>F315+H315+J315</f>
        <v>7086</v>
      </c>
      <c r="M315" s="65" t="s">
        <v>52</v>
      </c>
      <c r="N315" s="66" t="s">
        <v>207</v>
      </c>
      <c r="O315" s="66" t="s">
        <v>207</v>
      </c>
      <c r="P315" s="66" t="s">
        <v>52</v>
      </c>
      <c r="Q315" s="66" t="s">
        <v>52</v>
      </c>
      <c r="R315" s="66" t="s">
        <v>52</v>
      </c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66" t="s">
        <v>52</v>
      </c>
      <c r="AW315" s="66" t="s">
        <v>52</v>
      </c>
      <c r="AX315" s="66" t="s">
        <v>52</v>
      </c>
      <c r="AY315" s="66" t="s">
        <v>52</v>
      </c>
      <c r="AZ315" s="66" t="s">
        <v>52</v>
      </c>
    </row>
    <row r="316" spans="1:52" ht="30" hidden="1" customHeight="1" x14ac:dyDescent="0.3">
      <c r="A316" s="75"/>
      <c r="B316" s="75"/>
      <c r="C316" s="75"/>
      <c r="D316" s="75"/>
      <c r="E316" s="80"/>
      <c r="F316" s="79"/>
      <c r="G316" s="80"/>
      <c r="H316" s="79"/>
      <c r="I316" s="80"/>
      <c r="J316" s="79"/>
      <c r="K316" s="80"/>
      <c r="L316" s="79"/>
      <c r="M316" s="75"/>
    </row>
    <row r="317" spans="1:52" ht="30" hidden="1" customHeight="1" x14ac:dyDescent="0.3">
      <c r="A317" s="230" t="s">
        <v>1015</v>
      </c>
      <c r="B317" s="230"/>
      <c r="C317" s="230"/>
      <c r="D317" s="230"/>
      <c r="E317" s="231"/>
      <c r="F317" s="232"/>
      <c r="G317" s="231"/>
      <c r="H317" s="232"/>
      <c r="I317" s="231"/>
      <c r="J317" s="232"/>
      <c r="K317" s="231"/>
      <c r="L317" s="232"/>
      <c r="M317" s="230"/>
      <c r="N317" s="78" t="s">
        <v>89</v>
      </c>
    </row>
    <row r="318" spans="1:52" ht="30" hidden="1" customHeight="1" x14ac:dyDescent="0.3">
      <c r="A318" s="65" t="s">
        <v>70</v>
      </c>
      <c r="B318" s="65" t="s">
        <v>87</v>
      </c>
      <c r="C318" s="65" t="s">
        <v>60</v>
      </c>
      <c r="D318" s="75">
        <v>1</v>
      </c>
      <c r="E318" s="80">
        <f>단가대비표!O83</f>
        <v>1450</v>
      </c>
      <c r="F318" s="79">
        <f t="shared" ref="F318:F323" si="83">TRUNC(E318*D318,1)</f>
        <v>1450</v>
      </c>
      <c r="G318" s="80">
        <f>단가대비표!P83</f>
        <v>0</v>
      </c>
      <c r="H318" s="79">
        <f t="shared" ref="H318:H323" si="84">TRUNC(G318*D318,1)</f>
        <v>0</v>
      </c>
      <c r="I318" s="80">
        <f>단가대비표!V83</f>
        <v>0</v>
      </c>
      <c r="J318" s="79">
        <f t="shared" ref="J318:J323" si="85">TRUNC(I318*D318,1)</f>
        <v>0</v>
      </c>
      <c r="K318" s="80">
        <f t="shared" ref="K318:L323" si="86">TRUNC(E318+G318+I318,1)</f>
        <v>1450</v>
      </c>
      <c r="L318" s="79">
        <f t="shared" si="86"/>
        <v>1450</v>
      </c>
      <c r="M318" s="65" t="s">
        <v>52</v>
      </c>
      <c r="N318" s="66" t="s">
        <v>89</v>
      </c>
      <c r="O318" s="66" t="s">
        <v>1016</v>
      </c>
      <c r="P318" s="66" t="s">
        <v>64</v>
      </c>
      <c r="Q318" s="66" t="s">
        <v>64</v>
      </c>
      <c r="R318" s="66" t="s">
        <v>63</v>
      </c>
      <c r="S318" s="76"/>
      <c r="T318" s="76"/>
      <c r="U318" s="76"/>
      <c r="V318" s="76">
        <v>1</v>
      </c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66" t="s">
        <v>52</v>
      </c>
      <c r="AW318" s="66" t="s">
        <v>1017</v>
      </c>
      <c r="AX318" s="66" t="s">
        <v>52</v>
      </c>
      <c r="AY318" s="66" t="s">
        <v>52</v>
      </c>
      <c r="AZ318" s="66" t="s">
        <v>52</v>
      </c>
    </row>
    <row r="319" spans="1:52" ht="30" hidden="1" customHeight="1" x14ac:dyDescent="0.3">
      <c r="A319" s="65" t="s">
        <v>70</v>
      </c>
      <c r="B319" s="65" t="s">
        <v>87</v>
      </c>
      <c r="C319" s="65" t="s">
        <v>60</v>
      </c>
      <c r="D319" s="75">
        <v>0.03</v>
      </c>
      <c r="E319" s="80">
        <f>단가대비표!O83</f>
        <v>1450</v>
      </c>
      <c r="F319" s="79">
        <f t="shared" si="83"/>
        <v>43.5</v>
      </c>
      <c r="G319" s="80">
        <f>단가대비표!P83</f>
        <v>0</v>
      </c>
      <c r="H319" s="79">
        <f t="shared" si="84"/>
        <v>0</v>
      </c>
      <c r="I319" s="80">
        <f>단가대비표!V83</f>
        <v>0</v>
      </c>
      <c r="J319" s="79">
        <f t="shared" si="85"/>
        <v>0</v>
      </c>
      <c r="K319" s="80">
        <f t="shared" si="86"/>
        <v>1450</v>
      </c>
      <c r="L319" s="79">
        <f t="shared" si="86"/>
        <v>43.5</v>
      </c>
      <c r="M319" s="65" t="s">
        <v>52</v>
      </c>
      <c r="N319" s="66" t="s">
        <v>89</v>
      </c>
      <c r="O319" s="66" t="s">
        <v>1016</v>
      </c>
      <c r="P319" s="66" t="s">
        <v>64</v>
      </c>
      <c r="Q319" s="66" t="s">
        <v>64</v>
      </c>
      <c r="R319" s="66" t="s">
        <v>63</v>
      </c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66" t="s">
        <v>52</v>
      </c>
      <c r="AW319" s="66" t="s">
        <v>1017</v>
      </c>
      <c r="AX319" s="66" t="s">
        <v>52</v>
      </c>
      <c r="AY319" s="66" t="s">
        <v>52</v>
      </c>
      <c r="AZ319" s="66" t="s">
        <v>52</v>
      </c>
    </row>
    <row r="320" spans="1:52" ht="30" hidden="1" customHeight="1" x14ac:dyDescent="0.3">
      <c r="A320" s="65" t="s">
        <v>737</v>
      </c>
      <c r="B320" s="65" t="s">
        <v>738</v>
      </c>
      <c r="C320" s="65" t="s">
        <v>505</v>
      </c>
      <c r="D320" s="75">
        <v>1</v>
      </c>
      <c r="E320" s="80">
        <f>TRUNC(SUMIF(V318:V323, RIGHTB(O320, 1), F318:F323)*U320, 2)</f>
        <v>29</v>
      </c>
      <c r="F320" s="79">
        <f t="shared" si="83"/>
        <v>29</v>
      </c>
      <c r="G320" s="80">
        <v>0</v>
      </c>
      <c r="H320" s="79">
        <f t="shared" si="84"/>
        <v>0</v>
      </c>
      <c r="I320" s="80">
        <v>0</v>
      </c>
      <c r="J320" s="79">
        <f t="shared" si="85"/>
        <v>0</v>
      </c>
      <c r="K320" s="80">
        <f t="shared" si="86"/>
        <v>29</v>
      </c>
      <c r="L320" s="79">
        <f t="shared" si="86"/>
        <v>29</v>
      </c>
      <c r="M320" s="65" t="s">
        <v>52</v>
      </c>
      <c r="N320" s="66" t="s">
        <v>89</v>
      </c>
      <c r="O320" s="66" t="s">
        <v>510</v>
      </c>
      <c r="P320" s="66" t="s">
        <v>64</v>
      </c>
      <c r="Q320" s="66" t="s">
        <v>64</v>
      </c>
      <c r="R320" s="66" t="s">
        <v>64</v>
      </c>
      <c r="S320" s="76">
        <v>0</v>
      </c>
      <c r="T320" s="76">
        <v>0</v>
      </c>
      <c r="U320" s="76">
        <v>0.02</v>
      </c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66" t="s">
        <v>52</v>
      </c>
      <c r="AW320" s="66" t="s">
        <v>1018</v>
      </c>
      <c r="AX320" s="66" t="s">
        <v>52</v>
      </c>
      <c r="AY320" s="66" t="s">
        <v>52</v>
      </c>
      <c r="AZ320" s="66" t="s">
        <v>52</v>
      </c>
    </row>
    <row r="321" spans="1:52" ht="30" hidden="1" customHeight="1" x14ac:dyDescent="0.3">
      <c r="A321" s="65" t="s">
        <v>989</v>
      </c>
      <c r="B321" s="65" t="s">
        <v>588</v>
      </c>
      <c r="C321" s="65" t="s">
        <v>589</v>
      </c>
      <c r="D321" s="75">
        <v>8.9999999999999993E-3</v>
      </c>
      <c r="E321" s="80">
        <f>단가대비표!O125</f>
        <v>0</v>
      </c>
      <c r="F321" s="79">
        <f t="shared" si="83"/>
        <v>0</v>
      </c>
      <c r="G321" s="80">
        <f>단가대비표!P125</f>
        <v>413173</v>
      </c>
      <c r="H321" s="79">
        <f t="shared" si="84"/>
        <v>3718.5</v>
      </c>
      <c r="I321" s="80">
        <f>단가대비표!V125</f>
        <v>0</v>
      </c>
      <c r="J321" s="79">
        <f t="shared" si="85"/>
        <v>0</v>
      </c>
      <c r="K321" s="80">
        <f t="shared" si="86"/>
        <v>413173</v>
      </c>
      <c r="L321" s="79">
        <f t="shared" si="86"/>
        <v>3718.5</v>
      </c>
      <c r="M321" s="65" t="s">
        <v>52</v>
      </c>
      <c r="N321" s="66" t="s">
        <v>89</v>
      </c>
      <c r="O321" s="66" t="s">
        <v>990</v>
      </c>
      <c r="P321" s="66" t="s">
        <v>64</v>
      </c>
      <c r="Q321" s="66" t="s">
        <v>64</v>
      </c>
      <c r="R321" s="66" t="s">
        <v>63</v>
      </c>
      <c r="S321" s="76"/>
      <c r="T321" s="76"/>
      <c r="U321" s="76"/>
      <c r="V321" s="76"/>
      <c r="W321" s="76">
        <v>2</v>
      </c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66" t="s">
        <v>52</v>
      </c>
      <c r="AW321" s="66" t="s">
        <v>1019</v>
      </c>
      <c r="AX321" s="66" t="s">
        <v>52</v>
      </c>
      <c r="AY321" s="66" t="s">
        <v>52</v>
      </c>
      <c r="AZ321" s="66" t="s">
        <v>52</v>
      </c>
    </row>
    <row r="322" spans="1:52" ht="30" hidden="1" customHeight="1" x14ac:dyDescent="0.3">
      <c r="A322" s="65" t="s">
        <v>681</v>
      </c>
      <c r="B322" s="65" t="s">
        <v>588</v>
      </c>
      <c r="C322" s="65" t="s">
        <v>589</v>
      </c>
      <c r="D322" s="75">
        <v>2.1999999999999999E-2</v>
      </c>
      <c r="E322" s="80">
        <f>단가대비표!O114</f>
        <v>0</v>
      </c>
      <c r="F322" s="79">
        <f t="shared" si="83"/>
        <v>0</v>
      </c>
      <c r="G322" s="80">
        <f>단가대비표!P114</f>
        <v>95767</v>
      </c>
      <c r="H322" s="79">
        <f t="shared" si="84"/>
        <v>2106.8000000000002</v>
      </c>
      <c r="I322" s="80">
        <f>단가대비표!V114</f>
        <v>0</v>
      </c>
      <c r="J322" s="79">
        <f t="shared" si="85"/>
        <v>0</v>
      </c>
      <c r="K322" s="80">
        <f t="shared" si="86"/>
        <v>95767</v>
      </c>
      <c r="L322" s="79">
        <f t="shared" si="86"/>
        <v>2106.8000000000002</v>
      </c>
      <c r="M322" s="65" t="s">
        <v>52</v>
      </c>
      <c r="N322" s="66" t="s">
        <v>89</v>
      </c>
      <c r="O322" s="66" t="s">
        <v>682</v>
      </c>
      <c r="P322" s="66" t="s">
        <v>64</v>
      </c>
      <c r="Q322" s="66" t="s">
        <v>64</v>
      </c>
      <c r="R322" s="66" t="s">
        <v>63</v>
      </c>
      <c r="S322" s="76"/>
      <c r="T322" s="76"/>
      <c r="U322" s="76"/>
      <c r="V322" s="76"/>
      <c r="W322" s="76">
        <v>2</v>
      </c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66" t="s">
        <v>52</v>
      </c>
      <c r="AW322" s="66" t="s">
        <v>1020</v>
      </c>
      <c r="AX322" s="66" t="s">
        <v>52</v>
      </c>
      <c r="AY322" s="66" t="s">
        <v>52</v>
      </c>
      <c r="AZ322" s="66" t="s">
        <v>52</v>
      </c>
    </row>
    <row r="323" spans="1:52" ht="30" hidden="1" customHeight="1" x14ac:dyDescent="0.3">
      <c r="A323" s="65" t="s">
        <v>687</v>
      </c>
      <c r="B323" s="65" t="s">
        <v>3057</v>
      </c>
      <c r="C323" s="65" t="s">
        <v>505</v>
      </c>
      <c r="D323" s="75">
        <v>1</v>
      </c>
      <c r="E323" s="80">
        <f>ROUND(0.02*H324,2)</f>
        <v>116.5</v>
      </c>
      <c r="F323" s="79">
        <f t="shared" si="83"/>
        <v>116.5</v>
      </c>
      <c r="G323" s="80">
        <v>0</v>
      </c>
      <c r="H323" s="79">
        <f t="shared" si="84"/>
        <v>0</v>
      </c>
      <c r="I323" s="80">
        <v>0</v>
      </c>
      <c r="J323" s="79">
        <f t="shared" si="85"/>
        <v>0</v>
      </c>
      <c r="K323" s="80">
        <f t="shared" si="86"/>
        <v>116.5</v>
      </c>
      <c r="L323" s="79">
        <f t="shared" si="86"/>
        <v>116.5</v>
      </c>
      <c r="M323" s="65" t="s">
        <v>52</v>
      </c>
      <c r="N323" s="66" t="s">
        <v>89</v>
      </c>
      <c r="O323" s="66" t="s">
        <v>542</v>
      </c>
      <c r="P323" s="66" t="s">
        <v>64</v>
      </c>
      <c r="Q323" s="66" t="s">
        <v>64</v>
      </c>
      <c r="R323" s="66" t="s">
        <v>64</v>
      </c>
      <c r="S323" s="76">
        <v>1</v>
      </c>
      <c r="T323" s="76">
        <v>0</v>
      </c>
      <c r="U323" s="76">
        <v>0.03</v>
      </c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66" t="s">
        <v>52</v>
      </c>
      <c r="AW323" s="66" t="s">
        <v>1021</v>
      </c>
      <c r="AX323" s="66" t="s">
        <v>52</v>
      </c>
      <c r="AY323" s="66" t="s">
        <v>52</v>
      </c>
      <c r="AZ323" s="66" t="s">
        <v>52</v>
      </c>
    </row>
    <row r="324" spans="1:52" ht="30" hidden="1" customHeight="1" x14ac:dyDescent="0.3">
      <c r="A324" s="65" t="s">
        <v>595</v>
      </c>
      <c r="B324" s="65" t="s">
        <v>52</v>
      </c>
      <c r="C324" s="65" t="s">
        <v>52</v>
      </c>
      <c r="D324" s="75"/>
      <c r="E324" s="80"/>
      <c r="F324" s="79">
        <f>TRUNC(SUMIF(N318:N323, N317, F318:F323),0)</f>
        <v>1639</v>
      </c>
      <c r="G324" s="80"/>
      <c r="H324" s="79">
        <f>TRUNC(SUMIF(N318:N323, N317, H318:H323),0)</f>
        <v>5825</v>
      </c>
      <c r="I324" s="80"/>
      <c r="J324" s="79">
        <f>TRUNC(SUMIF(N318:N323, N317, J318:J323),0)</f>
        <v>0</v>
      </c>
      <c r="K324" s="80"/>
      <c r="L324" s="79">
        <f>F324+H324+J324</f>
        <v>7464</v>
      </c>
      <c r="M324" s="65" t="s">
        <v>52</v>
      </c>
      <c r="N324" s="66" t="s">
        <v>207</v>
      </c>
      <c r="O324" s="66" t="s">
        <v>207</v>
      </c>
      <c r="P324" s="66" t="s">
        <v>52</v>
      </c>
      <c r="Q324" s="66" t="s">
        <v>52</v>
      </c>
      <c r="R324" s="66" t="s">
        <v>52</v>
      </c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66" t="s">
        <v>52</v>
      </c>
      <c r="AW324" s="66" t="s">
        <v>52</v>
      </c>
      <c r="AX324" s="66" t="s">
        <v>52</v>
      </c>
      <c r="AY324" s="66" t="s">
        <v>52</v>
      </c>
      <c r="AZ324" s="66" t="s">
        <v>52</v>
      </c>
    </row>
    <row r="325" spans="1:52" ht="30" hidden="1" customHeight="1" x14ac:dyDescent="0.3">
      <c r="A325" s="75"/>
      <c r="B325" s="75"/>
      <c r="C325" s="75"/>
      <c r="D325" s="75"/>
      <c r="E325" s="80"/>
      <c r="F325" s="79"/>
      <c r="G325" s="80"/>
      <c r="H325" s="79"/>
      <c r="I325" s="80"/>
      <c r="J325" s="79"/>
      <c r="K325" s="80"/>
      <c r="L325" s="79"/>
      <c r="M325" s="75"/>
    </row>
    <row r="326" spans="1:52" ht="30" hidden="1" customHeight="1" x14ac:dyDescent="0.3">
      <c r="A326" s="230" t="s">
        <v>1022</v>
      </c>
      <c r="B326" s="230"/>
      <c r="C326" s="230"/>
      <c r="D326" s="230"/>
      <c r="E326" s="231"/>
      <c r="F326" s="232"/>
      <c r="G326" s="231"/>
      <c r="H326" s="232"/>
      <c r="I326" s="231"/>
      <c r="J326" s="232"/>
      <c r="K326" s="231"/>
      <c r="L326" s="232"/>
      <c r="M326" s="230"/>
      <c r="N326" s="78" t="s">
        <v>384</v>
      </c>
    </row>
    <row r="327" spans="1:52" ht="30" hidden="1" customHeight="1" x14ac:dyDescent="0.3">
      <c r="A327" s="65" t="s">
        <v>424</v>
      </c>
      <c r="B327" s="65" t="s">
        <v>382</v>
      </c>
      <c r="C327" s="65" t="s">
        <v>734</v>
      </c>
      <c r="D327" s="75">
        <v>1</v>
      </c>
      <c r="E327" s="80">
        <f>단가대비표!O31</f>
        <v>823</v>
      </c>
      <c r="F327" s="79">
        <f>TRUNC(E327*D327,1)</f>
        <v>823</v>
      </c>
      <c r="G327" s="80">
        <f>단가대비표!P31</f>
        <v>0</v>
      </c>
      <c r="H327" s="79">
        <f>TRUNC(G327*D327,1)</f>
        <v>0</v>
      </c>
      <c r="I327" s="80">
        <f>단가대비표!V31</f>
        <v>0</v>
      </c>
      <c r="J327" s="79">
        <f>TRUNC(I327*D327,1)</f>
        <v>0</v>
      </c>
      <c r="K327" s="80">
        <f t="shared" ref="K327:L331" si="87">TRUNC(E327+G327+I327,1)</f>
        <v>823</v>
      </c>
      <c r="L327" s="79">
        <f t="shared" si="87"/>
        <v>823</v>
      </c>
      <c r="M327" s="65" t="s">
        <v>52</v>
      </c>
      <c r="N327" s="66" t="s">
        <v>384</v>
      </c>
      <c r="O327" s="66" t="s">
        <v>1024</v>
      </c>
      <c r="P327" s="66" t="s">
        <v>64</v>
      </c>
      <c r="Q327" s="66" t="s">
        <v>64</v>
      </c>
      <c r="R327" s="66" t="s">
        <v>63</v>
      </c>
      <c r="S327" s="76"/>
      <c r="T327" s="76"/>
      <c r="U327" s="76"/>
      <c r="V327" s="76">
        <v>1</v>
      </c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66" t="s">
        <v>52</v>
      </c>
      <c r="AW327" s="66" t="s">
        <v>1025</v>
      </c>
      <c r="AX327" s="66" t="s">
        <v>52</v>
      </c>
      <c r="AY327" s="66" t="s">
        <v>52</v>
      </c>
      <c r="AZ327" s="66" t="s">
        <v>52</v>
      </c>
    </row>
    <row r="328" spans="1:52" ht="30" hidden="1" customHeight="1" x14ac:dyDescent="0.3">
      <c r="A328" s="65" t="s">
        <v>424</v>
      </c>
      <c r="B328" s="65" t="s">
        <v>382</v>
      </c>
      <c r="C328" s="65" t="s">
        <v>734</v>
      </c>
      <c r="D328" s="75">
        <v>0.1</v>
      </c>
      <c r="E328" s="80">
        <f>단가대비표!O31</f>
        <v>823</v>
      </c>
      <c r="F328" s="79">
        <f>TRUNC(E328*D328,1)</f>
        <v>82.3</v>
      </c>
      <c r="G328" s="80">
        <f>단가대비표!P31</f>
        <v>0</v>
      </c>
      <c r="H328" s="79">
        <f>TRUNC(G328*D328,1)</f>
        <v>0</v>
      </c>
      <c r="I328" s="80">
        <f>단가대비표!V31</f>
        <v>0</v>
      </c>
      <c r="J328" s="79">
        <f>TRUNC(I328*D328,1)</f>
        <v>0</v>
      </c>
      <c r="K328" s="80">
        <f t="shared" si="87"/>
        <v>823</v>
      </c>
      <c r="L328" s="79">
        <f t="shared" si="87"/>
        <v>82.3</v>
      </c>
      <c r="M328" s="65" t="s">
        <v>52</v>
      </c>
      <c r="N328" s="66" t="s">
        <v>384</v>
      </c>
      <c r="O328" s="66" t="s">
        <v>1024</v>
      </c>
      <c r="P328" s="66" t="s">
        <v>64</v>
      </c>
      <c r="Q328" s="66" t="s">
        <v>64</v>
      </c>
      <c r="R328" s="66" t="s">
        <v>63</v>
      </c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66" t="s">
        <v>52</v>
      </c>
      <c r="AW328" s="66" t="s">
        <v>1025</v>
      </c>
      <c r="AX328" s="66" t="s">
        <v>52</v>
      </c>
      <c r="AY328" s="66" t="s">
        <v>52</v>
      </c>
      <c r="AZ328" s="66" t="s">
        <v>52</v>
      </c>
    </row>
    <row r="329" spans="1:52" ht="30" hidden="1" customHeight="1" x14ac:dyDescent="0.3">
      <c r="A329" s="65" t="s">
        <v>737</v>
      </c>
      <c r="B329" s="65" t="s">
        <v>738</v>
      </c>
      <c r="C329" s="65" t="s">
        <v>505</v>
      </c>
      <c r="D329" s="75">
        <v>1</v>
      </c>
      <c r="E329" s="80">
        <f>TRUNC(SUMIF(V327:V331, RIGHTB(O329, 1), F327:F331)*U329, 2)</f>
        <v>16.46</v>
      </c>
      <c r="F329" s="79">
        <f>TRUNC(E329*D329,1)</f>
        <v>16.399999999999999</v>
      </c>
      <c r="G329" s="80">
        <v>0</v>
      </c>
      <c r="H329" s="79">
        <f>TRUNC(G329*D329,1)</f>
        <v>0</v>
      </c>
      <c r="I329" s="80">
        <v>0</v>
      </c>
      <c r="J329" s="79">
        <f>TRUNC(I329*D329,1)</f>
        <v>0</v>
      </c>
      <c r="K329" s="80">
        <f t="shared" si="87"/>
        <v>16.399999999999999</v>
      </c>
      <c r="L329" s="79">
        <f t="shared" si="87"/>
        <v>16.399999999999999</v>
      </c>
      <c r="M329" s="65" t="s">
        <v>52</v>
      </c>
      <c r="N329" s="66" t="s">
        <v>384</v>
      </c>
      <c r="O329" s="66" t="s">
        <v>510</v>
      </c>
      <c r="P329" s="66" t="s">
        <v>64</v>
      </c>
      <c r="Q329" s="66" t="s">
        <v>64</v>
      </c>
      <c r="R329" s="66" t="s">
        <v>64</v>
      </c>
      <c r="S329" s="76">
        <v>0</v>
      </c>
      <c r="T329" s="76">
        <v>0</v>
      </c>
      <c r="U329" s="76">
        <v>0.02</v>
      </c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66" t="s">
        <v>52</v>
      </c>
      <c r="AW329" s="66" t="s">
        <v>1026</v>
      </c>
      <c r="AX329" s="66" t="s">
        <v>52</v>
      </c>
      <c r="AY329" s="66" t="s">
        <v>52</v>
      </c>
      <c r="AZ329" s="66" t="s">
        <v>52</v>
      </c>
    </row>
    <row r="330" spans="1:52" ht="30" hidden="1" customHeight="1" x14ac:dyDescent="0.3">
      <c r="A330" s="65" t="s">
        <v>684</v>
      </c>
      <c r="B330" s="65" t="s">
        <v>588</v>
      </c>
      <c r="C330" s="65" t="s">
        <v>589</v>
      </c>
      <c r="D330" s="75">
        <v>8.0000000000000002E-3</v>
      </c>
      <c r="E330" s="80">
        <f>단가대비표!O122</f>
        <v>0</v>
      </c>
      <c r="F330" s="79">
        <f>TRUNC(E330*D330,1)</f>
        <v>0</v>
      </c>
      <c r="G330" s="80">
        <f>단가대비표!P122</f>
        <v>273539</v>
      </c>
      <c r="H330" s="79">
        <f>TRUNC(G330*D330,1)</f>
        <v>2188.3000000000002</v>
      </c>
      <c r="I330" s="80">
        <f>단가대비표!V122</f>
        <v>0</v>
      </c>
      <c r="J330" s="79">
        <f>TRUNC(I330*D330,1)</f>
        <v>0</v>
      </c>
      <c r="K330" s="80">
        <f t="shared" si="87"/>
        <v>273539</v>
      </c>
      <c r="L330" s="79">
        <f t="shared" si="87"/>
        <v>2188.3000000000002</v>
      </c>
      <c r="M330" s="65" t="s">
        <v>52</v>
      </c>
      <c r="N330" s="66" t="s">
        <v>384</v>
      </c>
      <c r="O330" s="66" t="s">
        <v>685</v>
      </c>
      <c r="P330" s="66" t="s">
        <v>64</v>
      </c>
      <c r="Q330" s="66" t="s">
        <v>64</v>
      </c>
      <c r="R330" s="66" t="s">
        <v>63</v>
      </c>
      <c r="S330" s="76"/>
      <c r="T330" s="76"/>
      <c r="U330" s="76"/>
      <c r="V330" s="76"/>
      <c r="W330" s="76">
        <v>2</v>
      </c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66" t="s">
        <v>52</v>
      </c>
      <c r="AW330" s="66" t="s">
        <v>1027</v>
      </c>
      <c r="AX330" s="66" t="s">
        <v>52</v>
      </c>
      <c r="AY330" s="66" t="s">
        <v>52</v>
      </c>
      <c r="AZ330" s="66" t="s">
        <v>52</v>
      </c>
    </row>
    <row r="331" spans="1:52" ht="30" hidden="1" customHeight="1" x14ac:dyDescent="0.3">
      <c r="A331" s="65" t="s">
        <v>687</v>
      </c>
      <c r="B331" s="65" t="s">
        <v>3057</v>
      </c>
      <c r="C331" s="65" t="s">
        <v>505</v>
      </c>
      <c r="D331" s="75">
        <v>1</v>
      </c>
      <c r="E331" s="80">
        <f>ROUND(0.02*H332,2)</f>
        <v>43.76</v>
      </c>
      <c r="F331" s="79">
        <f>TRUNC(E331*D331,1)</f>
        <v>43.7</v>
      </c>
      <c r="G331" s="80">
        <v>0</v>
      </c>
      <c r="H331" s="79">
        <f>TRUNC(G331*D331,1)</f>
        <v>0</v>
      </c>
      <c r="I331" s="80">
        <v>0</v>
      </c>
      <c r="J331" s="79">
        <f>TRUNC(I331*D331,1)</f>
        <v>0</v>
      </c>
      <c r="K331" s="80">
        <f t="shared" si="87"/>
        <v>43.7</v>
      </c>
      <c r="L331" s="79">
        <f t="shared" si="87"/>
        <v>43.7</v>
      </c>
      <c r="M331" s="65" t="s">
        <v>52</v>
      </c>
      <c r="N331" s="66" t="s">
        <v>384</v>
      </c>
      <c r="O331" s="66" t="s">
        <v>542</v>
      </c>
      <c r="P331" s="66" t="s">
        <v>64</v>
      </c>
      <c r="Q331" s="66" t="s">
        <v>64</v>
      </c>
      <c r="R331" s="66" t="s">
        <v>64</v>
      </c>
      <c r="S331" s="76">
        <v>1</v>
      </c>
      <c r="T331" s="76">
        <v>0</v>
      </c>
      <c r="U331" s="76">
        <v>0.03</v>
      </c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66" t="s">
        <v>52</v>
      </c>
      <c r="AW331" s="66" t="s">
        <v>1028</v>
      </c>
      <c r="AX331" s="66" t="s">
        <v>52</v>
      </c>
      <c r="AY331" s="66" t="s">
        <v>52</v>
      </c>
      <c r="AZ331" s="66" t="s">
        <v>52</v>
      </c>
    </row>
    <row r="332" spans="1:52" ht="30" hidden="1" customHeight="1" x14ac:dyDescent="0.3">
      <c r="A332" s="65" t="s">
        <v>595</v>
      </c>
      <c r="B332" s="65" t="s">
        <v>52</v>
      </c>
      <c r="C332" s="65" t="s">
        <v>52</v>
      </c>
      <c r="D332" s="75"/>
      <c r="E332" s="80"/>
      <c r="F332" s="79">
        <f>TRUNC(SUMIF(N327:N331, N326, F327:F331),0)</f>
        <v>965</v>
      </c>
      <c r="G332" s="80"/>
      <c r="H332" s="79">
        <f>TRUNC(SUMIF(N327:N331, N326, H327:H331),0)</f>
        <v>2188</v>
      </c>
      <c r="I332" s="80"/>
      <c r="J332" s="79">
        <f>TRUNC(SUMIF(N327:N331, N326, J327:J331),0)</f>
        <v>0</v>
      </c>
      <c r="K332" s="80"/>
      <c r="L332" s="79">
        <f>F332+H332+J332</f>
        <v>3153</v>
      </c>
      <c r="M332" s="65" t="s">
        <v>52</v>
      </c>
      <c r="N332" s="66" t="s">
        <v>207</v>
      </c>
      <c r="O332" s="66" t="s">
        <v>207</v>
      </c>
      <c r="P332" s="66" t="s">
        <v>52</v>
      </c>
      <c r="Q332" s="66" t="s">
        <v>52</v>
      </c>
      <c r="R332" s="66" t="s">
        <v>52</v>
      </c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66" t="s">
        <v>52</v>
      </c>
      <c r="AW332" s="66" t="s">
        <v>52</v>
      </c>
      <c r="AX332" s="66" t="s">
        <v>52</v>
      </c>
      <c r="AY332" s="66" t="s">
        <v>52</v>
      </c>
      <c r="AZ332" s="66" t="s">
        <v>52</v>
      </c>
    </row>
    <row r="333" spans="1:52" ht="30" hidden="1" customHeight="1" x14ac:dyDescent="0.3">
      <c r="A333" s="75"/>
      <c r="B333" s="75"/>
      <c r="C333" s="75"/>
      <c r="D333" s="75"/>
      <c r="E333" s="80"/>
      <c r="F333" s="79"/>
      <c r="G333" s="80"/>
      <c r="H333" s="79"/>
      <c r="I333" s="80"/>
      <c r="J333" s="79"/>
      <c r="K333" s="80"/>
      <c r="L333" s="79"/>
      <c r="M333" s="75"/>
    </row>
    <row r="334" spans="1:52" ht="30" hidden="1" customHeight="1" x14ac:dyDescent="0.3">
      <c r="A334" s="230" t="s">
        <v>1029</v>
      </c>
      <c r="B334" s="230"/>
      <c r="C334" s="230"/>
      <c r="D334" s="230"/>
      <c r="E334" s="231"/>
      <c r="F334" s="232"/>
      <c r="G334" s="231"/>
      <c r="H334" s="232"/>
      <c r="I334" s="231"/>
      <c r="J334" s="232"/>
      <c r="K334" s="231"/>
      <c r="L334" s="232"/>
      <c r="M334" s="230"/>
      <c r="N334" s="78" t="s">
        <v>427</v>
      </c>
    </row>
    <row r="335" spans="1:52" ht="30" hidden="1" customHeight="1" x14ac:dyDescent="0.3">
      <c r="A335" s="65" t="s">
        <v>424</v>
      </c>
      <c r="B335" s="65" t="s">
        <v>425</v>
      </c>
      <c r="C335" s="65" t="s">
        <v>734</v>
      </c>
      <c r="D335" s="75">
        <v>1</v>
      </c>
      <c r="E335" s="80">
        <f>단가대비표!O30</f>
        <v>515</v>
      </c>
      <c r="F335" s="79">
        <f>TRUNC(E335*D335,1)</f>
        <v>515</v>
      </c>
      <c r="G335" s="80">
        <f>단가대비표!P30</f>
        <v>0</v>
      </c>
      <c r="H335" s="79">
        <f>TRUNC(G335*D335,1)</f>
        <v>0</v>
      </c>
      <c r="I335" s="80">
        <f>단가대비표!V30</f>
        <v>0</v>
      </c>
      <c r="J335" s="79">
        <f>TRUNC(I335*D335,1)</f>
        <v>0</v>
      </c>
      <c r="K335" s="80">
        <f t="shared" ref="K335:L339" si="88">TRUNC(E335+G335+I335,1)</f>
        <v>515</v>
      </c>
      <c r="L335" s="79">
        <f t="shared" si="88"/>
        <v>515</v>
      </c>
      <c r="M335" s="65" t="s">
        <v>52</v>
      </c>
      <c r="N335" s="66" t="s">
        <v>427</v>
      </c>
      <c r="O335" s="66" t="s">
        <v>1030</v>
      </c>
      <c r="P335" s="66" t="s">
        <v>64</v>
      </c>
      <c r="Q335" s="66" t="s">
        <v>64</v>
      </c>
      <c r="R335" s="66" t="s">
        <v>63</v>
      </c>
      <c r="S335" s="76"/>
      <c r="T335" s="76"/>
      <c r="U335" s="76"/>
      <c r="V335" s="76">
        <v>1</v>
      </c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66" t="s">
        <v>52</v>
      </c>
      <c r="AW335" s="66" t="s">
        <v>1031</v>
      </c>
      <c r="AX335" s="66" t="s">
        <v>52</v>
      </c>
      <c r="AY335" s="66" t="s">
        <v>52</v>
      </c>
      <c r="AZ335" s="66" t="s">
        <v>52</v>
      </c>
    </row>
    <row r="336" spans="1:52" ht="30" hidden="1" customHeight="1" x14ac:dyDescent="0.3">
      <c r="A336" s="65" t="s">
        <v>424</v>
      </c>
      <c r="B336" s="65" t="s">
        <v>425</v>
      </c>
      <c r="C336" s="65" t="s">
        <v>734</v>
      </c>
      <c r="D336" s="75">
        <v>0.1</v>
      </c>
      <c r="E336" s="80">
        <f>단가대비표!O30</f>
        <v>515</v>
      </c>
      <c r="F336" s="79">
        <f>TRUNC(E336*D336,1)</f>
        <v>51.5</v>
      </c>
      <c r="G336" s="80">
        <f>단가대비표!P30</f>
        <v>0</v>
      </c>
      <c r="H336" s="79">
        <f>TRUNC(G336*D336,1)</f>
        <v>0</v>
      </c>
      <c r="I336" s="80">
        <f>단가대비표!V30</f>
        <v>0</v>
      </c>
      <c r="J336" s="79">
        <f>TRUNC(I336*D336,1)</f>
        <v>0</v>
      </c>
      <c r="K336" s="80">
        <f t="shared" si="88"/>
        <v>515</v>
      </c>
      <c r="L336" s="79">
        <f t="shared" si="88"/>
        <v>51.5</v>
      </c>
      <c r="M336" s="65" t="s">
        <v>52</v>
      </c>
      <c r="N336" s="66" t="s">
        <v>427</v>
      </c>
      <c r="O336" s="66" t="s">
        <v>1030</v>
      </c>
      <c r="P336" s="66" t="s">
        <v>64</v>
      </c>
      <c r="Q336" s="66" t="s">
        <v>64</v>
      </c>
      <c r="R336" s="66" t="s">
        <v>63</v>
      </c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66" t="s">
        <v>52</v>
      </c>
      <c r="AW336" s="66" t="s">
        <v>1031</v>
      </c>
      <c r="AX336" s="66" t="s">
        <v>52</v>
      </c>
      <c r="AY336" s="66" t="s">
        <v>52</v>
      </c>
      <c r="AZ336" s="66" t="s">
        <v>52</v>
      </c>
    </row>
    <row r="337" spans="1:52" ht="30" hidden="1" customHeight="1" x14ac:dyDescent="0.3">
      <c r="A337" s="65" t="s">
        <v>737</v>
      </c>
      <c r="B337" s="65" t="s">
        <v>738</v>
      </c>
      <c r="C337" s="65" t="s">
        <v>505</v>
      </c>
      <c r="D337" s="75">
        <v>1</v>
      </c>
      <c r="E337" s="80">
        <f>TRUNC(SUMIF(V335:V339, RIGHTB(O337, 1), F335:F339)*U337, 2)</f>
        <v>10.3</v>
      </c>
      <c r="F337" s="79">
        <f>TRUNC(E337*D337,1)</f>
        <v>10.3</v>
      </c>
      <c r="G337" s="80">
        <v>0</v>
      </c>
      <c r="H337" s="79">
        <f>TRUNC(G337*D337,1)</f>
        <v>0</v>
      </c>
      <c r="I337" s="80">
        <v>0</v>
      </c>
      <c r="J337" s="79">
        <f>TRUNC(I337*D337,1)</f>
        <v>0</v>
      </c>
      <c r="K337" s="80">
        <f t="shared" si="88"/>
        <v>10.3</v>
      </c>
      <c r="L337" s="79">
        <f t="shared" si="88"/>
        <v>10.3</v>
      </c>
      <c r="M337" s="65" t="s">
        <v>52</v>
      </c>
      <c r="N337" s="66" t="s">
        <v>427</v>
      </c>
      <c r="O337" s="66" t="s">
        <v>510</v>
      </c>
      <c r="P337" s="66" t="s">
        <v>64</v>
      </c>
      <c r="Q337" s="66" t="s">
        <v>64</v>
      </c>
      <c r="R337" s="66" t="s">
        <v>64</v>
      </c>
      <c r="S337" s="76">
        <v>0</v>
      </c>
      <c r="T337" s="76">
        <v>0</v>
      </c>
      <c r="U337" s="76">
        <v>0.02</v>
      </c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66" t="s">
        <v>52</v>
      </c>
      <c r="AW337" s="66" t="s">
        <v>1032</v>
      </c>
      <c r="AX337" s="66" t="s">
        <v>52</v>
      </c>
      <c r="AY337" s="66" t="s">
        <v>52</v>
      </c>
      <c r="AZ337" s="66" t="s">
        <v>52</v>
      </c>
    </row>
    <row r="338" spans="1:52" ht="30" hidden="1" customHeight="1" x14ac:dyDescent="0.3">
      <c r="A338" s="65" t="s">
        <v>684</v>
      </c>
      <c r="B338" s="65" t="s">
        <v>588</v>
      </c>
      <c r="C338" s="65" t="s">
        <v>589</v>
      </c>
      <c r="D338" s="75">
        <v>0.01</v>
      </c>
      <c r="E338" s="80">
        <f>단가대비표!O122</f>
        <v>0</v>
      </c>
      <c r="F338" s="79">
        <f>TRUNC(E338*D338,1)</f>
        <v>0</v>
      </c>
      <c r="G338" s="80">
        <f>단가대비표!P122</f>
        <v>273539</v>
      </c>
      <c r="H338" s="79">
        <f>TRUNC(G338*D338,1)</f>
        <v>2735.3</v>
      </c>
      <c r="I338" s="80">
        <f>단가대비표!V122</f>
        <v>0</v>
      </c>
      <c r="J338" s="79">
        <f>TRUNC(I338*D338,1)</f>
        <v>0</v>
      </c>
      <c r="K338" s="80">
        <f t="shared" si="88"/>
        <v>273539</v>
      </c>
      <c r="L338" s="79">
        <f t="shared" si="88"/>
        <v>2735.3</v>
      </c>
      <c r="M338" s="65" t="s">
        <v>52</v>
      </c>
      <c r="N338" s="66" t="s">
        <v>427</v>
      </c>
      <c r="O338" s="66" t="s">
        <v>685</v>
      </c>
      <c r="P338" s="66" t="s">
        <v>64</v>
      </c>
      <c r="Q338" s="66" t="s">
        <v>64</v>
      </c>
      <c r="R338" s="66" t="s">
        <v>63</v>
      </c>
      <c r="S338" s="76"/>
      <c r="T338" s="76"/>
      <c r="U338" s="76"/>
      <c r="V338" s="76"/>
      <c r="W338" s="76">
        <v>2</v>
      </c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66" t="s">
        <v>52</v>
      </c>
      <c r="AW338" s="66" t="s">
        <v>1033</v>
      </c>
      <c r="AX338" s="66" t="s">
        <v>52</v>
      </c>
      <c r="AY338" s="66" t="s">
        <v>52</v>
      </c>
      <c r="AZ338" s="66" t="s">
        <v>52</v>
      </c>
    </row>
    <row r="339" spans="1:52" ht="30" hidden="1" customHeight="1" x14ac:dyDescent="0.3">
      <c r="A339" s="65" t="s">
        <v>687</v>
      </c>
      <c r="B339" s="65" t="s">
        <v>3057</v>
      </c>
      <c r="C339" s="65" t="s">
        <v>505</v>
      </c>
      <c r="D339" s="75">
        <v>1</v>
      </c>
      <c r="E339" s="80">
        <f>ROUND(0.02*H340,2)</f>
        <v>54.7</v>
      </c>
      <c r="F339" s="79">
        <f>TRUNC(E339*D339,1)</f>
        <v>54.7</v>
      </c>
      <c r="G339" s="80">
        <v>0</v>
      </c>
      <c r="H339" s="79">
        <f>TRUNC(G339*D339,1)</f>
        <v>0</v>
      </c>
      <c r="I339" s="80">
        <v>0</v>
      </c>
      <c r="J339" s="79">
        <f>TRUNC(I339*D339,1)</f>
        <v>0</v>
      </c>
      <c r="K339" s="80">
        <f t="shared" si="88"/>
        <v>54.7</v>
      </c>
      <c r="L339" s="79">
        <f t="shared" si="88"/>
        <v>54.7</v>
      </c>
      <c r="M339" s="65" t="s">
        <v>52</v>
      </c>
      <c r="N339" s="66" t="s">
        <v>427</v>
      </c>
      <c r="O339" s="66" t="s">
        <v>542</v>
      </c>
      <c r="P339" s="66" t="s">
        <v>64</v>
      </c>
      <c r="Q339" s="66" t="s">
        <v>64</v>
      </c>
      <c r="R339" s="66" t="s">
        <v>64</v>
      </c>
      <c r="S339" s="76">
        <v>1</v>
      </c>
      <c r="T339" s="76">
        <v>0</v>
      </c>
      <c r="U339" s="76">
        <v>0.03</v>
      </c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66" t="s">
        <v>52</v>
      </c>
      <c r="AW339" s="66" t="s">
        <v>1034</v>
      </c>
      <c r="AX339" s="66" t="s">
        <v>52</v>
      </c>
      <c r="AY339" s="66" t="s">
        <v>52</v>
      </c>
      <c r="AZ339" s="66" t="s">
        <v>52</v>
      </c>
    </row>
    <row r="340" spans="1:52" ht="30" hidden="1" customHeight="1" x14ac:dyDescent="0.3">
      <c r="A340" s="65" t="s">
        <v>595</v>
      </c>
      <c r="B340" s="65" t="s">
        <v>52</v>
      </c>
      <c r="C340" s="65" t="s">
        <v>52</v>
      </c>
      <c r="D340" s="75"/>
      <c r="E340" s="80"/>
      <c r="F340" s="79">
        <f>TRUNC(SUMIF(N335:N339, N334, F335:F339),0)</f>
        <v>631</v>
      </c>
      <c r="G340" s="80"/>
      <c r="H340" s="79">
        <f>TRUNC(SUMIF(N335:N339, N334, H335:H339),0)</f>
        <v>2735</v>
      </c>
      <c r="I340" s="80"/>
      <c r="J340" s="79">
        <f>TRUNC(SUMIF(N335:N339, N334, J335:J339),0)</f>
        <v>0</v>
      </c>
      <c r="K340" s="80"/>
      <c r="L340" s="79">
        <f>F340+H340+J340</f>
        <v>3366</v>
      </c>
      <c r="M340" s="65" t="s">
        <v>52</v>
      </c>
      <c r="N340" s="66" t="s">
        <v>207</v>
      </c>
      <c r="O340" s="66" t="s">
        <v>207</v>
      </c>
      <c r="P340" s="66" t="s">
        <v>52</v>
      </c>
      <c r="Q340" s="66" t="s">
        <v>52</v>
      </c>
      <c r="R340" s="66" t="s">
        <v>52</v>
      </c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66" t="s">
        <v>52</v>
      </c>
      <c r="AW340" s="66" t="s">
        <v>52</v>
      </c>
      <c r="AX340" s="66" t="s">
        <v>52</v>
      </c>
      <c r="AY340" s="66" t="s">
        <v>52</v>
      </c>
      <c r="AZ340" s="66" t="s">
        <v>52</v>
      </c>
    </row>
    <row r="341" spans="1:52" ht="30" hidden="1" customHeight="1" x14ac:dyDescent="0.3">
      <c r="A341" s="75"/>
      <c r="B341" s="75"/>
      <c r="C341" s="75"/>
      <c r="D341" s="75"/>
      <c r="E341" s="80"/>
      <c r="F341" s="79"/>
      <c r="G341" s="80"/>
      <c r="H341" s="79"/>
      <c r="I341" s="80"/>
      <c r="J341" s="79"/>
      <c r="K341" s="80"/>
      <c r="L341" s="79"/>
      <c r="M341" s="75"/>
    </row>
    <row r="342" spans="1:52" ht="30" hidden="1" customHeight="1" x14ac:dyDescent="0.3">
      <c r="A342" s="230" t="s">
        <v>1035</v>
      </c>
      <c r="B342" s="230"/>
      <c r="C342" s="230"/>
      <c r="D342" s="230"/>
      <c r="E342" s="231"/>
      <c r="F342" s="232"/>
      <c r="G342" s="231"/>
      <c r="H342" s="232"/>
      <c r="I342" s="231"/>
      <c r="J342" s="232"/>
      <c r="K342" s="231"/>
      <c r="L342" s="232"/>
      <c r="M342" s="230"/>
      <c r="N342" s="78" t="s">
        <v>94</v>
      </c>
    </row>
    <row r="343" spans="1:52" ht="30" hidden="1" customHeight="1" x14ac:dyDescent="0.3">
      <c r="A343" s="65" t="s">
        <v>91</v>
      </c>
      <c r="B343" s="65" t="s">
        <v>92</v>
      </c>
      <c r="C343" s="65" t="s">
        <v>734</v>
      </c>
      <c r="D343" s="75">
        <v>1</v>
      </c>
      <c r="E343" s="80">
        <f>단가대비표!O16</f>
        <v>1111</v>
      </c>
      <c r="F343" s="79">
        <f>TRUNC(E343*D343,1)</f>
        <v>1111</v>
      </c>
      <c r="G343" s="80">
        <f>단가대비표!P16</f>
        <v>0</v>
      </c>
      <c r="H343" s="79">
        <f>TRUNC(G343*D343,1)</f>
        <v>0</v>
      </c>
      <c r="I343" s="80">
        <f>단가대비표!V16</f>
        <v>0</v>
      </c>
      <c r="J343" s="79">
        <f>TRUNC(I343*D343,1)</f>
        <v>0</v>
      </c>
      <c r="K343" s="80">
        <f t="shared" ref="K343:L347" si="89">TRUNC(E343+G343+I343,1)</f>
        <v>1111</v>
      </c>
      <c r="L343" s="79">
        <f t="shared" si="89"/>
        <v>1111</v>
      </c>
      <c r="M343" s="65" t="s">
        <v>52</v>
      </c>
      <c r="N343" s="66" t="s">
        <v>94</v>
      </c>
      <c r="O343" s="66" t="s">
        <v>1036</v>
      </c>
      <c r="P343" s="66" t="s">
        <v>64</v>
      </c>
      <c r="Q343" s="66" t="s">
        <v>64</v>
      </c>
      <c r="R343" s="66" t="s">
        <v>63</v>
      </c>
      <c r="S343" s="76"/>
      <c r="T343" s="76"/>
      <c r="U343" s="76"/>
      <c r="V343" s="76">
        <v>1</v>
      </c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66" t="s">
        <v>52</v>
      </c>
      <c r="AW343" s="66" t="s">
        <v>1037</v>
      </c>
      <c r="AX343" s="66" t="s">
        <v>52</v>
      </c>
      <c r="AY343" s="66" t="s">
        <v>52</v>
      </c>
      <c r="AZ343" s="66" t="s">
        <v>52</v>
      </c>
    </row>
    <row r="344" spans="1:52" ht="30" hidden="1" customHeight="1" x14ac:dyDescent="0.3">
      <c r="A344" s="65" t="s">
        <v>91</v>
      </c>
      <c r="B344" s="65" t="s">
        <v>92</v>
      </c>
      <c r="C344" s="65" t="s">
        <v>734</v>
      </c>
      <c r="D344" s="75">
        <v>0.1</v>
      </c>
      <c r="E344" s="80">
        <f>단가대비표!O16</f>
        <v>1111</v>
      </c>
      <c r="F344" s="79">
        <f>TRUNC(E344*D344,1)</f>
        <v>111.1</v>
      </c>
      <c r="G344" s="80">
        <f>단가대비표!P16</f>
        <v>0</v>
      </c>
      <c r="H344" s="79">
        <f>TRUNC(G344*D344,1)</f>
        <v>0</v>
      </c>
      <c r="I344" s="80">
        <f>단가대비표!V16</f>
        <v>0</v>
      </c>
      <c r="J344" s="79">
        <f>TRUNC(I344*D344,1)</f>
        <v>0</v>
      </c>
      <c r="K344" s="80">
        <f t="shared" si="89"/>
        <v>1111</v>
      </c>
      <c r="L344" s="79">
        <f t="shared" si="89"/>
        <v>111.1</v>
      </c>
      <c r="M344" s="65" t="s">
        <v>52</v>
      </c>
      <c r="N344" s="66" t="s">
        <v>94</v>
      </c>
      <c r="O344" s="66" t="s">
        <v>1036</v>
      </c>
      <c r="P344" s="66" t="s">
        <v>64</v>
      </c>
      <c r="Q344" s="66" t="s">
        <v>64</v>
      </c>
      <c r="R344" s="66" t="s">
        <v>63</v>
      </c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66" t="s">
        <v>52</v>
      </c>
      <c r="AW344" s="66" t="s">
        <v>1037</v>
      </c>
      <c r="AX344" s="66" t="s">
        <v>52</v>
      </c>
      <c r="AY344" s="66" t="s">
        <v>52</v>
      </c>
      <c r="AZ344" s="66" t="s">
        <v>52</v>
      </c>
    </row>
    <row r="345" spans="1:52" ht="30" hidden="1" customHeight="1" x14ac:dyDescent="0.3">
      <c r="A345" s="65" t="s">
        <v>737</v>
      </c>
      <c r="B345" s="65" t="s">
        <v>738</v>
      </c>
      <c r="C345" s="65" t="s">
        <v>505</v>
      </c>
      <c r="D345" s="75">
        <v>1</v>
      </c>
      <c r="E345" s="80">
        <f>TRUNC(SUMIF(V343:V347, RIGHTB(O345, 1), F343:F347)*U345, 2)</f>
        <v>22.22</v>
      </c>
      <c r="F345" s="79">
        <f>TRUNC(E345*D345,1)</f>
        <v>22.2</v>
      </c>
      <c r="G345" s="80">
        <v>0</v>
      </c>
      <c r="H345" s="79">
        <f>TRUNC(G345*D345,1)</f>
        <v>0</v>
      </c>
      <c r="I345" s="80">
        <v>0</v>
      </c>
      <c r="J345" s="79">
        <f>TRUNC(I345*D345,1)</f>
        <v>0</v>
      </c>
      <c r="K345" s="80">
        <f t="shared" si="89"/>
        <v>22.2</v>
      </c>
      <c r="L345" s="79">
        <f t="shared" si="89"/>
        <v>22.2</v>
      </c>
      <c r="M345" s="65" t="s">
        <v>52</v>
      </c>
      <c r="N345" s="66" t="s">
        <v>94</v>
      </c>
      <c r="O345" s="66" t="s">
        <v>510</v>
      </c>
      <c r="P345" s="66" t="s">
        <v>64</v>
      </c>
      <c r="Q345" s="66" t="s">
        <v>64</v>
      </c>
      <c r="R345" s="66" t="s">
        <v>64</v>
      </c>
      <c r="S345" s="76">
        <v>0</v>
      </c>
      <c r="T345" s="76">
        <v>0</v>
      </c>
      <c r="U345" s="76">
        <v>0.02</v>
      </c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66" t="s">
        <v>52</v>
      </c>
      <c r="AW345" s="66" t="s">
        <v>1038</v>
      </c>
      <c r="AX345" s="66" t="s">
        <v>52</v>
      </c>
      <c r="AY345" s="66" t="s">
        <v>52</v>
      </c>
      <c r="AZ345" s="66" t="s">
        <v>52</v>
      </c>
    </row>
    <row r="346" spans="1:52" ht="30" hidden="1" customHeight="1" x14ac:dyDescent="0.3">
      <c r="A346" s="65" t="s">
        <v>684</v>
      </c>
      <c r="B346" s="65" t="s">
        <v>588</v>
      </c>
      <c r="C346" s="65" t="s">
        <v>589</v>
      </c>
      <c r="D346" s="75">
        <v>8.9999999999999993E-3</v>
      </c>
      <c r="E346" s="80">
        <f>단가대비표!O122</f>
        <v>0</v>
      </c>
      <c r="F346" s="79">
        <f>TRUNC(E346*D346,1)</f>
        <v>0</v>
      </c>
      <c r="G346" s="80">
        <f>단가대비표!P122</f>
        <v>273539</v>
      </c>
      <c r="H346" s="79">
        <f>TRUNC(G346*D346,1)</f>
        <v>2461.8000000000002</v>
      </c>
      <c r="I346" s="80">
        <f>단가대비표!V122</f>
        <v>0</v>
      </c>
      <c r="J346" s="79">
        <f>TRUNC(I346*D346,1)</f>
        <v>0</v>
      </c>
      <c r="K346" s="80">
        <f t="shared" si="89"/>
        <v>273539</v>
      </c>
      <c r="L346" s="79">
        <f t="shared" si="89"/>
        <v>2461.8000000000002</v>
      </c>
      <c r="M346" s="65" t="s">
        <v>52</v>
      </c>
      <c r="N346" s="66" t="s">
        <v>94</v>
      </c>
      <c r="O346" s="66" t="s">
        <v>685</v>
      </c>
      <c r="P346" s="66" t="s">
        <v>64</v>
      </c>
      <c r="Q346" s="66" t="s">
        <v>64</v>
      </c>
      <c r="R346" s="66" t="s">
        <v>63</v>
      </c>
      <c r="S346" s="76"/>
      <c r="T346" s="76"/>
      <c r="U346" s="76"/>
      <c r="V346" s="76"/>
      <c r="W346" s="76">
        <v>2</v>
      </c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66" t="s">
        <v>52</v>
      </c>
      <c r="AW346" s="66" t="s">
        <v>1039</v>
      </c>
      <c r="AX346" s="66" t="s">
        <v>52</v>
      </c>
      <c r="AY346" s="66" t="s">
        <v>52</v>
      </c>
      <c r="AZ346" s="66" t="s">
        <v>52</v>
      </c>
    </row>
    <row r="347" spans="1:52" ht="30" hidden="1" customHeight="1" x14ac:dyDescent="0.3">
      <c r="A347" s="65" t="s">
        <v>687</v>
      </c>
      <c r="B347" s="65" t="s">
        <v>3057</v>
      </c>
      <c r="C347" s="65" t="s">
        <v>505</v>
      </c>
      <c r="D347" s="75">
        <v>1</v>
      </c>
      <c r="E347" s="80">
        <f>ROUND(0.02*H348,2)</f>
        <v>49.22</v>
      </c>
      <c r="F347" s="79">
        <f>TRUNC(E347*D347,1)</f>
        <v>49.2</v>
      </c>
      <c r="G347" s="80">
        <v>0</v>
      </c>
      <c r="H347" s="79">
        <f>TRUNC(G347*D347,1)</f>
        <v>0</v>
      </c>
      <c r="I347" s="80">
        <v>0</v>
      </c>
      <c r="J347" s="79">
        <f>TRUNC(I347*D347,1)</f>
        <v>0</v>
      </c>
      <c r="K347" s="80">
        <f t="shared" si="89"/>
        <v>49.2</v>
      </c>
      <c r="L347" s="79">
        <f t="shared" si="89"/>
        <v>49.2</v>
      </c>
      <c r="M347" s="65" t="s">
        <v>52</v>
      </c>
      <c r="N347" s="66" t="s">
        <v>94</v>
      </c>
      <c r="O347" s="66" t="s">
        <v>542</v>
      </c>
      <c r="P347" s="66" t="s">
        <v>64</v>
      </c>
      <c r="Q347" s="66" t="s">
        <v>64</v>
      </c>
      <c r="R347" s="66" t="s">
        <v>64</v>
      </c>
      <c r="S347" s="76">
        <v>1</v>
      </c>
      <c r="T347" s="76">
        <v>0</v>
      </c>
      <c r="U347" s="76">
        <v>0.03</v>
      </c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66" t="s">
        <v>52</v>
      </c>
      <c r="AW347" s="66" t="s">
        <v>1040</v>
      </c>
      <c r="AX347" s="66" t="s">
        <v>52</v>
      </c>
      <c r="AY347" s="66" t="s">
        <v>52</v>
      </c>
      <c r="AZ347" s="66" t="s">
        <v>52</v>
      </c>
    </row>
    <row r="348" spans="1:52" ht="30" hidden="1" customHeight="1" x14ac:dyDescent="0.3">
      <c r="A348" s="65" t="s">
        <v>595</v>
      </c>
      <c r="B348" s="65" t="s">
        <v>52</v>
      </c>
      <c r="C348" s="65" t="s">
        <v>52</v>
      </c>
      <c r="D348" s="75"/>
      <c r="E348" s="80"/>
      <c r="F348" s="79">
        <f>TRUNC(SUMIF(N343:N347, N342, F343:F347),0)</f>
        <v>1293</v>
      </c>
      <c r="G348" s="80"/>
      <c r="H348" s="79">
        <f>TRUNC(SUMIF(N343:N347, N342, H343:H347),0)</f>
        <v>2461</v>
      </c>
      <c r="I348" s="80"/>
      <c r="J348" s="79">
        <f>TRUNC(SUMIF(N343:N347, N342, J343:J347),0)</f>
        <v>0</v>
      </c>
      <c r="K348" s="80"/>
      <c r="L348" s="79">
        <f>F348+H348+J348</f>
        <v>3754</v>
      </c>
      <c r="M348" s="65" t="s">
        <v>52</v>
      </c>
      <c r="N348" s="66" t="s">
        <v>207</v>
      </c>
      <c r="O348" s="66" t="s">
        <v>207</v>
      </c>
      <c r="P348" s="66" t="s">
        <v>52</v>
      </c>
      <c r="Q348" s="66" t="s">
        <v>52</v>
      </c>
      <c r="R348" s="66" t="s">
        <v>52</v>
      </c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66" t="s">
        <v>52</v>
      </c>
      <c r="AW348" s="66" t="s">
        <v>52</v>
      </c>
      <c r="AX348" s="66" t="s">
        <v>52</v>
      </c>
      <c r="AY348" s="66" t="s">
        <v>52</v>
      </c>
      <c r="AZ348" s="66" t="s">
        <v>52</v>
      </c>
    </row>
    <row r="349" spans="1:52" ht="30" hidden="1" customHeight="1" x14ac:dyDescent="0.3">
      <c r="A349" s="75"/>
      <c r="B349" s="75"/>
      <c r="C349" s="75"/>
      <c r="D349" s="75"/>
      <c r="E349" s="80"/>
      <c r="F349" s="79"/>
      <c r="G349" s="80"/>
      <c r="H349" s="79"/>
      <c r="I349" s="80"/>
      <c r="J349" s="79"/>
      <c r="K349" s="80"/>
      <c r="L349" s="79"/>
      <c r="M349" s="75"/>
    </row>
    <row r="350" spans="1:52" ht="30" hidden="1" customHeight="1" x14ac:dyDescent="0.3">
      <c r="A350" s="230" t="s">
        <v>1041</v>
      </c>
      <c r="B350" s="230"/>
      <c r="C350" s="230"/>
      <c r="D350" s="230"/>
      <c r="E350" s="231"/>
      <c r="F350" s="232"/>
      <c r="G350" s="231"/>
      <c r="H350" s="232"/>
      <c r="I350" s="231"/>
      <c r="J350" s="232"/>
      <c r="K350" s="231"/>
      <c r="L350" s="232"/>
      <c r="M350" s="230"/>
      <c r="N350" s="78" t="s">
        <v>98</v>
      </c>
    </row>
    <row r="351" spans="1:52" ht="30" hidden="1" customHeight="1" x14ac:dyDescent="0.3">
      <c r="A351" s="65" t="s">
        <v>91</v>
      </c>
      <c r="B351" s="65" t="s">
        <v>96</v>
      </c>
      <c r="C351" s="65" t="s">
        <v>734</v>
      </c>
      <c r="D351" s="75">
        <v>1</v>
      </c>
      <c r="E351" s="80">
        <f>단가대비표!O17</f>
        <v>1264</v>
      </c>
      <c r="F351" s="79">
        <f>TRUNC(E351*D351,1)</f>
        <v>1264</v>
      </c>
      <c r="G351" s="80">
        <f>단가대비표!P17</f>
        <v>0</v>
      </c>
      <c r="H351" s="79">
        <f>TRUNC(G351*D351,1)</f>
        <v>0</v>
      </c>
      <c r="I351" s="80">
        <f>단가대비표!V17</f>
        <v>0</v>
      </c>
      <c r="J351" s="79">
        <f>TRUNC(I351*D351,1)</f>
        <v>0</v>
      </c>
      <c r="K351" s="80">
        <f t="shared" ref="K351:L355" si="90">TRUNC(E351+G351+I351,1)</f>
        <v>1264</v>
      </c>
      <c r="L351" s="79">
        <f t="shared" si="90"/>
        <v>1264</v>
      </c>
      <c r="M351" s="65" t="s">
        <v>52</v>
      </c>
      <c r="N351" s="66" t="s">
        <v>98</v>
      </c>
      <c r="O351" s="66" t="s">
        <v>1042</v>
      </c>
      <c r="P351" s="66" t="s">
        <v>64</v>
      </c>
      <c r="Q351" s="66" t="s">
        <v>64</v>
      </c>
      <c r="R351" s="66" t="s">
        <v>63</v>
      </c>
      <c r="S351" s="76"/>
      <c r="T351" s="76"/>
      <c r="U351" s="76"/>
      <c r="V351" s="76">
        <v>1</v>
      </c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66" t="s">
        <v>52</v>
      </c>
      <c r="AW351" s="66" t="s">
        <v>1043</v>
      </c>
      <c r="AX351" s="66" t="s">
        <v>52</v>
      </c>
      <c r="AY351" s="66" t="s">
        <v>52</v>
      </c>
      <c r="AZ351" s="66" t="s">
        <v>52</v>
      </c>
    </row>
    <row r="352" spans="1:52" ht="30" hidden="1" customHeight="1" x14ac:dyDescent="0.3">
      <c r="A352" s="65" t="s">
        <v>91</v>
      </c>
      <c r="B352" s="65" t="s">
        <v>96</v>
      </c>
      <c r="C352" s="65" t="s">
        <v>734</v>
      </c>
      <c r="D352" s="75">
        <v>0.1</v>
      </c>
      <c r="E352" s="80">
        <f>단가대비표!O17</f>
        <v>1264</v>
      </c>
      <c r="F352" s="79">
        <f>TRUNC(E352*D352,1)</f>
        <v>126.4</v>
      </c>
      <c r="G352" s="80">
        <f>단가대비표!P17</f>
        <v>0</v>
      </c>
      <c r="H352" s="79">
        <f>TRUNC(G352*D352,1)</f>
        <v>0</v>
      </c>
      <c r="I352" s="80">
        <f>단가대비표!V17</f>
        <v>0</v>
      </c>
      <c r="J352" s="79">
        <f>TRUNC(I352*D352,1)</f>
        <v>0</v>
      </c>
      <c r="K352" s="80">
        <f t="shared" si="90"/>
        <v>1264</v>
      </c>
      <c r="L352" s="79">
        <f t="shared" si="90"/>
        <v>126.4</v>
      </c>
      <c r="M352" s="65" t="s">
        <v>52</v>
      </c>
      <c r="N352" s="66" t="s">
        <v>98</v>
      </c>
      <c r="O352" s="66" t="s">
        <v>1042</v>
      </c>
      <c r="P352" s="66" t="s">
        <v>64</v>
      </c>
      <c r="Q352" s="66" t="s">
        <v>64</v>
      </c>
      <c r="R352" s="66" t="s">
        <v>63</v>
      </c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66" t="s">
        <v>52</v>
      </c>
      <c r="AW352" s="66" t="s">
        <v>1043</v>
      </c>
      <c r="AX352" s="66" t="s">
        <v>52</v>
      </c>
      <c r="AY352" s="66" t="s">
        <v>52</v>
      </c>
      <c r="AZ352" s="66" t="s">
        <v>52</v>
      </c>
    </row>
    <row r="353" spans="1:52" ht="30" hidden="1" customHeight="1" x14ac:dyDescent="0.3">
      <c r="A353" s="65" t="s">
        <v>737</v>
      </c>
      <c r="B353" s="65" t="s">
        <v>738</v>
      </c>
      <c r="C353" s="65" t="s">
        <v>505</v>
      </c>
      <c r="D353" s="75">
        <v>1</v>
      </c>
      <c r="E353" s="80">
        <f>TRUNC(SUMIF(V351:V355, RIGHTB(O353, 1), F351:F355)*U353, 2)</f>
        <v>25.28</v>
      </c>
      <c r="F353" s="79">
        <f>TRUNC(E353*D353,1)</f>
        <v>25.2</v>
      </c>
      <c r="G353" s="80">
        <v>0</v>
      </c>
      <c r="H353" s="79">
        <f>TRUNC(G353*D353,1)</f>
        <v>0</v>
      </c>
      <c r="I353" s="80">
        <v>0</v>
      </c>
      <c r="J353" s="79">
        <f>TRUNC(I353*D353,1)</f>
        <v>0</v>
      </c>
      <c r="K353" s="80">
        <f t="shared" si="90"/>
        <v>25.2</v>
      </c>
      <c r="L353" s="79">
        <f t="shared" si="90"/>
        <v>25.2</v>
      </c>
      <c r="M353" s="65" t="s">
        <v>52</v>
      </c>
      <c r="N353" s="66" t="s">
        <v>98</v>
      </c>
      <c r="O353" s="66" t="s">
        <v>510</v>
      </c>
      <c r="P353" s="66" t="s">
        <v>64</v>
      </c>
      <c r="Q353" s="66" t="s">
        <v>64</v>
      </c>
      <c r="R353" s="66" t="s">
        <v>64</v>
      </c>
      <c r="S353" s="76">
        <v>0</v>
      </c>
      <c r="T353" s="76">
        <v>0</v>
      </c>
      <c r="U353" s="76">
        <v>0.02</v>
      </c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66" t="s">
        <v>52</v>
      </c>
      <c r="AW353" s="66" t="s">
        <v>1044</v>
      </c>
      <c r="AX353" s="66" t="s">
        <v>52</v>
      </c>
      <c r="AY353" s="66" t="s">
        <v>52</v>
      </c>
      <c r="AZ353" s="66" t="s">
        <v>52</v>
      </c>
    </row>
    <row r="354" spans="1:52" ht="30" hidden="1" customHeight="1" x14ac:dyDescent="0.3">
      <c r="A354" s="65" t="s">
        <v>684</v>
      </c>
      <c r="B354" s="65" t="s">
        <v>588</v>
      </c>
      <c r="C354" s="65" t="s">
        <v>589</v>
      </c>
      <c r="D354" s="75">
        <v>8.9999999999999993E-3</v>
      </c>
      <c r="E354" s="80">
        <f>단가대비표!O122</f>
        <v>0</v>
      </c>
      <c r="F354" s="79">
        <f>TRUNC(E354*D354,1)</f>
        <v>0</v>
      </c>
      <c r="G354" s="80">
        <f>단가대비표!P122</f>
        <v>273539</v>
      </c>
      <c r="H354" s="79">
        <f>TRUNC(G354*D354,1)</f>
        <v>2461.8000000000002</v>
      </c>
      <c r="I354" s="80">
        <f>단가대비표!V122</f>
        <v>0</v>
      </c>
      <c r="J354" s="79">
        <f>TRUNC(I354*D354,1)</f>
        <v>0</v>
      </c>
      <c r="K354" s="80">
        <f t="shared" si="90"/>
        <v>273539</v>
      </c>
      <c r="L354" s="79">
        <f t="shared" si="90"/>
        <v>2461.8000000000002</v>
      </c>
      <c r="M354" s="65" t="s">
        <v>52</v>
      </c>
      <c r="N354" s="66" t="s">
        <v>98</v>
      </c>
      <c r="O354" s="66" t="s">
        <v>685</v>
      </c>
      <c r="P354" s="66" t="s">
        <v>64</v>
      </c>
      <c r="Q354" s="66" t="s">
        <v>64</v>
      </c>
      <c r="R354" s="66" t="s">
        <v>63</v>
      </c>
      <c r="S354" s="76"/>
      <c r="T354" s="76"/>
      <c r="U354" s="76"/>
      <c r="V354" s="76"/>
      <c r="W354" s="76">
        <v>2</v>
      </c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66" t="s">
        <v>52</v>
      </c>
      <c r="AW354" s="66" t="s">
        <v>1045</v>
      </c>
      <c r="AX354" s="66" t="s">
        <v>52</v>
      </c>
      <c r="AY354" s="66" t="s">
        <v>52</v>
      </c>
      <c r="AZ354" s="66" t="s">
        <v>52</v>
      </c>
    </row>
    <row r="355" spans="1:52" ht="30" hidden="1" customHeight="1" x14ac:dyDescent="0.3">
      <c r="A355" s="65" t="s">
        <v>687</v>
      </c>
      <c r="B355" s="65" t="s">
        <v>3057</v>
      </c>
      <c r="C355" s="65" t="s">
        <v>505</v>
      </c>
      <c r="D355" s="75">
        <v>1</v>
      </c>
      <c r="E355" s="80">
        <f>ROUND(0.02*H356,2)</f>
        <v>49.22</v>
      </c>
      <c r="F355" s="79">
        <f>TRUNC(E355*D355,1)</f>
        <v>49.2</v>
      </c>
      <c r="G355" s="80">
        <v>0</v>
      </c>
      <c r="H355" s="79">
        <f>TRUNC(G355*D355,1)</f>
        <v>0</v>
      </c>
      <c r="I355" s="80">
        <v>0</v>
      </c>
      <c r="J355" s="79">
        <f>TRUNC(I355*D355,1)</f>
        <v>0</v>
      </c>
      <c r="K355" s="80">
        <f t="shared" si="90"/>
        <v>49.2</v>
      </c>
      <c r="L355" s="79">
        <f t="shared" si="90"/>
        <v>49.2</v>
      </c>
      <c r="M355" s="65" t="s">
        <v>52</v>
      </c>
      <c r="N355" s="66" t="s">
        <v>98</v>
      </c>
      <c r="O355" s="66" t="s">
        <v>542</v>
      </c>
      <c r="P355" s="66" t="s">
        <v>64</v>
      </c>
      <c r="Q355" s="66" t="s">
        <v>64</v>
      </c>
      <c r="R355" s="66" t="s">
        <v>64</v>
      </c>
      <c r="S355" s="76">
        <v>1</v>
      </c>
      <c r="T355" s="76">
        <v>0</v>
      </c>
      <c r="U355" s="76">
        <v>0.03</v>
      </c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66" t="s">
        <v>52</v>
      </c>
      <c r="AW355" s="66" t="s">
        <v>1046</v>
      </c>
      <c r="AX355" s="66" t="s">
        <v>52</v>
      </c>
      <c r="AY355" s="66" t="s">
        <v>52</v>
      </c>
      <c r="AZ355" s="66" t="s">
        <v>52</v>
      </c>
    </row>
    <row r="356" spans="1:52" ht="30" hidden="1" customHeight="1" x14ac:dyDescent="0.3">
      <c r="A356" s="65" t="s">
        <v>595</v>
      </c>
      <c r="B356" s="65" t="s">
        <v>52</v>
      </c>
      <c r="C356" s="65" t="s">
        <v>52</v>
      </c>
      <c r="D356" s="75"/>
      <c r="E356" s="80"/>
      <c r="F356" s="79">
        <f>TRUNC(SUMIF(N351:N355, N350, F351:F355),0)</f>
        <v>1464</v>
      </c>
      <c r="G356" s="80"/>
      <c r="H356" s="79">
        <f>TRUNC(SUMIF(N351:N355, N350, H351:H355),0)</f>
        <v>2461</v>
      </c>
      <c r="I356" s="80"/>
      <c r="J356" s="79">
        <f>TRUNC(SUMIF(N351:N355, N350, J351:J355),0)</f>
        <v>0</v>
      </c>
      <c r="K356" s="80"/>
      <c r="L356" s="79">
        <f>F356+H356+J356</f>
        <v>3925</v>
      </c>
      <c r="M356" s="65" t="s">
        <v>52</v>
      </c>
      <c r="N356" s="66" t="s">
        <v>207</v>
      </c>
      <c r="O356" s="66" t="s">
        <v>207</v>
      </c>
      <c r="P356" s="66" t="s">
        <v>52</v>
      </c>
      <c r="Q356" s="66" t="s">
        <v>52</v>
      </c>
      <c r="R356" s="66" t="s">
        <v>52</v>
      </c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66" t="s">
        <v>52</v>
      </c>
      <c r="AW356" s="66" t="s">
        <v>52</v>
      </c>
      <c r="AX356" s="66" t="s">
        <v>52</v>
      </c>
      <c r="AY356" s="66" t="s">
        <v>52</v>
      </c>
      <c r="AZ356" s="66" t="s">
        <v>52</v>
      </c>
    </row>
    <row r="357" spans="1:52" ht="30" hidden="1" customHeight="1" x14ac:dyDescent="0.3">
      <c r="A357" s="75"/>
      <c r="B357" s="75"/>
      <c r="C357" s="75"/>
      <c r="D357" s="75"/>
      <c r="E357" s="80"/>
      <c r="F357" s="79"/>
      <c r="G357" s="80"/>
      <c r="H357" s="79"/>
      <c r="I357" s="80"/>
      <c r="J357" s="79"/>
      <c r="K357" s="80"/>
      <c r="L357" s="79"/>
      <c r="M357" s="75"/>
    </row>
    <row r="358" spans="1:52" ht="30" hidden="1" customHeight="1" x14ac:dyDescent="0.3">
      <c r="A358" s="230" t="s">
        <v>1047</v>
      </c>
      <c r="B358" s="230"/>
      <c r="C358" s="230"/>
      <c r="D358" s="230"/>
      <c r="E358" s="231"/>
      <c r="F358" s="232"/>
      <c r="G358" s="231"/>
      <c r="H358" s="232"/>
      <c r="I358" s="231"/>
      <c r="J358" s="232"/>
      <c r="K358" s="231"/>
      <c r="L358" s="232"/>
      <c r="M358" s="230"/>
      <c r="N358" s="78" t="s">
        <v>102</v>
      </c>
    </row>
    <row r="359" spans="1:52" ht="30" hidden="1" customHeight="1" x14ac:dyDescent="0.3">
      <c r="A359" s="65" t="s">
        <v>91</v>
      </c>
      <c r="B359" s="65" t="s">
        <v>100</v>
      </c>
      <c r="C359" s="65" t="s">
        <v>734</v>
      </c>
      <c r="D359" s="75">
        <v>1</v>
      </c>
      <c r="E359" s="80">
        <f>단가대비표!O18</f>
        <v>2909</v>
      </c>
      <c r="F359" s="79">
        <f>TRUNC(E359*D359,1)</f>
        <v>2909</v>
      </c>
      <c r="G359" s="80">
        <f>단가대비표!P18</f>
        <v>0</v>
      </c>
      <c r="H359" s="79">
        <f>TRUNC(G359*D359,1)</f>
        <v>0</v>
      </c>
      <c r="I359" s="80">
        <f>단가대비표!V18</f>
        <v>0</v>
      </c>
      <c r="J359" s="79">
        <f>TRUNC(I359*D359,1)</f>
        <v>0</v>
      </c>
      <c r="K359" s="80">
        <f t="shared" ref="K359:L363" si="91">TRUNC(E359+G359+I359,1)</f>
        <v>2909</v>
      </c>
      <c r="L359" s="79">
        <f t="shared" si="91"/>
        <v>2909</v>
      </c>
      <c r="M359" s="65" t="s">
        <v>52</v>
      </c>
      <c r="N359" s="66" t="s">
        <v>102</v>
      </c>
      <c r="O359" s="66" t="s">
        <v>1048</v>
      </c>
      <c r="P359" s="66" t="s">
        <v>64</v>
      </c>
      <c r="Q359" s="66" t="s">
        <v>64</v>
      </c>
      <c r="R359" s="66" t="s">
        <v>63</v>
      </c>
      <c r="S359" s="76"/>
      <c r="T359" s="76"/>
      <c r="U359" s="76"/>
      <c r="V359" s="76">
        <v>1</v>
      </c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66" t="s">
        <v>52</v>
      </c>
      <c r="AW359" s="66" t="s">
        <v>1049</v>
      </c>
      <c r="AX359" s="66" t="s">
        <v>52</v>
      </c>
      <c r="AY359" s="66" t="s">
        <v>52</v>
      </c>
      <c r="AZ359" s="66" t="s">
        <v>52</v>
      </c>
    </row>
    <row r="360" spans="1:52" ht="30" hidden="1" customHeight="1" x14ac:dyDescent="0.3">
      <c r="A360" s="65" t="s">
        <v>91</v>
      </c>
      <c r="B360" s="65" t="s">
        <v>100</v>
      </c>
      <c r="C360" s="65" t="s">
        <v>734</v>
      </c>
      <c r="D360" s="75">
        <v>0.1</v>
      </c>
      <c r="E360" s="80">
        <f>단가대비표!O18</f>
        <v>2909</v>
      </c>
      <c r="F360" s="79">
        <f>TRUNC(E360*D360,1)</f>
        <v>290.89999999999998</v>
      </c>
      <c r="G360" s="80">
        <f>단가대비표!P18</f>
        <v>0</v>
      </c>
      <c r="H360" s="79">
        <f>TRUNC(G360*D360,1)</f>
        <v>0</v>
      </c>
      <c r="I360" s="80">
        <f>단가대비표!V18</f>
        <v>0</v>
      </c>
      <c r="J360" s="79">
        <f>TRUNC(I360*D360,1)</f>
        <v>0</v>
      </c>
      <c r="K360" s="80">
        <f t="shared" si="91"/>
        <v>2909</v>
      </c>
      <c r="L360" s="79">
        <f t="shared" si="91"/>
        <v>290.89999999999998</v>
      </c>
      <c r="M360" s="65" t="s">
        <v>52</v>
      </c>
      <c r="N360" s="66" t="s">
        <v>102</v>
      </c>
      <c r="O360" s="66" t="s">
        <v>1048</v>
      </c>
      <c r="P360" s="66" t="s">
        <v>64</v>
      </c>
      <c r="Q360" s="66" t="s">
        <v>64</v>
      </c>
      <c r="R360" s="66" t="s">
        <v>63</v>
      </c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66" t="s">
        <v>52</v>
      </c>
      <c r="AW360" s="66" t="s">
        <v>1049</v>
      </c>
      <c r="AX360" s="66" t="s">
        <v>52</v>
      </c>
      <c r="AY360" s="66" t="s">
        <v>52</v>
      </c>
      <c r="AZ360" s="66" t="s">
        <v>52</v>
      </c>
    </row>
    <row r="361" spans="1:52" ht="30" hidden="1" customHeight="1" x14ac:dyDescent="0.3">
      <c r="A361" s="65" t="s">
        <v>737</v>
      </c>
      <c r="B361" s="65" t="s">
        <v>738</v>
      </c>
      <c r="C361" s="65" t="s">
        <v>505</v>
      </c>
      <c r="D361" s="75">
        <v>1</v>
      </c>
      <c r="E361" s="80">
        <f>TRUNC(SUMIF(V359:V363, RIGHTB(O361, 1), F359:F363)*U361, 2)</f>
        <v>58.18</v>
      </c>
      <c r="F361" s="79">
        <f>TRUNC(E361*D361,1)</f>
        <v>58.1</v>
      </c>
      <c r="G361" s="80">
        <v>0</v>
      </c>
      <c r="H361" s="79">
        <f>TRUNC(G361*D361,1)</f>
        <v>0</v>
      </c>
      <c r="I361" s="80">
        <v>0</v>
      </c>
      <c r="J361" s="79">
        <f>TRUNC(I361*D361,1)</f>
        <v>0</v>
      </c>
      <c r="K361" s="80">
        <f t="shared" si="91"/>
        <v>58.1</v>
      </c>
      <c r="L361" s="79">
        <f t="shared" si="91"/>
        <v>58.1</v>
      </c>
      <c r="M361" s="65" t="s">
        <v>52</v>
      </c>
      <c r="N361" s="66" t="s">
        <v>102</v>
      </c>
      <c r="O361" s="66" t="s">
        <v>510</v>
      </c>
      <c r="P361" s="66" t="s">
        <v>64</v>
      </c>
      <c r="Q361" s="66" t="s">
        <v>64</v>
      </c>
      <c r="R361" s="66" t="s">
        <v>64</v>
      </c>
      <c r="S361" s="76">
        <v>0</v>
      </c>
      <c r="T361" s="76">
        <v>0</v>
      </c>
      <c r="U361" s="76">
        <v>0.02</v>
      </c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66" t="s">
        <v>52</v>
      </c>
      <c r="AW361" s="66" t="s">
        <v>1050</v>
      </c>
      <c r="AX361" s="66" t="s">
        <v>52</v>
      </c>
      <c r="AY361" s="66" t="s">
        <v>52</v>
      </c>
      <c r="AZ361" s="66" t="s">
        <v>52</v>
      </c>
    </row>
    <row r="362" spans="1:52" ht="30" hidden="1" customHeight="1" x14ac:dyDescent="0.3">
      <c r="A362" s="65" t="s">
        <v>684</v>
      </c>
      <c r="B362" s="65" t="s">
        <v>588</v>
      </c>
      <c r="C362" s="65" t="s">
        <v>589</v>
      </c>
      <c r="D362" s="75">
        <v>1.0500000000000001E-2</v>
      </c>
      <c r="E362" s="80">
        <f>단가대비표!O122</f>
        <v>0</v>
      </c>
      <c r="F362" s="79">
        <f>TRUNC(E362*D362,1)</f>
        <v>0</v>
      </c>
      <c r="G362" s="80">
        <f>단가대비표!P122</f>
        <v>273539</v>
      </c>
      <c r="H362" s="79">
        <f>TRUNC(G362*D362,1)</f>
        <v>2872.1</v>
      </c>
      <c r="I362" s="80">
        <f>단가대비표!V122</f>
        <v>0</v>
      </c>
      <c r="J362" s="79">
        <f>TRUNC(I362*D362,1)</f>
        <v>0</v>
      </c>
      <c r="K362" s="80">
        <f t="shared" si="91"/>
        <v>273539</v>
      </c>
      <c r="L362" s="79">
        <f t="shared" si="91"/>
        <v>2872.1</v>
      </c>
      <c r="M362" s="65" t="s">
        <v>52</v>
      </c>
      <c r="N362" s="66" t="s">
        <v>102</v>
      </c>
      <c r="O362" s="66" t="s">
        <v>685</v>
      </c>
      <c r="P362" s="66" t="s">
        <v>64</v>
      </c>
      <c r="Q362" s="66" t="s">
        <v>64</v>
      </c>
      <c r="R362" s="66" t="s">
        <v>63</v>
      </c>
      <c r="S362" s="76"/>
      <c r="T362" s="76"/>
      <c r="U362" s="76"/>
      <c r="V362" s="76"/>
      <c r="W362" s="76">
        <v>2</v>
      </c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66" t="s">
        <v>52</v>
      </c>
      <c r="AW362" s="66" t="s">
        <v>1051</v>
      </c>
      <c r="AX362" s="66" t="s">
        <v>52</v>
      </c>
      <c r="AY362" s="66" t="s">
        <v>52</v>
      </c>
      <c r="AZ362" s="66" t="s">
        <v>52</v>
      </c>
    </row>
    <row r="363" spans="1:52" ht="30" hidden="1" customHeight="1" x14ac:dyDescent="0.3">
      <c r="A363" s="65" t="s">
        <v>687</v>
      </c>
      <c r="B363" s="65" t="s">
        <v>3057</v>
      </c>
      <c r="C363" s="65" t="s">
        <v>505</v>
      </c>
      <c r="D363" s="75">
        <v>1</v>
      </c>
      <c r="E363" s="80">
        <f>ROUND(0.02*H364,2)</f>
        <v>57.44</v>
      </c>
      <c r="F363" s="79">
        <f>TRUNC(E363*D363,1)</f>
        <v>57.4</v>
      </c>
      <c r="G363" s="80">
        <v>0</v>
      </c>
      <c r="H363" s="79">
        <f>TRUNC(G363*D363,1)</f>
        <v>0</v>
      </c>
      <c r="I363" s="80">
        <v>0</v>
      </c>
      <c r="J363" s="79">
        <f>TRUNC(I363*D363,1)</f>
        <v>0</v>
      </c>
      <c r="K363" s="80">
        <f t="shared" si="91"/>
        <v>57.4</v>
      </c>
      <c r="L363" s="79">
        <f t="shared" si="91"/>
        <v>57.4</v>
      </c>
      <c r="M363" s="65" t="s">
        <v>52</v>
      </c>
      <c r="N363" s="66" t="s">
        <v>102</v>
      </c>
      <c r="O363" s="66" t="s">
        <v>542</v>
      </c>
      <c r="P363" s="66" t="s">
        <v>64</v>
      </c>
      <c r="Q363" s="66" t="s">
        <v>64</v>
      </c>
      <c r="R363" s="66" t="s">
        <v>64</v>
      </c>
      <c r="S363" s="76">
        <v>1</v>
      </c>
      <c r="T363" s="76">
        <v>0</v>
      </c>
      <c r="U363" s="76">
        <v>0.03</v>
      </c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66" t="s">
        <v>52</v>
      </c>
      <c r="AW363" s="66" t="s">
        <v>1052</v>
      </c>
      <c r="AX363" s="66" t="s">
        <v>52</v>
      </c>
      <c r="AY363" s="66" t="s">
        <v>52</v>
      </c>
      <c r="AZ363" s="66" t="s">
        <v>52</v>
      </c>
    </row>
    <row r="364" spans="1:52" ht="30" hidden="1" customHeight="1" x14ac:dyDescent="0.3">
      <c r="A364" s="65" t="s">
        <v>595</v>
      </c>
      <c r="B364" s="65" t="s">
        <v>52</v>
      </c>
      <c r="C364" s="65" t="s">
        <v>52</v>
      </c>
      <c r="D364" s="75"/>
      <c r="E364" s="80"/>
      <c r="F364" s="79">
        <f>TRUNC(SUMIF(N359:N363, N358, F359:F363),0)</f>
        <v>3315</v>
      </c>
      <c r="G364" s="80"/>
      <c r="H364" s="79">
        <f>TRUNC(SUMIF(N359:N363, N358, H359:H363),0)</f>
        <v>2872</v>
      </c>
      <c r="I364" s="80"/>
      <c r="J364" s="79">
        <f>TRUNC(SUMIF(N359:N363, N358, J359:J363),0)</f>
        <v>0</v>
      </c>
      <c r="K364" s="80"/>
      <c r="L364" s="79">
        <f>F364+H364+J364</f>
        <v>6187</v>
      </c>
      <c r="M364" s="65" t="s">
        <v>52</v>
      </c>
      <c r="N364" s="66" t="s">
        <v>207</v>
      </c>
      <c r="O364" s="66" t="s">
        <v>207</v>
      </c>
      <c r="P364" s="66" t="s">
        <v>52</v>
      </c>
      <c r="Q364" s="66" t="s">
        <v>52</v>
      </c>
      <c r="R364" s="66" t="s">
        <v>52</v>
      </c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66" t="s">
        <v>52</v>
      </c>
      <c r="AW364" s="66" t="s">
        <v>52</v>
      </c>
      <c r="AX364" s="66" t="s">
        <v>52</v>
      </c>
      <c r="AY364" s="66" t="s">
        <v>52</v>
      </c>
      <c r="AZ364" s="66" t="s">
        <v>52</v>
      </c>
    </row>
    <row r="365" spans="1:52" ht="30" hidden="1" customHeight="1" x14ac:dyDescent="0.3">
      <c r="A365" s="75"/>
      <c r="B365" s="75"/>
      <c r="C365" s="75"/>
      <c r="D365" s="75"/>
      <c r="E365" s="80"/>
      <c r="F365" s="79"/>
      <c r="G365" s="80"/>
      <c r="H365" s="79"/>
      <c r="I365" s="80"/>
      <c r="J365" s="79"/>
      <c r="K365" s="80"/>
      <c r="L365" s="79"/>
      <c r="M365" s="75"/>
    </row>
    <row r="366" spans="1:52" ht="30" hidden="1" customHeight="1" x14ac:dyDescent="0.3">
      <c r="A366" s="230" t="s">
        <v>1053</v>
      </c>
      <c r="B366" s="230"/>
      <c r="C366" s="230"/>
      <c r="D366" s="230"/>
      <c r="E366" s="231"/>
      <c r="F366" s="232"/>
      <c r="G366" s="231"/>
      <c r="H366" s="232"/>
      <c r="I366" s="231"/>
      <c r="J366" s="232"/>
      <c r="K366" s="231"/>
      <c r="L366" s="232"/>
      <c r="M366" s="230"/>
      <c r="N366" s="78" t="s">
        <v>253</v>
      </c>
    </row>
    <row r="367" spans="1:52" ht="30" hidden="1" customHeight="1" x14ac:dyDescent="0.3">
      <c r="A367" s="65" t="s">
        <v>91</v>
      </c>
      <c r="B367" s="65" t="s">
        <v>251</v>
      </c>
      <c r="C367" s="65" t="s">
        <v>734</v>
      </c>
      <c r="D367" s="75">
        <v>1</v>
      </c>
      <c r="E367" s="80">
        <f>단가대비표!O20</f>
        <v>8577</v>
      </c>
      <c r="F367" s="79">
        <f>TRUNC(E367*D367,1)</f>
        <v>8577</v>
      </c>
      <c r="G367" s="80">
        <f>단가대비표!P20</f>
        <v>0</v>
      </c>
      <c r="H367" s="79">
        <f>TRUNC(G367*D367,1)</f>
        <v>0</v>
      </c>
      <c r="I367" s="80">
        <f>단가대비표!V20</f>
        <v>0</v>
      </c>
      <c r="J367" s="79">
        <f>TRUNC(I367*D367,1)</f>
        <v>0</v>
      </c>
      <c r="K367" s="80">
        <f t="shared" ref="K367:L371" si="92">TRUNC(E367+G367+I367,1)</f>
        <v>8577</v>
      </c>
      <c r="L367" s="79">
        <f t="shared" si="92"/>
        <v>8577</v>
      </c>
      <c r="M367" s="65" t="s">
        <v>52</v>
      </c>
      <c r="N367" s="66" t="s">
        <v>253</v>
      </c>
      <c r="O367" s="66" t="s">
        <v>1054</v>
      </c>
      <c r="P367" s="66" t="s">
        <v>64</v>
      </c>
      <c r="Q367" s="66" t="s">
        <v>64</v>
      </c>
      <c r="R367" s="66" t="s">
        <v>63</v>
      </c>
      <c r="S367" s="76"/>
      <c r="T367" s="76"/>
      <c r="U367" s="76"/>
      <c r="V367" s="76">
        <v>1</v>
      </c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66" t="s">
        <v>52</v>
      </c>
      <c r="AW367" s="66" t="s">
        <v>1055</v>
      </c>
      <c r="AX367" s="66" t="s">
        <v>52</v>
      </c>
      <c r="AY367" s="66" t="s">
        <v>52</v>
      </c>
      <c r="AZ367" s="66" t="s">
        <v>52</v>
      </c>
    </row>
    <row r="368" spans="1:52" ht="30" hidden="1" customHeight="1" x14ac:dyDescent="0.3">
      <c r="A368" s="65" t="s">
        <v>91</v>
      </c>
      <c r="B368" s="65" t="s">
        <v>251</v>
      </c>
      <c r="C368" s="65" t="s">
        <v>734</v>
      </c>
      <c r="D368" s="75">
        <v>0.1</v>
      </c>
      <c r="E368" s="80">
        <f>단가대비표!O20</f>
        <v>8577</v>
      </c>
      <c r="F368" s="79">
        <f>TRUNC(E368*D368,1)</f>
        <v>857.7</v>
      </c>
      <c r="G368" s="80">
        <f>단가대비표!P20</f>
        <v>0</v>
      </c>
      <c r="H368" s="79">
        <f>TRUNC(G368*D368,1)</f>
        <v>0</v>
      </c>
      <c r="I368" s="80">
        <f>단가대비표!V20</f>
        <v>0</v>
      </c>
      <c r="J368" s="79">
        <f>TRUNC(I368*D368,1)</f>
        <v>0</v>
      </c>
      <c r="K368" s="80">
        <f t="shared" si="92"/>
        <v>8577</v>
      </c>
      <c r="L368" s="79">
        <f t="shared" si="92"/>
        <v>857.7</v>
      </c>
      <c r="M368" s="65" t="s">
        <v>52</v>
      </c>
      <c r="N368" s="66" t="s">
        <v>253</v>
      </c>
      <c r="O368" s="66" t="s">
        <v>1054</v>
      </c>
      <c r="P368" s="66" t="s">
        <v>64</v>
      </c>
      <c r="Q368" s="66" t="s">
        <v>64</v>
      </c>
      <c r="R368" s="66" t="s">
        <v>63</v>
      </c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66" t="s">
        <v>52</v>
      </c>
      <c r="AW368" s="66" t="s">
        <v>1055</v>
      </c>
      <c r="AX368" s="66" t="s">
        <v>52</v>
      </c>
      <c r="AY368" s="66" t="s">
        <v>52</v>
      </c>
      <c r="AZ368" s="66" t="s">
        <v>52</v>
      </c>
    </row>
    <row r="369" spans="1:52" ht="30" hidden="1" customHeight="1" x14ac:dyDescent="0.3">
      <c r="A369" s="65" t="s">
        <v>737</v>
      </c>
      <c r="B369" s="65" t="s">
        <v>738</v>
      </c>
      <c r="C369" s="65" t="s">
        <v>505</v>
      </c>
      <c r="D369" s="75">
        <v>1</v>
      </c>
      <c r="E369" s="80">
        <f>TRUNC(SUMIF(V367:V371, RIGHTB(O369, 1), F367:F371)*U369, 2)</f>
        <v>171.54</v>
      </c>
      <c r="F369" s="79">
        <f>TRUNC(E369*D369,1)</f>
        <v>171.5</v>
      </c>
      <c r="G369" s="80">
        <v>0</v>
      </c>
      <c r="H369" s="79">
        <f>TRUNC(G369*D369,1)</f>
        <v>0</v>
      </c>
      <c r="I369" s="80">
        <v>0</v>
      </c>
      <c r="J369" s="79">
        <f>TRUNC(I369*D369,1)</f>
        <v>0</v>
      </c>
      <c r="K369" s="80">
        <f t="shared" si="92"/>
        <v>171.5</v>
      </c>
      <c r="L369" s="79">
        <f t="shared" si="92"/>
        <v>171.5</v>
      </c>
      <c r="M369" s="65" t="s">
        <v>52</v>
      </c>
      <c r="N369" s="66" t="s">
        <v>253</v>
      </c>
      <c r="O369" s="66" t="s">
        <v>510</v>
      </c>
      <c r="P369" s="66" t="s">
        <v>64</v>
      </c>
      <c r="Q369" s="66" t="s">
        <v>64</v>
      </c>
      <c r="R369" s="66" t="s">
        <v>64</v>
      </c>
      <c r="S369" s="76">
        <v>0</v>
      </c>
      <c r="T369" s="76">
        <v>0</v>
      </c>
      <c r="U369" s="76">
        <v>0.02</v>
      </c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66" t="s">
        <v>52</v>
      </c>
      <c r="AW369" s="66" t="s">
        <v>1056</v>
      </c>
      <c r="AX369" s="66" t="s">
        <v>52</v>
      </c>
      <c r="AY369" s="66" t="s">
        <v>52</v>
      </c>
      <c r="AZ369" s="66" t="s">
        <v>52</v>
      </c>
    </row>
    <row r="370" spans="1:52" ht="30" hidden="1" customHeight="1" x14ac:dyDescent="0.3">
      <c r="A370" s="65" t="s">
        <v>684</v>
      </c>
      <c r="B370" s="65" t="s">
        <v>588</v>
      </c>
      <c r="C370" s="65" t="s">
        <v>589</v>
      </c>
      <c r="D370" s="75">
        <v>1.2E-2</v>
      </c>
      <c r="E370" s="80">
        <f>단가대비표!O122</f>
        <v>0</v>
      </c>
      <c r="F370" s="79">
        <f>TRUNC(E370*D370,1)</f>
        <v>0</v>
      </c>
      <c r="G370" s="80">
        <f>단가대비표!P122</f>
        <v>273539</v>
      </c>
      <c r="H370" s="79">
        <f>TRUNC(G370*D370,1)</f>
        <v>3282.4</v>
      </c>
      <c r="I370" s="80">
        <f>단가대비표!V122</f>
        <v>0</v>
      </c>
      <c r="J370" s="79">
        <f>TRUNC(I370*D370,1)</f>
        <v>0</v>
      </c>
      <c r="K370" s="80">
        <f t="shared" si="92"/>
        <v>273539</v>
      </c>
      <c r="L370" s="79">
        <f t="shared" si="92"/>
        <v>3282.4</v>
      </c>
      <c r="M370" s="65" t="s">
        <v>52</v>
      </c>
      <c r="N370" s="66" t="s">
        <v>253</v>
      </c>
      <c r="O370" s="66" t="s">
        <v>685</v>
      </c>
      <c r="P370" s="66" t="s">
        <v>64</v>
      </c>
      <c r="Q370" s="66" t="s">
        <v>64</v>
      </c>
      <c r="R370" s="66" t="s">
        <v>63</v>
      </c>
      <c r="S370" s="76"/>
      <c r="T370" s="76"/>
      <c r="U370" s="76"/>
      <c r="V370" s="76"/>
      <c r="W370" s="76">
        <v>2</v>
      </c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66" t="s">
        <v>52</v>
      </c>
      <c r="AW370" s="66" t="s">
        <v>1057</v>
      </c>
      <c r="AX370" s="66" t="s">
        <v>52</v>
      </c>
      <c r="AY370" s="66" t="s">
        <v>52</v>
      </c>
      <c r="AZ370" s="66" t="s">
        <v>52</v>
      </c>
    </row>
    <row r="371" spans="1:52" ht="30" hidden="1" customHeight="1" x14ac:dyDescent="0.3">
      <c r="A371" s="65" t="s">
        <v>687</v>
      </c>
      <c r="B371" s="65" t="s">
        <v>3057</v>
      </c>
      <c r="C371" s="65" t="s">
        <v>505</v>
      </c>
      <c r="D371" s="75">
        <v>1</v>
      </c>
      <c r="E371" s="80">
        <f>ROUND(0.02*H372,2)</f>
        <v>65.64</v>
      </c>
      <c r="F371" s="79">
        <f>TRUNC(E371*D371,1)</f>
        <v>65.599999999999994</v>
      </c>
      <c r="G371" s="80">
        <v>0</v>
      </c>
      <c r="H371" s="79">
        <f>TRUNC(G371*D371,1)</f>
        <v>0</v>
      </c>
      <c r="I371" s="80">
        <v>0</v>
      </c>
      <c r="J371" s="79">
        <f>TRUNC(I371*D371,1)</f>
        <v>0</v>
      </c>
      <c r="K371" s="80">
        <f t="shared" si="92"/>
        <v>65.599999999999994</v>
      </c>
      <c r="L371" s="79">
        <f t="shared" si="92"/>
        <v>65.599999999999994</v>
      </c>
      <c r="M371" s="65" t="s">
        <v>52</v>
      </c>
      <c r="N371" s="66" t="s">
        <v>253</v>
      </c>
      <c r="O371" s="66" t="s">
        <v>542</v>
      </c>
      <c r="P371" s="66" t="s">
        <v>64</v>
      </c>
      <c r="Q371" s="66" t="s">
        <v>64</v>
      </c>
      <c r="R371" s="66" t="s">
        <v>64</v>
      </c>
      <c r="S371" s="76">
        <v>1</v>
      </c>
      <c r="T371" s="76">
        <v>0</v>
      </c>
      <c r="U371" s="76">
        <v>0.03</v>
      </c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66" t="s">
        <v>52</v>
      </c>
      <c r="AW371" s="66" t="s">
        <v>1058</v>
      </c>
      <c r="AX371" s="66" t="s">
        <v>52</v>
      </c>
      <c r="AY371" s="66" t="s">
        <v>52</v>
      </c>
      <c r="AZ371" s="66" t="s">
        <v>52</v>
      </c>
    </row>
    <row r="372" spans="1:52" ht="30" hidden="1" customHeight="1" x14ac:dyDescent="0.3">
      <c r="A372" s="65" t="s">
        <v>595</v>
      </c>
      <c r="B372" s="65" t="s">
        <v>52</v>
      </c>
      <c r="C372" s="65" t="s">
        <v>52</v>
      </c>
      <c r="D372" s="75"/>
      <c r="E372" s="80"/>
      <c r="F372" s="79">
        <f>TRUNC(SUMIF(N367:N371, N366, F367:F371),0)</f>
        <v>9671</v>
      </c>
      <c r="G372" s="80"/>
      <c r="H372" s="79">
        <f>TRUNC(SUMIF(N367:N371, N366, H367:H371),0)</f>
        <v>3282</v>
      </c>
      <c r="I372" s="80"/>
      <c r="J372" s="79">
        <f>TRUNC(SUMIF(N367:N371, N366, J367:J371),0)</f>
        <v>0</v>
      </c>
      <c r="K372" s="80"/>
      <c r="L372" s="79">
        <f>F372+H372+J372</f>
        <v>12953</v>
      </c>
      <c r="M372" s="65" t="s">
        <v>52</v>
      </c>
      <c r="N372" s="66" t="s">
        <v>207</v>
      </c>
      <c r="O372" s="66" t="s">
        <v>207</v>
      </c>
      <c r="P372" s="66" t="s">
        <v>52</v>
      </c>
      <c r="Q372" s="66" t="s">
        <v>52</v>
      </c>
      <c r="R372" s="66" t="s">
        <v>52</v>
      </c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66" t="s">
        <v>52</v>
      </c>
      <c r="AW372" s="66" t="s">
        <v>52</v>
      </c>
      <c r="AX372" s="66" t="s">
        <v>52</v>
      </c>
      <c r="AY372" s="66" t="s">
        <v>52</v>
      </c>
      <c r="AZ372" s="66" t="s">
        <v>52</v>
      </c>
    </row>
    <row r="373" spans="1:52" ht="30" hidden="1" customHeight="1" x14ac:dyDescent="0.3">
      <c r="A373" s="75"/>
      <c r="B373" s="75"/>
      <c r="C373" s="75"/>
      <c r="D373" s="75"/>
      <c r="E373" s="80"/>
      <c r="F373" s="79"/>
      <c r="G373" s="80"/>
      <c r="H373" s="79"/>
      <c r="I373" s="80"/>
      <c r="J373" s="79"/>
      <c r="K373" s="80"/>
      <c r="L373" s="79"/>
      <c r="M373" s="75"/>
    </row>
    <row r="374" spans="1:52" ht="30" hidden="1" customHeight="1" x14ac:dyDescent="0.3">
      <c r="A374" s="230" t="s">
        <v>1059</v>
      </c>
      <c r="B374" s="230"/>
      <c r="C374" s="230"/>
      <c r="D374" s="230"/>
      <c r="E374" s="231"/>
      <c r="F374" s="232"/>
      <c r="G374" s="231"/>
      <c r="H374" s="232"/>
      <c r="I374" s="231"/>
      <c r="J374" s="232"/>
      <c r="K374" s="231"/>
      <c r="L374" s="232"/>
      <c r="M374" s="230"/>
      <c r="N374" s="78" t="s">
        <v>214</v>
      </c>
    </row>
    <row r="375" spans="1:52" ht="30" hidden="1" customHeight="1" x14ac:dyDescent="0.3">
      <c r="A375" s="65" t="s">
        <v>1060</v>
      </c>
      <c r="B375" s="65" t="s">
        <v>212</v>
      </c>
      <c r="C375" s="65" t="s">
        <v>734</v>
      </c>
      <c r="D375" s="75">
        <v>1</v>
      </c>
      <c r="E375" s="80">
        <f>단가대비표!O24</f>
        <v>2892</v>
      </c>
      <c r="F375" s="79">
        <f t="shared" ref="F375:F380" si="93">TRUNC(E375*D375,1)</f>
        <v>2892</v>
      </c>
      <c r="G375" s="80">
        <f>단가대비표!P24</f>
        <v>0</v>
      </c>
      <c r="H375" s="79">
        <f t="shared" ref="H375:H380" si="94">TRUNC(G375*D375,1)</f>
        <v>0</v>
      </c>
      <c r="I375" s="80">
        <f>단가대비표!V24</f>
        <v>0</v>
      </c>
      <c r="J375" s="79">
        <f t="shared" ref="J375:J380" si="95">TRUNC(I375*D375,1)</f>
        <v>0</v>
      </c>
      <c r="K375" s="80">
        <f t="shared" ref="K375:L380" si="96">TRUNC(E375+G375+I375,1)</f>
        <v>2892</v>
      </c>
      <c r="L375" s="79">
        <f t="shared" si="96"/>
        <v>2892</v>
      </c>
      <c r="M375" s="65" t="s">
        <v>52</v>
      </c>
      <c r="N375" s="66" t="s">
        <v>214</v>
      </c>
      <c r="O375" s="66" t="s">
        <v>1061</v>
      </c>
      <c r="P375" s="66" t="s">
        <v>64</v>
      </c>
      <c r="Q375" s="66" t="s">
        <v>64</v>
      </c>
      <c r="R375" s="66" t="s">
        <v>63</v>
      </c>
      <c r="S375" s="76"/>
      <c r="T375" s="76"/>
      <c r="U375" s="76"/>
      <c r="V375" s="76">
        <v>1</v>
      </c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66" t="s">
        <v>52</v>
      </c>
      <c r="AW375" s="66" t="s">
        <v>1062</v>
      </c>
      <c r="AX375" s="66" t="s">
        <v>52</v>
      </c>
      <c r="AY375" s="66" t="s">
        <v>52</v>
      </c>
      <c r="AZ375" s="66" t="s">
        <v>52</v>
      </c>
    </row>
    <row r="376" spans="1:52" ht="30" hidden="1" customHeight="1" x14ac:dyDescent="0.3">
      <c r="A376" s="65" t="s">
        <v>1060</v>
      </c>
      <c r="B376" s="65" t="s">
        <v>212</v>
      </c>
      <c r="C376" s="65" t="s">
        <v>734</v>
      </c>
      <c r="D376" s="75">
        <v>0.03</v>
      </c>
      <c r="E376" s="80">
        <f>단가대비표!O24</f>
        <v>2892</v>
      </c>
      <c r="F376" s="79">
        <f t="shared" si="93"/>
        <v>86.7</v>
      </c>
      <c r="G376" s="80">
        <f>단가대비표!P24</f>
        <v>0</v>
      </c>
      <c r="H376" s="79">
        <f t="shared" si="94"/>
        <v>0</v>
      </c>
      <c r="I376" s="80">
        <f>단가대비표!V24</f>
        <v>0</v>
      </c>
      <c r="J376" s="79">
        <f t="shared" si="95"/>
        <v>0</v>
      </c>
      <c r="K376" s="80">
        <f t="shared" si="96"/>
        <v>2892</v>
      </c>
      <c r="L376" s="79">
        <f t="shared" si="96"/>
        <v>86.7</v>
      </c>
      <c r="M376" s="65" t="s">
        <v>52</v>
      </c>
      <c r="N376" s="66" t="s">
        <v>214</v>
      </c>
      <c r="O376" s="66" t="s">
        <v>1061</v>
      </c>
      <c r="P376" s="66" t="s">
        <v>64</v>
      </c>
      <c r="Q376" s="66" t="s">
        <v>64</v>
      </c>
      <c r="R376" s="66" t="s">
        <v>63</v>
      </c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66" t="s">
        <v>52</v>
      </c>
      <c r="AW376" s="66" t="s">
        <v>1062</v>
      </c>
      <c r="AX376" s="66" t="s">
        <v>52</v>
      </c>
      <c r="AY376" s="66" t="s">
        <v>52</v>
      </c>
      <c r="AZ376" s="66" t="s">
        <v>52</v>
      </c>
    </row>
    <row r="377" spans="1:52" ht="30" hidden="1" customHeight="1" x14ac:dyDescent="0.3">
      <c r="A377" s="65" t="s">
        <v>737</v>
      </c>
      <c r="B377" s="65" t="s">
        <v>738</v>
      </c>
      <c r="C377" s="65" t="s">
        <v>505</v>
      </c>
      <c r="D377" s="75">
        <v>1</v>
      </c>
      <c r="E377" s="80">
        <f>TRUNC(SUMIF(V375:V380, RIGHTB(O377, 1), F375:F380)*U377, 2)</f>
        <v>57.84</v>
      </c>
      <c r="F377" s="79">
        <f t="shared" si="93"/>
        <v>57.8</v>
      </c>
      <c r="G377" s="80">
        <v>0</v>
      </c>
      <c r="H377" s="79">
        <f t="shared" si="94"/>
        <v>0</v>
      </c>
      <c r="I377" s="80">
        <v>0</v>
      </c>
      <c r="J377" s="79">
        <f t="shared" si="95"/>
        <v>0</v>
      </c>
      <c r="K377" s="80">
        <f t="shared" si="96"/>
        <v>57.8</v>
      </c>
      <c r="L377" s="79">
        <f t="shared" si="96"/>
        <v>57.8</v>
      </c>
      <c r="M377" s="65" t="s">
        <v>52</v>
      </c>
      <c r="N377" s="66" t="s">
        <v>214</v>
      </c>
      <c r="O377" s="66" t="s">
        <v>510</v>
      </c>
      <c r="P377" s="66" t="s">
        <v>64</v>
      </c>
      <c r="Q377" s="66" t="s">
        <v>64</v>
      </c>
      <c r="R377" s="66" t="s">
        <v>64</v>
      </c>
      <c r="S377" s="76">
        <v>0</v>
      </c>
      <c r="T377" s="76">
        <v>0</v>
      </c>
      <c r="U377" s="76">
        <v>0.02</v>
      </c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66" t="s">
        <v>52</v>
      </c>
      <c r="AW377" s="66" t="s">
        <v>1063</v>
      </c>
      <c r="AX377" s="66" t="s">
        <v>52</v>
      </c>
      <c r="AY377" s="66" t="s">
        <v>52</v>
      </c>
      <c r="AZ377" s="66" t="s">
        <v>52</v>
      </c>
    </row>
    <row r="378" spans="1:52" ht="30" hidden="1" customHeight="1" x14ac:dyDescent="0.3">
      <c r="A378" s="65" t="s">
        <v>681</v>
      </c>
      <c r="B378" s="65" t="s">
        <v>588</v>
      </c>
      <c r="C378" s="65" t="s">
        <v>589</v>
      </c>
      <c r="D378" s="75">
        <v>6.4000000000000003E-3</v>
      </c>
      <c r="E378" s="80">
        <f>단가대비표!O114</f>
        <v>0</v>
      </c>
      <c r="F378" s="79">
        <f t="shared" si="93"/>
        <v>0</v>
      </c>
      <c r="G378" s="80">
        <f>단가대비표!P114</f>
        <v>95767</v>
      </c>
      <c r="H378" s="79">
        <f t="shared" si="94"/>
        <v>612.9</v>
      </c>
      <c r="I378" s="80">
        <f>단가대비표!V114</f>
        <v>0</v>
      </c>
      <c r="J378" s="79">
        <f t="shared" si="95"/>
        <v>0</v>
      </c>
      <c r="K378" s="80">
        <f t="shared" si="96"/>
        <v>95767</v>
      </c>
      <c r="L378" s="79">
        <f t="shared" si="96"/>
        <v>612.9</v>
      </c>
      <c r="M378" s="65" t="s">
        <v>52</v>
      </c>
      <c r="N378" s="66" t="s">
        <v>214</v>
      </c>
      <c r="O378" s="66" t="s">
        <v>682</v>
      </c>
      <c r="P378" s="66" t="s">
        <v>64</v>
      </c>
      <c r="Q378" s="66" t="s">
        <v>64</v>
      </c>
      <c r="R378" s="66" t="s">
        <v>63</v>
      </c>
      <c r="S378" s="76"/>
      <c r="T378" s="76"/>
      <c r="U378" s="76"/>
      <c r="V378" s="76"/>
      <c r="W378" s="76">
        <v>2</v>
      </c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66" t="s">
        <v>52</v>
      </c>
      <c r="AW378" s="66" t="s">
        <v>1064</v>
      </c>
      <c r="AX378" s="66" t="s">
        <v>52</v>
      </c>
      <c r="AY378" s="66" t="s">
        <v>52</v>
      </c>
      <c r="AZ378" s="66" t="s">
        <v>52</v>
      </c>
    </row>
    <row r="379" spans="1:52" ht="30" hidden="1" customHeight="1" x14ac:dyDescent="0.3">
      <c r="A379" s="65" t="s">
        <v>757</v>
      </c>
      <c r="B379" s="65" t="s">
        <v>588</v>
      </c>
      <c r="C379" s="65" t="s">
        <v>589</v>
      </c>
      <c r="D379" s="75">
        <v>6.4000000000000003E-3</v>
      </c>
      <c r="E379" s="80">
        <f>단가대비표!O124</f>
        <v>0</v>
      </c>
      <c r="F379" s="79">
        <f t="shared" si="93"/>
        <v>0</v>
      </c>
      <c r="G379" s="80">
        <f>단가대비표!P124</f>
        <v>303632</v>
      </c>
      <c r="H379" s="79">
        <f t="shared" si="94"/>
        <v>1943.2</v>
      </c>
      <c r="I379" s="80">
        <f>단가대비표!V124</f>
        <v>0</v>
      </c>
      <c r="J379" s="79">
        <f t="shared" si="95"/>
        <v>0</v>
      </c>
      <c r="K379" s="80">
        <f t="shared" si="96"/>
        <v>303632</v>
      </c>
      <c r="L379" s="79">
        <f t="shared" si="96"/>
        <v>1943.2</v>
      </c>
      <c r="M379" s="65" t="s">
        <v>52</v>
      </c>
      <c r="N379" s="66" t="s">
        <v>214</v>
      </c>
      <c r="O379" s="66" t="s">
        <v>758</v>
      </c>
      <c r="P379" s="66" t="s">
        <v>64</v>
      </c>
      <c r="Q379" s="66" t="s">
        <v>64</v>
      </c>
      <c r="R379" s="66" t="s">
        <v>63</v>
      </c>
      <c r="S379" s="76"/>
      <c r="T379" s="76"/>
      <c r="U379" s="76"/>
      <c r="V379" s="76"/>
      <c r="W379" s="76">
        <v>2</v>
      </c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66" t="s">
        <v>52</v>
      </c>
      <c r="AW379" s="66" t="s">
        <v>1065</v>
      </c>
      <c r="AX379" s="66" t="s">
        <v>52</v>
      </c>
      <c r="AY379" s="66" t="s">
        <v>52</v>
      </c>
      <c r="AZ379" s="66" t="s">
        <v>52</v>
      </c>
    </row>
    <row r="380" spans="1:52" ht="30" hidden="1" customHeight="1" x14ac:dyDescent="0.3">
      <c r="A380" s="65" t="s">
        <v>687</v>
      </c>
      <c r="B380" s="65" t="s">
        <v>3057</v>
      </c>
      <c r="C380" s="65" t="s">
        <v>505</v>
      </c>
      <c r="D380" s="75">
        <v>1</v>
      </c>
      <c r="E380" s="80">
        <f>ROUND(0.02*H381,2)</f>
        <v>51.12</v>
      </c>
      <c r="F380" s="79">
        <f t="shared" si="93"/>
        <v>51.1</v>
      </c>
      <c r="G380" s="80">
        <v>0</v>
      </c>
      <c r="H380" s="79">
        <f t="shared" si="94"/>
        <v>0</v>
      </c>
      <c r="I380" s="80">
        <v>0</v>
      </c>
      <c r="J380" s="79">
        <f t="shared" si="95"/>
        <v>0</v>
      </c>
      <c r="K380" s="80">
        <f t="shared" si="96"/>
        <v>51.1</v>
      </c>
      <c r="L380" s="79">
        <f t="shared" si="96"/>
        <v>51.1</v>
      </c>
      <c r="M380" s="65" t="s">
        <v>52</v>
      </c>
      <c r="N380" s="66" t="s">
        <v>214</v>
      </c>
      <c r="O380" s="66" t="s">
        <v>542</v>
      </c>
      <c r="P380" s="66" t="s">
        <v>64</v>
      </c>
      <c r="Q380" s="66" t="s">
        <v>64</v>
      </c>
      <c r="R380" s="66" t="s">
        <v>64</v>
      </c>
      <c r="S380" s="76">
        <v>1</v>
      </c>
      <c r="T380" s="76">
        <v>0</v>
      </c>
      <c r="U380" s="76">
        <v>0.03</v>
      </c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66" t="s">
        <v>52</v>
      </c>
      <c r="AW380" s="66" t="s">
        <v>1066</v>
      </c>
      <c r="AX380" s="66" t="s">
        <v>52</v>
      </c>
      <c r="AY380" s="66" t="s">
        <v>52</v>
      </c>
      <c r="AZ380" s="66" t="s">
        <v>52</v>
      </c>
    </row>
    <row r="381" spans="1:52" ht="30" hidden="1" customHeight="1" x14ac:dyDescent="0.3">
      <c r="A381" s="65" t="s">
        <v>595</v>
      </c>
      <c r="B381" s="65" t="s">
        <v>52</v>
      </c>
      <c r="C381" s="65" t="s">
        <v>52</v>
      </c>
      <c r="D381" s="75"/>
      <c r="E381" s="80"/>
      <c r="F381" s="79">
        <f>TRUNC(SUMIF(N375:N380, N374, F375:F380),0)</f>
        <v>3087</v>
      </c>
      <c r="G381" s="80"/>
      <c r="H381" s="79">
        <f>TRUNC(SUMIF(N375:N380, N374, H375:H380),0)</f>
        <v>2556</v>
      </c>
      <c r="I381" s="80"/>
      <c r="J381" s="79">
        <f>TRUNC(SUMIF(N375:N380, N374, J375:J380),0)</f>
        <v>0</v>
      </c>
      <c r="K381" s="80"/>
      <c r="L381" s="79">
        <f>F381+H381+J381</f>
        <v>5643</v>
      </c>
      <c r="M381" s="65" t="s">
        <v>52</v>
      </c>
      <c r="N381" s="66" t="s">
        <v>207</v>
      </c>
      <c r="O381" s="66" t="s">
        <v>207</v>
      </c>
      <c r="P381" s="66" t="s">
        <v>52</v>
      </c>
      <c r="Q381" s="66" t="s">
        <v>52</v>
      </c>
      <c r="R381" s="66" t="s">
        <v>52</v>
      </c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66" t="s">
        <v>52</v>
      </c>
      <c r="AW381" s="66" t="s">
        <v>52</v>
      </c>
      <c r="AX381" s="66" t="s">
        <v>52</v>
      </c>
      <c r="AY381" s="66" t="s">
        <v>52</v>
      </c>
      <c r="AZ381" s="66" t="s">
        <v>52</v>
      </c>
    </row>
    <row r="382" spans="1:52" ht="30" hidden="1" customHeight="1" x14ac:dyDescent="0.3">
      <c r="A382" s="75"/>
      <c r="B382" s="75"/>
      <c r="C382" s="75"/>
      <c r="D382" s="75"/>
      <c r="E382" s="80"/>
      <c r="F382" s="79"/>
      <c r="G382" s="80"/>
      <c r="H382" s="79"/>
      <c r="I382" s="80"/>
      <c r="J382" s="79"/>
      <c r="K382" s="80"/>
      <c r="L382" s="79"/>
      <c r="M382" s="75"/>
    </row>
    <row r="383" spans="1:52" ht="30" hidden="1" customHeight="1" x14ac:dyDescent="0.3">
      <c r="A383" s="230" t="s">
        <v>1067</v>
      </c>
      <c r="B383" s="230"/>
      <c r="C383" s="230"/>
      <c r="D383" s="230"/>
      <c r="E383" s="231"/>
      <c r="F383" s="232"/>
      <c r="G383" s="231"/>
      <c r="H383" s="232"/>
      <c r="I383" s="231"/>
      <c r="J383" s="232"/>
      <c r="K383" s="231"/>
      <c r="L383" s="232"/>
      <c r="M383" s="230"/>
      <c r="N383" s="78" t="s">
        <v>116</v>
      </c>
    </row>
    <row r="384" spans="1:52" ht="30" hidden="1" customHeight="1" x14ac:dyDescent="0.3">
      <c r="A384" s="65" t="s">
        <v>1060</v>
      </c>
      <c r="B384" s="65" t="s">
        <v>114</v>
      </c>
      <c r="C384" s="65" t="s">
        <v>734</v>
      </c>
      <c r="D384" s="75">
        <v>1</v>
      </c>
      <c r="E384" s="80">
        <f>단가대비표!O25</f>
        <v>2831</v>
      </c>
      <c r="F384" s="79">
        <f t="shared" ref="F384:F389" si="97">TRUNC(E384*D384,1)</f>
        <v>2831</v>
      </c>
      <c r="G384" s="80">
        <f>단가대비표!P25</f>
        <v>0</v>
      </c>
      <c r="H384" s="79">
        <f t="shared" ref="H384:H389" si="98">TRUNC(G384*D384,1)</f>
        <v>0</v>
      </c>
      <c r="I384" s="80">
        <f>단가대비표!V25</f>
        <v>0</v>
      </c>
      <c r="J384" s="79">
        <f t="shared" ref="J384:J389" si="99">TRUNC(I384*D384,1)</f>
        <v>0</v>
      </c>
      <c r="K384" s="80">
        <f t="shared" ref="K384:L389" si="100">TRUNC(E384+G384+I384,1)</f>
        <v>2831</v>
      </c>
      <c r="L384" s="79">
        <f t="shared" si="100"/>
        <v>2831</v>
      </c>
      <c r="M384" s="65" t="s">
        <v>52</v>
      </c>
      <c r="N384" s="66" t="s">
        <v>116</v>
      </c>
      <c r="O384" s="66" t="s">
        <v>1068</v>
      </c>
      <c r="P384" s="66" t="s">
        <v>64</v>
      </c>
      <c r="Q384" s="66" t="s">
        <v>64</v>
      </c>
      <c r="R384" s="66" t="s">
        <v>63</v>
      </c>
      <c r="S384" s="76"/>
      <c r="T384" s="76"/>
      <c r="U384" s="76"/>
      <c r="V384" s="76">
        <v>1</v>
      </c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66" t="s">
        <v>52</v>
      </c>
      <c r="AW384" s="66" t="s">
        <v>1069</v>
      </c>
      <c r="AX384" s="66" t="s">
        <v>52</v>
      </c>
      <c r="AY384" s="66" t="s">
        <v>52</v>
      </c>
      <c r="AZ384" s="66" t="s">
        <v>52</v>
      </c>
    </row>
    <row r="385" spans="1:52" ht="30" hidden="1" customHeight="1" x14ac:dyDescent="0.3">
      <c r="A385" s="65" t="s">
        <v>1060</v>
      </c>
      <c r="B385" s="65" t="s">
        <v>114</v>
      </c>
      <c r="C385" s="65" t="s">
        <v>734</v>
      </c>
      <c r="D385" s="75">
        <v>0.03</v>
      </c>
      <c r="E385" s="80">
        <f>단가대비표!O25</f>
        <v>2831</v>
      </c>
      <c r="F385" s="79">
        <f t="shared" si="97"/>
        <v>84.9</v>
      </c>
      <c r="G385" s="80">
        <f>단가대비표!P25</f>
        <v>0</v>
      </c>
      <c r="H385" s="79">
        <f t="shared" si="98"/>
        <v>0</v>
      </c>
      <c r="I385" s="80">
        <f>단가대비표!V25</f>
        <v>0</v>
      </c>
      <c r="J385" s="79">
        <f t="shared" si="99"/>
        <v>0</v>
      </c>
      <c r="K385" s="80">
        <f t="shared" si="100"/>
        <v>2831</v>
      </c>
      <c r="L385" s="79">
        <f t="shared" si="100"/>
        <v>84.9</v>
      </c>
      <c r="M385" s="65" t="s">
        <v>52</v>
      </c>
      <c r="N385" s="66" t="s">
        <v>116</v>
      </c>
      <c r="O385" s="66" t="s">
        <v>1068</v>
      </c>
      <c r="P385" s="66" t="s">
        <v>64</v>
      </c>
      <c r="Q385" s="66" t="s">
        <v>64</v>
      </c>
      <c r="R385" s="66" t="s">
        <v>63</v>
      </c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66" t="s">
        <v>52</v>
      </c>
      <c r="AW385" s="66" t="s">
        <v>1069</v>
      </c>
      <c r="AX385" s="66" t="s">
        <v>52</v>
      </c>
      <c r="AY385" s="66" t="s">
        <v>52</v>
      </c>
      <c r="AZ385" s="66" t="s">
        <v>52</v>
      </c>
    </row>
    <row r="386" spans="1:52" ht="30" hidden="1" customHeight="1" x14ac:dyDescent="0.3">
      <c r="A386" s="65" t="s">
        <v>737</v>
      </c>
      <c r="B386" s="65" t="s">
        <v>738</v>
      </c>
      <c r="C386" s="65" t="s">
        <v>505</v>
      </c>
      <c r="D386" s="75">
        <v>1</v>
      </c>
      <c r="E386" s="80">
        <f>TRUNC(SUMIF(V384:V389, RIGHTB(O386, 1), F384:F389)*U386, 2)</f>
        <v>56.62</v>
      </c>
      <c r="F386" s="79">
        <f t="shared" si="97"/>
        <v>56.6</v>
      </c>
      <c r="G386" s="80">
        <v>0</v>
      </c>
      <c r="H386" s="79">
        <f t="shared" si="98"/>
        <v>0</v>
      </c>
      <c r="I386" s="80">
        <v>0</v>
      </c>
      <c r="J386" s="79">
        <f t="shared" si="99"/>
        <v>0</v>
      </c>
      <c r="K386" s="80">
        <f t="shared" si="100"/>
        <v>56.6</v>
      </c>
      <c r="L386" s="79">
        <f t="shared" si="100"/>
        <v>56.6</v>
      </c>
      <c r="M386" s="65" t="s">
        <v>52</v>
      </c>
      <c r="N386" s="66" t="s">
        <v>116</v>
      </c>
      <c r="O386" s="66" t="s">
        <v>510</v>
      </c>
      <c r="P386" s="66" t="s">
        <v>64</v>
      </c>
      <c r="Q386" s="66" t="s">
        <v>64</v>
      </c>
      <c r="R386" s="66" t="s">
        <v>64</v>
      </c>
      <c r="S386" s="76">
        <v>0</v>
      </c>
      <c r="T386" s="76">
        <v>0</v>
      </c>
      <c r="U386" s="76">
        <v>0.02</v>
      </c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66" t="s">
        <v>52</v>
      </c>
      <c r="AW386" s="66" t="s">
        <v>1070</v>
      </c>
      <c r="AX386" s="66" t="s">
        <v>52</v>
      </c>
      <c r="AY386" s="66" t="s">
        <v>52</v>
      </c>
      <c r="AZ386" s="66" t="s">
        <v>52</v>
      </c>
    </row>
    <row r="387" spans="1:52" ht="30" hidden="1" customHeight="1" x14ac:dyDescent="0.3">
      <c r="A387" s="65" t="s">
        <v>681</v>
      </c>
      <c r="B387" s="65" t="s">
        <v>588</v>
      </c>
      <c r="C387" s="65" t="s">
        <v>589</v>
      </c>
      <c r="D387" s="75">
        <v>9.1999999999999998E-3</v>
      </c>
      <c r="E387" s="80">
        <f>단가대비표!O114</f>
        <v>0</v>
      </c>
      <c r="F387" s="79">
        <f t="shared" si="97"/>
        <v>0</v>
      </c>
      <c r="G387" s="80">
        <f>단가대비표!P114</f>
        <v>95767</v>
      </c>
      <c r="H387" s="79">
        <f t="shared" si="98"/>
        <v>881</v>
      </c>
      <c r="I387" s="80">
        <f>단가대비표!V114</f>
        <v>0</v>
      </c>
      <c r="J387" s="79">
        <f t="shared" si="99"/>
        <v>0</v>
      </c>
      <c r="K387" s="80">
        <f t="shared" si="100"/>
        <v>95767</v>
      </c>
      <c r="L387" s="79">
        <f t="shared" si="100"/>
        <v>881</v>
      </c>
      <c r="M387" s="65" t="s">
        <v>52</v>
      </c>
      <c r="N387" s="66" t="s">
        <v>116</v>
      </c>
      <c r="O387" s="66" t="s">
        <v>682</v>
      </c>
      <c r="P387" s="66" t="s">
        <v>64</v>
      </c>
      <c r="Q387" s="66" t="s">
        <v>64</v>
      </c>
      <c r="R387" s="66" t="s">
        <v>63</v>
      </c>
      <c r="S387" s="76"/>
      <c r="T387" s="76"/>
      <c r="U387" s="76"/>
      <c r="V387" s="76"/>
      <c r="W387" s="76">
        <v>2</v>
      </c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66" t="s">
        <v>52</v>
      </c>
      <c r="AW387" s="66" t="s">
        <v>1071</v>
      </c>
      <c r="AX387" s="66" t="s">
        <v>52</v>
      </c>
      <c r="AY387" s="66" t="s">
        <v>52</v>
      </c>
      <c r="AZ387" s="66" t="s">
        <v>52</v>
      </c>
    </row>
    <row r="388" spans="1:52" ht="30" hidden="1" customHeight="1" x14ac:dyDescent="0.3">
      <c r="A388" s="65" t="s">
        <v>757</v>
      </c>
      <c r="B388" s="65" t="s">
        <v>588</v>
      </c>
      <c r="C388" s="65" t="s">
        <v>589</v>
      </c>
      <c r="D388" s="75">
        <v>9.1999999999999998E-3</v>
      </c>
      <c r="E388" s="80">
        <f>단가대비표!O124</f>
        <v>0</v>
      </c>
      <c r="F388" s="79">
        <f t="shared" si="97"/>
        <v>0</v>
      </c>
      <c r="G388" s="80">
        <f>단가대비표!P124</f>
        <v>303632</v>
      </c>
      <c r="H388" s="79">
        <f t="shared" si="98"/>
        <v>2793.4</v>
      </c>
      <c r="I388" s="80">
        <f>단가대비표!V124</f>
        <v>0</v>
      </c>
      <c r="J388" s="79">
        <f t="shared" si="99"/>
        <v>0</v>
      </c>
      <c r="K388" s="80">
        <f t="shared" si="100"/>
        <v>303632</v>
      </c>
      <c r="L388" s="79">
        <f t="shared" si="100"/>
        <v>2793.4</v>
      </c>
      <c r="M388" s="65" t="s">
        <v>52</v>
      </c>
      <c r="N388" s="66" t="s">
        <v>116</v>
      </c>
      <c r="O388" s="66" t="s">
        <v>758</v>
      </c>
      <c r="P388" s="66" t="s">
        <v>64</v>
      </c>
      <c r="Q388" s="66" t="s">
        <v>64</v>
      </c>
      <c r="R388" s="66" t="s">
        <v>63</v>
      </c>
      <c r="S388" s="76"/>
      <c r="T388" s="76"/>
      <c r="U388" s="76"/>
      <c r="V388" s="76"/>
      <c r="W388" s="76">
        <v>2</v>
      </c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66" t="s">
        <v>52</v>
      </c>
      <c r="AW388" s="66" t="s">
        <v>1072</v>
      </c>
      <c r="AX388" s="66" t="s">
        <v>52</v>
      </c>
      <c r="AY388" s="66" t="s">
        <v>52</v>
      </c>
      <c r="AZ388" s="66" t="s">
        <v>52</v>
      </c>
    </row>
    <row r="389" spans="1:52" ht="30" hidden="1" customHeight="1" x14ac:dyDescent="0.3">
      <c r="A389" s="65" t="s">
        <v>687</v>
      </c>
      <c r="B389" s="65" t="s">
        <v>3057</v>
      </c>
      <c r="C389" s="65" t="s">
        <v>505</v>
      </c>
      <c r="D389" s="75">
        <v>1</v>
      </c>
      <c r="E389" s="80">
        <f>ROUND(0.02*H390,2)</f>
        <v>73.48</v>
      </c>
      <c r="F389" s="79">
        <f t="shared" si="97"/>
        <v>73.400000000000006</v>
      </c>
      <c r="G389" s="80">
        <v>0</v>
      </c>
      <c r="H389" s="79">
        <f t="shared" si="98"/>
        <v>0</v>
      </c>
      <c r="I389" s="80">
        <v>0</v>
      </c>
      <c r="J389" s="79">
        <f t="shared" si="99"/>
        <v>0</v>
      </c>
      <c r="K389" s="80">
        <f t="shared" si="100"/>
        <v>73.400000000000006</v>
      </c>
      <c r="L389" s="79">
        <f t="shared" si="100"/>
        <v>73.400000000000006</v>
      </c>
      <c r="M389" s="65" t="s">
        <v>52</v>
      </c>
      <c r="N389" s="66" t="s">
        <v>116</v>
      </c>
      <c r="O389" s="66" t="s">
        <v>542</v>
      </c>
      <c r="P389" s="66" t="s">
        <v>64</v>
      </c>
      <c r="Q389" s="66" t="s">
        <v>64</v>
      </c>
      <c r="R389" s="66" t="s">
        <v>64</v>
      </c>
      <c r="S389" s="76">
        <v>1</v>
      </c>
      <c r="T389" s="76">
        <v>0</v>
      </c>
      <c r="U389" s="76">
        <v>0.03</v>
      </c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66" t="s">
        <v>52</v>
      </c>
      <c r="AW389" s="66" t="s">
        <v>1073</v>
      </c>
      <c r="AX389" s="66" t="s">
        <v>52</v>
      </c>
      <c r="AY389" s="66" t="s">
        <v>52</v>
      </c>
      <c r="AZ389" s="66" t="s">
        <v>52</v>
      </c>
    </row>
    <row r="390" spans="1:52" ht="30" hidden="1" customHeight="1" x14ac:dyDescent="0.3">
      <c r="A390" s="65" t="s">
        <v>595</v>
      </c>
      <c r="B390" s="65" t="s">
        <v>52</v>
      </c>
      <c r="C390" s="65" t="s">
        <v>52</v>
      </c>
      <c r="D390" s="75"/>
      <c r="E390" s="80"/>
      <c r="F390" s="79">
        <f>TRUNC(SUMIF(N384:N389, N383, F384:F389),0)</f>
        <v>3045</v>
      </c>
      <c r="G390" s="80"/>
      <c r="H390" s="79">
        <f>TRUNC(SUMIF(N384:N389, N383, H384:H389),0)</f>
        <v>3674</v>
      </c>
      <c r="I390" s="80"/>
      <c r="J390" s="79">
        <f>TRUNC(SUMIF(N384:N389, N383, J384:J389),0)</f>
        <v>0</v>
      </c>
      <c r="K390" s="80"/>
      <c r="L390" s="79">
        <f>F390+H390+J390</f>
        <v>6719</v>
      </c>
      <c r="M390" s="65" t="s">
        <v>52</v>
      </c>
      <c r="N390" s="66" t="s">
        <v>207</v>
      </c>
      <c r="O390" s="66" t="s">
        <v>207</v>
      </c>
      <c r="P390" s="66" t="s">
        <v>52</v>
      </c>
      <c r="Q390" s="66" t="s">
        <v>52</v>
      </c>
      <c r="R390" s="66" t="s">
        <v>52</v>
      </c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66" t="s">
        <v>52</v>
      </c>
      <c r="AW390" s="66" t="s">
        <v>52</v>
      </c>
      <c r="AX390" s="66" t="s">
        <v>52</v>
      </c>
      <c r="AY390" s="66" t="s">
        <v>52</v>
      </c>
      <c r="AZ390" s="66" t="s">
        <v>52</v>
      </c>
    </row>
    <row r="391" spans="1:52" ht="30" hidden="1" customHeight="1" x14ac:dyDescent="0.3">
      <c r="A391" s="75"/>
      <c r="B391" s="75"/>
      <c r="C391" s="75"/>
      <c r="D391" s="75"/>
      <c r="E391" s="80"/>
      <c r="F391" s="79"/>
      <c r="G391" s="80"/>
      <c r="H391" s="79"/>
      <c r="I391" s="80"/>
      <c r="J391" s="79"/>
      <c r="K391" s="80"/>
      <c r="L391" s="79"/>
      <c r="M391" s="75"/>
    </row>
    <row r="392" spans="1:52" ht="30" hidden="1" customHeight="1" x14ac:dyDescent="0.3">
      <c r="A392" s="230" t="s">
        <v>1074</v>
      </c>
      <c r="B392" s="230"/>
      <c r="C392" s="230"/>
      <c r="D392" s="230"/>
      <c r="E392" s="231"/>
      <c r="F392" s="232"/>
      <c r="G392" s="231"/>
      <c r="H392" s="232"/>
      <c r="I392" s="231"/>
      <c r="J392" s="232"/>
      <c r="K392" s="231"/>
      <c r="L392" s="232"/>
      <c r="M392" s="230"/>
      <c r="N392" s="78" t="s">
        <v>120</v>
      </c>
    </row>
    <row r="393" spans="1:52" ht="30" hidden="1" customHeight="1" x14ac:dyDescent="0.3">
      <c r="A393" s="65" t="s">
        <v>1060</v>
      </c>
      <c r="B393" s="65" t="s">
        <v>118</v>
      </c>
      <c r="C393" s="65" t="s">
        <v>734</v>
      </c>
      <c r="D393" s="75">
        <v>1</v>
      </c>
      <c r="E393" s="80">
        <f>단가대비표!O26</f>
        <v>5031</v>
      </c>
      <c r="F393" s="79">
        <f t="shared" ref="F393:F398" si="101">TRUNC(E393*D393,1)</f>
        <v>5031</v>
      </c>
      <c r="G393" s="80">
        <f>단가대비표!P26</f>
        <v>0</v>
      </c>
      <c r="H393" s="79">
        <f t="shared" ref="H393:H398" si="102">TRUNC(G393*D393,1)</f>
        <v>0</v>
      </c>
      <c r="I393" s="80">
        <f>단가대비표!V26</f>
        <v>0</v>
      </c>
      <c r="J393" s="79">
        <f t="shared" ref="J393:J398" si="103">TRUNC(I393*D393,1)</f>
        <v>0</v>
      </c>
      <c r="K393" s="80">
        <f t="shared" ref="K393:L398" si="104">TRUNC(E393+G393+I393,1)</f>
        <v>5031</v>
      </c>
      <c r="L393" s="79">
        <f t="shared" si="104"/>
        <v>5031</v>
      </c>
      <c r="M393" s="65" t="s">
        <v>52</v>
      </c>
      <c r="N393" s="66" t="s">
        <v>120</v>
      </c>
      <c r="O393" s="66" t="s">
        <v>1075</v>
      </c>
      <c r="P393" s="66" t="s">
        <v>64</v>
      </c>
      <c r="Q393" s="66" t="s">
        <v>64</v>
      </c>
      <c r="R393" s="66" t="s">
        <v>63</v>
      </c>
      <c r="S393" s="76"/>
      <c r="T393" s="76"/>
      <c r="U393" s="76"/>
      <c r="V393" s="76">
        <v>1</v>
      </c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66" t="s">
        <v>52</v>
      </c>
      <c r="AW393" s="66" t="s">
        <v>1076</v>
      </c>
      <c r="AX393" s="66" t="s">
        <v>52</v>
      </c>
      <c r="AY393" s="66" t="s">
        <v>52</v>
      </c>
      <c r="AZ393" s="66" t="s">
        <v>52</v>
      </c>
    </row>
    <row r="394" spans="1:52" ht="30" hidden="1" customHeight="1" x14ac:dyDescent="0.3">
      <c r="A394" s="65" t="s">
        <v>1060</v>
      </c>
      <c r="B394" s="65" t="s">
        <v>118</v>
      </c>
      <c r="C394" s="65" t="s">
        <v>734</v>
      </c>
      <c r="D394" s="75">
        <v>0.03</v>
      </c>
      <c r="E394" s="80">
        <f>단가대비표!O26</f>
        <v>5031</v>
      </c>
      <c r="F394" s="79">
        <f t="shared" si="101"/>
        <v>150.9</v>
      </c>
      <c r="G394" s="80">
        <f>단가대비표!P26</f>
        <v>0</v>
      </c>
      <c r="H394" s="79">
        <f t="shared" si="102"/>
        <v>0</v>
      </c>
      <c r="I394" s="80">
        <f>단가대비표!V26</f>
        <v>0</v>
      </c>
      <c r="J394" s="79">
        <f t="shared" si="103"/>
        <v>0</v>
      </c>
      <c r="K394" s="80">
        <f t="shared" si="104"/>
        <v>5031</v>
      </c>
      <c r="L394" s="79">
        <f t="shared" si="104"/>
        <v>150.9</v>
      </c>
      <c r="M394" s="65" t="s">
        <v>52</v>
      </c>
      <c r="N394" s="66" t="s">
        <v>120</v>
      </c>
      <c r="O394" s="66" t="s">
        <v>1075</v>
      </c>
      <c r="P394" s="66" t="s">
        <v>64</v>
      </c>
      <c r="Q394" s="66" t="s">
        <v>64</v>
      </c>
      <c r="R394" s="66" t="s">
        <v>63</v>
      </c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66" t="s">
        <v>52</v>
      </c>
      <c r="AW394" s="66" t="s">
        <v>1076</v>
      </c>
      <c r="AX394" s="66" t="s">
        <v>52</v>
      </c>
      <c r="AY394" s="66" t="s">
        <v>52</v>
      </c>
      <c r="AZ394" s="66" t="s">
        <v>52</v>
      </c>
    </row>
    <row r="395" spans="1:52" ht="30" hidden="1" customHeight="1" x14ac:dyDescent="0.3">
      <c r="A395" s="65" t="s">
        <v>737</v>
      </c>
      <c r="B395" s="65" t="s">
        <v>738</v>
      </c>
      <c r="C395" s="65" t="s">
        <v>505</v>
      </c>
      <c r="D395" s="75">
        <v>1</v>
      </c>
      <c r="E395" s="80">
        <f>TRUNC(SUMIF(V393:V398, RIGHTB(O395, 1), F393:F398)*U395, 2)</f>
        <v>100.62</v>
      </c>
      <c r="F395" s="79">
        <f t="shared" si="101"/>
        <v>100.6</v>
      </c>
      <c r="G395" s="80">
        <v>0</v>
      </c>
      <c r="H395" s="79">
        <f t="shared" si="102"/>
        <v>0</v>
      </c>
      <c r="I395" s="80">
        <v>0</v>
      </c>
      <c r="J395" s="79">
        <f t="shared" si="103"/>
        <v>0</v>
      </c>
      <c r="K395" s="80">
        <f t="shared" si="104"/>
        <v>100.6</v>
      </c>
      <c r="L395" s="79">
        <f t="shared" si="104"/>
        <v>100.6</v>
      </c>
      <c r="M395" s="65" t="s">
        <v>52</v>
      </c>
      <c r="N395" s="66" t="s">
        <v>120</v>
      </c>
      <c r="O395" s="66" t="s">
        <v>510</v>
      </c>
      <c r="P395" s="66" t="s">
        <v>64</v>
      </c>
      <c r="Q395" s="66" t="s">
        <v>64</v>
      </c>
      <c r="R395" s="66" t="s">
        <v>64</v>
      </c>
      <c r="S395" s="76">
        <v>0</v>
      </c>
      <c r="T395" s="76">
        <v>0</v>
      </c>
      <c r="U395" s="76">
        <v>0.02</v>
      </c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66" t="s">
        <v>52</v>
      </c>
      <c r="AW395" s="66" t="s">
        <v>1077</v>
      </c>
      <c r="AX395" s="66" t="s">
        <v>52</v>
      </c>
      <c r="AY395" s="66" t="s">
        <v>52</v>
      </c>
      <c r="AZ395" s="66" t="s">
        <v>52</v>
      </c>
    </row>
    <row r="396" spans="1:52" ht="30" hidden="1" customHeight="1" x14ac:dyDescent="0.3">
      <c r="A396" s="65" t="s">
        <v>681</v>
      </c>
      <c r="B396" s="65" t="s">
        <v>588</v>
      </c>
      <c r="C396" s="65" t="s">
        <v>589</v>
      </c>
      <c r="D396" s="75">
        <v>1.2E-2</v>
      </c>
      <c r="E396" s="80">
        <f>단가대비표!O114</f>
        <v>0</v>
      </c>
      <c r="F396" s="79">
        <f t="shared" si="101"/>
        <v>0</v>
      </c>
      <c r="G396" s="80">
        <f>단가대비표!P114</f>
        <v>95767</v>
      </c>
      <c r="H396" s="79">
        <f t="shared" si="102"/>
        <v>1149.2</v>
      </c>
      <c r="I396" s="80">
        <f>단가대비표!V114</f>
        <v>0</v>
      </c>
      <c r="J396" s="79">
        <f t="shared" si="103"/>
        <v>0</v>
      </c>
      <c r="K396" s="80">
        <f t="shared" si="104"/>
        <v>95767</v>
      </c>
      <c r="L396" s="79">
        <f t="shared" si="104"/>
        <v>1149.2</v>
      </c>
      <c r="M396" s="65" t="s">
        <v>52</v>
      </c>
      <c r="N396" s="66" t="s">
        <v>120</v>
      </c>
      <c r="O396" s="66" t="s">
        <v>682</v>
      </c>
      <c r="P396" s="66" t="s">
        <v>64</v>
      </c>
      <c r="Q396" s="66" t="s">
        <v>64</v>
      </c>
      <c r="R396" s="66" t="s">
        <v>63</v>
      </c>
      <c r="S396" s="76"/>
      <c r="T396" s="76"/>
      <c r="U396" s="76"/>
      <c r="V396" s="76"/>
      <c r="W396" s="76">
        <v>2</v>
      </c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66" t="s">
        <v>52</v>
      </c>
      <c r="AW396" s="66" t="s">
        <v>1078</v>
      </c>
      <c r="AX396" s="66" t="s">
        <v>52</v>
      </c>
      <c r="AY396" s="66" t="s">
        <v>52</v>
      </c>
      <c r="AZ396" s="66" t="s">
        <v>52</v>
      </c>
    </row>
    <row r="397" spans="1:52" ht="30" hidden="1" customHeight="1" x14ac:dyDescent="0.3">
      <c r="A397" s="65" t="s">
        <v>757</v>
      </c>
      <c r="B397" s="65" t="s">
        <v>588</v>
      </c>
      <c r="C397" s="65" t="s">
        <v>589</v>
      </c>
      <c r="D397" s="75">
        <v>1.2E-2</v>
      </c>
      <c r="E397" s="80">
        <f>단가대비표!O124</f>
        <v>0</v>
      </c>
      <c r="F397" s="79">
        <f t="shared" si="101"/>
        <v>0</v>
      </c>
      <c r="G397" s="80">
        <f>단가대비표!P124</f>
        <v>303632</v>
      </c>
      <c r="H397" s="79">
        <f t="shared" si="102"/>
        <v>3643.5</v>
      </c>
      <c r="I397" s="80">
        <f>단가대비표!V124</f>
        <v>0</v>
      </c>
      <c r="J397" s="79">
        <f t="shared" si="103"/>
        <v>0</v>
      </c>
      <c r="K397" s="80">
        <f t="shared" si="104"/>
        <v>303632</v>
      </c>
      <c r="L397" s="79">
        <f t="shared" si="104"/>
        <v>3643.5</v>
      </c>
      <c r="M397" s="65" t="s">
        <v>52</v>
      </c>
      <c r="N397" s="66" t="s">
        <v>120</v>
      </c>
      <c r="O397" s="66" t="s">
        <v>758</v>
      </c>
      <c r="P397" s="66" t="s">
        <v>64</v>
      </c>
      <c r="Q397" s="66" t="s">
        <v>64</v>
      </c>
      <c r="R397" s="66" t="s">
        <v>63</v>
      </c>
      <c r="S397" s="76"/>
      <c r="T397" s="76"/>
      <c r="U397" s="76"/>
      <c r="V397" s="76"/>
      <c r="W397" s="76">
        <v>2</v>
      </c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66" t="s">
        <v>52</v>
      </c>
      <c r="AW397" s="66" t="s">
        <v>1079</v>
      </c>
      <c r="AX397" s="66" t="s">
        <v>52</v>
      </c>
      <c r="AY397" s="66" t="s">
        <v>52</v>
      </c>
      <c r="AZ397" s="66" t="s">
        <v>52</v>
      </c>
    </row>
    <row r="398" spans="1:52" ht="30" hidden="1" customHeight="1" x14ac:dyDescent="0.3">
      <c r="A398" s="65" t="s">
        <v>687</v>
      </c>
      <c r="B398" s="65" t="s">
        <v>3057</v>
      </c>
      <c r="C398" s="65" t="s">
        <v>505</v>
      </c>
      <c r="D398" s="75">
        <v>1</v>
      </c>
      <c r="E398" s="80">
        <f>ROUND(0.02*H399,2)</f>
        <v>95.84</v>
      </c>
      <c r="F398" s="79">
        <f t="shared" si="101"/>
        <v>95.8</v>
      </c>
      <c r="G398" s="80">
        <v>0</v>
      </c>
      <c r="H398" s="79">
        <f t="shared" si="102"/>
        <v>0</v>
      </c>
      <c r="I398" s="80">
        <v>0</v>
      </c>
      <c r="J398" s="79">
        <f t="shared" si="103"/>
        <v>0</v>
      </c>
      <c r="K398" s="80">
        <f t="shared" si="104"/>
        <v>95.8</v>
      </c>
      <c r="L398" s="79">
        <f t="shared" si="104"/>
        <v>95.8</v>
      </c>
      <c r="M398" s="65" t="s">
        <v>52</v>
      </c>
      <c r="N398" s="66" t="s">
        <v>120</v>
      </c>
      <c r="O398" s="66" t="s">
        <v>542</v>
      </c>
      <c r="P398" s="66" t="s">
        <v>64</v>
      </c>
      <c r="Q398" s="66" t="s">
        <v>64</v>
      </c>
      <c r="R398" s="66" t="s">
        <v>64</v>
      </c>
      <c r="S398" s="76">
        <v>1</v>
      </c>
      <c r="T398" s="76">
        <v>0</v>
      </c>
      <c r="U398" s="76">
        <v>0.03</v>
      </c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66" t="s">
        <v>52</v>
      </c>
      <c r="AW398" s="66" t="s">
        <v>1080</v>
      </c>
      <c r="AX398" s="66" t="s">
        <v>52</v>
      </c>
      <c r="AY398" s="66" t="s">
        <v>52</v>
      </c>
      <c r="AZ398" s="66" t="s">
        <v>52</v>
      </c>
    </row>
    <row r="399" spans="1:52" ht="30" hidden="1" customHeight="1" x14ac:dyDescent="0.3">
      <c r="A399" s="65" t="s">
        <v>595</v>
      </c>
      <c r="B399" s="65" t="s">
        <v>52</v>
      </c>
      <c r="C399" s="65" t="s">
        <v>52</v>
      </c>
      <c r="D399" s="75"/>
      <c r="E399" s="80"/>
      <c r="F399" s="79">
        <f>TRUNC(SUMIF(N393:N398, N392, F393:F398),0)</f>
        <v>5378</v>
      </c>
      <c r="G399" s="80"/>
      <c r="H399" s="79">
        <f>TRUNC(SUMIF(N393:N398, N392, H393:H398),0)</f>
        <v>4792</v>
      </c>
      <c r="I399" s="80"/>
      <c r="J399" s="79">
        <f>TRUNC(SUMIF(N393:N398, N392, J393:J398),0)</f>
        <v>0</v>
      </c>
      <c r="K399" s="80"/>
      <c r="L399" s="79">
        <f>F399+H399+J399</f>
        <v>10170</v>
      </c>
      <c r="M399" s="65" t="s">
        <v>52</v>
      </c>
      <c r="N399" s="66" t="s">
        <v>207</v>
      </c>
      <c r="O399" s="66" t="s">
        <v>207</v>
      </c>
      <c r="P399" s="66" t="s">
        <v>52</v>
      </c>
      <c r="Q399" s="66" t="s">
        <v>52</v>
      </c>
      <c r="R399" s="66" t="s">
        <v>52</v>
      </c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66" t="s">
        <v>52</v>
      </c>
      <c r="AW399" s="66" t="s">
        <v>52</v>
      </c>
      <c r="AX399" s="66" t="s">
        <v>52</v>
      </c>
      <c r="AY399" s="66" t="s">
        <v>52</v>
      </c>
      <c r="AZ399" s="66" t="s">
        <v>52</v>
      </c>
    </row>
    <row r="400" spans="1:52" ht="30" hidden="1" customHeight="1" x14ac:dyDescent="0.3">
      <c r="A400" s="75"/>
      <c r="B400" s="75"/>
      <c r="C400" s="75"/>
      <c r="D400" s="75"/>
      <c r="E400" s="80"/>
      <c r="F400" s="79"/>
      <c r="G400" s="80"/>
      <c r="H400" s="79"/>
      <c r="I400" s="80"/>
      <c r="J400" s="79"/>
      <c r="K400" s="80"/>
      <c r="L400" s="79"/>
      <c r="M400" s="75"/>
    </row>
    <row r="401" spans="1:52" ht="30" hidden="1" customHeight="1" x14ac:dyDescent="0.3">
      <c r="A401" s="230" t="s">
        <v>1081</v>
      </c>
      <c r="B401" s="230"/>
      <c r="C401" s="230"/>
      <c r="D401" s="230"/>
      <c r="E401" s="231"/>
      <c r="F401" s="232"/>
      <c r="G401" s="231"/>
      <c r="H401" s="232"/>
      <c r="I401" s="231"/>
      <c r="J401" s="232"/>
      <c r="K401" s="231"/>
      <c r="L401" s="232"/>
      <c r="M401" s="230"/>
      <c r="N401" s="78" t="s">
        <v>124</v>
      </c>
    </row>
    <row r="402" spans="1:52" ht="30" hidden="1" customHeight="1" x14ac:dyDescent="0.3">
      <c r="A402" s="65" t="s">
        <v>1060</v>
      </c>
      <c r="B402" s="65" t="s">
        <v>122</v>
      </c>
      <c r="C402" s="65" t="s">
        <v>734</v>
      </c>
      <c r="D402" s="75">
        <v>1</v>
      </c>
      <c r="E402" s="80">
        <f>단가대비표!O27</f>
        <v>26476</v>
      </c>
      <c r="F402" s="79">
        <f t="shared" ref="F402:F407" si="105">TRUNC(E402*D402,1)</f>
        <v>26476</v>
      </c>
      <c r="G402" s="80">
        <f>단가대비표!P27</f>
        <v>0</v>
      </c>
      <c r="H402" s="79">
        <f t="shared" ref="H402:H407" si="106">TRUNC(G402*D402,1)</f>
        <v>0</v>
      </c>
      <c r="I402" s="80">
        <f>단가대비표!V27</f>
        <v>0</v>
      </c>
      <c r="J402" s="79">
        <f t="shared" ref="J402:J407" si="107">TRUNC(I402*D402,1)</f>
        <v>0</v>
      </c>
      <c r="K402" s="80">
        <f t="shared" ref="K402:L407" si="108">TRUNC(E402+G402+I402,1)</f>
        <v>26476</v>
      </c>
      <c r="L402" s="79">
        <f t="shared" si="108"/>
        <v>26476</v>
      </c>
      <c r="M402" s="65" t="s">
        <v>52</v>
      </c>
      <c r="N402" s="66" t="s">
        <v>124</v>
      </c>
      <c r="O402" s="66" t="s">
        <v>1082</v>
      </c>
      <c r="P402" s="66" t="s">
        <v>64</v>
      </c>
      <c r="Q402" s="66" t="s">
        <v>64</v>
      </c>
      <c r="R402" s="66" t="s">
        <v>63</v>
      </c>
      <c r="S402" s="76"/>
      <c r="T402" s="76"/>
      <c r="U402" s="76"/>
      <c r="V402" s="76">
        <v>1</v>
      </c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66" t="s">
        <v>52</v>
      </c>
      <c r="AW402" s="66" t="s">
        <v>1083</v>
      </c>
      <c r="AX402" s="66" t="s">
        <v>52</v>
      </c>
      <c r="AY402" s="66" t="s">
        <v>52</v>
      </c>
      <c r="AZ402" s="66" t="s">
        <v>52</v>
      </c>
    </row>
    <row r="403" spans="1:52" ht="30" hidden="1" customHeight="1" x14ac:dyDescent="0.3">
      <c r="A403" s="65" t="s">
        <v>1060</v>
      </c>
      <c r="B403" s="65" t="s">
        <v>122</v>
      </c>
      <c r="C403" s="65" t="s">
        <v>734</v>
      </c>
      <c r="D403" s="75">
        <v>0.03</v>
      </c>
      <c r="E403" s="80">
        <f>단가대비표!O27</f>
        <v>26476</v>
      </c>
      <c r="F403" s="79">
        <f t="shared" si="105"/>
        <v>794.2</v>
      </c>
      <c r="G403" s="80">
        <f>단가대비표!P27</f>
        <v>0</v>
      </c>
      <c r="H403" s="79">
        <f t="shared" si="106"/>
        <v>0</v>
      </c>
      <c r="I403" s="80">
        <f>단가대비표!V27</f>
        <v>0</v>
      </c>
      <c r="J403" s="79">
        <f t="shared" si="107"/>
        <v>0</v>
      </c>
      <c r="K403" s="80">
        <f t="shared" si="108"/>
        <v>26476</v>
      </c>
      <c r="L403" s="79">
        <f t="shared" si="108"/>
        <v>794.2</v>
      </c>
      <c r="M403" s="65" t="s">
        <v>52</v>
      </c>
      <c r="N403" s="66" t="s">
        <v>124</v>
      </c>
      <c r="O403" s="66" t="s">
        <v>1082</v>
      </c>
      <c r="P403" s="66" t="s">
        <v>64</v>
      </c>
      <c r="Q403" s="66" t="s">
        <v>64</v>
      </c>
      <c r="R403" s="66" t="s">
        <v>63</v>
      </c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66" t="s">
        <v>52</v>
      </c>
      <c r="AW403" s="66" t="s">
        <v>1083</v>
      </c>
      <c r="AX403" s="66" t="s">
        <v>52</v>
      </c>
      <c r="AY403" s="66" t="s">
        <v>52</v>
      </c>
      <c r="AZ403" s="66" t="s">
        <v>52</v>
      </c>
    </row>
    <row r="404" spans="1:52" ht="30" hidden="1" customHeight="1" x14ac:dyDescent="0.3">
      <c r="A404" s="65" t="s">
        <v>737</v>
      </c>
      <c r="B404" s="65" t="s">
        <v>738</v>
      </c>
      <c r="C404" s="65" t="s">
        <v>505</v>
      </c>
      <c r="D404" s="75">
        <v>1</v>
      </c>
      <c r="E404" s="80">
        <f>TRUNC(SUMIF(V402:V407, RIGHTB(O404, 1), F402:F407)*U404, 2)</f>
        <v>529.52</v>
      </c>
      <c r="F404" s="79">
        <f t="shared" si="105"/>
        <v>529.5</v>
      </c>
      <c r="G404" s="80">
        <v>0</v>
      </c>
      <c r="H404" s="79">
        <f t="shared" si="106"/>
        <v>0</v>
      </c>
      <c r="I404" s="80">
        <v>0</v>
      </c>
      <c r="J404" s="79">
        <f t="shared" si="107"/>
        <v>0</v>
      </c>
      <c r="K404" s="80">
        <f t="shared" si="108"/>
        <v>529.5</v>
      </c>
      <c r="L404" s="79">
        <f t="shared" si="108"/>
        <v>529.5</v>
      </c>
      <c r="M404" s="65" t="s">
        <v>52</v>
      </c>
      <c r="N404" s="66" t="s">
        <v>124</v>
      </c>
      <c r="O404" s="66" t="s">
        <v>510</v>
      </c>
      <c r="P404" s="66" t="s">
        <v>64</v>
      </c>
      <c r="Q404" s="66" t="s">
        <v>64</v>
      </c>
      <c r="R404" s="66" t="s">
        <v>64</v>
      </c>
      <c r="S404" s="76">
        <v>0</v>
      </c>
      <c r="T404" s="76">
        <v>0</v>
      </c>
      <c r="U404" s="76">
        <v>0.02</v>
      </c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66" t="s">
        <v>52</v>
      </c>
      <c r="AW404" s="66" t="s">
        <v>1084</v>
      </c>
      <c r="AX404" s="66" t="s">
        <v>52</v>
      </c>
      <c r="AY404" s="66" t="s">
        <v>52</v>
      </c>
      <c r="AZ404" s="66" t="s">
        <v>52</v>
      </c>
    </row>
    <row r="405" spans="1:52" ht="30" hidden="1" customHeight="1" x14ac:dyDescent="0.3">
      <c r="A405" s="65" t="s">
        <v>681</v>
      </c>
      <c r="B405" s="65" t="s">
        <v>588</v>
      </c>
      <c r="C405" s="65" t="s">
        <v>589</v>
      </c>
      <c r="D405" s="75">
        <v>1.7100000000000001E-2</v>
      </c>
      <c r="E405" s="80">
        <f>단가대비표!O114</f>
        <v>0</v>
      </c>
      <c r="F405" s="79">
        <f t="shared" si="105"/>
        <v>0</v>
      </c>
      <c r="G405" s="80">
        <f>단가대비표!P114</f>
        <v>95767</v>
      </c>
      <c r="H405" s="79">
        <f t="shared" si="106"/>
        <v>1637.6</v>
      </c>
      <c r="I405" s="80">
        <f>단가대비표!V114</f>
        <v>0</v>
      </c>
      <c r="J405" s="79">
        <f t="shared" si="107"/>
        <v>0</v>
      </c>
      <c r="K405" s="80">
        <f t="shared" si="108"/>
        <v>95767</v>
      </c>
      <c r="L405" s="79">
        <f t="shared" si="108"/>
        <v>1637.6</v>
      </c>
      <c r="M405" s="65" t="s">
        <v>52</v>
      </c>
      <c r="N405" s="66" t="s">
        <v>124</v>
      </c>
      <c r="O405" s="66" t="s">
        <v>682</v>
      </c>
      <c r="P405" s="66" t="s">
        <v>64</v>
      </c>
      <c r="Q405" s="66" t="s">
        <v>64</v>
      </c>
      <c r="R405" s="66" t="s">
        <v>63</v>
      </c>
      <c r="S405" s="76"/>
      <c r="T405" s="76"/>
      <c r="U405" s="76"/>
      <c r="V405" s="76"/>
      <c r="W405" s="76">
        <v>2</v>
      </c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66" t="s">
        <v>52</v>
      </c>
      <c r="AW405" s="66" t="s">
        <v>1085</v>
      </c>
      <c r="AX405" s="66" t="s">
        <v>52</v>
      </c>
      <c r="AY405" s="66" t="s">
        <v>52</v>
      </c>
      <c r="AZ405" s="66" t="s">
        <v>52</v>
      </c>
    </row>
    <row r="406" spans="1:52" ht="30" hidden="1" customHeight="1" x14ac:dyDescent="0.3">
      <c r="A406" s="65" t="s">
        <v>757</v>
      </c>
      <c r="B406" s="65" t="s">
        <v>588</v>
      </c>
      <c r="C406" s="65" t="s">
        <v>589</v>
      </c>
      <c r="D406" s="75">
        <v>1.7100000000000001E-2</v>
      </c>
      <c r="E406" s="80">
        <f>단가대비표!O124</f>
        <v>0</v>
      </c>
      <c r="F406" s="79">
        <f t="shared" si="105"/>
        <v>0</v>
      </c>
      <c r="G406" s="80">
        <f>단가대비표!P124</f>
        <v>303632</v>
      </c>
      <c r="H406" s="79">
        <f t="shared" si="106"/>
        <v>5192.1000000000004</v>
      </c>
      <c r="I406" s="80">
        <f>단가대비표!V124</f>
        <v>0</v>
      </c>
      <c r="J406" s="79">
        <f t="shared" si="107"/>
        <v>0</v>
      </c>
      <c r="K406" s="80">
        <f t="shared" si="108"/>
        <v>303632</v>
      </c>
      <c r="L406" s="79">
        <f t="shared" si="108"/>
        <v>5192.1000000000004</v>
      </c>
      <c r="M406" s="65" t="s">
        <v>52</v>
      </c>
      <c r="N406" s="66" t="s">
        <v>124</v>
      </c>
      <c r="O406" s="66" t="s">
        <v>758</v>
      </c>
      <c r="P406" s="66" t="s">
        <v>64</v>
      </c>
      <c r="Q406" s="66" t="s">
        <v>64</v>
      </c>
      <c r="R406" s="66" t="s">
        <v>63</v>
      </c>
      <c r="S406" s="76"/>
      <c r="T406" s="76"/>
      <c r="U406" s="76"/>
      <c r="V406" s="76"/>
      <c r="W406" s="76">
        <v>2</v>
      </c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66" t="s">
        <v>52</v>
      </c>
      <c r="AW406" s="66" t="s">
        <v>1086</v>
      </c>
      <c r="AX406" s="66" t="s">
        <v>52</v>
      </c>
      <c r="AY406" s="66" t="s">
        <v>52</v>
      </c>
      <c r="AZ406" s="66" t="s">
        <v>52</v>
      </c>
    </row>
    <row r="407" spans="1:52" ht="30" hidden="1" customHeight="1" x14ac:dyDescent="0.3">
      <c r="A407" s="65" t="s">
        <v>687</v>
      </c>
      <c r="B407" s="65" t="s">
        <v>3057</v>
      </c>
      <c r="C407" s="65" t="s">
        <v>505</v>
      </c>
      <c r="D407" s="75">
        <v>1</v>
      </c>
      <c r="E407" s="80">
        <f>ROUND(0.02*H408,2)</f>
        <v>136.58000000000001</v>
      </c>
      <c r="F407" s="79">
        <f t="shared" si="105"/>
        <v>136.5</v>
      </c>
      <c r="G407" s="80">
        <v>0</v>
      </c>
      <c r="H407" s="79">
        <f t="shared" si="106"/>
        <v>0</v>
      </c>
      <c r="I407" s="80">
        <v>0</v>
      </c>
      <c r="J407" s="79">
        <f t="shared" si="107"/>
        <v>0</v>
      </c>
      <c r="K407" s="80">
        <f t="shared" si="108"/>
        <v>136.5</v>
      </c>
      <c r="L407" s="79">
        <f t="shared" si="108"/>
        <v>136.5</v>
      </c>
      <c r="M407" s="65" t="s">
        <v>52</v>
      </c>
      <c r="N407" s="66" t="s">
        <v>124</v>
      </c>
      <c r="O407" s="66" t="s">
        <v>542</v>
      </c>
      <c r="P407" s="66" t="s">
        <v>64</v>
      </c>
      <c r="Q407" s="66" t="s">
        <v>64</v>
      </c>
      <c r="R407" s="66" t="s">
        <v>64</v>
      </c>
      <c r="S407" s="76">
        <v>1</v>
      </c>
      <c r="T407" s="76">
        <v>0</v>
      </c>
      <c r="U407" s="76">
        <v>0.03</v>
      </c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66" t="s">
        <v>52</v>
      </c>
      <c r="AW407" s="66" t="s">
        <v>1087</v>
      </c>
      <c r="AX407" s="66" t="s">
        <v>52</v>
      </c>
      <c r="AY407" s="66" t="s">
        <v>52</v>
      </c>
      <c r="AZ407" s="66" t="s">
        <v>52</v>
      </c>
    </row>
    <row r="408" spans="1:52" ht="30" hidden="1" customHeight="1" x14ac:dyDescent="0.3">
      <c r="A408" s="65" t="s">
        <v>595</v>
      </c>
      <c r="B408" s="65" t="s">
        <v>52</v>
      </c>
      <c r="C408" s="65" t="s">
        <v>52</v>
      </c>
      <c r="D408" s="75"/>
      <c r="E408" s="80"/>
      <c r="F408" s="79">
        <f>TRUNC(SUMIF(N402:N407, N401, F402:F407),0)</f>
        <v>27936</v>
      </c>
      <c r="G408" s="80"/>
      <c r="H408" s="79">
        <f>TRUNC(SUMIF(N402:N407, N401, H402:H407),0)</f>
        <v>6829</v>
      </c>
      <c r="I408" s="80"/>
      <c r="J408" s="79">
        <f>TRUNC(SUMIF(N402:N407, N401, J402:J407),0)</f>
        <v>0</v>
      </c>
      <c r="K408" s="80"/>
      <c r="L408" s="79">
        <f>F408+H408+J408</f>
        <v>34765</v>
      </c>
      <c r="M408" s="65" t="s">
        <v>52</v>
      </c>
      <c r="N408" s="66" t="s">
        <v>207</v>
      </c>
      <c r="O408" s="66" t="s">
        <v>207</v>
      </c>
      <c r="P408" s="66" t="s">
        <v>52</v>
      </c>
      <c r="Q408" s="66" t="s">
        <v>52</v>
      </c>
      <c r="R408" s="66" t="s">
        <v>52</v>
      </c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66" t="s">
        <v>52</v>
      </c>
      <c r="AW408" s="66" t="s">
        <v>52</v>
      </c>
      <c r="AX408" s="66" t="s">
        <v>52</v>
      </c>
      <c r="AY408" s="66" t="s">
        <v>52</v>
      </c>
      <c r="AZ408" s="66" t="s">
        <v>52</v>
      </c>
    </row>
    <row r="409" spans="1:52" ht="30" hidden="1" customHeight="1" x14ac:dyDescent="0.3">
      <c r="A409" s="75"/>
      <c r="B409" s="75"/>
      <c r="C409" s="75"/>
      <c r="D409" s="75"/>
      <c r="E409" s="80"/>
      <c r="F409" s="79"/>
      <c r="G409" s="80"/>
      <c r="H409" s="79"/>
      <c r="I409" s="80"/>
      <c r="J409" s="79"/>
      <c r="K409" s="80"/>
      <c r="L409" s="79"/>
      <c r="M409" s="75"/>
    </row>
    <row r="410" spans="1:52" ht="30" hidden="1" customHeight="1" x14ac:dyDescent="0.3">
      <c r="A410" s="230" t="s">
        <v>1088</v>
      </c>
      <c r="B410" s="230"/>
      <c r="C410" s="230"/>
      <c r="D410" s="230"/>
      <c r="E410" s="231"/>
      <c r="F410" s="232"/>
      <c r="G410" s="231"/>
      <c r="H410" s="232"/>
      <c r="I410" s="231"/>
      <c r="J410" s="232"/>
      <c r="K410" s="231"/>
      <c r="L410" s="232"/>
      <c r="M410" s="230"/>
      <c r="N410" s="78" t="s">
        <v>389</v>
      </c>
    </row>
    <row r="411" spans="1:52" ht="30" hidden="1" customHeight="1" x14ac:dyDescent="0.3">
      <c r="A411" s="65" t="s">
        <v>1060</v>
      </c>
      <c r="B411" s="65" t="s">
        <v>387</v>
      </c>
      <c r="C411" s="65" t="s">
        <v>734</v>
      </c>
      <c r="D411" s="75">
        <v>1</v>
      </c>
      <c r="E411" s="80">
        <f>단가대비표!O23</f>
        <v>2138</v>
      </c>
      <c r="F411" s="79">
        <f>TRUNC(E411*D411,1)</f>
        <v>2138</v>
      </c>
      <c r="G411" s="80">
        <f>단가대비표!P23</f>
        <v>0</v>
      </c>
      <c r="H411" s="79">
        <f>TRUNC(G411*D411,1)</f>
        <v>0</v>
      </c>
      <c r="I411" s="80">
        <f>단가대비표!V23</f>
        <v>0</v>
      </c>
      <c r="J411" s="79">
        <f>TRUNC(I411*D411,1)</f>
        <v>0</v>
      </c>
      <c r="K411" s="80">
        <f t="shared" ref="K411:L415" si="109">TRUNC(E411+G411+I411,1)</f>
        <v>2138</v>
      </c>
      <c r="L411" s="79">
        <f t="shared" si="109"/>
        <v>2138</v>
      </c>
      <c r="M411" s="65" t="s">
        <v>52</v>
      </c>
      <c r="N411" s="66" t="s">
        <v>389</v>
      </c>
      <c r="O411" s="66" t="s">
        <v>1089</v>
      </c>
      <c r="P411" s="66" t="s">
        <v>64</v>
      </c>
      <c r="Q411" s="66" t="s">
        <v>64</v>
      </c>
      <c r="R411" s="66" t="s">
        <v>63</v>
      </c>
      <c r="S411" s="76"/>
      <c r="T411" s="76"/>
      <c r="U411" s="76"/>
      <c r="V411" s="76">
        <v>1</v>
      </c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66" t="s">
        <v>52</v>
      </c>
      <c r="AW411" s="66" t="s">
        <v>1090</v>
      </c>
      <c r="AX411" s="66" t="s">
        <v>52</v>
      </c>
      <c r="AY411" s="66" t="s">
        <v>52</v>
      </c>
      <c r="AZ411" s="66" t="s">
        <v>52</v>
      </c>
    </row>
    <row r="412" spans="1:52" ht="30" hidden="1" customHeight="1" x14ac:dyDescent="0.3">
      <c r="A412" s="65" t="s">
        <v>1060</v>
      </c>
      <c r="B412" s="65" t="s">
        <v>387</v>
      </c>
      <c r="C412" s="65" t="s">
        <v>734</v>
      </c>
      <c r="D412" s="75">
        <v>0.05</v>
      </c>
      <c r="E412" s="80">
        <f>단가대비표!O23</f>
        <v>2138</v>
      </c>
      <c r="F412" s="79">
        <f>TRUNC(E412*D412,1)</f>
        <v>106.9</v>
      </c>
      <c r="G412" s="80">
        <f>단가대비표!P23</f>
        <v>0</v>
      </c>
      <c r="H412" s="79">
        <f>TRUNC(G412*D412,1)</f>
        <v>0</v>
      </c>
      <c r="I412" s="80">
        <f>단가대비표!V23</f>
        <v>0</v>
      </c>
      <c r="J412" s="79">
        <f>TRUNC(I412*D412,1)</f>
        <v>0</v>
      </c>
      <c r="K412" s="80">
        <f t="shared" si="109"/>
        <v>2138</v>
      </c>
      <c r="L412" s="79">
        <f t="shared" si="109"/>
        <v>106.9</v>
      </c>
      <c r="M412" s="65" t="s">
        <v>52</v>
      </c>
      <c r="N412" s="66" t="s">
        <v>389</v>
      </c>
      <c r="O412" s="66" t="s">
        <v>1089</v>
      </c>
      <c r="P412" s="66" t="s">
        <v>64</v>
      </c>
      <c r="Q412" s="66" t="s">
        <v>64</v>
      </c>
      <c r="R412" s="66" t="s">
        <v>63</v>
      </c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66" t="s">
        <v>52</v>
      </c>
      <c r="AW412" s="66" t="s">
        <v>1090</v>
      </c>
      <c r="AX412" s="66" t="s">
        <v>52</v>
      </c>
      <c r="AY412" s="66" t="s">
        <v>52</v>
      </c>
      <c r="AZ412" s="66" t="s">
        <v>52</v>
      </c>
    </row>
    <row r="413" spans="1:52" ht="30" hidden="1" customHeight="1" x14ac:dyDescent="0.3">
      <c r="A413" s="65" t="s">
        <v>737</v>
      </c>
      <c r="B413" s="65" t="s">
        <v>738</v>
      </c>
      <c r="C413" s="65" t="s">
        <v>505</v>
      </c>
      <c r="D413" s="75">
        <v>1</v>
      </c>
      <c r="E413" s="80">
        <f>TRUNC(SUMIF(V411:V415, RIGHTB(O413, 1), F411:F415)*U413, 2)</f>
        <v>42.76</v>
      </c>
      <c r="F413" s="79">
        <f>TRUNC(E413*D413,1)</f>
        <v>42.7</v>
      </c>
      <c r="G413" s="80">
        <v>0</v>
      </c>
      <c r="H413" s="79">
        <f>TRUNC(G413*D413,1)</f>
        <v>0</v>
      </c>
      <c r="I413" s="80">
        <v>0</v>
      </c>
      <c r="J413" s="79">
        <f>TRUNC(I413*D413,1)</f>
        <v>0</v>
      </c>
      <c r="K413" s="80">
        <f t="shared" si="109"/>
        <v>42.7</v>
      </c>
      <c r="L413" s="79">
        <f t="shared" si="109"/>
        <v>42.7</v>
      </c>
      <c r="M413" s="65" t="s">
        <v>52</v>
      </c>
      <c r="N413" s="66" t="s">
        <v>389</v>
      </c>
      <c r="O413" s="66" t="s">
        <v>510</v>
      </c>
      <c r="P413" s="66" t="s">
        <v>64</v>
      </c>
      <c r="Q413" s="66" t="s">
        <v>64</v>
      </c>
      <c r="R413" s="66" t="s">
        <v>64</v>
      </c>
      <c r="S413" s="76">
        <v>0</v>
      </c>
      <c r="T413" s="76">
        <v>0</v>
      </c>
      <c r="U413" s="76">
        <v>0.02</v>
      </c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66" t="s">
        <v>52</v>
      </c>
      <c r="AW413" s="66" t="s">
        <v>1091</v>
      </c>
      <c r="AX413" s="66" t="s">
        <v>52</v>
      </c>
      <c r="AY413" s="66" t="s">
        <v>52</v>
      </c>
      <c r="AZ413" s="66" t="s">
        <v>52</v>
      </c>
    </row>
    <row r="414" spans="1:52" ht="30" hidden="1" customHeight="1" x14ac:dyDescent="0.3">
      <c r="A414" s="65" t="s">
        <v>757</v>
      </c>
      <c r="B414" s="65" t="s">
        <v>588</v>
      </c>
      <c r="C414" s="65" t="s">
        <v>589</v>
      </c>
      <c r="D414" s="75">
        <v>1.6E-2</v>
      </c>
      <c r="E414" s="80">
        <f>단가대비표!O124</f>
        <v>0</v>
      </c>
      <c r="F414" s="79">
        <f>TRUNC(E414*D414,1)</f>
        <v>0</v>
      </c>
      <c r="G414" s="80">
        <f>단가대비표!P124</f>
        <v>303632</v>
      </c>
      <c r="H414" s="79">
        <f>TRUNC(G414*D414,1)</f>
        <v>4858.1000000000004</v>
      </c>
      <c r="I414" s="80">
        <f>단가대비표!V124</f>
        <v>0</v>
      </c>
      <c r="J414" s="79">
        <f>TRUNC(I414*D414,1)</f>
        <v>0</v>
      </c>
      <c r="K414" s="80">
        <f t="shared" si="109"/>
        <v>303632</v>
      </c>
      <c r="L414" s="79">
        <f t="shared" si="109"/>
        <v>4858.1000000000004</v>
      </c>
      <c r="M414" s="65" t="s">
        <v>52</v>
      </c>
      <c r="N414" s="66" t="s">
        <v>389</v>
      </c>
      <c r="O414" s="66" t="s">
        <v>758</v>
      </c>
      <c r="P414" s="66" t="s">
        <v>64</v>
      </c>
      <c r="Q414" s="66" t="s">
        <v>64</v>
      </c>
      <c r="R414" s="66" t="s">
        <v>63</v>
      </c>
      <c r="S414" s="76"/>
      <c r="T414" s="76"/>
      <c r="U414" s="76"/>
      <c r="V414" s="76"/>
      <c r="W414" s="76">
        <v>2</v>
      </c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66" t="s">
        <v>52</v>
      </c>
      <c r="AW414" s="66" t="s">
        <v>1092</v>
      </c>
      <c r="AX414" s="66" t="s">
        <v>52</v>
      </c>
      <c r="AY414" s="66" t="s">
        <v>52</v>
      </c>
      <c r="AZ414" s="66" t="s">
        <v>52</v>
      </c>
    </row>
    <row r="415" spans="1:52" ht="30" hidden="1" customHeight="1" x14ac:dyDescent="0.3">
      <c r="A415" s="65" t="s">
        <v>687</v>
      </c>
      <c r="B415" s="65" t="s">
        <v>3057</v>
      </c>
      <c r="C415" s="65" t="s">
        <v>505</v>
      </c>
      <c r="D415" s="75">
        <v>1</v>
      </c>
      <c r="E415" s="80">
        <f>ROUND(0.02*H416,2)</f>
        <v>97.16</v>
      </c>
      <c r="F415" s="79">
        <f>TRUNC(E415*D415,1)</f>
        <v>97.1</v>
      </c>
      <c r="G415" s="80">
        <v>0</v>
      </c>
      <c r="H415" s="79">
        <f>TRUNC(G415*D415,1)</f>
        <v>0</v>
      </c>
      <c r="I415" s="80">
        <v>0</v>
      </c>
      <c r="J415" s="79">
        <f>TRUNC(I415*D415,1)</f>
        <v>0</v>
      </c>
      <c r="K415" s="80">
        <f t="shared" si="109"/>
        <v>97.1</v>
      </c>
      <c r="L415" s="79">
        <f t="shared" si="109"/>
        <v>97.1</v>
      </c>
      <c r="M415" s="65" t="s">
        <v>52</v>
      </c>
      <c r="N415" s="66" t="s">
        <v>389</v>
      </c>
      <c r="O415" s="66" t="s">
        <v>542</v>
      </c>
      <c r="P415" s="66" t="s">
        <v>64</v>
      </c>
      <c r="Q415" s="66" t="s">
        <v>64</v>
      </c>
      <c r="R415" s="66" t="s">
        <v>64</v>
      </c>
      <c r="S415" s="76">
        <v>1</v>
      </c>
      <c r="T415" s="76">
        <v>0</v>
      </c>
      <c r="U415" s="76">
        <v>0.03</v>
      </c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66" t="s">
        <v>52</v>
      </c>
      <c r="AW415" s="66" t="s">
        <v>1093</v>
      </c>
      <c r="AX415" s="66" t="s">
        <v>52</v>
      </c>
      <c r="AY415" s="66" t="s">
        <v>52</v>
      </c>
      <c r="AZ415" s="66" t="s">
        <v>52</v>
      </c>
    </row>
    <row r="416" spans="1:52" ht="30" hidden="1" customHeight="1" x14ac:dyDescent="0.3">
      <c r="A416" s="65" t="s">
        <v>595</v>
      </c>
      <c r="B416" s="65" t="s">
        <v>52</v>
      </c>
      <c r="C416" s="65" t="s">
        <v>52</v>
      </c>
      <c r="D416" s="75"/>
      <c r="E416" s="80"/>
      <c r="F416" s="79">
        <f>TRUNC(SUMIF(N411:N415, N410, F411:F415),0)</f>
        <v>2384</v>
      </c>
      <c r="G416" s="80"/>
      <c r="H416" s="79">
        <f>TRUNC(SUMIF(N411:N415, N410, H411:H415),0)</f>
        <v>4858</v>
      </c>
      <c r="I416" s="80"/>
      <c r="J416" s="79">
        <f>TRUNC(SUMIF(N411:N415, N410, J411:J415),0)</f>
        <v>0</v>
      </c>
      <c r="K416" s="80"/>
      <c r="L416" s="79">
        <f>F416+H416+J416</f>
        <v>7242</v>
      </c>
      <c r="M416" s="65" t="s">
        <v>52</v>
      </c>
      <c r="N416" s="66" t="s">
        <v>207</v>
      </c>
      <c r="O416" s="66" t="s">
        <v>207</v>
      </c>
      <c r="P416" s="66" t="s">
        <v>52</v>
      </c>
      <c r="Q416" s="66" t="s">
        <v>52</v>
      </c>
      <c r="R416" s="66" t="s">
        <v>52</v>
      </c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66" t="s">
        <v>52</v>
      </c>
      <c r="AW416" s="66" t="s">
        <v>52</v>
      </c>
      <c r="AX416" s="66" t="s">
        <v>52</v>
      </c>
      <c r="AY416" s="66" t="s">
        <v>52</v>
      </c>
      <c r="AZ416" s="66" t="s">
        <v>52</v>
      </c>
    </row>
    <row r="417" spans="1:52" ht="30" hidden="1" customHeight="1" x14ac:dyDescent="0.3">
      <c r="A417" s="75"/>
      <c r="B417" s="75"/>
      <c r="C417" s="75"/>
      <c r="D417" s="75"/>
      <c r="E417" s="80"/>
      <c r="F417" s="79"/>
      <c r="G417" s="80"/>
      <c r="H417" s="79"/>
      <c r="I417" s="80"/>
      <c r="J417" s="79"/>
      <c r="K417" s="80"/>
      <c r="L417" s="79"/>
      <c r="M417" s="75"/>
    </row>
    <row r="418" spans="1:52" ht="30" hidden="1" customHeight="1" x14ac:dyDescent="0.3">
      <c r="A418" s="230" t="s">
        <v>1094</v>
      </c>
      <c r="B418" s="230"/>
      <c r="C418" s="230"/>
      <c r="D418" s="230"/>
      <c r="E418" s="231"/>
      <c r="F418" s="232"/>
      <c r="G418" s="231"/>
      <c r="H418" s="232"/>
      <c r="I418" s="231"/>
      <c r="J418" s="232"/>
      <c r="K418" s="231"/>
      <c r="L418" s="232"/>
      <c r="M418" s="230"/>
      <c r="N418" s="78" t="s">
        <v>218</v>
      </c>
    </row>
    <row r="419" spans="1:52" ht="30" hidden="1" customHeight="1" x14ac:dyDescent="0.3">
      <c r="A419" s="65" t="s">
        <v>1060</v>
      </c>
      <c r="B419" s="65" t="s">
        <v>212</v>
      </c>
      <c r="C419" s="65" t="s">
        <v>734</v>
      </c>
      <c r="D419" s="75">
        <v>1</v>
      </c>
      <c r="E419" s="80">
        <f>단가대비표!O24</f>
        <v>2892</v>
      </c>
      <c r="F419" s="79">
        <f>TRUNC(E419*D419,1)</f>
        <v>2892</v>
      </c>
      <c r="G419" s="80">
        <f>단가대비표!P24</f>
        <v>0</v>
      </c>
      <c r="H419" s="79">
        <f>TRUNC(G419*D419,1)</f>
        <v>0</v>
      </c>
      <c r="I419" s="80">
        <f>단가대비표!V24</f>
        <v>0</v>
      </c>
      <c r="J419" s="79">
        <f>TRUNC(I419*D419,1)</f>
        <v>0</v>
      </c>
      <c r="K419" s="80">
        <f t="shared" ref="K419:L423" si="110">TRUNC(E419+G419+I419,1)</f>
        <v>2892</v>
      </c>
      <c r="L419" s="79">
        <f t="shared" si="110"/>
        <v>2892</v>
      </c>
      <c r="M419" s="65" t="s">
        <v>52</v>
      </c>
      <c r="N419" s="66" t="s">
        <v>218</v>
      </c>
      <c r="O419" s="66" t="s">
        <v>1061</v>
      </c>
      <c r="P419" s="66" t="s">
        <v>64</v>
      </c>
      <c r="Q419" s="66" t="s">
        <v>64</v>
      </c>
      <c r="R419" s="66" t="s">
        <v>63</v>
      </c>
      <c r="S419" s="76"/>
      <c r="T419" s="76"/>
      <c r="U419" s="76"/>
      <c r="V419" s="76">
        <v>1</v>
      </c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66" t="s">
        <v>52</v>
      </c>
      <c r="AW419" s="66" t="s">
        <v>1095</v>
      </c>
      <c r="AX419" s="66" t="s">
        <v>52</v>
      </c>
      <c r="AY419" s="66" t="s">
        <v>52</v>
      </c>
      <c r="AZ419" s="66" t="s">
        <v>52</v>
      </c>
    </row>
    <row r="420" spans="1:52" ht="30" hidden="1" customHeight="1" x14ac:dyDescent="0.3">
      <c r="A420" s="65" t="s">
        <v>1060</v>
      </c>
      <c r="B420" s="65" t="s">
        <v>212</v>
      </c>
      <c r="C420" s="65" t="s">
        <v>734</v>
      </c>
      <c r="D420" s="75">
        <v>0.05</v>
      </c>
      <c r="E420" s="80">
        <f>단가대비표!O24</f>
        <v>2892</v>
      </c>
      <c r="F420" s="79">
        <f>TRUNC(E420*D420,1)</f>
        <v>144.6</v>
      </c>
      <c r="G420" s="80">
        <f>단가대비표!P24</f>
        <v>0</v>
      </c>
      <c r="H420" s="79">
        <f>TRUNC(G420*D420,1)</f>
        <v>0</v>
      </c>
      <c r="I420" s="80">
        <f>단가대비표!V24</f>
        <v>0</v>
      </c>
      <c r="J420" s="79">
        <f>TRUNC(I420*D420,1)</f>
        <v>0</v>
      </c>
      <c r="K420" s="80">
        <f t="shared" si="110"/>
        <v>2892</v>
      </c>
      <c r="L420" s="79">
        <f t="shared" si="110"/>
        <v>144.6</v>
      </c>
      <c r="M420" s="65" t="s">
        <v>52</v>
      </c>
      <c r="N420" s="66" t="s">
        <v>218</v>
      </c>
      <c r="O420" s="66" t="s">
        <v>1061</v>
      </c>
      <c r="P420" s="66" t="s">
        <v>64</v>
      </c>
      <c r="Q420" s="66" t="s">
        <v>64</v>
      </c>
      <c r="R420" s="66" t="s">
        <v>63</v>
      </c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66" t="s">
        <v>52</v>
      </c>
      <c r="AW420" s="66" t="s">
        <v>1095</v>
      </c>
      <c r="AX420" s="66" t="s">
        <v>52</v>
      </c>
      <c r="AY420" s="66" t="s">
        <v>52</v>
      </c>
      <c r="AZ420" s="66" t="s">
        <v>52</v>
      </c>
    </row>
    <row r="421" spans="1:52" ht="30" hidden="1" customHeight="1" x14ac:dyDescent="0.3">
      <c r="A421" s="65" t="s">
        <v>737</v>
      </c>
      <c r="B421" s="65" t="s">
        <v>738</v>
      </c>
      <c r="C421" s="65" t="s">
        <v>505</v>
      </c>
      <c r="D421" s="75">
        <v>1</v>
      </c>
      <c r="E421" s="80">
        <f>TRUNC(SUMIF(V419:V423, RIGHTB(O421, 1), F419:F423)*U421, 2)</f>
        <v>57.84</v>
      </c>
      <c r="F421" s="79">
        <f>TRUNC(E421*D421,1)</f>
        <v>57.8</v>
      </c>
      <c r="G421" s="80">
        <v>0</v>
      </c>
      <c r="H421" s="79">
        <f>TRUNC(G421*D421,1)</f>
        <v>0</v>
      </c>
      <c r="I421" s="80">
        <v>0</v>
      </c>
      <c r="J421" s="79">
        <f>TRUNC(I421*D421,1)</f>
        <v>0</v>
      </c>
      <c r="K421" s="80">
        <f t="shared" si="110"/>
        <v>57.8</v>
      </c>
      <c r="L421" s="79">
        <f t="shared" si="110"/>
        <v>57.8</v>
      </c>
      <c r="M421" s="65" t="s">
        <v>52</v>
      </c>
      <c r="N421" s="66" t="s">
        <v>218</v>
      </c>
      <c r="O421" s="66" t="s">
        <v>510</v>
      </c>
      <c r="P421" s="66" t="s">
        <v>64</v>
      </c>
      <c r="Q421" s="66" t="s">
        <v>64</v>
      </c>
      <c r="R421" s="66" t="s">
        <v>64</v>
      </c>
      <c r="S421" s="76">
        <v>0</v>
      </c>
      <c r="T421" s="76">
        <v>0</v>
      </c>
      <c r="U421" s="76">
        <v>0.02</v>
      </c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66" t="s">
        <v>52</v>
      </c>
      <c r="AW421" s="66" t="s">
        <v>1096</v>
      </c>
      <c r="AX421" s="66" t="s">
        <v>52</v>
      </c>
      <c r="AY421" s="66" t="s">
        <v>52</v>
      </c>
      <c r="AZ421" s="66" t="s">
        <v>52</v>
      </c>
    </row>
    <row r="422" spans="1:52" ht="30" hidden="1" customHeight="1" x14ac:dyDescent="0.3">
      <c r="A422" s="65" t="s">
        <v>757</v>
      </c>
      <c r="B422" s="65" t="s">
        <v>588</v>
      </c>
      <c r="C422" s="65" t="s">
        <v>589</v>
      </c>
      <c r="D422" s="75">
        <v>1.7999999999999999E-2</v>
      </c>
      <c r="E422" s="80">
        <f>단가대비표!O124</f>
        <v>0</v>
      </c>
      <c r="F422" s="79">
        <f>TRUNC(E422*D422,1)</f>
        <v>0</v>
      </c>
      <c r="G422" s="80">
        <f>단가대비표!P124</f>
        <v>303632</v>
      </c>
      <c r="H422" s="79">
        <f>TRUNC(G422*D422,1)</f>
        <v>5465.3</v>
      </c>
      <c r="I422" s="80">
        <f>단가대비표!V124</f>
        <v>0</v>
      </c>
      <c r="J422" s="79">
        <f>TRUNC(I422*D422,1)</f>
        <v>0</v>
      </c>
      <c r="K422" s="80">
        <f t="shared" si="110"/>
        <v>303632</v>
      </c>
      <c r="L422" s="79">
        <f t="shared" si="110"/>
        <v>5465.3</v>
      </c>
      <c r="M422" s="65" t="s">
        <v>52</v>
      </c>
      <c r="N422" s="66" t="s">
        <v>218</v>
      </c>
      <c r="O422" s="66" t="s">
        <v>758</v>
      </c>
      <c r="P422" s="66" t="s">
        <v>64</v>
      </c>
      <c r="Q422" s="66" t="s">
        <v>64</v>
      </c>
      <c r="R422" s="66" t="s">
        <v>63</v>
      </c>
      <c r="S422" s="76"/>
      <c r="T422" s="76"/>
      <c r="U422" s="76"/>
      <c r="V422" s="76"/>
      <c r="W422" s="76">
        <v>2</v>
      </c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66" t="s">
        <v>52</v>
      </c>
      <c r="AW422" s="66" t="s">
        <v>1097</v>
      </c>
      <c r="AX422" s="66" t="s">
        <v>52</v>
      </c>
      <c r="AY422" s="66" t="s">
        <v>52</v>
      </c>
      <c r="AZ422" s="66" t="s">
        <v>52</v>
      </c>
    </row>
    <row r="423" spans="1:52" ht="30" hidden="1" customHeight="1" x14ac:dyDescent="0.3">
      <c r="A423" s="65" t="s">
        <v>687</v>
      </c>
      <c r="B423" s="65" t="s">
        <v>3057</v>
      </c>
      <c r="C423" s="65" t="s">
        <v>505</v>
      </c>
      <c r="D423" s="75">
        <v>1</v>
      </c>
      <c r="E423" s="80">
        <f>ROUND(0.02*H424,2)</f>
        <v>109.3</v>
      </c>
      <c r="F423" s="79">
        <f>TRUNC(E423*D423,1)</f>
        <v>109.3</v>
      </c>
      <c r="G423" s="80">
        <v>0</v>
      </c>
      <c r="H423" s="79">
        <f>TRUNC(G423*D423,1)</f>
        <v>0</v>
      </c>
      <c r="I423" s="80">
        <v>0</v>
      </c>
      <c r="J423" s="79">
        <f>TRUNC(I423*D423,1)</f>
        <v>0</v>
      </c>
      <c r="K423" s="80">
        <f t="shared" si="110"/>
        <v>109.3</v>
      </c>
      <c r="L423" s="79">
        <f t="shared" si="110"/>
        <v>109.3</v>
      </c>
      <c r="M423" s="65" t="s">
        <v>52</v>
      </c>
      <c r="N423" s="66" t="s">
        <v>218</v>
      </c>
      <c r="O423" s="66" t="s">
        <v>542</v>
      </c>
      <c r="P423" s="66" t="s">
        <v>64</v>
      </c>
      <c r="Q423" s="66" t="s">
        <v>64</v>
      </c>
      <c r="R423" s="66" t="s">
        <v>64</v>
      </c>
      <c r="S423" s="76">
        <v>1</v>
      </c>
      <c r="T423" s="76">
        <v>0</v>
      </c>
      <c r="U423" s="76">
        <v>0.03</v>
      </c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66" t="s">
        <v>52</v>
      </c>
      <c r="AW423" s="66" t="s">
        <v>1098</v>
      </c>
      <c r="AX423" s="66" t="s">
        <v>52</v>
      </c>
      <c r="AY423" s="66" t="s">
        <v>52</v>
      </c>
      <c r="AZ423" s="66" t="s">
        <v>52</v>
      </c>
    </row>
    <row r="424" spans="1:52" ht="30" hidden="1" customHeight="1" x14ac:dyDescent="0.3">
      <c r="A424" s="65" t="s">
        <v>595</v>
      </c>
      <c r="B424" s="65" t="s">
        <v>52</v>
      </c>
      <c r="C424" s="65" t="s">
        <v>52</v>
      </c>
      <c r="D424" s="75"/>
      <c r="E424" s="80"/>
      <c r="F424" s="79">
        <f>TRUNC(SUMIF(N419:N423, N418, F419:F423),0)</f>
        <v>3203</v>
      </c>
      <c r="G424" s="80"/>
      <c r="H424" s="79">
        <f>TRUNC(SUMIF(N419:N423, N418, H419:H423),0)</f>
        <v>5465</v>
      </c>
      <c r="I424" s="80"/>
      <c r="J424" s="79">
        <f>TRUNC(SUMIF(N419:N423, N418, J419:J423),0)</f>
        <v>0</v>
      </c>
      <c r="K424" s="80"/>
      <c r="L424" s="79">
        <f>F424+H424+J424</f>
        <v>8668</v>
      </c>
      <c r="M424" s="65" t="s">
        <v>52</v>
      </c>
      <c r="N424" s="66" t="s">
        <v>207</v>
      </c>
      <c r="O424" s="66" t="s">
        <v>207</v>
      </c>
      <c r="P424" s="66" t="s">
        <v>52</v>
      </c>
      <c r="Q424" s="66" t="s">
        <v>52</v>
      </c>
      <c r="R424" s="66" t="s">
        <v>52</v>
      </c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66" t="s">
        <v>52</v>
      </c>
      <c r="AW424" s="66" t="s">
        <v>52</v>
      </c>
      <c r="AX424" s="66" t="s">
        <v>52</v>
      </c>
      <c r="AY424" s="66" t="s">
        <v>52</v>
      </c>
      <c r="AZ424" s="66" t="s">
        <v>52</v>
      </c>
    </row>
    <row r="425" spans="1:52" ht="30" hidden="1" customHeight="1" x14ac:dyDescent="0.3">
      <c r="A425" s="75"/>
      <c r="B425" s="75"/>
      <c r="C425" s="75"/>
      <c r="D425" s="75"/>
      <c r="E425" s="80"/>
      <c r="F425" s="79"/>
      <c r="G425" s="80"/>
      <c r="H425" s="79"/>
      <c r="I425" s="80"/>
      <c r="J425" s="79"/>
      <c r="K425" s="80"/>
      <c r="L425" s="79"/>
      <c r="M425" s="75"/>
    </row>
    <row r="426" spans="1:52" ht="30" hidden="1" customHeight="1" x14ac:dyDescent="0.3">
      <c r="A426" s="230" t="s">
        <v>1099</v>
      </c>
      <c r="B426" s="230"/>
      <c r="C426" s="230"/>
      <c r="D426" s="230"/>
      <c r="E426" s="231"/>
      <c r="F426" s="232"/>
      <c r="G426" s="231"/>
      <c r="H426" s="232"/>
      <c r="I426" s="231"/>
      <c r="J426" s="232"/>
      <c r="K426" s="231"/>
      <c r="L426" s="232"/>
      <c r="M426" s="230"/>
      <c r="N426" s="78" t="s">
        <v>258</v>
      </c>
    </row>
    <row r="427" spans="1:52" ht="30" hidden="1" customHeight="1" x14ac:dyDescent="0.3">
      <c r="A427" s="65" t="s">
        <v>1060</v>
      </c>
      <c r="B427" s="65" t="s">
        <v>114</v>
      </c>
      <c r="C427" s="65" t="s">
        <v>734</v>
      </c>
      <c r="D427" s="75">
        <v>1</v>
      </c>
      <c r="E427" s="80">
        <f>단가대비표!O25</f>
        <v>2831</v>
      </c>
      <c r="F427" s="79">
        <f>TRUNC(E427*D427,1)</f>
        <v>2831</v>
      </c>
      <c r="G427" s="80">
        <f>단가대비표!P25</f>
        <v>0</v>
      </c>
      <c r="H427" s="79">
        <f>TRUNC(G427*D427,1)</f>
        <v>0</v>
      </c>
      <c r="I427" s="80">
        <f>단가대비표!V25</f>
        <v>0</v>
      </c>
      <c r="J427" s="79">
        <f>TRUNC(I427*D427,1)</f>
        <v>0</v>
      </c>
      <c r="K427" s="80">
        <f t="shared" ref="K427:L431" si="111">TRUNC(E427+G427+I427,1)</f>
        <v>2831</v>
      </c>
      <c r="L427" s="79">
        <f t="shared" si="111"/>
        <v>2831</v>
      </c>
      <c r="M427" s="65" t="s">
        <v>52</v>
      </c>
      <c r="N427" s="66" t="s">
        <v>258</v>
      </c>
      <c r="O427" s="66" t="s">
        <v>1068</v>
      </c>
      <c r="P427" s="66" t="s">
        <v>64</v>
      </c>
      <c r="Q427" s="66" t="s">
        <v>64</v>
      </c>
      <c r="R427" s="66" t="s">
        <v>63</v>
      </c>
      <c r="S427" s="76"/>
      <c r="T427" s="76"/>
      <c r="U427" s="76"/>
      <c r="V427" s="76">
        <v>1</v>
      </c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66" t="s">
        <v>52</v>
      </c>
      <c r="AW427" s="66" t="s">
        <v>1100</v>
      </c>
      <c r="AX427" s="66" t="s">
        <v>52</v>
      </c>
      <c r="AY427" s="66" t="s">
        <v>52</v>
      </c>
      <c r="AZ427" s="66" t="s">
        <v>52</v>
      </c>
    </row>
    <row r="428" spans="1:52" ht="30" hidden="1" customHeight="1" x14ac:dyDescent="0.3">
      <c r="A428" s="65" t="s">
        <v>1060</v>
      </c>
      <c r="B428" s="65" t="s">
        <v>114</v>
      </c>
      <c r="C428" s="65" t="s">
        <v>734</v>
      </c>
      <c r="D428" s="75">
        <v>0.05</v>
      </c>
      <c r="E428" s="80">
        <f>단가대비표!O25</f>
        <v>2831</v>
      </c>
      <c r="F428" s="79">
        <f>TRUNC(E428*D428,1)</f>
        <v>141.5</v>
      </c>
      <c r="G428" s="80">
        <f>단가대비표!P25</f>
        <v>0</v>
      </c>
      <c r="H428" s="79">
        <f>TRUNC(G428*D428,1)</f>
        <v>0</v>
      </c>
      <c r="I428" s="80">
        <f>단가대비표!V25</f>
        <v>0</v>
      </c>
      <c r="J428" s="79">
        <f>TRUNC(I428*D428,1)</f>
        <v>0</v>
      </c>
      <c r="K428" s="80">
        <f t="shared" si="111"/>
        <v>2831</v>
      </c>
      <c r="L428" s="79">
        <f t="shared" si="111"/>
        <v>141.5</v>
      </c>
      <c r="M428" s="65" t="s">
        <v>52</v>
      </c>
      <c r="N428" s="66" t="s">
        <v>258</v>
      </c>
      <c r="O428" s="66" t="s">
        <v>1068</v>
      </c>
      <c r="P428" s="66" t="s">
        <v>64</v>
      </c>
      <c r="Q428" s="66" t="s">
        <v>64</v>
      </c>
      <c r="R428" s="66" t="s">
        <v>63</v>
      </c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66" t="s">
        <v>52</v>
      </c>
      <c r="AW428" s="66" t="s">
        <v>1100</v>
      </c>
      <c r="AX428" s="66" t="s">
        <v>52</v>
      </c>
      <c r="AY428" s="66" t="s">
        <v>52</v>
      </c>
      <c r="AZ428" s="66" t="s">
        <v>52</v>
      </c>
    </row>
    <row r="429" spans="1:52" ht="30" hidden="1" customHeight="1" x14ac:dyDescent="0.3">
      <c r="A429" s="65" t="s">
        <v>737</v>
      </c>
      <c r="B429" s="65" t="s">
        <v>738</v>
      </c>
      <c r="C429" s="65" t="s">
        <v>505</v>
      </c>
      <c r="D429" s="75">
        <v>1</v>
      </c>
      <c r="E429" s="80">
        <f>TRUNC(SUMIF(V427:V431, RIGHTB(O429, 1), F427:F431)*U429, 2)</f>
        <v>56.62</v>
      </c>
      <c r="F429" s="79">
        <f>TRUNC(E429*D429,1)</f>
        <v>56.6</v>
      </c>
      <c r="G429" s="80">
        <v>0</v>
      </c>
      <c r="H429" s="79">
        <f>TRUNC(G429*D429,1)</f>
        <v>0</v>
      </c>
      <c r="I429" s="80">
        <v>0</v>
      </c>
      <c r="J429" s="79">
        <f>TRUNC(I429*D429,1)</f>
        <v>0</v>
      </c>
      <c r="K429" s="80">
        <f t="shared" si="111"/>
        <v>56.6</v>
      </c>
      <c r="L429" s="79">
        <f t="shared" si="111"/>
        <v>56.6</v>
      </c>
      <c r="M429" s="65" t="s">
        <v>52</v>
      </c>
      <c r="N429" s="66" t="s">
        <v>258</v>
      </c>
      <c r="O429" s="66" t="s">
        <v>510</v>
      </c>
      <c r="P429" s="66" t="s">
        <v>64</v>
      </c>
      <c r="Q429" s="66" t="s">
        <v>64</v>
      </c>
      <c r="R429" s="66" t="s">
        <v>64</v>
      </c>
      <c r="S429" s="76">
        <v>0</v>
      </c>
      <c r="T429" s="76">
        <v>0</v>
      </c>
      <c r="U429" s="76">
        <v>0.02</v>
      </c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66" t="s">
        <v>52</v>
      </c>
      <c r="AW429" s="66" t="s">
        <v>1101</v>
      </c>
      <c r="AX429" s="66" t="s">
        <v>52</v>
      </c>
      <c r="AY429" s="66" t="s">
        <v>52</v>
      </c>
      <c r="AZ429" s="66" t="s">
        <v>52</v>
      </c>
    </row>
    <row r="430" spans="1:52" ht="30" hidden="1" customHeight="1" x14ac:dyDescent="0.3">
      <c r="A430" s="65" t="s">
        <v>757</v>
      </c>
      <c r="B430" s="65" t="s">
        <v>588</v>
      </c>
      <c r="C430" s="65" t="s">
        <v>589</v>
      </c>
      <c r="D430" s="75">
        <v>2.1999999999999999E-2</v>
      </c>
      <c r="E430" s="80">
        <f>단가대비표!O124</f>
        <v>0</v>
      </c>
      <c r="F430" s="79">
        <f>TRUNC(E430*D430,1)</f>
        <v>0</v>
      </c>
      <c r="G430" s="80">
        <f>단가대비표!P124</f>
        <v>303632</v>
      </c>
      <c r="H430" s="79">
        <f>TRUNC(G430*D430,1)</f>
        <v>6679.9</v>
      </c>
      <c r="I430" s="80">
        <f>단가대비표!V124</f>
        <v>0</v>
      </c>
      <c r="J430" s="79">
        <f>TRUNC(I430*D430,1)</f>
        <v>0</v>
      </c>
      <c r="K430" s="80">
        <f t="shared" si="111"/>
        <v>303632</v>
      </c>
      <c r="L430" s="79">
        <f t="shared" si="111"/>
        <v>6679.9</v>
      </c>
      <c r="M430" s="65" t="s">
        <v>52</v>
      </c>
      <c r="N430" s="66" t="s">
        <v>258</v>
      </c>
      <c r="O430" s="66" t="s">
        <v>758</v>
      </c>
      <c r="P430" s="66" t="s">
        <v>64</v>
      </c>
      <c r="Q430" s="66" t="s">
        <v>64</v>
      </c>
      <c r="R430" s="66" t="s">
        <v>63</v>
      </c>
      <c r="S430" s="76"/>
      <c r="T430" s="76"/>
      <c r="U430" s="76"/>
      <c r="V430" s="76"/>
      <c r="W430" s="76">
        <v>2</v>
      </c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66" t="s">
        <v>52</v>
      </c>
      <c r="AW430" s="66" t="s">
        <v>1102</v>
      </c>
      <c r="AX430" s="66" t="s">
        <v>52</v>
      </c>
      <c r="AY430" s="66" t="s">
        <v>52</v>
      </c>
      <c r="AZ430" s="66" t="s">
        <v>52</v>
      </c>
    </row>
    <row r="431" spans="1:52" ht="30" hidden="1" customHeight="1" x14ac:dyDescent="0.3">
      <c r="A431" s="65" t="s">
        <v>687</v>
      </c>
      <c r="B431" s="65" t="s">
        <v>3057</v>
      </c>
      <c r="C431" s="65" t="s">
        <v>505</v>
      </c>
      <c r="D431" s="75">
        <v>1</v>
      </c>
      <c r="E431" s="80">
        <f>ROUND(0.02*H432,2)</f>
        <v>133.58000000000001</v>
      </c>
      <c r="F431" s="79">
        <f>TRUNC(E431*D431,1)</f>
        <v>133.5</v>
      </c>
      <c r="G431" s="80">
        <v>0</v>
      </c>
      <c r="H431" s="79">
        <f>TRUNC(G431*D431,1)</f>
        <v>0</v>
      </c>
      <c r="I431" s="80">
        <v>0</v>
      </c>
      <c r="J431" s="79">
        <f>TRUNC(I431*D431,1)</f>
        <v>0</v>
      </c>
      <c r="K431" s="80">
        <f t="shared" si="111"/>
        <v>133.5</v>
      </c>
      <c r="L431" s="79">
        <f t="shared" si="111"/>
        <v>133.5</v>
      </c>
      <c r="M431" s="65" t="s">
        <v>52</v>
      </c>
      <c r="N431" s="66" t="s">
        <v>258</v>
      </c>
      <c r="O431" s="66" t="s">
        <v>542</v>
      </c>
      <c r="P431" s="66" t="s">
        <v>64</v>
      </c>
      <c r="Q431" s="66" t="s">
        <v>64</v>
      </c>
      <c r="R431" s="66" t="s">
        <v>64</v>
      </c>
      <c r="S431" s="76">
        <v>1</v>
      </c>
      <c r="T431" s="76">
        <v>0</v>
      </c>
      <c r="U431" s="76">
        <v>0.03</v>
      </c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66" t="s">
        <v>52</v>
      </c>
      <c r="AW431" s="66" t="s">
        <v>1103</v>
      </c>
      <c r="AX431" s="66" t="s">
        <v>52</v>
      </c>
      <c r="AY431" s="66" t="s">
        <v>52</v>
      </c>
      <c r="AZ431" s="66" t="s">
        <v>52</v>
      </c>
    </row>
    <row r="432" spans="1:52" ht="30" hidden="1" customHeight="1" x14ac:dyDescent="0.3">
      <c r="A432" s="65" t="s">
        <v>595</v>
      </c>
      <c r="B432" s="65" t="s">
        <v>52</v>
      </c>
      <c r="C432" s="65" t="s">
        <v>52</v>
      </c>
      <c r="D432" s="75"/>
      <c r="E432" s="80"/>
      <c r="F432" s="79">
        <f>TRUNC(SUMIF(N427:N431, N426, F427:F431),0)</f>
        <v>3162</v>
      </c>
      <c r="G432" s="80"/>
      <c r="H432" s="79">
        <f>TRUNC(SUMIF(N427:N431, N426, H427:H431),0)</f>
        <v>6679</v>
      </c>
      <c r="I432" s="80"/>
      <c r="J432" s="79">
        <f>TRUNC(SUMIF(N427:N431, N426, J427:J431),0)</f>
        <v>0</v>
      </c>
      <c r="K432" s="80"/>
      <c r="L432" s="79">
        <f>F432+H432+J432</f>
        <v>9841</v>
      </c>
      <c r="M432" s="65" t="s">
        <v>52</v>
      </c>
      <c r="N432" s="66" t="s">
        <v>207</v>
      </c>
      <c r="O432" s="66" t="s">
        <v>207</v>
      </c>
      <c r="P432" s="66" t="s">
        <v>52</v>
      </c>
      <c r="Q432" s="66" t="s">
        <v>52</v>
      </c>
      <c r="R432" s="66" t="s">
        <v>52</v>
      </c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66" t="s">
        <v>52</v>
      </c>
      <c r="AW432" s="66" t="s">
        <v>52</v>
      </c>
      <c r="AX432" s="66" t="s">
        <v>52</v>
      </c>
      <c r="AY432" s="66" t="s">
        <v>52</v>
      </c>
      <c r="AZ432" s="66" t="s">
        <v>52</v>
      </c>
    </row>
    <row r="433" spans="1:52" ht="30" hidden="1" customHeight="1" x14ac:dyDescent="0.3">
      <c r="A433" s="75"/>
      <c r="B433" s="75"/>
      <c r="C433" s="75"/>
      <c r="D433" s="75"/>
      <c r="E433" s="80"/>
      <c r="F433" s="79"/>
      <c r="G433" s="80"/>
      <c r="H433" s="79"/>
      <c r="I433" s="80"/>
      <c r="J433" s="79"/>
      <c r="K433" s="80"/>
      <c r="L433" s="79"/>
      <c r="M433" s="75"/>
    </row>
    <row r="434" spans="1:52" ht="30" hidden="1" customHeight="1" x14ac:dyDescent="0.3">
      <c r="A434" s="230" t="s">
        <v>1104</v>
      </c>
      <c r="B434" s="230"/>
      <c r="C434" s="230"/>
      <c r="D434" s="230"/>
      <c r="E434" s="231"/>
      <c r="F434" s="232"/>
      <c r="G434" s="231"/>
      <c r="H434" s="232"/>
      <c r="I434" s="231"/>
      <c r="J434" s="232"/>
      <c r="K434" s="231"/>
      <c r="L434" s="232"/>
      <c r="M434" s="230"/>
      <c r="N434" s="78" t="s">
        <v>261</v>
      </c>
    </row>
    <row r="435" spans="1:52" ht="30" hidden="1" customHeight="1" x14ac:dyDescent="0.3">
      <c r="A435" s="65" t="s">
        <v>1060</v>
      </c>
      <c r="B435" s="65" t="s">
        <v>118</v>
      </c>
      <c r="C435" s="65" t="s">
        <v>734</v>
      </c>
      <c r="D435" s="75">
        <v>1</v>
      </c>
      <c r="E435" s="80">
        <f>단가대비표!O26</f>
        <v>5031</v>
      </c>
      <c r="F435" s="79">
        <f>TRUNC(E435*D435,1)</f>
        <v>5031</v>
      </c>
      <c r="G435" s="80">
        <f>단가대비표!P26</f>
        <v>0</v>
      </c>
      <c r="H435" s="79">
        <f>TRUNC(G435*D435,1)</f>
        <v>0</v>
      </c>
      <c r="I435" s="80">
        <f>단가대비표!V26</f>
        <v>0</v>
      </c>
      <c r="J435" s="79">
        <f>TRUNC(I435*D435,1)</f>
        <v>0</v>
      </c>
      <c r="K435" s="80">
        <f t="shared" ref="K435:L439" si="112">TRUNC(E435+G435+I435,1)</f>
        <v>5031</v>
      </c>
      <c r="L435" s="79">
        <f t="shared" si="112"/>
        <v>5031</v>
      </c>
      <c r="M435" s="65" t="s">
        <v>52</v>
      </c>
      <c r="N435" s="66" t="s">
        <v>261</v>
      </c>
      <c r="O435" s="66" t="s">
        <v>1075</v>
      </c>
      <c r="P435" s="66" t="s">
        <v>64</v>
      </c>
      <c r="Q435" s="66" t="s">
        <v>64</v>
      </c>
      <c r="R435" s="66" t="s">
        <v>63</v>
      </c>
      <c r="S435" s="76"/>
      <c r="T435" s="76"/>
      <c r="U435" s="76"/>
      <c r="V435" s="76">
        <v>1</v>
      </c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66" t="s">
        <v>52</v>
      </c>
      <c r="AW435" s="66" t="s">
        <v>1105</v>
      </c>
      <c r="AX435" s="66" t="s">
        <v>52</v>
      </c>
      <c r="AY435" s="66" t="s">
        <v>52</v>
      </c>
      <c r="AZ435" s="66" t="s">
        <v>52</v>
      </c>
    </row>
    <row r="436" spans="1:52" ht="30" hidden="1" customHeight="1" x14ac:dyDescent="0.3">
      <c r="A436" s="65" t="s">
        <v>1060</v>
      </c>
      <c r="B436" s="65" t="s">
        <v>118</v>
      </c>
      <c r="C436" s="65" t="s">
        <v>734</v>
      </c>
      <c r="D436" s="75">
        <v>0.05</v>
      </c>
      <c r="E436" s="80">
        <f>단가대비표!O26</f>
        <v>5031</v>
      </c>
      <c r="F436" s="79">
        <f>TRUNC(E436*D436,1)</f>
        <v>251.5</v>
      </c>
      <c r="G436" s="80">
        <f>단가대비표!P26</f>
        <v>0</v>
      </c>
      <c r="H436" s="79">
        <f>TRUNC(G436*D436,1)</f>
        <v>0</v>
      </c>
      <c r="I436" s="80">
        <f>단가대비표!V26</f>
        <v>0</v>
      </c>
      <c r="J436" s="79">
        <f>TRUNC(I436*D436,1)</f>
        <v>0</v>
      </c>
      <c r="K436" s="80">
        <f t="shared" si="112"/>
        <v>5031</v>
      </c>
      <c r="L436" s="79">
        <f t="shared" si="112"/>
        <v>251.5</v>
      </c>
      <c r="M436" s="65" t="s">
        <v>52</v>
      </c>
      <c r="N436" s="66" t="s">
        <v>261</v>
      </c>
      <c r="O436" s="66" t="s">
        <v>1075</v>
      </c>
      <c r="P436" s="66" t="s">
        <v>64</v>
      </c>
      <c r="Q436" s="66" t="s">
        <v>64</v>
      </c>
      <c r="R436" s="66" t="s">
        <v>63</v>
      </c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66" t="s">
        <v>52</v>
      </c>
      <c r="AW436" s="66" t="s">
        <v>1105</v>
      </c>
      <c r="AX436" s="66" t="s">
        <v>52</v>
      </c>
      <c r="AY436" s="66" t="s">
        <v>52</v>
      </c>
      <c r="AZ436" s="66" t="s">
        <v>52</v>
      </c>
    </row>
    <row r="437" spans="1:52" ht="30" hidden="1" customHeight="1" x14ac:dyDescent="0.3">
      <c r="A437" s="65" t="s">
        <v>737</v>
      </c>
      <c r="B437" s="65" t="s">
        <v>738</v>
      </c>
      <c r="C437" s="65" t="s">
        <v>505</v>
      </c>
      <c r="D437" s="75">
        <v>1</v>
      </c>
      <c r="E437" s="80">
        <f>TRUNC(SUMIF(V435:V439, RIGHTB(O437, 1), F435:F439)*U437, 2)</f>
        <v>100.62</v>
      </c>
      <c r="F437" s="79">
        <f>TRUNC(E437*D437,1)</f>
        <v>100.6</v>
      </c>
      <c r="G437" s="80">
        <v>0</v>
      </c>
      <c r="H437" s="79">
        <f>TRUNC(G437*D437,1)</f>
        <v>0</v>
      </c>
      <c r="I437" s="80">
        <v>0</v>
      </c>
      <c r="J437" s="79">
        <f>TRUNC(I437*D437,1)</f>
        <v>0</v>
      </c>
      <c r="K437" s="80">
        <f t="shared" si="112"/>
        <v>100.6</v>
      </c>
      <c r="L437" s="79">
        <f t="shared" si="112"/>
        <v>100.6</v>
      </c>
      <c r="M437" s="65" t="s">
        <v>52</v>
      </c>
      <c r="N437" s="66" t="s">
        <v>261</v>
      </c>
      <c r="O437" s="66" t="s">
        <v>510</v>
      </c>
      <c r="P437" s="66" t="s">
        <v>64</v>
      </c>
      <c r="Q437" s="66" t="s">
        <v>64</v>
      </c>
      <c r="R437" s="66" t="s">
        <v>64</v>
      </c>
      <c r="S437" s="76">
        <v>0</v>
      </c>
      <c r="T437" s="76">
        <v>0</v>
      </c>
      <c r="U437" s="76">
        <v>0.02</v>
      </c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66" t="s">
        <v>52</v>
      </c>
      <c r="AW437" s="66" t="s">
        <v>1106</v>
      </c>
      <c r="AX437" s="66" t="s">
        <v>52</v>
      </c>
      <c r="AY437" s="66" t="s">
        <v>52</v>
      </c>
      <c r="AZ437" s="66" t="s">
        <v>52</v>
      </c>
    </row>
    <row r="438" spans="1:52" ht="30" hidden="1" customHeight="1" x14ac:dyDescent="0.3">
      <c r="A438" s="65" t="s">
        <v>757</v>
      </c>
      <c r="B438" s="65" t="s">
        <v>588</v>
      </c>
      <c r="C438" s="65" t="s">
        <v>589</v>
      </c>
      <c r="D438" s="75">
        <v>3.4000000000000002E-2</v>
      </c>
      <c r="E438" s="80">
        <f>단가대비표!O124</f>
        <v>0</v>
      </c>
      <c r="F438" s="79">
        <f>TRUNC(E438*D438,1)</f>
        <v>0</v>
      </c>
      <c r="G438" s="80">
        <f>단가대비표!P124</f>
        <v>303632</v>
      </c>
      <c r="H438" s="79">
        <f>TRUNC(G438*D438,1)</f>
        <v>10323.4</v>
      </c>
      <c r="I438" s="80">
        <f>단가대비표!V124</f>
        <v>0</v>
      </c>
      <c r="J438" s="79">
        <f>TRUNC(I438*D438,1)</f>
        <v>0</v>
      </c>
      <c r="K438" s="80">
        <f t="shared" si="112"/>
        <v>303632</v>
      </c>
      <c r="L438" s="79">
        <f t="shared" si="112"/>
        <v>10323.4</v>
      </c>
      <c r="M438" s="65" t="s">
        <v>52</v>
      </c>
      <c r="N438" s="66" t="s">
        <v>261</v>
      </c>
      <c r="O438" s="66" t="s">
        <v>758</v>
      </c>
      <c r="P438" s="66" t="s">
        <v>64</v>
      </c>
      <c r="Q438" s="66" t="s">
        <v>64</v>
      </c>
      <c r="R438" s="66" t="s">
        <v>63</v>
      </c>
      <c r="S438" s="76"/>
      <c r="T438" s="76"/>
      <c r="U438" s="76"/>
      <c r="V438" s="76"/>
      <c r="W438" s="76">
        <v>2</v>
      </c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66" t="s">
        <v>52</v>
      </c>
      <c r="AW438" s="66" t="s">
        <v>1107</v>
      </c>
      <c r="AX438" s="66" t="s">
        <v>52</v>
      </c>
      <c r="AY438" s="66" t="s">
        <v>52</v>
      </c>
      <c r="AZ438" s="66" t="s">
        <v>52</v>
      </c>
    </row>
    <row r="439" spans="1:52" ht="30" hidden="1" customHeight="1" x14ac:dyDescent="0.3">
      <c r="A439" s="65" t="s">
        <v>687</v>
      </c>
      <c r="B439" s="65" t="s">
        <v>3057</v>
      </c>
      <c r="C439" s="65" t="s">
        <v>505</v>
      </c>
      <c r="D439" s="75">
        <v>1</v>
      </c>
      <c r="E439" s="80">
        <f>ROUND(0.02*H440,2)</f>
        <v>206.46</v>
      </c>
      <c r="F439" s="79">
        <f>TRUNC(E439*D439,1)</f>
        <v>206.4</v>
      </c>
      <c r="G439" s="80">
        <v>0</v>
      </c>
      <c r="H439" s="79">
        <f>TRUNC(G439*D439,1)</f>
        <v>0</v>
      </c>
      <c r="I439" s="80">
        <v>0</v>
      </c>
      <c r="J439" s="79">
        <f>TRUNC(I439*D439,1)</f>
        <v>0</v>
      </c>
      <c r="K439" s="80">
        <f t="shared" si="112"/>
        <v>206.4</v>
      </c>
      <c r="L439" s="79">
        <f t="shared" si="112"/>
        <v>206.4</v>
      </c>
      <c r="M439" s="65" t="s">
        <v>52</v>
      </c>
      <c r="N439" s="66" t="s">
        <v>261</v>
      </c>
      <c r="O439" s="66" t="s">
        <v>542</v>
      </c>
      <c r="P439" s="66" t="s">
        <v>64</v>
      </c>
      <c r="Q439" s="66" t="s">
        <v>64</v>
      </c>
      <c r="R439" s="66" t="s">
        <v>64</v>
      </c>
      <c r="S439" s="76">
        <v>1</v>
      </c>
      <c r="T439" s="76">
        <v>0</v>
      </c>
      <c r="U439" s="76">
        <v>0.03</v>
      </c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66" t="s">
        <v>52</v>
      </c>
      <c r="AW439" s="66" t="s">
        <v>1108</v>
      </c>
      <c r="AX439" s="66" t="s">
        <v>52</v>
      </c>
      <c r="AY439" s="66" t="s">
        <v>52</v>
      </c>
      <c r="AZ439" s="66" t="s">
        <v>52</v>
      </c>
    </row>
    <row r="440" spans="1:52" ht="30" hidden="1" customHeight="1" x14ac:dyDescent="0.3">
      <c r="A440" s="65" t="s">
        <v>595</v>
      </c>
      <c r="B440" s="65" t="s">
        <v>52</v>
      </c>
      <c r="C440" s="65" t="s">
        <v>52</v>
      </c>
      <c r="D440" s="75"/>
      <c r="E440" s="80"/>
      <c r="F440" s="79">
        <f>TRUNC(SUMIF(N435:N439, N434, F435:F439),0)</f>
        <v>5589</v>
      </c>
      <c r="G440" s="80"/>
      <c r="H440" s="79">
        <f>TRUNC(SUMIF(N435:N439, N434, H435:H439),0)</f>
        <v>10323</v>
      </c>
      <c r="I440" s="80"/>
      <c r="J440" s="79">
        <f>TRUNC(SUMIF(N435:N439, N434, J435:J439),0)</f>
        <v>0</v>
      </c>
      <c r="K440" s="80"/>
      <c r="L440" s="79">
        <f>F440+H440+J440</f>
        <v>15912</v>
      </c>
      <c r="M440" s="65" t="s">
        <v>52</v>
      </c>
      <c r="N440" s="66" t="s">
        <v>207</v>
      </c>
      <c r="O440" s="66" t="s">
        <v>207</v>
      </c>
      <c r="P440" s="66" t="s">
        <v>52</v>
      </c>
      <c r="Q440" s="66" t="s">
        <v>52</v>
      </c>
      <c r="R440" s="66" t="s">
        <v>52</v>
      </c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66" t="s">
        <v>52</v>
      </c>
      <c r="AW440" s="66" t="s">
        <v>52</v>
      </c>
      <c r="AX440" s="66" t="s">
        <v>52</v>
      </c>
      <c r="AY440" s="66" t="s">
        <v>52</v>
      </c>
      <c r="AZ440" s="66" t="s">
        <v>52</v>
      </c>
    </row>
    <row r="441" spans="1:52" ht="30" hidden="1" customHeight="1" x14ac:dyDescent="0.3">
      <c r="A441" s="75"/>
      <c r="B441" s="75"/>
      <c r="C441" s="75"/>
      <c r="D441" s="75"/>
      <c r="E441" s="80"/>
      <c r="F441" s="79"/>
      <c r="G441" s="80"/>
      <c r="H441" s="79"/>
      <c r="I441" s="80"/>
      <c r="J441" s="79"/>
      <c r="K441" s="80"/>
      <c r="L441" s="79"/>
      <c r="M441" s="75"/>
    </row>
    <row r="442" spans="1:52" ht="30" hidden="1" customHeight="1" x14ac:dyDescent="0.3">
      <c r="A442" s="230" t="s">
        <v>1109</v>
      </c>
      <c r="B442" s="230"/>
      <c r="C442" s="230"/>
      <c r="D442" s="230"/>
      <c r="E442" s="231"/>
      <c r="F442" s="232"/>
      <c r="G442" s="231"/>
      <c r="H442" s="232"/>
      <c r="I442" s="231"/>
      <c r="J442" s="232"/>
      <c r="K442" s="231"/>
      <c r="L442" s="232"/>
      <c r="M442" s="230"/>
      <c r="N442" s="78" t="s">
        <v>264</v>
      </c>
    </row>
    <row r="443" spans="1:52" ht="30" hidden="1" customHeight="1" x14ac:dyDescent="0.3">
      <c r="A443" s="65" t="s">
        <v>1060</v>
      </c>
      <c r="B443" s="65" t="s">
        <v>122</v>
      </c>
      <c r="C443" s="65" t="s">
        <v>734</v>
      </c>
      <c r="D443" s="75">
        <v>1</v>
      </c>
      <c r="E443" s="80">
        <f>단가대비표!O27</f>
        <v>26476</v>
      </c>
      <c r="F443" s="79">
        <f>TRUNC(E443*D443,1)</f>
        <v>26476</v>
      </c>
      <c r="G443" s="80">
        <f>단가대비표!P27</f>
        <v>0</v>
      </c>
      <c r="H443" s="79">
        <f>TRUNC(G443*D443,1)</f>
        <v>0</v>
      </c>
      <c r="I443" s="80">
        <f>단가대비표!V27</f>
        <v>0</v>
      </c>
      <c r="J443" s="79">
        <f>TRUNC(I443*D443,1)</f>
        <v>0</v>
      </c>
      <c r="K443" s="80">
        <f t="shared" ref="K443:L447" si="113">TRUNC(E443+G443+I443,1)</f>
        <v>26476</v>
      </c>
      <c r="L443" s="79">
        <f t="shared" si="113"/>
        <v>26476</v>
      </c>
      <c r="M443" s="65" t="s">
        <v>52</v>
      </c>
      <c r="N443" s="66" t="s">
        <v>264</v>
      </c>
      <c r="O443" s="66" t="s">
        <v>1082</v>
      </c>
      <c r="P443" s="66" t="s">
        <v>64</v>
      </c>
      <c r="Q443" s="66" t="s">
        <v>64</v>
      </c>
      <c r="R443" s="66" t="s">
        <v>63</v>
      </c>
      <c r="S443" s="76"/>
      <c r="T443" s="76"/>
      <c r="U443" s="76"/>
      <c r="V443" s="76">
        <v>1</v>
      </c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66" t="s">
        <v>52</v>
      </c>
      <c r="AW443" s="66" t="s">
        <v>1111</v>
      </c>
      <c r="AX443" s="66" t="s">
        <v>52</v>
      </c>
      <c r="AY443" s="66" t="s">
        <v>52</v>
      </c>
      <c r="AZ443" s="66" t="s">
        <v>52</v>
      </c>
    </row>
    <row r="444" spans="1:52" ht="30" hidden="1" customHeight="1" x14ac:dyDescent="0.3">
      <c r="A444" s="65" t="s">
        <v>1060</v>
      </c>
      <c r="B444" s="65" t="s">
        <v>122</v>
      </c>
      <c r="C444" s="65" t="s">
        <v>734</v>
      </c>
      <c r="D444" s="75">
        <v>0.05</v>
      </c>
      <c r="E444" s="80">
        <f>단가대비표!O27</f>
        <v>26476</v>
      </c>
      <c r="F444" s="79">
        <f>TRUNC(E444*D444,1)</f>
        <v>1323.8</v>
      </c>
      <c r="G444" s="80">
        <f>단가대비표!P27</f>
        <v>0</v>
      </c>
      <c r="H444" s="79">
        <f>TRUNC(G444*D444,1)</f>
        <v>0</v>
      </c>
      <c r="I444" s="80">
        <f>단가대비표!V27</f>
        <v>0</v>
      </c>
      <c r="J444" s="79">
        <f>TRUNC(I444*D444,1)</f>
        <v>0</v>
      </c>
      <c r="K444" s="80">
        <f t="shared" si="113"/>
        <v>26476</v>
      </c>
      <c r="L444" s="79">
        <f t="shared" si="113"/>
        <v>1323.8</v>
      </c>
      <c r="M444" s="65" t="s">
        <v>52</v>
      </c>
      <c r="N444" s="66" t="s">
        <v>264</v>
      </c>
      <c r="O444" s="66" t="s">
        <v>1082</v>
      </c>
      <c r="P444" s="66" t="s">
        <v>64</v>
      </c>
      <c r="Q444" s="66" t="s">
        <v>64</v>
      </c>
      <c r="R444" s="66" t="s">
        <v>63</v>
      </c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66" t="s">
        <v>52</v>
      </c>
      <c r="AW444" s="66" t="s">
        <v>1111</v>
      </c>
      <c r="AX444" s="66" t="s">
        <v>52</v>
      </c>
      <c r="AY444" s="66" t="s">
        <v>52</v>
      </c>
      <c r="AZ444" s="66" t="s">
        <v>52</v>
      </c>
    </row>
    <row r="445" spans="1:52" ht="30" hidden="1" customHeight="1" x14ac:dyDescent="0.3">
      <c r="A445" s="65" t="s">
        <v>737</v>
      </c>
      <c r="B445" s="65" t="s">
        <v>738</v>
      </c>
      <c r="C445" s="65" t="s">
        <v>505</v>
      </c>
      <c r="D445" s="75">
        <v>1</v>
      </c>
      <c r="E445" s="80">
        <f>TRUNC(SUMIF(V443:V447, RIGHTB(O445, 1), F443:F447)*U445, 2)</f>
        <v>529.52</v>
      </c>
      <c r="F445" s="79">
        <f>TRUNC(E445*D445,1)</f>
        <v>529.5</v>
      </c>
      <c r="G445" s="80">
        <v>0</v>
      </c>
      <c r="H445" s="79">
        <f>TRUNC(G445*D445,1)</f>
        <v>0</v>
      </c>
      <c r="I445" s="80">
        <v>0</v>
      </c>
      <c r="J445" s="79">
        <f>TRUNC(I445*D445,1)</f>
        <v>0</v>
      </c>
      <c r="K445" s="80">
        <f t="shared" si="113"/>
        <v>529.5</v>
      </c>
      <c r="L445" s="79">
        <f t="shared" si="113"/>
        <v>529.5</v>
      </c>
      <c r="M445" s="65" t="s">
        <v>52</v>
      </c>
      <c r="N445" s="66" t="s">
        <v>264</v>
      </c>
      <c r="O445" s="66" t="s">
        <v>510</v>
      </c>
      <c r="P445" s="66" t="s">
        <v>64</v>
      </c>
      <c r="Q445" s="66" t="s">
        <v>64</v>
      </c>
      <c r="R445" s="66" t="s">
        <v>64</v>
      </c>
      <c r="S445" s="76">
        <v>0</v>
      </c>
      <c r="T445" s="76">
        <v>0</v>
      </c>
      <c r="U445" s="76">
        <v>0.02</v>
      </c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66" t="s">
        <v>52</v>
      </c>
      <c r="AW445" s="66" t="s">
        <v>1112</v>
      </c>
      <c r="AX445" s="66" t="s">
        <v>52</v>
      </c>
      <c r="AY445" s="66" t="s">
        <v>52</v>
      </c>
      <c r="AZ445" s="66" t="s">
        <v>52</v>
      </c>
    </row>
    <row r="446" spans="1:52" ht="30" hidden="1" customHeight="1" x14ac:dyDescent="0.3">
      <c r="A446" s="65" t="s">
        <v>757</v>
      </c>
      <c r="B446" s="65" t="s">
        <v>588</v>
      </c>
      <c r="C446" s="65" t="s">
        <v>589</v>
      </c>
      <c r="D446" s="75">
        <v>9.3600000000000003E-2</v>
      </c>
      <c r="E446" s="80">
        <f>단가대비표!O124</f>
        <v>0</v>
      </c>
      <c r="F446" s="79">
        <f>TRUNC(E446*D446,1)</f>
        <v>0</v>
      </c>
      <c r="G446" s="80">
        <f>단가대비표!P124</f>
        <v>303632</v>
      </c>
      <c r="H446" s="79">
        <f>TRUNC(G446*D446,1)</f>
        <v>28419.9</v>
      </c>
      <c r="I446" s="80">
        <f>단가대비표!V124</f>
        <v>0</v>
      </c>
      <c r="J446" s="79">
        <f>TRUNC(I446*D446,1)</f>
        <v>0</v>
      </c>
      <c r="K446" s="80">
        <f t="shared" si="113"/>
        <v>303632</v>
      </c>
      <c r="L446" s="79">
        <f t="shared" si="113"/>
        <v>28419.9</v>
      </c>
      <c r="M446" s="65" t="s">
        <v>52</v>
      </c>
      <c r="N446" s="66" t="s">
        <v>264</v>
      </c>
      <c r="O446" s="66" t="s">
        <v>758</v>
      </c>
      <c r="P446" s="66" t="s">
        <v>64</v>
      </c>
      <c r="Q446" s="66" t="s">
        <v>64</v>
      </c>
      <c r="R446" s="66" t="s">
        <v>63</v>
      </c>
      <c r="S446" s="76"/>
      <c r="T446" s="76"/>
      <c r="U446" s="76"/>
      <c r="V446" s="76"/>
      <c r="W446" s="76">
        <v>2</v>
      </c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66" t="s">
        <v>52</v>
      </c>
      <c r="AW446" s="66" t="s">
        <v>1113</v>
      </c>
      <c r="AX446" s="66" t="s">
        <v>52</v>
      </c>
      <c r="AY446" s="66" t="s">
        <v>52</v>
      </c>
      <c r="AZ446" s="66" t="s">
        <v>52</v>
      </c>
    </row>
    <row r="447" spans="1:52" ht="30" hidden="1" customHeight="1" x14ac:dyDescent="0.3">
      <c r="A447" s="65" t="s">
        <v>687</v>
      </c>
      <c r="B447" s="65" t="s">
        <v>3057</v>
      </c>
      <c r="C447" s="65" t="s">
        <v>505</v>
      </c>
      <c r="D447" s="75">
        <v>1</v>
      </c>
      <c r="E447" s="80">
        <f>ROUND(0.02*H448,2)</f>
        <v>568.38</v>
      </c>
      <c r="F447" s="79">
        <f>TRUNC(E447*D447,1)</f>
        <v>568.29999999999995</v>
      </c>
      <c r="G447" s="80">
        <v>0</v>
      </c>
      <c r="H447" s="79">
        <f>TRUNC(G447*D447,1)</f>
        <v>0</v>
      </c>
      <c r="I447" s="80">
        <v>0</v>
      </c>
      <c r="J447" s="79">
        <f>TRUNC(I447*D447,1)</f>
        <v>0</v>
      </c>
      <c r="K447" s="80">
        <f t="shared" si="113"/>
        <v>568.29999999999995</v>
      </c>
      <c r="L447" s="79">
        <f t="shared" si="113"/>
        <v>568.29999999999995</v>
      </c>
      <c r="M447" s="65" t="s">
        <v>52</v>
      </c>
      <c r="N447" s="66" t="s">
        <v>264</v>
      </c>
      <c r="O447" s="66" t="s">
        <v>542</v>
      </c>
      <c r="P447" s="66" t="s">
        <v>64</v>
      </c>
      <c r="Q447" s="66" t="s">
        <v>64</v>
      </c>
      <c r="R447" s="66" t="s">
        <v>64</v>
      </c>
      <c r="S447" s="76">
        <v>1</v>
      </c>
      <c r="T447" s="76">
        <v>0</v>
      </c>
      <c r="U447" s="76">
        <v>0.03</v>
      </c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66" t="s">
        <v>52</v>
      </c>
      <c r="AW447" s="66" t="s">
        <v>1114</v>
      </c>
      <c r="AX447" s="66" t="s">
        <v>52</v>
      </c>
      <c r="AY447" s="66" t="s">
        <v>52</v>
      </c>
      <c r="AZ447" s="66" t="s">
        <v>52</v>
      </c>
    </row>
    <row r="448" spans="1:52" ht="30" hidden="1" customHeight="1" x14ac:dyDescent="0.3">
      <c r="A448" s="65" t="s">
        <v>595</v>
      </c>
      <c r="B448" s="65" t="s">
        <v>52</v>
      </c>
      <c r="C448" s="65" t="s">
        <v>52</v>
      </c>
      <c r="D448" s="75"/>
      <c r="E448" s="80"/>
      <c r="F448" s="79">
        <f>TRUNC(SUMIF(N443:N447, N442, F443:F447),0)</f>
        <v>28897</v>
      </c>
      <c r="G448" s="80"/>
      <c r="H448" s="79">
        <f>TRUNC(SUMIF(N443:N447, N442, H443:H447),0)</f>
        <v>28419</v>
      </c>
      <c r="I448" s="80"/>
      <c r="J448" s="79">
        <f>TRUNC(SUMIF(N443:N447, N442, J443:J447),0)</f>
        <v>0</v>
      </c>
      <c r="K448" s="80"/>
      <c r="L448" s="79">
        <f>F448+H448+J448</f>
        <v>57316</v>
      </c>
      <c r="M448" s="65" t="s">
        <v>52</v>
      </c>
      <c r="N448" s="66" t="s">
        <v>207</v>
      </c>
      <c r="O448" s="66" t="s">
        <v>207</v>
      </c>
      <c r="P448" s="66" t="s">
        <v>52</v>
      </c>
      <c r="Q448" s="66" t="s">
        <v>52</v>
      </c>
      <c r="R448" s="66" t="s">
        <v>52</v>
      </c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66" t="s">
        <v>52</v>
      </c>
      <c r="AW448" s="66" t="s">
        <v>52</v>
      </c>
      <c r="AX448" s="66" t="s">
        <v>52</v>
      </c>
      <c r="AY448" s="66" t="s">
        <v>52</v>
      </c>
      <c r="AZ448" s="66" t="s">
        <v>52</v>
      </c>
    </row>
    <row r="449" spans="1:52" ht="30" hidden="1" customHeight="1" x14ac:dyDescent="0.3">
      <c r="A449" s="75"/>
      <c r="B449" s="75"/>
      <c r="C449" s="75"/>
      <c r="D449" s="75"/>
      <c r="E449" s="80"/>
      <c r="F449" s="79"/>
      <c r="G449" s="80"/>
      <c r="H449" s="79"/>
      <c r="I449" s="80"/>
      <c r="J449" s="79"/>
      <c r="K449" s="80"/>
      <c r="L449" s="79"/>
      <c r="M449" s="75"/>
    </row>
    <row r="450" spans="1:52" ht="30" hidden="1" customHeight="1" x14ac:dyDescent="0.3">
      <c r="A450" s="230" t="s">
        <v>1115</v>
      </c>
      <c r="B450" s="230"/>
      <c r="C450" s="230"/>
      <c r="D450" s="230"/>
      <c r="E450" s="231"/>
      <c r="F450" s="232"/>
      <c r="G450" s="231"/>
      <c r="H450" s="232"/>
      <c r="I450" s="231"/>
      <c r="J450" s="232"/>
      <c r="K450" s="231"/>
      <c r="L450" s="232"/>
      <c r="M450" s="230"/>
      <c r="N450" s="78" t="s">
        <v>271</v>
      </c>
    </row>
    <row r="451" spans="1:52" ht="30" hidden="1" customHeight="1" x14ac:dyDescent="0.3">
      <c r="A451" s="65" t="s">
        <v>1117</v>
      </c>
      <c r="B451" s="65" t="s">
        <v>269</v>
      </c>
      <c r="C451" s="65" t="s">
        <v>60</v>
      </c>
      <c r="D451" s="75">
        <v>1</v>
      </c>
      <c r="E451" s="80">
        <f>단가대비표!O71</f>
        <v>0</v>
      </c>
      <c r="F451" s="79">
        <f>TRUNC(E451*D451,1)</f>
        <v>0</v>
      </c>
      <c r="G451" s="80">
        <f>단가대비표!P71</f>
        <v>0</v>
      </c>
      <c r="H451" s="79">
        <f>TRUNC(G451*D451,1)</f>
        <v>0</v>
      </c>
      <c r="I451" s="80">
        <f>단가대비표!V71</f>
        <v>0</v>
      </c>
      <c r="J451" s="79">
        <f>TRUNC(I451*D451,1)</f>
        <v>0</v>
      </c>
      <c r="K451" s="80">
        <f t="shared" ref="K451:L453" si="114">TRUNC(E451+G451+I451,1)</f>
        <v>0</v>
      </c>
      <c r="L451" s="79">
        <f t="shared" si="114"/>
        <v>0</v>
      </c>
      <c r="M451" s="65" t="s">
        <v>666</v>
      </c>
      <c r="N451" s="66" t="s">
        <v>271</v>
      </c>
      <c r="O451" s="66" t="s">
        <v>1118</v>
      </c>
      <c r="P451" s="66" t="s">
        <v>64</v>
      </c>
      <c r="Q451" s="66" t="s">
        <v>64</v>
      </c>
      <c r="R451" s="66" t="s">
        <v>63</v>
      </c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66" t="s">
        <v>52</v>
      </c>
      <c r="AW451" s="66" t="s">
        <v>1119</v>
      </c>
      <c r="AX451" s="66" t="s">
        <v>52</v>
      </c>
      <c r="AY451" s="66" t="s">
        <v>52</v>
      </c>
      <c r="AZ451" s="66" t="s">
        <v>52</v>
      </c>
    </row>
    <row r="452" spans="1:52" ht="30" hidden="1" customHeight="1" x14ac:dyDescent="0.3">
      <c r="A452" s="65" t="s">
        <v>684</v>
      </c>
      <c r="B452" s="65" t="s">
        <v>588</v>
      </c>
      <c r="C452" s="65" t="s">
        <v>589</v>
      </c>
      <c r="D452" s="75">
        <v>0.17280000000000001</v>
      </c>
      <c r="E452" s="80">
        <f>단가대비표!O122</f>
        <v>0</v>
      </c>
      <c r="F452" s="79">
        <f>TRUNC(E452*D452,1)</f>
        <v>0</v>
      </c>
      <c r="G452" s="80">
        <f>단가대비표!P122</f>
        <v>273539</v>
      </c>
      <c r="H452" s="79">
        <f>TRUNC(G452*D452,1)</f>
        <v>47267.5</v>
      </c>
      <c r="I452" s="80">
        <f>단가대비표!V122</f>
        <v>0</v>
      </c>
      <c r="J452" s="79">
        <f>TRUNC(I452*D452,1)</f>
        <v>0</v>
      </c>
      <c r="K452" s="80">
        <f t="shared" si="114"/>
        <v>273539</v>
      </c>
      <c r="L452" s="79">
        <f t="shared" si="114"/>
        <v>47267.5</v>
      </c>
      <c r="M452" s="65" t="s">
        <v>52</v>
      </c>
      <c r="N452" s="66" t="s">
        <v>271</v>
      </c>
      <c r="O452" s="66" t="s">
        <v>685</v>
      </c>
      <c r="P452" s="66" t="s">
        <v>64</v>
      </c>
      <c r="Q452" s="66" t="s">
        <v>64</v>
      </c>
      <c r="R452" s="66" t="s">
        <v>63</v>
      </c>
      <c r="S452" s="76"/>
      <c r="T452" s="76"/>
      <c r="U452" s="76"/>
      <c r="V452" s="76">
        <v>1</v>
      </c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66" t="s">
        <v>52</v>
      </c>
      <c r="AW452" s="66" t="s">
        <v>1120</v>
      </c>
      <c r="AX452" s="66" t="s">
        <v>52</v>
      </c>
      <c r="AY452" s="66" t="s">
        <v>52</v>
      </c>
      <c r="AZ452" s="66" t="s">
        <v>52</v>
      </c>
    </row>
    <row r="453" spans="1:52" ht="30" hidden="1" customHeight="1" x14ac:dyDescent="0.3">
      <c r="A453" s="65" t="s">
        <v>687</v>
      </c>
      <c r="B453" s="65" t="s">
        <v>3057</v>
      </c>
      <c r="C453" s="65" t="s">
        <v>505</v>
      </c>
      <c r="D453" s="75">
        <v>1</v>
      </c>
      <c r="E453" s="80">
        <f>ROUND(0.02*H454,2)</f>
        <v>945.34</v>
      </c>
      <c r="F453" s="79">
        <f>TRUNC(E453*D453,1)</f>
        <v>945.3</v>
      </c>
      <c r="G453" s="80">
        <v>0</v>
      </c>
      <c r="H453" s="79">
        <f>TRUNC(G453*D453,1)</f>
        <v>0</v>
      </c>
      <c r="I453" s="80">
        <v>0</v>
      </c>
      <c r="J453" s="79">
        <f>TRUNC(I453*D453,1)</f>
        <v>0</v>
      </c>
      <c r="K453" s="80">
        <f t="shared" si="114"/>
        <v>945.3</v>
      </c>
      <c r="L453" s="79">
        <f t="shared" si="114"/>
        <v>945.3</v>
      </c>
      <c r="M453" s="65" t="s">
        <v>52</v>
      </c>
      <c r="N453" s="66" t="s">
        <v>271</v>
      </c>
      <c r="O453" s="66" t="s">
        <v>510</v>
      </c>
      <c r="P453" s="66" t="s">
        <v>64</v>
      </c>
      <c r="Q453" s="66" t="s">
        <v>64</v>
      </c>
      <c r="R453" s="66" t="s">
        <v>64</v>
      </c>
      <c r="S453" s="76">
        <v>1</v>
      </c>
      <c r="T453" s="76">
        <v>0</v>
      </c>
      <c r="U453" s="76">
        <v>0.03</v>
      </c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66" t="s">
        <v>52</v>
      </c>
      <c r="AW453" s="66" t="s">
        <v>1121</v>
      </c>
      <c r="AX453" s="66" t="s">
        <v>52</v>
      </c>
      <c r="AY453" s="66" t="s">
        <v>52</v>
      </c>
      <c r="AZ453" s="66" t="s">
        <v>52</v>
      </c>
    </row>
    <row r="454" spans="1:52" ht="30" hidden="1" customHeight="1" x14ac:dyDescent="0.3">
      <c r="A454" s="65" t="s">
        <v>595</v>
      </c>
      <c r="B454" s="65" t="s">
        <v>52</v>
      </c>
      <c r="C454" s="65" t="s">
        <v>52</v>
      </c>
      <c r="D454" s="75"/>
      <c r="E454" s="80"/>
      <c r="F454" s="79">
        <f>TRUNC(SUMIF(N451:N453, N450, F451:F453),0)</f>
        <v>945</v>
      </c>
      <c r="G454" s="80"/>
      <c r="H454" s="79">
        <f>TRUNC(SUMIF(N451:N453, N450, H451:H453),0)</f>
        <v>47267</v>
      </c>
      <c r="I454" s="80"/>
      <c r="J454" s="79">
        <f>TRUNC(SUMIF(N451:N453, N450, J451:J453),0)</f>
        <v>0</v>
      </c>
      <c r="K454" s="80"/>
      <c r="L454" s="79">
        <f>F454+H454+J454</f>
        <v>48212</v>
      </c>
      <c r="M454" s="65" t="s">
        <v>52</v>
      </c>
      <c r="N454" s="66" t="s">
        <v>207</v>
      </c>
      <c r="O454" s="66" t="s">
        <v>207</v>
      </c>
      <c r="P454" s="66" t="s">
        <v>52</v>
      </c>
      <c r="Q454" s="66" t="s">
        <v>52</v>
      </c>
      <c r="R454" s="66" t="s">
        <v>52</v>
      </c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66" t="s">
        <v>52</v>
      </c>
      <c r="AW454" s="66" t="s">
        <v>52</v>
      </c>
      <c r="AX454" s="66" t="s">
        <v>52</v>
      </c>
      <c r="AY454" s="66" t="s">
        <v>52</v>
      </c>
      <c r="AZ454" s="66" t="s">
        <v>52</v>
      </c>
    </row>
    <row r="455" spans="1:52" ht="30" hidden="1" customHeight="1" x14ac:dyDescent="0.3">
      <c r="A455" s="75"/>
      <c r="B455" s="75"/>
      <c r="C455" s="75"/>
      <c r="D455" s="75"/>
      <c r="E455" s="80"/>
      <c r="F455" s="79"/>
      <c r="G455" s="80"/>
      <c r="H455" s="79"/>
      <c r="I455" s="80"/>
      <c r="J455" s="79"/>
      <c r="K455" s="80"/>
      <c r="L455" s="79"/>
      <c r="M455" s="75"/>
    </row>
    <row r="456" spans="1:52" ht="30" hidden="1" customHeight="1" x14ac:dyDescent="0.3">
      <c r="A456" s="230" t="s">
        <v>1122</v>
      </c>
      <c r="B456" s="230"/>
      <c r="C456" s="230"/>
      <c r="D456" s="230"/>
      <c r="E456" s="231"/>
      <c r="F456" s="232"/>
      <c r="G456" s="231"/>
      <c r="H456" s="232"/>
      <c r="I456" s="231"/>
      <c r="J456" s="232"/>
      <c r="K456" s="231"/>
      <c r="L456" s="232"/>
      <c r="M456" s="230"/>
      <c r="N456" s="78" t="s">
        <v>276</v>
      </c>
    </row>
    <row r="457" spans="1:52" ht="30" hidden="1" customHeight="1" x14ac:dyDescent="0.3">
      <c r="A457" s="65" t="s">
        <v>273</v>
      </c>
      <c r="B457" s="65" t="s">
        <v>274</v>
      </c>
      <c r="C457" s="65" t="s">
        <v>60</v>
      </c>
      <c r="D457" s="75">
        <v>1</v>
      </c>
      <c r="E457" s="80">
        <f>단가대비표!O72</f>
        <v>31030</v>
      </c>
      <c r="F457" s="79">
        <f>TRUNC(E457*D457,1)</f>
        <v>31030</v>
      </c>
      <c r="G457" s="80">
        <f>단가대비표!P72</f>
        <v>0</v>
      </c>
      <c r="H457" s="79">
        <f>TRUNC(G457*D457,1)</f>
        <v>0</v>
      </c>
      <c r="I457" s="80">
        <f>단가대비표!V72</f>
        <v>0</v>
      </c>
      <c r="J457" s="79">
        <f>TRUNC(I457*D457,1)</f>
        <v>0</v>
      </c>
      <c r="K457" s="80">
        <f t="shared" ref="K457:L460" si="115">TRUNC(E457+G457+I457,1)</f>
        <v>31030</v>
      </c>
      <c r="L457" s="79">
        <f t="shared" si="115"/>
        <v>31030</v>
      </c>
      <c r="M457" s="65" t="s">
        <v>52</v>
      </c>
      <c r="N457" s="66" t="s">
        <v>276</v>
      </c>
      <c r="O457" s="66" t="s">
        <v>1124</v>
      </c>
      <c r="P457" s="66" t="s">
        <v>64</v>
      </c>
      <c r="Q457" s="66" t="s">
        <v>64</v>
      </c>
      <c r="R457" s="66" t="s">
        <v>63</v>
      </c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66" t="s">
        <v>52</v>
      </c>
      <c r="AW457" s="66" t="s">
        <v>1125</v>
      </c>
      <c r="AX457" s="66" t="s">
        <v>52</v>
      </c>
      <c r="AY457" s="66" t="s">
        <v>52</v>
      </c>
      <c r="AZ457" s="66" t="s">
        <v>52</v>
      </c>
    </row>
    <row r="458" spans="1:52" ht="30" hidden="1" customHeight="1" x14ac:dyDescent="0.3">
      <c r="A458" s="65" t="s">
        <v>273</v>
      </c>
      <c r="B458" s="65" t="s">
        <v>274</v>
      </c>
      <c r="C458" s="65" t="s">
        <v>60</v>
      </c>
      <c r="D458" s="75">
        <v>0.05</v>
      </c>
      <c r="E458" s="80">
        <f>단가대비표!O72</f>
        <v>31030</v>
      </c>
      <c r="F458" s="79">
        <f>TRUNC(E458*D458,1)</f>
        <v>1551.5</v>
      </c>
      <c r="G458" s="80">
        <f>단가대비표!P72</f>
        <v>0</v>
      </c>
      <c r="H458" s="79">
        <f>TRUNC(G458*D458,1)</f>
        <v>0</v>
      </c>
      <c r="I458" s="80">
        <f>단가대비표!V72</f>
        <v>0</v>
      </c>
      <c r="J458" s="79">
        <f>TRUNC(I458*D458,1)</f>
        <v>0</v>
      </c>
      <c r="K458" s="80">
        <f t="shared" si="115"/>
        <v>31030</v>
      </c>
      <c r="L458" s="79">
        <f t="shared" si="115"/>
        <v>1551.5</v>
      </c>
      <c r="M458" s="65" t="s">
        <v>52</v>
      </c>
      <c r="N458" s="66" t="s">
        <v>276</v>
      </c>
      <c r="O458" s="66" t="s">
        <v>1124</v>
      </c>
      <c r="P458" s="66" t="s">
        <v>64</v>
      </c>
      <c r="Q458" s="66" t="s">
        <v>64</v>
      </c>
      <c r="R458" s="66" t="s">
        <v>63</v>
      </c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66" t="s">
        <v>52</v>
      </c>
      <c r="AW458" s="66" t="s">
        <v>1125</v>
      </c>
      <c r="AX458" s="66" t="s">
        <v>52</v>
      </c>
      <c r="AY458" s="66" t="s">
        <v>52</v>
      </c>
      <c r="AZ458" s="66" t="s">
        <v>52</v>
      </c>
    </row>
    <row r="459" spans="1:52" ht="30" hidden="1" customHeight="1" x14ac:dyDescent="0.3">
      <c r="A459" s="65" t="s">
        <v>684</v>
      </c>
      <c r="B459" s="65" t="s">
        <v>588</v>
      </c>
      <c r="C459" s="65" t="s">
        <v>589</v>
      </c>
      <c r="D459" s="75">
        <v>0.5</v>
      </c>
      <c r="E459" s="80">
        <f>단가대비표!O122</f>
        <v>0</v>
      </c>
      <c r="F459" s="79">
        <f>TRUNC(E459*D459,1)</f>
        <v>0</v>
      </c>
      <c r="G459" s="80">
        <f>단가대비표!P122</f>
        <v>273539</v>
      </c>
      <c r="H459" s="79">
        <f>TRUNC(G459*D459,1)</f>
        <v>136769.5</v>
      </c>
      <c r="I459" s="80">
        <f>단가대비표!V122</f>
        <v>0</v>
      </c>
      <c r="J459" s="79">
        <f>TRUNC(I459*D459,1)</f>
        <v>0</v>
      </c>
      <c r="K459" s="80">
        <f t="shared" si="115"/>
        <v>273539</v>
      </c>
      <c r="L459" s="79">
        <f t="shared" si="115"/>
        <v>136769.5</v>
      </c>
      <c r="M459" s="65" t="s">
        <v>52</v>
      </c>
      <c r="N459" s="66" t="s">
        <v>276</v>
      </c>
      <c r="O459" s="66" t="s">
        <v>685</v>
      </c>
      <c r="P459" s="66" t="s">
        <v>64</v>
      </c>
      <c r="Q459" s="66" t="s">
        <v>64</v>
      </c>
      <c r="R459" s="66" t="s">
        <v>63</v>
      </c>
      <c r="S459" s="76"/>
      <c r="T459" s="76"/>
      <c r="U459" s="76"/>
      <c r="V459" s="76">
        <v>1</v>
      </c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66" t="s">
        <v>52</v>
      </c>
      <c r="AW459" s="66" t="s">
        <v>1126</v>
      </c>
      <c r="AX459" s="66" t="s">
        <v>52</v>
      </c>
      <c r="AY459" s="66" t="s">
        <v>52</v>
      </c>
      <c r="AZ459" s="66" t="s">
        <v>52</v>
      </c>
    </row>
    <row r="460" spans="1:52" ht="30" hidden="1" customHeight="1" x14ac:dyDescent="0.3">
      <c r="A460" s="65" t="s">
        <v>687</v>
      </c>
      <c r="B460" s="65" t="s">
        <v>3057</v>
      </c>
      <c r="C460" s="65" t="s">
        <v>505</v>
      </c>
      <c r="D460" s="75">
        <v>1</v>
      </c>
      <c r="E460" s="80">
        <f>ROUND(0.02*H461,2)</f>
        <v>2735.38</v>
      </c>
      <c r="F460" s="79">
        <f>TRUNC(E460*D460,1)</f>
        <v>2735.3</v>
      </c>
      <c r="G460" s="80">
        <v>0</v>
      </c>
      <c r="H460" s="79">
        <f>TRUNC(G460*D460,1)</f>
        <v>0</v>
      </c>
      <c r="I460" s="80">
        <v>0</v>
      </c>
      <c r="J460" s="79">
        <f>TRUNC(I460*D460,1)</f>
        <v>0</v>
      </c>
      <c r="K460" s="80">
        <f t="shared" si="115"/>
        <v>2735.3</v>
      </c>
      <c r="L460" s="79">
        <f t="shared" si="115"/>
        <v>2735.3</v>
      </c>
      <c r="M460" s="65" t="s">
        <v>52</v>
      </c>
      <c r="N460" s="66" t="s">
        <v>276</v>
      </c>
      <c r="O460" s="66" t="s">
        <v>510</v>
      </c>
      <c r="P460" s="66" t="s">
        <v>64</v>
      </c>
      <c r="Q460" s="66" t="s">
        <v>64</v>
      </c>
      <c r="R460" s="66" t="s">
        <v>64</v>
      </c>
      <c r="S460" s="76">
        <v>1</v>
      </c>
      <c r="T460" s="76">
        <v>0</v>
      </c>
      <c r="U460" s="76">
        <v>0.03</v>
      </c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66" t="s">
        <v>52</v>
      </c>
      <c r="AW460" s="66" t="s">
        <v>1127</v>
      </c>
      <c r="AX460" s="66" t="s">
        <v>52</v>
      </c>
      <c r="AY460" s="66" t="s">
        <v>52</v>
      </c>
      <c r="AZ460" s="66" t="s">
        <v>52</v>
      </c>
    </row>
    <row r="461" spans="1:52" ht="30" hidden="1" customHeight="1" x14ac:dyDescent="0.3">
      <c r="A461" s="65" t="s">
        <v>595</v>
      </c>
      <c r="B461" s="65" t="s">
        <v>52</v>
      </c>
      <c r="C461" s="65" t="s">
        <v>52</v>
      </c>
      <c r="D461" s="75"/>
      <c r="E461" s="80"/>
      <c r="F461" s="79">
        <f>TRUNC(SUMIF(N457:N460, N456, F457:F460),0)</f>
        <v>35316</v>
      </c>
      <c r="G461" s="80"/>
      <c r="H461" s="79">
        <f>TRUNC(SUMIF(N457:N460, N456, H457:H460),0)</f>
        <v>136769</v>
      </c>
      <c r="I461" s="80"/>
      <c r="J461" s="79">
        <f>TRUNC(SUMIF(N457:N460, N456, J457:J460),0)</f>
        <v>0</v>
      </c>
      <c r="K461" s="80"/>
      <c r="L461" s="79">
        <f>F461+H461+J461</f>
        <v>172085</v>
      </c>
      <c r="M461" s="65" t="s">
        <v>52</v>
      </c>
      <c r="N461" s="66" t="s">
        <v>207</v>
      </c>
      <c r="O461" s="66" t="s">
        <v>207</v>
      </c>
      <c r="P461" s="66" t="s">
        <v>52</v>
      </c>
      <c r="Q461" s="66" t="s">
        <v>52</v>
      </c>
      <c r="R461" s="66" t="s">
        <v>52</v>
      </c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66" t="s">
        <v>52</v>
      </c>
      <c r="AW461" s="66" t="s">
        <v>52</v>
      </c>
      <c r="AX461" s="66" t="s">
        <v>52</v>
      </c>
      <c r="AY461" s="66" t="s">
        <v>52</v>
      </c>
      <c r="AZ461" s="66" t="s">
        <v>52</v>
      </c>
    </row>
    <row r="462" spans="1:52" ht="30" hidden="1" customHeight="1" x14ac:dyDescent="0.3">
      <c r="A462" s="75"/>
      <c r="B462" s="75"/>
      <c r="C462" s="75"/>
      <c r="D462" s="75"/>
      <c r="E462" s="80"/>
      <c r="F462" s="79"/>
      <c r="G462" s="80"/>
      <c r="H462" s="79"/>
      <c r="I462" s="80"/>
      <c r="J462" s="79"/>
      <c r="K462" s="80"/>
      <c r="L462" s="79"/>
      <c r="M462" s="75"/>
    </row>
    <row r="463" spans="1:52" ht="30" hidden="1" customHeight="1" x14ac:dyDescent="0.3">
      <c r="A463" s="230" t="s">
        <v>1128</v>
      </c>
      <c r="B463" s="230"/>
      <c r="C463" s="230"/>
      <c r="D463" s="230"/>
      <c r="E463" s="231"/>
      <c r="F463" s="232"/>
      <c r="G463" s="231"/>
      <c r="H463" s="232"/>
      <c r="I463" s="231"/>
      <c r="J463" s="232"/>
      <c r="K463" s="231"/>
      <c r="L463" s="232"/>
      <c r="M463" s="230"/>
      <c r="N463" s="78" t="s">
        <v>281</v>
      </c>
    </row>
    <row r="464" spans="1:52" ht="30" hidden="1" customHeight="1" x14ac:dyDescent="0.3">
      <c r="A464" s="65" t="s">
        <v>278</v>
      </c>
      <c r="B464" s="65" t="s">
        <v>279</v>
      </c>
      <c r="C464" s="65" t="s">
        <v>137</v>
      </c>
      <c r="D464" s="75">
        <v>1</v>
      </c>
      <c r="E464" s="80">
        <f>단가대비표!O76</f>
        <v>30230</v>
      </c>
      <c r="F464" s="79">
        <f>TRUNC(E464*D464,1)</f>
        <v>30230</v>
      </c>
      <c r="G464" s="80">
        <f>단가대비표!P76</f>
        <v>0</v>
      </c>
      <c r="H464" s="79">
        <f>TRUNC(G464*D464,1)</f>
        <v>0</v>
      </c>
      <c r="I464" s="80">
        <f>단가대비표!V76</f>
        <v>0</v>
      </c>
      <c r="J464" s="79">
        <f>TRUNC(I464*D464,1)</f>
        <v>0</v>
      </c>
      <c r="K464" s="80">
        <f t="shared" ref="K464:L466" si="116">TRUNC(E464+G464+I464,1)</f>
        <v>30230</v>
      </c>
      <c r="L464" s="79">
        <f t="shared" si="116"/>
        <v>30230</v>
      </c>
      <c r="M464" s="65" t="s">
        <v>52</v>
      </c>
      <c r="N464" s="66" t="s">
        <v>281</v>
      </c>
      <c r="O464" s="66" t="s">
        <v>1129</v>
      </c>
      <c r="P464" s="66" t="s">
        <v>64</v>
      </c>
      <c r="Q464" s="66" t="s">
        <v>64</v>
      </c>
      <c r="R464" s="66" t="s">
        <v>63</v>
      </c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66" t="s">
        <v>52</v>
      </c>
      <c r="AW464" s="66" t="s">
        <v>1130</v>
      </c>
      <c r="AX464" s="66" t="s">
        <v>52</v>
      </c>
      <c r="AY464" s="66" t="s">
        <v>52</v>
      </c>
      <c r="AZ464" s="66" t="s">
        <v>52</v>
      </c>
    </row>
    <row r="465" spans="1:52" ht="30" hidden="1" customHeight="1" x14ac:dyDescent="0.3">
      <c r="A465" s="65" t="s">
        <v>684</v>
      </c>
      <c r="B465" s="65" t="s">
        <v>588</v>
      </c>
      <c r="C465" s="65" t="s">
        <v>589</v>
      </c>
      <c r="D465" s="75">
        <v>0.5</v>
      </c>
      <c r="E465" s="80">
        <f>단가대비표!O122</f>
        <v>0</v>
      </c>
      <c r="F465" s="79">
        <f>TRUNC(E465*D465,1)</f>
        <v>0</v>
      </c>
      <c r="G465" s="80">
        <f>단가대비표!P122</f>
        <v>273539</v>
      </c>
      <c r="H465" s="79">
        <f>TRUNC(G465*D465,1)</f>
        <v>136769.5</v>
      </c>
      <c r="I465" s="80">
        <f>단가대비표!V122</f>
        <v>0</v>
      </c>
      <c r="J465" s="79">
        <f>TRUNC(I465*D465,1)</f>
        <v>0</v>
      </c>
      <c r="K465" s="80">
        <f t="shared" si="116"/>
        <v>273539</v>
      </c>
      <c r="L465" s="79">
        <f t="shared" si="116"/>
        <v>136769.5</v>
      </c>
      <c r="M465" s="65" t="s">
        <v>52</v>
      </c>
      <c r="N465" s="66" t="s">
        <v>281</v>
      </c>
      <c r="O465" s="66" t="s">
        <v>685</v>
      </c>
      <c r="P465" s="66" t="s">
        <v>64</v>
      </c>
      <c r="Q465" s="66" t="s">
        <v>64</v>
      </c>
      <c r="R465" s="66" t="s">
        <v>63</v>
      </c>
      <c r="S465" s="76"/>
      <c r="T465" s="76"/>
      <c r="U465" s="76"/>
      <c r="V465" s="76">
        <v>1</v>
      </c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66" t="s">
        <v>52</v>
      </c>
      <c r="AW465" s="66" t="s">
        <v>1131</v>
      </c>
      <c r="AX465" s="66" t="s">
        <v>52</v>
      </c>
      <c r="AY465" s="66" t="s">
        <v>52</v>
      </c>
      <c r="AZ465" s="66" t="s">
        <v>52</v>
      </c>
    </row>
    <row r="466" spans="1:52" ht="30" hidden="1" customHeight="1" x14ac:dyDescent="0.3">
      <c r="A466" s="65" t="s">
        <v>687</v>
      </c>
      <c r="B466" s="65" t="s">
        <v>3057</v>
      </c>
      <c r="C466" s="65" t="s">
        <v>505</v>
      </c>
      <c r="D466" s="75">
        <v>1</v>
      </c>
      <c r="E466" s="80">
        <f>ROUND(0.02*H467,2)</f>
        <v>2735.38</v>
      </c>
      <c r="F466" s="79">
        <f>TRUNC(E466*D466,1)</f>
        <v>2735.3</v>
      </c>
      <c r="G466" s="80">
        <v>0</v>
      </c>
      <c r="H466" s="79">
        <f>TRUNC(G466*D466,1)</f>
        <v>0</v>
      </c>
      <c r="I466" s="80">
        <v>0</v>
      </c>
      <c r="J466" s="79">
        <f>TRUNC(I466*D466,1)</f>
        <v>0</v>
      </c>
      <c r="K466" s="80">
        <f t="shared" si="116"/>
        <v>2735.3</v>
      </c>
      <c r="L466" s="79">
        <f t="shared" si="116"/>
        <v>2735.3</v>
      </c>
      <c r="M466" s="65" t="s">
        <v>52</v>
      </c>
      <c r="N466" s="66" t="s">
        <v>281</v>
      </c>
      <c r="O466" s="66" t="s">
        <v>510</v>
      </c>
      <c r="P466" s="66" t="s">
        <v>64</v>
      </c>
      <c r="Q466" s="66" t="s">
        <v>64</v>
      </c>
      <c r="R466" s="66" t="s">
        <v>64</v>
      </c>
      <c r="S466" s="76">
        <v>1</v>
      </c>
      <c r="T466" s="76">
        <v>0</v>
      </c>
      <c r="U466" s="76">
        <v>0.03</v>
      </c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66" t="s">
        <v>52</v>
      </c>
      <c r="AW466" s="66" t="s">
        <v>1132</v>
      </c>
      <c r="AX466" s="66" t="s">
        <v>52</v>
      </c>
      <c r="AY466" s="66" t="s">
        <v>52</v>
      </c>
      <c r="AZ466" s="66" t="s">
        <v>52</v>
      </c>
    </row>
    <row r="467" spans="1:52" ht="30" hidden="1" customHeight="1" x14ac:dyDescent="0.3">
      <c r="A467" s="65" t="s">
        <v>595</v>
      </c>
      <c r="B467" s="65" t="s">
        <v>52</v>
      </c>
      <c r="C467" s="65" t="s">
        <v>52</v>
      </c>
      <c r="D467" s="75"/>
      <c r="E467" s="80"/>
      <c r="F467" s="79">
        <f>TRUNC(SUMIF(N464:N466, N463, F464:F466),0)</f>
        <v>32965</v>
      </c>
      <c r="G467" s="80"/>
      <c r="H467" s="79">
        <f>TRUNC(SUMIF(N464:N466, N463, H464:H466),0)</f>
        <v>136769</v>
      </c>
      <c r="I467" s="80"/>
      <c r="J467" s="79">
        <f>TRUNC(SUMIF(N464:N466, N463, J464:J466),0)</f>
        <v>0</v>
      </c>
      <c r="K467" s="80"/>
      <c r="L467" s="79">
        <f>F467+H467+J467</f>
        <v>169734</v>
      </c>
      <c r="M467" s="65" t="s">
        <v>52</v>
      </c>
      <c r="N467" s="66" t="s">
        <v>207</v>
      </c>
      <c r="O467" s="66" t="s">
        <v>207</v>
      </c>
      <c r="P467" s="66" t="s">
        <v>52</v>
      </c>
      <c r="Q467" s="66" t="s">
        <v>52</v>
      </c>
      <c r="R467" s="66" t="s">
        <v>52</v>
      </c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66" t="s">
        <v>52</v>
      </c>
      <c r="AW467" s="66" t="s">
        <v>52</v>
      </c>
      <c r="AX467" s="66" t="s">
        <v>52</v>
      </c>
      <c r="AY467" s="66" t="s">
        <v>52</v>
      </c>
      <c r="AZ467" s="66" t="s">
        <v>52</v>
      </c>
    </row>
    <row r="468" spans="1:52" ht="30" hidden="1" customHeight="1" x14ac:dyDescent="0.3">
      <c r="A468" s="75"/>
      <c r="B468" s="75"/>
      <c r="C468" s="75"/>
      <c r="D468" s="75"/>
      <c r="E468" s="80"/>
      <c r="F468" s="79"/>
      <c r="G468" s="80"/>
      <c r="H468" s="79"/>
      <c r="I468" s="80"/>
      <c r="J468" s="79"/>
      <c r="K468" s="80"/>
      <c r="L468" s="79"/>
      <c r="M468" s="75"/>
    </row>
    <row r="469" spans="1:52" ht="30" hidden="1" customHeight="1" x14ac:dyDescent="0.3">
      <c r="A469" s="230" t="s">
        <v>1133</v>
      </c>
      <c r="B469" s="230"/>
      <c r="C469" s="230"/>
      <c r="D469" s="230"/>
      <c r="E469" s="231"/>
      <c r="F469" s="232"/>
      <c r="G469" s="231"/>
      <c r="H469" s="232"/>
      <c r="I469" s="231"/>
      <c r="J469" s="232"/>
      <c r="K469" s="231"/>
      <c r="L469" s="232"/>
      <c r="M469" s="230"/>
      <c r="N469" s="78" t="s">
        <v>672</v>
      </c>
    </row>
    <row r="470" spans="1:52" ht="30" hidden="1" customHeight="1" x14ac:dyDescent="0.3">
      <c r="A470" s="65" t="s">
        <v>669</v>
      </c>
      <c r="B470" s="65" t="s">
        <v>670</v>
      </c>
      <c r="C470" s="65" t="s">
        <v>137</v>
      </c>
      <c r="D470" s="75">
        <v>1</v>
      </c>
      <c r="E470" s="80">
        <f>단가대비표!O63</f>
        <v>3318</v>
      </c>
      <c r="F470" s="79">
        <f>TRUNC(E470*D470,1)</f>
        <v>3318</v>
      </c>
      <c r="G470" s="80">
        <f>단가대비표!P63</f>
        <v>0</v>
      </c>
      <c r="H470" s="79">
        <f>TRUNC(G470*D470,1)</f>
        <v>0</v>
      </c>
      <c r="I470" s="80">
        <f>단가대비표!V63</f>
        <v>0</v>
      </c>
      <c r="J470" s="79">
        <f>TRUNC(I470*D470,1)</f>
        <v>0</v>
      </c>
      <c r="K470" s="80">
        <f t="shared" ref="K470:L473" si="117">TRUNC(E470+G470+I470,1)</f>
        <v>3318</v>
      </c>
      <c r="L470" s="79">
        <f t="shared" si="117"/>
        <v>3318</v>
      </c>
      <c r="M470" s="65" t="s">
        <v>52</v>
      </c>
      <c r="N470" s="66" t="s">
        <v>672</v>
      </c>
      <c r="O470" s="66" t="s">
        <v>1134</v>
      </c>
      <c r="P470" s="66" t="s">
        <v>64</v>
      </c>
      <c r="Q470" s="66" t="s">
        <v>64</v>
      </c>
      <c r="R470" s="66" t="s">
        <v>63</v>
      </c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66" t="s">
        <v>52</v>
      </c>
      <c r="AW470" s="66" t="s">
        <v>1135</v>
      </c>
      <c r="AX470" s="66" t="s">
        <v>52</v>
      </c>
      <c r="AY470" s="66" t="s">
        <v>52</v>
      </c>
      <c r="AZ470" s="66" t="s">
        <v>52</v>
      </c>
    </row>
    <row r="471" spans="1:52" ht="30" hidden="1" customHeight="1" x14ac:dyDescent="0.3">
      <c r="A471" s="65" t="s">
        <v>684</v>
      </c>
      <c r="B471" s="65" t="s">
        <v>588</v>
      </c>
      <c r="C471" s="65" t="s">
        <v>589</v>
      </c>
      <c r="D471" s="75">
        <v>0.11</v>
      </c>
      <c r="E471" s="80">
        <f>단가대비표!O122</f>
        <v>0</v>
      </c>
      <c r="F471" s="79">
        <f>TRUNC(E471*D471,1)</f>
        <v>0</v>
      </c>
      <c r="G471" s="80">
        <f>단가대비표!P122</f>
        <v>273539</v>
      </c>
      <c r="H471" s="79">
        <f>TRUNC(G471*D471,1)</f>
        <v>30089.200000000001</v>
      </c>
      <c r="I471" s="80">
        <f>단가대비표!V122</f>
        <v>0</v>
      </c>
      <c r="J471" s="79">
        <f>TRUNC(I471*D471,1)</f>
        <v>0</v>
      </c>
      <c r="K471" s="80">
        <f t="shared" si="117"/>
        <v>273539</v>
      </c>
      <c r="L471" s="79">
        <f t="shared" si="117"/>
        <v>30089.200000000001</v>
      </c>
      <c r="M471" s="65" t="s">
        <v>52</v>
      </c>
      <c r="N471" s="66" t="s">
        <v>672</v>
      </c>
      <c r="O471" s="66" t="s">
        <v>685</v>
      </c>
      <c r="P471" s="66" t="s">
        <v>64</v>
      </c>
      <c r="Q471" s="66" t="s">
        <v>64</v>
      </c>
      <c r="R471" s="66" t="s">
        <v>63</v>
      </c>
      <c r="S471" s="76"/>
      <c r="T471" s="76"/>
      <c r="U471" s="76"/>
      <c r="V471" s="76">
        <v>1</v>
      </c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66" t="s">
        <v>52</v>
      </c>
      <c r="AW471" s="66" t="s">
        <v>1136</v>
      </c>
      <c r="AX471" s="66" t="s">
        <v>52</v>
      </c>
      <c r="AY471" s="66" t="s">
        <v>52</v>
      </c>
      <c r="AZ471" s="66" t="s">
        <v>52</v>
      </c>
    </row>
    <row r="472" spans="1:52" ht="30" hidden="1" customHeight="1" x14ac:dyDescent="0.3">
      <c r="A472" s="65" t="s">
        <v>681</v>
      </c>
      <c r="B472" s="65" t="s">
        <v>588</v>
      </c>
      <c r="C472" s="65" t="s">
        <v>589</v>
      </c>
      <c r="D472" s="75">
        <v>0.08</v>
      </c>
      <c r="E472" s="80">
        <f>단가대비표!O114</f>
        <v>0</v>
      </c>
      <c r="F472" s="79">
        <f>TRUNC(E472*D472,1)</f>
        <v>0</v>
      </c>
      <c r="G472" s="80">
        <f>단가대비표!P114</f>
        <v>95767</v>
      </c>
      <c r="H472" s="79">
        <f>TRUNC(G472*D472,1)</f>
        <v>7661.3</v>
      </c>
      <c r="I472" s="80">
        <f>단가대비표!V114</f>
        <v>0</v>
      </c>
      <c r="J472" s="79">
        <f>TRUNC(I472*D472,1)</f>
        <v>0</v>
      </c>
      <c r="K472" s="80">
        <f t="shared" si="117"/>
        <v>95767</v>
      </c>
      <c r="L472" s="79">
        <f t="shared" si="117"/>
        <v>7661.3</v>
      </c>
      <c r="M472" s="65" t="s">
        <v>52</v>
      </c>
      <c r="N472" s="66" t="s">
        <v>672</v>
      </c>
      <c r="O472" s="66" t="s">
        <v>682</v>
      </c>
      <c r="P472" s="66" t="s">
        <v>64</v>
      </c>
      <c r="Q472" s="66" t="s">
        <v>64</v>
      </c>
      <c r="R472" s="66" t="s">
        <v>63</v>
      </c>
      <c r="S472" s="76"/>
      <c r="T472" s="76"/>
      <c r="U472" s="76"/>
      <c r="V472" s="76">
        <v>1</v>
      </c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66" t="s">
        <v>52</v>
      </c>
      <c r="AW472" s="66" t="s">
        <v>1137</v>
      </c>
      <c r="AX472" s="66" t="s">
        <v>52</v>
      </c>
      <c r="AY472" s="66" t="s">
        <v>52</v>
      </c>
      <c r="AZ472" s="66" t="s">
        <v>52</v>
      </c>
    </row>
    <row r="473" spans="1:52" ht="30" hidden="1" customHeight="1" x14ac:dyDescent="0.3">
      <c r="A473" s="65" t="s">
        <v>687</v>
      </c>
      <c r="B473" s="65" t="s">
        <v>3057</v>
      </c>
      <c r="C473" s="65" t="s">
        <v>505</v>
      </c>
      <c r="D473" s="75">
        <v>1</v>
      </c>
      <c r="E473" s="80">
        <f>ROUND(0.02*H474,2)</f>
        <v>755</v>
      </c>
      <c r="F473" s="79">
        <f>TRUNC(E473*D473,1)</f>
        <v>755</v>
      </c>
      <c r="G473" s="80">
        <v>0</v>
      </c>
      <c r="H473" s="79">
        <f>TRUNC(G473*D473,1)</f>
        <v>0</v>
      </c>
      <c r="I473" s="80">
        <v>0</v>
      </c>
      <c r="J473" s="79">
        <f>TRUNC(I473*D473,1)</f>
        <v>0</v>
      </c>
      <c r="K473" s="80">
        <f t="shared" si="117"/>
        <v>755</v>
      </c>
      <c r="L473" s="79">
        <f t="shared" si="117"/>
        <v>755</v>
      </c>
      <c r="M473" s="65" t="s">
        <v>52</v>
      </c>
      <c r="N473" s="66" t="s">
        <v>672</v>
      </c>
      <c r="O473" s="66" t="s">
        <v>510</v>
      </c>
      <c r="P473" s="66" t="s">
        <v>64</v>
      </c>
      <c r="Q473" s="66" t="s">
        <v>64</v>
      </c>
      <c r="R473" s="66" t="s">
        <v>64</v>
      </c>
      <c r="S473" s="76">
        <v>1</v>
      </c>
      <c r="T473" s="76">
        <v>0</v>
      </c>
      <c r="U473" s="76">
        <v>0.03</v>
      </c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66" t="s">
        <v>52</v>
      </c>
      <c r="AW473" s="66" t="s">
        <v>1138</v>
      </c>
      <c r="AX473" s="66" t="s">
        <v>52</v>
      </c>
      <c r="AY473" s="66" t="s">
        <v>52</v>
      </c>
      <c r="AZ473" s="66" t="s">
        <v>52</v>
      </c>
    </row>
    <row r="474" spans="1:52" ht="30" hidden="1" customHeight="1" x14ac:dyDescent="0.3">
      <c r="A474" s="65" t="s">
        <v>595</v>
      </c>
      <c r="B474" s="65" t="s">
        <v>52</v>
      </c>
      <c r="C474" s="65" t="s">
        <v>52</v>
      </c>
      <c r="D474" s="75"/>
      <c r="E474" s="80"/>
      <c r="F474" s="79">
        <f>TRUNC(SUMIF(N470:N473, N469, F470:F473),0)</f>
        <v>4073</v>
      </c>
      <c r="G474" s="80"/>
      <c r="H474" s="79">
        <f>TRUNC(SUMIF(N470:N473, N469, H470:H473),0)</f>
        <v>37750</v>
      </c>
      <c r="I474" s="80"/>
      <c r="J474" s="79">
        <f>TRUNC(SUMIF(N470:N473, N469, J470:J473),0)</f>
        <v>0</v>
      </c>
      <c r="K474" s="80"/>
      <c r="L474" s="79">
        <f>F474+H474+J474</f>
        <v>41823</v>
      </c>
      <c r="M474" s="65" t="s">
        <v>52</v>
      </c>
      <c r="N474" s="66" t="s">
        <v>207</v>
      </c>
      <c r="O474" s="66" t="s">
        <v>207</v>
      </c>
      <c r="P474" s="66" t="s">
        <v>52</v>
      </c>
      <c r="Q474" s="66" t="s">
        <v>52</v>
      </c>
      <c r="R474" s="66" t="s">
        <v>52</v>
      </c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66" t="s">
        <v>52</v>
      </c>
      <c r="AW474" s="66" t="s">
        <v>52</v>
      </c>
      <c r="AX474" s="66" t="s">
        <v>52</v>
      </c>
      <c r="AY474" s="66" t="s">
        <v>52</v>
      </c>
      <c r="AZ474" s="66" t="s">
        <v>52</v>
      </c>
    </row>
    <row r="475" spans="1:52" ht="30" hidden="1" customHeight="1" x14ac:dyDescent="0.3">
      <c r="A475" s="75"/>
      <c r="B475" s="75"/>
      <c r="C475" s="75"/>
      <c r="D475" s="75"/>
      <c r="E475" s="80"/>
      <c r="F475" s="79"/>
      <c r="G475" s="80"/>
      <c r="H475" s="79"/>
      <c r="I475" s="80"/>
      <c r="J475" s="79"/>
      <c r="K475" s="80"/>
      <c r="L475" s="79"/>
      <c r="M475" s="75"/>
    </row>
    <row r="476" spans="1:52" ht="30" hidden="1" customHeight="1" x14ac:dyDescent="0.3">
      <c r="A476" s="230" t="s">
        <v>1139</v>
      </c>
      <c r="B476" s="230"/>
      <c r="C476" s="230"/>
      <c r="D476" s="230"/>
      <c r="E476" s="231"/>
      <c r="F476" s="232"/>
      <c r="G476" s="231"/>
      <c r="H476" s="232"/>
      <c r="I476" s="231"/>
      <c r="J476" s="232"/>
      <c r="K476" s="231"/>
      <c r="L476" s="232"/>
      <c r="M476" s="230"/>
      <c r="N476" s="78" t="s">
        <v>145</v>
      </c>
    </row>
    <row r="477" spans="1:52" ht="30" hidden="1" customHeight="1" x14ac:dyDescent="0.3">
      <c r="A477" s="65" t="s">
        <v>1141</v>
      </c>
      <c r="B477" s="65" t="s">
        <v>142</v>
      </c>
      <c r="C477" s="65" t="s">
        <v>237</v>
      </c>
      <c r="D477" s="75">
        <v>1</v>
      </c>
      <c r="E477" s="80">
        <f>단가대비표!O35</f>
        <v>170000</v>
      </c>
      <c r="F477" s="79">
        <f t="shared" ref="F477:F494" si="118">TRUNC(E477*D477,1)</f>
        <v>170000</v>
      </c>
      <c r="G477" s="80">
        <f>단가대비표!P35</f>
        <v>0</v>
      </c>
      <c r="H477" s="79">
        <f t="shared" ref="H477:H494" si="119">TRUNC(G477*D477,1)</f>
        <v>0</v>
      </c>
      <c r="I477" s="80">
        <f>단가대비표!V35</f>
        <v>0</v>
      </c>
      <c r="J477" s="79">
        <f t="shared" ref="J477:J494" si="120">TRUNC(I477*D477,1)</f>
        <v>0</v>
      </c>
      <c r="K477" s="80">
        <f t="shared" ref="K477:K494" si="121">TRUNC(E477+G477+I477,1)</f>
        <v>170000</v>
      </c>
      <c r="L477" s="79">
        <f t="shared" ref="L477:L494" si="122">TRUNC(F477+H477+J477,1)</f>
        <v>170000</v>
      </c>
      <c r="M477" s="65" t="s">
        <v>52</v>
      </c>
      <c r="N477" s="66" t="s">
        <v>145</v>
      </c>
      <c r="O477" s="66" t="s">
        <v>1142</v>
      </c>
      <c r="P477" s="66" t="s">
        <v>64</v>
      </c>
      <c r="Q477" s="66" t="s">
        <v>64</v>
      </c>
      <c r="R477" s="66" t="s">
        <v>63</v>
      </c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66" t="s">
        <v>52</v>
      </c>
      <c r="AW477" s="66" t="s">
        <v>1143</v>
      </c>
      <c r="AX477" s="66" t="s">
        <v>52</v>
      </c>
      <c r="AY477" s="66" t="s">
        <v>52</v>
      </c>
      <c r="AZ477" s="66" t="s">
        <v>52</v>
      </c>
    </row>
    <row r="478" spans="1:52" ht="30" hidden="1" customHeight="1" x14ac:dyDescent="0.3">
      <c r="A478" s="65" t="s">
        <v>1144</v>
      </c>
      <c r="B478" s="65" t="s">
        <v>1145</v>
      </c>
      <c r="C478" s="65" t="s">
        <v>237</v>
      </c>
      <c r="D478" s="75">
        <v>1</v>
      </c>
      <c r="E478" s="80">
        <f>단가대비표!O36</f>
        <v>370000</v>
      </c>
      <c r="F478" s="79">
        <f t="shared" si="118"/>
        <v>370000</v>
      </c>
      <c r="G478" s="80">
        <f>단가대비표!P36</f>
        <v>0</v>
      </c>
      <c r="H478" s="79">
        <f t="shared" si="119"/>
        <v>0</v>
      </c>
      <c r="I478" s="80">
        <f>단가대비표!V36</f>
        <v>0</v>
      </c>
      <c r="J478" s="79">
        <f t="shared" si="120"/>
        <v>0</v>
      </c>
      <c r="K478" s="80">
        <f t="shared" si="121"/>
        <v>370000</v>
      </c>
      <c r="L478" s="79">
        <f t="shared" si="122"/>
        <v>370000</v>
      </c>
      <c r="M478" s="65" t="s">
        <v>52</v>
      </c>
      <c r="N478" s="66" t="s">
        <v>145</v>
      </c>
      <c r="O478" s="66" t="s">
        <v>1146</v>
      </c>
      <c r="P478" s="66" t="s">
        <v>64</v>
      </c>
      <c r="Q478" s="66" t="s">
        <v>64</v>
      </c>
      <c r="R478" s="66" t="s">
        <v>63</v>
      </c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66" t="s">
        <v>52</v>
      </c>
      <c r="AW478" s="66" t="s">
        <v>1147</v>
      </c>
      <c r="AX478" s="66" t="s">
        <v>52</v>
      </c>
      <c r="AY478" s="66" t="s">
        <v>52</v>
      </c>
      <c r="AZ478" s="66" t="s">
        <v>52</v>
      </c>
    </row>
    <row r="479" spans="1:52" ht="30" hidden="1" customHeight="1" x14ac:dyDescent="0.3">
      <c r="A479" s="65" t="s">
        <v>3063</v>
      </c>
      <c r="B479" s="65" t="s">
        <v>192</v>
      </c>
      <c r="C479" s="65" t="s">
        <v>193</v>
      </c>
      <c r="D479" s="75">
        <v>4.05</v>
      </c>
      <c r="E479" s="80">
        <f>일위대가목록!E25</f>
        <v>245</v>
      </c>
      <c r="F479" s="79">
        <f t="shared" si="118"/>
        <v>992.2</v>
      </c>
      <c r="G479" s="80">
        <f>일위대가목록!F25</f>
        <v>755</v>
      </c>
      <c r="H479" s="79">
        <f t="shared" si="119"/>
        <v>3057.7</v>
      </c>
      <c r="I479" s="80">
        <f>일위대가목록!G25</f>
        <v>304</v>
      </c>
      <c r="J479" s="79">
        <f t="shared" si="120"/>
        <v>1231.2</v>
      </c>
      <c r="K479" s="80">
        <f t="shared" si="121"/>
        <v>1304</v>
      </c>
      <c r="L479" s="79">
        <f t="shared" si="122"/>
        <v>5281.1</v>
      </c>
      <c r="M479" s="65" t="s">
        <v>194</v>
      </c>
      <c r="N479" s="66" t="s">
        <v>145</v>
      </c>
      <c r="O479" s="66" t="s">
        <v>195</v>
      </c>
      <c r="P479" s="66" t="s">
        <v>63</v>
      </c>
      <c r="Q479" s="66" t="s">
        <v>64</v>
      </c>
      <c r="R479" s="66" t="s">
        <v>64</v>
      </c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66" t="s">
        <v>52</v>
      </c>
      <c r="AW479" s="66" t="s">
        <v>1148</v>
      </c>
      <c r="AX479" s="66" t="s">
        <v>52</v>
      </c>
      <c r="AY479" s="66" t="s">
        <v>52</v>
      </c>
      <c r="AZ479" s="66" t="s">
        <v>52</v>
      </c>
    </row>
    <row r="480" spans="1:52" ht="30" hidden="1" customHeight="1" x14ac:dyDescent="0.3">
      <c r="A480" s="65" t="s">
        <v>3062</v>
      </c>
      <c r="B480" s="65" t="s">
        <v>192</v>
      </c>
      <c r="C480" s="65" t="s">
        <v>193</v>
      </c>
      <c r="D480" s="75">
        <v>1.37</v>
      </c>
      <c r="E480" s="80">
        <f>일위대가목록!E26</f>
        <v>677</v>
      </c>
      <c r="F480" s="79">
        <f t="shared" si="118"/>
        <v>927.4</v>
      </c>
      <c r="G480" s="80">
        <f>일위대가목록!F26</f>
        <v>10574</v>
      </c>
      <c r="H480" s="79">
        <f t="shared" si="119"/>
        <v>14486.3</v>
      </c>
      <c r="I480" s="80">
        <f>일위대가목록!G26</f>
        <v>576</v>
      </c>
      <c r="J480" s="79">
        <f t="shared" si="120"/>
        <v>789.1</v>
      </c>
      <c r="K480" s="80">
        <f t="shared" si="121"/>
        <v>11827</v>
      </c>
      <c r="L480" s="79">
        <f t="shared" si="122"/>
        <v>16202.8</v>
      </c>
      <c r="M480" s="65" t="s">
        <v>197</v>
      </c>
      <c r="N480" s="66" t="s">
        <v>145</v>
      </c>
      <c r="O480" s="66" t="s">
        <v>198</v>
      </c>
      <c r="P480" s="66" t="s">
        <v>63</v>
      </c>
      <c r="Q480" s="66" t="s">
        <v>64</v>
      </c>
      <c r="R480" s="66" t="s">
        <v>64</v>
      </c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66" t="s">
        <v>52</v>
      </c>
      <c r="AW480" s="66" t="s">
        <v>1149</v>
      </c>
      <c r="AX480" s="66" t="s">
        <v>52</v>
      </c>
      <c r="AY480" s="66" t="s">
        <v>52</v>
      </c>
      <c r="AZ480" s="66" t="s">
        <v>52</v>
      </c>
    </row>
    <row r="481" spans="1:52" ht="30" hidden="1" customHeight="1" x14ac:dyDescent="0.3">
      <c r="A481" s="65" t="s">
        <v>696</v>
      </c>
      <c r="B481" s="65" t="s">
        <v>52</v>
      </c>
      <c r="C481" s="65" t="s">
        <v>193</v>
      </c>
      <c r="D481" s="75">
        <v>0.39</v>
      </c>
      <c r="E481" s="80">
        <f>일위대가목록!E33</f>
        <v>29886</v>
      </c>
      <c r="F481" s="79">
        <f t="shared" si="118"/>
        <v>11655.5</v>
      </c>
      <c r="G481" s="80">
        <f>일위대가목록!F33</f>
        <v>8892</v>
      </c>
      <c r="H481" s="79">
        <f t="shared" si="119"/>
        <v>3467.8</v>
      </c>
      <c r="I481" s="80">
        <f>일위대가목록!G33</f>
        <v>1101</v>
      </c>
      <c r="J481" s="79">
        <f t="shared" si="120"/>
        <v>429.3</v>
      </c>
      <c r="K481" s="80">
        <f t="shared" si="121"/>
        <v>39879</v>
      </c>
      <c r="L481" s="79">
        <f t="shared" si="122"/>
        <v>15552.6</v>
      </c>
      <c r="M481" s="65" t="s">
        <v>697</v>
      </c>
      <c r="N481" s="66" t="s">
        <v>145</v>
      </c>
      <c r="O481" s="66" t="s">
        <v>698</v>
      </c>
      <c r="P481" s="66" t="s">
        <v>63</v>
      </c>
      <c r="Q481" s="66" t="s">
        <v>64</v>
      </c>
      <c r="R481" s="66" t="s">
        <v>64</v>
      </c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66" t="s">
        <v>52</v>
      </c>
      <c r="AW481" s="66" t="s">
        <v>1150</v>
      </c>
      <c r="AX481" s="66" t="s">
        <v>52</v>
      </c>
      <c r="AY481" s="66" t="s">
        <v>52</v>
      </c>
      <c r="AZ481" s="66" t="s">
        <v>52</v>
      </c>
    </row>
    <row r="482" spans="1:52" ht="30" hidden="1" customHeight="1" x14ac:dyDescent="0.3">
      <c r="A482" s="65" t="s">
        <v>718</v>
      </c>
      <c r="B482" s="65" t="s">
        <v>719</v>
      </c>
      <c r="C482" s="65" t="s">
        <v>193</v>
      </c>
      <c r="D482" s="75">
        <v>2.68</v>
      </c>
      <c r="E482" s="80">
        <f>일위대가목록!E31</f>
        <v>0</v>
      </c>
      <c r="F482" s="79">
        <f t="shared" si="118"/>
        <v>0</v>
      </c>
      <c r="G482" s="80">
        <f>일위대가목록!F31</f>
        <v>19153</v>
      </c>
      <c r="H482" s="79">
        <f t="shared" si="119"/>
        <v>51330</v>
      </c>
      <c r="I482" s="80">
        <f>일위대가목록!G31</f>
        <v>0</v>
      </c>
      <c r="J482" s="79">
        <f t="shared" si="120"/>
        <v>0</v>
      </c>
      <c r="K482" s="80">
        <f t="shared" si="121"/>
        <v>19153</v>
      </c>
      <c r="L482" s="79">
        <f t="shared" si="122"/>
        <v>51330</v>
      </c>
      <c r="M482" s="65" t="s">
        <v>720</v>
      </c>
      <c r="N482" s="66" t="s">
        <v>145</v>
      </c>
      <c r="O482" s="66" t="s">
        <v>721</v>
      </c>
      <c r="P482" s="66" t="s">
        <v>63</v>
      </c>
      <c r="Q482" s="66" t="s">
        <v>64</v>
      </c>
      <c r="R482" s="66" t="s">
        <v>64</v>
      </c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66" t="s">
        <v>52</v>
      </c>
      <c r="AW482" s="66" t="s">
        <v>1151</v>
      </c>
      <c r="AX482" s="66" t="s">
        <v>52</v>
      </c>
      <c r="AY482" s="66" t="s">
        <v>52</v>
      </c>
      <c r="AZ482" s="66" t="s">
        <v>52</v>
      </c>
    </row>
    <row r="483" spans="1:52" ht="30" hidden="1" customHeight="1" x14ac:dyDescent="0.3">
      <c r="A483" s="65" t="s">
        <v>653</v>
      </c>
      <c r="B483" s="65" t="s">
        <v>654</v>
      </c>
      <c r="C483" s="65" t="s">
        <v>575</v>
      </c>
      <c r="D483" s="75">
        <v>2.2799999999999998</v>
      </c>
      <c r="E483" s="80">
        <f>일위대가목록!E9</f>
        <v>7347</v>
      </c>
      <c r="F483" s="79">
        <f t="shared" si="118"/>
        <v>16751.099999999999</v>
      </c>
      <c r="G483" s="80">
        <f>일위대가목록!F9</f>
        <v>58296</v>
      </c>
      <c r="H483" s="79">
        <f t="shared" si="119"/>
        <v>132914.79999999999</v>
      </c>
      <c r="I483" s="80">
        <f>일위대가목록!G9</f>
        <v>30793</v>
      </c>
      <c r="J483" s="79">
        <f t="shared" si="120"/>
        <v>70208</v>
      </c>
      <c r="K483" s="80">
        <f t="shared" si="121"/>
        <v>96436</v>
      </c>
      <c r="L483" s="79">
        <f t="shared" si="122"/>
        <v>219873.9</v>
      </c>
      <c r="M483" s="65" t="s">
        <v>655</v>
      </c>
      <c r="N483" s="66" t="s">
        <v>145</v>
      </c>
      <c r="O483" s="66" t="s">
        <v>652</v>
      </c>
      <c r="P483" s="66" t="s">
        <v>63</v>
      </c>
      <c r="Q483" s="66" t="s">
        <v>64</v>
      </c>
      <c r="R483" s="66" t="s">
        <v>64</v>
      </c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66" t="s">
        <v>52</v>
      </c>
      <c r="AW483" s="66" t="s">
        <v>1152</v>
      </c>
      <c r="AX483" s="66" t="s">
        <v>52</v>
      </c>
      <c r="AY483" s="66" t="s">
        <v>52</v>
      </c>
      <c r="AZ483" s="66" t="s">
        <v>52</v>
      </c>
    </row>
    <row r="484" spans="1:52" ht="30" hidden="1" customHeight="1" x14ac:dyDescent="0.3">
      <c r="A484" s="65" t="s">
        <v>669</v>
      </c>
      <c r="B484" s="65" t="s">
        <v>670</v>
      </c>
      <c r="C484" s="65" t="s">
        <v>137</v>
      </c>
      <c r="D484" s="75">
        <v>1</v>
      </c>
      <c r="E484" s="80">
        <f>단가대비표!O63</f>
        <v>3318</v>
      </c>
      <c r="F484" s="79">
        <f t="shared" si="118"/>
        <v>3318</v>
      </c>
      <c r="G484" s="80">
        <f>단가대비표!P63</f>
        <v>0</v>
      </c>
      <c r="H484" s="79">
        <f t="shared" si="119"/>
        <v>0</v>
      </c>
      <c r="I484" s="80">
        <f>단가대비표!V63</f>
        <v>0</v>
      </c>
      <c r="J484" s="79">
        <f t="shared" si="120"/>
        <v>0</v>
      </c>
      <c r="K484" s="80">
        <f t="shared" si="121"/>
        <v>3318</v>
      </c>
      <c r="L484" s="79">
        <f t="shared" si="122"/>
        <v>3318</v>
      </c>
      <c r="M484" s="65" t="s">
        <v>52</v>
      </c>
      <c r="N484" s="66" t="s">
        <v>145</v>
      </c>
      <c r="O484" s="66" t="s">
        <v>1134</v>
      </c>
      <c r="P484" s="66" t="s">
        <v>64</v>
      </c>
      <c r="Q484" s="66" t="s">
        <v>64</v>
      </c>
      <c r="R484" s="66" t="s">
        <v>63</v>
      </c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66" t="s">
        <v>52</v>
      </c>
      <c r="AW484" s="66" t="s">
        <v>1162</v>
      </c>
      <c r="AX484" s="66" t="s">
        <v>52</v>
      </c>
      <c r="AY484" s="66" t="s">
        <v>52</v>
      </c>
      <c r="AZ484" s="66" t="s">
        <v>52</v>
      </c>
    </row>
    <row r="485" spans="1:52" ht="30" hidden="1" customHeight="1" x14ac:dyDescent="0.3">
      <c r="A485" s="65" t="s">
        <v>675</v>
      </c>
      <c r="B485" s="65" t="s">
        <v>676</v>
      </c>
      <c r="C485" s="65" t="s">
        <v>137</v>
      </c>
      <c r="D485" s="75">
        <v>1</v>
      </c>
      <c r="E485" s="80">
        <f>단가대비표!O59</f>
        <v>5250</v>
      </c>
      <c r="F485" s="79">
        <f t="shared" si="118"/>
        <v>5250</v>
      </c>
      <c r="G485" s="80">
        <f>단가대비표!P59</f>
        <v>0</v>
      </c>
      <c r="H485" s="79">
        <f t="shared" si="119"/>
        <v>0</v>
      </c>
      <c r="I485" s="80">
        <f>단가대비표!V59</f>
        <v>0</v>
      </c>
      <c r="J485" s="79">
        <f t="shared" si="120"/>
        <v>0</v>
      </c>
      <c r="K485" s="80">
        <f t="shared" si="121"/>
        <v>5250</v>
      </c>
      <c r="L485" s="79">
        <f t="shared" si="122"/>
        <v>5250</v>
      </c>
      <c r="M485" s="65" t="s">
        <v>52</v>
      </c>
      <c r="N485" s="66" t="s">
        <v>145</v>
      </c>
      <c r="O485" s="66" t="s">
        <v>677</v>
      </c>
      <c r="P485" s="66" t="s">
        <v>64</v>
      </c>
      <c r="Q485" s="66" t="s">
        <v>64</v>
      </c>
      <c r="R485" s="66" t="s">
        <v>63</v>
      </c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66" t="s">
        <v>52</v>
      </c>
      <c r="AW485" s="66" t="s">
        <v>1163</v>
      </c>
      <c r="AX485" s="66" t="s">
        <v>52</v>
      </c>
      <c r="AY485" s="66" t="s">
        <v>52</v>
      </c>
      <c r="AZ485" s="66" t="s">
        <v>52</v>
      </c>
    </row>
    <row r="486" spans="1:52" ht="30" hidden="1" customHeight="1" x14ac:dyDescent="0.3">
      <c r="A486" s="65" t="s">
        <v>91</v>
      </c>
      <c r="B486" s="65" t="s">
        <v>1164</v>
      </c>
      <c r="C486" s="65" t="s">
        <v>734</v>
      </c>
      <c r="D486" s="75">
        <v>6</v>
      </c>
      <c r="E486" s="80">
        <f>단가대비표!O19</f>
        <v>6310</v>
      </c>
      <c r="F486" s="79">
        <f t="shared" si="118"/>
        <v>37860</v>
      </c>
      <c r="G486" s="80">
        <f>단가대비표!P19</f>
        <v>0</v>
      </c>
      <c r="H486" s="79">
        <f t="shared" si="119"/>
        <v>0</v>
      </c>
      <c r="I486" s="80">
        <f>단가대비표!V19</f>
        <v>0</v>
      </c>
      <c r="J486" s="79">
        <f t="shared" si="120"/>
        <v>0</v>
      </c>
      <c r="K486" s="80">
        <f t="shared" si="121"/>
        <v>6310</v>
      </c>
      <c r="L486" s="79">
        <f t="shared" si="122"/>
        <v>37860</v>
      </c>
      <c r="M486" s="65" t="s">
        <v>52</v>
      </c>
      <c r="N486" s="66" t="s">
        <v>145</v>
      </c>
      <c r="O486" s="66" t="s">
        <v>1165</v>
      </c>
      <c r="P486" s="66" t="s">
        <v>64</v>
      </c>
      <c r="Q486" s="66" t="s">
        <v>64</v>
      </c>
      <c r="R486" s="66" t="s">
        <v>63</v>
      </c>
      <c r="S486" s="76"/>
      <c r="T486" s="76"/>
      <c r="U486" s="76"/>
      <c r="V486" s="76">
        <v>1</v>
      </c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66" t="s">
        <v>52</v>
      </c>
      <c r="AW486" s="66" t="s">
        <v>1166</v>
      </c>
      <c r="AX486" s="66" t="s">
        <v>52</v>
      </c>
      <c r="AY486" s="66" t="s">
        <v>52</v>
      </c>
      <c r="AZ486" s="66" t="s">
        <v>52</v>
      </c>
    </row>
    <row r="487" spans="1:52" ht="30" hidden="1" customHeight="1" x14ac:dyDescent="0.3">
      <c r="A487" s="65" t="s">
        <v>737</v>
      </c>
      <c r="B487" s="65" t="s">
        <v>738</v>
      </c>
      <c r="C487" s="65" t="s">
        <v>505</v>
      </c>
      <c r="D487" s="75">
        <v>1</v>
      </c>
      <c r="E487" s="80">
        <f>TRUNC(SUMIF(V477:V494, RIGHTB(O487, 1), F477:F494)*U487, 2)</f>
        <v>757.2</v>
      </c>
      <c r="F487" s="79">
        <f t="shared" si="118"/>
        <v>757.2</v>
      </c>
      <c r="G487" s="80">
        <v>0</v>
      </c>
      <c r="H487" s="79">
        <f t="shared" si="119"/>
        <v>0</v>
      </c>
      <c r="I487" s="80">
        <v>0</v>
      </c>
      <c r="J487" s="79">
        <f t="shared" si="120"/>
        <v>0</v>
      </c>
      <c r="K487" s="80">
        <f t="shared" si="121"/>
        <v>757.2</v>
      </c>
      <c r="L487" s="79">
        <f t="shared" si="122"/>
        <v>757.2</v>
      </c>
      <c r="M487" s="65" t="s">
        <v>52</v>
      </c>
      <c r="N487" s="66" t="s">
        <v>145</v>
      </c>
      <c r="O487" s="66" t="s">
        <v>510</v>
      </c>
      <c r="P487" s="66" t="s">
        <v>64</v>
      </c>
      <c r="Q487" s="66" t="s">
        <v>64</v>
      </c>
      <c r="R487" s="66" t="s">
        <v>64</v>
      </c>
      <c r="S487" s="76">
        <v>0</v>
      </c>
      <c r="T487" s="76">
        <v>0</v>
      </c>
      <c r="U487" s="76">
        <v>0.02</v>
      </c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66" t="s">
        <v>52</v>
      </c>
      <c r="AW487" s="66" t="s">
        <v>1167</v>
      </c>
      <c r="AX487" s="66" t="s">
        <v>52</v>
      </c>
      <c r="AY487" s="66" t="s">
        <v>52</v>
      </c>
      <c r="AZ487" s="66" t="s">
        <v>52</v>
      </c>
    </row>
    <row r="488" spans="1:52" ht="30" hidden="1" customHeight="1" x14ac:dyDescent="0.3">
      <c r="A488" s="65" t="s">
        <v>1168</v>
      </c>
      <c r="B488" s="65" t="s">
        <v>588</v>
      </c>
      <c r="C488" s="65" t="s">
        <v>589</v>
      </c>
      <c r="D488" s="75">
        <v>0.28000000000000003</v>
      </c>
      <c r="E488" s="80">
        <f>단가대비표!O112</f>
        <v>0</v>
      </c>
      <c r="F488" s="79">
        <f t="shared" si="118"/>
        <v>0</v>
      </c>
      <c r="G488" s="80">
        <f>단가대비표!P112</f>
        <v>214661</v>
      </c>
      <c r="H488" s="79">
        <f t="shared" si="119"/>
        <v>60105</v>
      </c>
      <c r="I488" s="80">
        <f>단가대비표!V112</f>
        <v>0</v>
      </c>
      <c r="J488" s="79">
        <f t="shared" si="120"/>
        <v>0</v>
      </c>
      <c r="K488" s="80">
        <f t="shared" si="121"/>
        <v>214661</v>
      </c>
      <c r="L488" s="79">
        <f t="shared" si="122"/>
        <v>60105</v>
      </c>
      <c r="M488" s="65" t="s">
        <v>52</v>
      </c>
      <c r="N488" s="66" t="s">
        <v>145</v>
      </c>
      <c r="O488" s="66" t="s">
        <v>1169</v>
      </c>
      <c r="P488" s="66" t="s">
        <v>64</v>
      </c>
      <c r="Q488" s="66" t="s">
        <v>64</v>
      </c>
      <c r="R488" s="66" t="s">
        <v>63</v>
      </c>
      <c r="S488" s="76"/>
      <c r="T488" s="76"/>
      <c r="U488" s="76"/>
      <c r="V488" s="76"/>
      <c r="W488" s="76">
        <v>2</v>
      </c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66" t="s">
        <v>52</v>
      </c>
      <c r="AW488" s="66" t="s">
        <v>1170</v>
      </c>
      <c r="AX488" s="66" t="s">
        <v>52</v>
      </c>
      <c r="AY488" s="66" t="s">
        <v>52</v>
      </c>
      <c r="AZ488" s="66" t="s">
        <v>52</v>
      </c>
    </row>
    <row r="489" spans="1:52" ht="30" hidden="1" customHeight="1" x14ac:dyDescent="0.3">
      <c r="A489" s="65" t="s">
        <v>681</v>
      </c>
      <c r="B489" s="65" t="s">
        <v>588</v>
      </c>
      <c r="C489" s="65" t="s">
        <v>589</v>
      </c>
      <c r="D489" s="75">
        <v>0.47799999999999998</v>
      </c>
      <c r="E489" s="80">
        <f>단가대비표!O114</f>
        <v>0</v>
      </c>
      <c r="F489" s="79">
        <f t="shared" si="118"/>
        <v>0</v>
      </c>
      <c r="G489" s="80">
        <f>단가대비표!P114</f>
        <v>95767</v>
      </c>
      <c r="H489" s="79">
        <f t="shared" si="119"/>
        <v>45776.6</v>
      </c>
      <c r="I489" s="80">
        <f>단가대비표!V114</f>
        <v>0</v>
      </c>
      <c r="J489" s="79">
        <f t="shared" si="120"/>
        <v>0</v>
      </c>
      <c r="K489" s="80">
        <f t="shared" si="121"/>
        <v>95767</v>
      </c>
      <c r="L489" s="79">
        <f t="shared" si="122"/>
        <v>45776.6</v>
      </c>
      <c r="M489" s="65" t="s">
        <v>52</v>
      </c>
      <c r="N489" s="66" t="s">
        <v>145</v>
      </c>
      <c r="O489" s="66" t="s">
        <v>682</v>
      </c>
      <c r="P489" s="66" t="s">
        <v>64</v>
      </c>
      <c r="Q489" s="66" t="s">
        <v>64</v>
      </c>
      <c r="R489" s="66" t="s">
        <v>63</v>
      </c>
      <c r="S489" s="76"/>
      <c r="T489" s="76"/>
      <c r="U489" s="76"/>
      <c r="V489" s="76"/>
      <c r="W489" s="76">
        <v>2</v>
      </c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66" t="s">
        <v>52</v>
      </c>
      <c r="AW489" s="66" t="s">
        <v>1171</v>
      </c>
      <c r="AX489" s="66" t="s">
        <v>52</v>
      </c>
      <c r="AY489" s="66" t="s">
        <v>52</v>
      </c>
      <c r="AZ489" s="66" t="s">
        <v>52</v>
      </c>
    </row>
    <row r="490" spans="1:52" ht="30" hidden="1" customHeight="1" x14ac:dyDescent="0.3">
      <c r="A490" s="65" t="s">
        <v>924</v>
      </c>
      <c r="B490" s="65" t="s">
        <v>588</v>
      </c>
      <c r="C490" s="65" t="s">
        <v>589</v>
      </c>
      <c r="D490" s="75">
        <v>1.33</v>
      </c>
      <c r="E490" s="80">
        <f>단가대비표!O115</f>
        <v>0</v>
      </c>
      <c r="F490" s="79">
        <f t="shared" si="118"/>
        <v>0</v>
      </c>
      <c r="G490" s="80">
        <f>단가대비표!P115</f>
        <v>224490</v>
      </c>
      <c r="H490" s="79">
        <f t="shared" si="119"/>
        <v>298571.7</v>
      </c>
      <c r="I490" s="80">
        <f>단가대비표!V115</f>
        <v>0</v>
      </c>
      <c r="J490" s="79">
        <f t="shared" si="120"/>
        <v>0</v>
      </c>
      <c r="K490" s="80">
        <f t="shared" si="121"/>
        <v>224490</v>
      </c>
      <c r="L490" s="79">
        <f t="shared" si="122"/>
        <v>298571.7</v>
      </c>
      <c r="M490" s="65" t="s">
        <v>52</v>
      </c>
      <c r="N490" s="66" t="s">
        <v>145</v>
      </c>
      <c r="O490" s="66" t="s">
        <v>925</v>
      </c>
      <c r="P490" s="66" t="s">
        <v>64</v>
      </c>
      <c r="Q490" s="66" t="s">
        <v>64</v>
      </c>
      <c r="R490" s="66" t="s">
        <v>63</v>
      </c>
      <c r="S490" s="76"/>
      <c r="T490" s="76"/>
      <c r="U490" s="76"/>
      <c r="V490" s="76"/>
      <c r="W490" s="76">
        <v>2</v>
      </c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66" t="s">
        <v>52</v>
      </c>
      <c r="AW490" s="66" t="s">
        <v>1172</v>
      </c>
      <c r="AX490" s="66" t="s">
        <v>52</v>
      </c>
      <c r="AY490" s="66" t="s">
        <v>52</v>
      </c>
      <c r="AZ490" s="66" t="s">
        <v>52</v>
      </c>
    </row>
    <row r="491" spans="1:52" ht="30" hidden="1" customHeight="1" x14ac:dyDescent="0.3">
      <c r="A491" s="65" t="s">
        <v>1173</v>
      </c>
      <c r="B491" s="65" t="s">
        <v>588</v>
      </c>
      <c r="C491" s="65" t="s">
        <v>589</v>
      </c>
      <c r="D491" s="75">
        <v>0.03</v>
      </c>
      <c r="E491" s="80">
        <f>단가대비표!O119</f>
        <v>0</v>
      </c>
      <c r="F491" s="79">
        <f t="shared" si="118"/>
        <v>0</v>
      </c>
      <c r="G491" s="80">
        <f>단가대비표!P119</f>
        <v>207796</v>
      </c>
      <c r="H491" s="79">
        <f t="shared" si="119"/>
        <v>6233.8</v>
      </c>
      <c r="I491" s="80">
        <f>단가대비표!V119</f>
        <v>0</v>
      </c>
      <c r="J491" s="79">
        <f t="shared" si="120"/>
        <v>0</v>
      </c>
      <c r="K491" s="80">
        <f t="shared" si="121"/>
        <v>207796</v>
      </c>
      <c r="L491" s="79">
        <f t="shared" si="122"/>
        <v>6233.8</v>
      </c>
      <c r="M491" s="65" t="s">
        <v>52</v>
      </c>
      <c r="N491" s="66" t="s">
        <v>145</v>
      </c>
      <c r="O491" s="66" t="s">
        <v>1174</v>
      </c>
      <c r="P491" s="66" t="s">
        <v>64</v>
      </c>
      <c r="Q491" s="66" t="s">
        <v>64</v>
      </c>
      <c r="R491" s="66" t="s">
        <v>63</v>
      </c>
      <c r="S491" s="76"/>
      <c r="T491" s="76"/>
      <c r="U491" s="76"/>
      <c r="V491" s="76"/>
      <c r="W491" s="76">
        <v>2</v>
      </c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66" t="s">
        <v>52</v>
      </c>
      <c r="AW491" s="66" t="s">
        <v>1175</v>
      </c>
      <c r="AX491" s="66" t="s">
        <v>52</v>
      </c>
      <c r="AY491" s="66" t="s">
        <v>52</v>
      </c>
      <c r="AZ491" s="66" t="s">
        <v>52</v>
      </c>
    </row>
    <row r="492" spans="1:52" ht="30" hidden="1" customHeight="1" x14ac:dyDescent="0.3">
      <c r="A492" s="65" t="s">
        <v>684</v>
      </c>
      <c r="B492" s="65" t="s">
        <v>588</v>
      </c>
      <c r="C492" s="65" t="s">
        <v>589</v>
      </c>
      <c r="D492" s="75">
        <v>0.17299999999999999</v>
      </c>
      <c r="E492" s="80">
        <f>단가대비표!O122</f>
        <v>0</v>
      </c>
      <c r="F492" s="79">
        <f t="shared" si="118"/>
        <v>0</v>
      </c>
      <c r="G492" s="80">
        <f>단가대비표!P122</f>
        <v>273539</v>
      </c>
      <c r="H492" s="79">
        <f t="shared" si="119"/>
        <v>47322.2</v>
      </c>
      <c r="I492" s="80">
        <f>단가대비표!V122</f>
        <v>0</v>
      </c>
      <c r="J492" s="79">
        <f t="shared" si="120"/>
        <v>0</v>
      </c>
      <c r="K492" s="80">
        <f t="shared" si="121"/>
        <v>273539</v>
      </c>
      <c r="L492" s="79">
        <f t="shared" si="122"/>
        <v>47322.2</v>
      </c>
      <c r="M492" s="65" t="s">
        <v>52</v>
      </c>
      <c r="N492" s="66" t="s">
        <v>145</v>
      </c>
      <c r="O492" s="66" t="s">
        <v>685</v>
      </c>
      <c r="P492" s="66" t="s">
        <v>64</v>
      </c>
      <c r="Q492" s="66" t="s">
        <v>64</v>
      </c>
      <c r="R492" s="66" t="s">
        <v>63</v>
      </c>
      <c r="S492" s="76"/>
      <c r="T492" s="76"/>
      <c r="U492" s="76"/>
      <c r="V492" s="76"/>
      <c r="W492" s="76">
        <v>2</v>
      </c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66" t="s">
        <v>52</v>
      </c>
      <c r="AW492" s="66" t="s">
        <v>1176</v>
      </c>
      <c r="AX492" s="66" t="s">
        <v>52</v>
      </c>
      <c r="AY492" s="66" t="s">
        <v>52</v>
      </c>
      <c r="AZ492" s="66" t="s">
        <v>52</v>
      </c>
    </row>
    <row r="493" spans="1:52" ht="30" hidden="1" customHeight="1" x14ac:dyDescent="0.3">
      <c r="A493" s="65" t="s">
        <v>757</v>
      </c>
      <c r="B493" s="65" t="s">
        <v>588</v>
      </c>
      <c r="C493" s="65" t="s">
        <v>589</v>
      </c>
      <c r="D493" s="75">
        <v>0.39800000000000002</v>
      </c>
      <c r="E493" s="80">
        <f>단가대비표!O124</f>
        <v>0</v>
      </c>
      <c r="F493" s="79">
        <f t="shared" si="118"/>
        <v>0</v>
      </c>
      <c r="G493" s="80">
        <f>단가대비표!P124</f>
        <v>303632</v>
      </c>
      <c r="H493" s="79">
        <f t="shared" si="119"/>
        <v>120845.5</v>
      </c>
      <c r="I493" s="80">
        <f>단가대비표!V124</f>
        <v>0</v>
      </c>
      <c r="J493" s="79">
        <f t="shared" si="120"/>
        <v>0</v>
      </c>
      <c r="K493" s="80">
        <f t="shared" si="121"/>
        <v>303632</v>
      </c>
      <c r="L493" s="79">
        <f t="shared" si="122"/>
        <v>120845.5</v>
      </c>
      <c r="M493" s="65" t="s">
        <v>52</v>
      </c>
      <c r="N493" s="66" t="s">
        <v>145</v>
      </c>
      <c r="O493" s="66" t="s">
        <v>758</v>
      </c>
      <c r="P493" s="66" t="s">
        <v>64</v>
      </c>
      <c r="Q493" s="66" t="s">
        <v>64</v>
      </c>
      <c r="R493" s="66" t="s">
        <v>63</v>
      </c>
      <c r="S493" s="76"/>
      <c r="T493" s="76"/>
      <c r="U493" s="76"/>
      <c r="V493" s="76"/>
      <c r="W493" s="76">
        <v>2</v>
      </c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66" t="s">
        <v>52</v>
      </c>
      <c r="AW493" s="66" t="s">
        <v>1177</v>
      </c>
      <c r="AX493" s="66" t="s">
        <v>52</v>
      </c>
      <c r="AY493" s="66" t="s">
        <v>52</v>
      </c>
      <c r="AZ493" s="66" t="s">
        <v>52</v>
      </c>
    </row>
    <row r="494" spans="1:52" ht="30" hidden="1" customHeight="1" x14ac:dyDescent="0.3">
      <c r="A494" s="65" t="s">
        <v>687</v>
      </c>
      <c r="B494" s="65" t="s">
        <v>3058</v>
      </c>
      <c r="C494" s="65" t="s">
        <v>505</v>
      </c>
      <c r="D494" s="75">
        <v>1</v>
      </c>
      <c r="E494" s="80">
        <f>ROUND(0.02*SUM(H488:H493),2)</f>
        <v>11577.1</v>
      </c>
      <c r="F494" s="79">
        <f t="shared" si="118"/>
        <v>11577.1</v>
      </c>
      <c r="G494" s="80">
        <v>0</v>
      </c>
      <c r="H494" s="79">
        <f t="shared" si="119"/>
        <v>0</v>
      </c>
      <c r="I494" s="80">
        <v>0</v>
      </c>
      <c r="J494" s="79">
        <f t="shared" si="120"/>
        <v>0</v>
      </c>
      <c r="K494" s="80">
        <f t="shared" si="121"/>
        <v>11577.1</v>
      </c>
      <c r="L494" s="79">
        <f t="shared" si="122"/>
        <v>11577.1</v>
      </c>
      <c r="M494" s="65" t="s">
        <v>52</v>
      </c>
      <c r="N494" s="66" t="s">
        <v>145</v>
      </c>
      <c r="O494" s="66" t="s">
        <v>542</v>
      </c>
      <c r="P494" s="66" t="s">
        <v>64</v>
      </c>
      <c r="Q494" s="66" t="s">
        <v>64</v>
      </c>
      <c r="R494" s="66" t="s">
        <v>64</v>
      </c>
      <c r="S494" s="76">
        <v>1</v>
      </c>
      <c r="T494" s="76">
        <v>0</v>
      </c>
      <c r="U494" s="76">
        <v>0.03</v>
      </c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66" t="s">
        <v>52</v>
      </c>
      <c r="AW494" s="66" t="s">
        <v>1178</v>
      </c>
      <c r="AX494" s="66" t="s">
        <v>52</v>
      </c>
      <c r="AY494" s="66" t="s">
        <v>52</v>
      </c>
      <c r="AZ494" s="66" t="s">
        <v>52</v>
      </c>
    </row>
    <row r="495" spans="1:52" ht="30" hidden="1" customHeight="1" x14ac:dyDescent="0.3">
      <c r="A495" s="65" t="s">
        <v>595</v>
      </c>
      <c r="B495" s="65" t="s">
        <v>52</v>
      </c>
      <c r="C495" s="65" t="s">
        <v>52</v>
      </c>
      <c r="D495" s="75"/>
      <c r="E495" s="80"/>
      <c r="F495" s="79">
        <f>TRUNC(SUMIF(N477:N494, N476, F477:F494),0)</f>
        <v>629088</v>
      </c>
      <c r="G495" s="80"/>
      <c r="H495" s="79">
        <f>TRUNC(SUMIF(N477:N494, N476, H477:H494),0)</f>
        <v>784111</v>
      </c>
      <c r="I495" s="80"/>
      <c r="J495" s="79">
        <f>TRUNC(SUMIF(N477:N494, N476, J477:J494),0)</f>
        <v>72657</v>
      </c>
      <c r="K495" s="80"/>
      <c r="L495" s="79">
        <f>F495+H495+J495</f>
        <v>1485856</v>
      </c>
      <c r="M495" s="65" t="s">
        <v>52</v>
      </c>
      <c r="N495" s="66" t="s">
        <v>207</v>
      </c>
      <c r="O495" s="66" t="s">
        <v>207</v>
      </c>
      <c r="P495" s="66" t="s">
        <v>52</v>
      </c>
      <c r="Q495" s="66" t="s">
        <v>52</v>
      </c>
      <c r="R495" s="66" t="s">
        <v>52</v>
      </c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66" t="s">
        <v>52</v>
      </c>
      <c r="AW495" s="66" t="s">
        <v>52</v>
      </c>
      <c r="AX495" s="66" t="s">
        <v>52</v>
      </c>
      <c r="AY495" s="66" t="s">
        <v>52</v>
      </c>
      <c r="AZ495" s="66" t="s">
        <v>52</v>
      </c>
    </row>
    <row r="496" spans="1:52" ht="30" hidden="1" customHeight="1" x14ac:dyDescent="0.3">
      <c r="A496" s="75"/>
      <c r="B496" s="75"/>
      <c r="C496" s="75"/>
      <c r="D496" s="75"/>
      <c r="E496" s="80"/>
      <c r="F496" s="79"/>
      <c r="G496" s="80"/>
      <c r="H496" s="79"/>
      <c r="I496" s="80"/>
      <c r="J496" s="79"/>
      <c r="K496" s="80"/>
      <c r="L496" s="79"/>
      <c r="M496" s="75"/>
    </row>
    <row r="497" spans="1:52" ht="30" hidden="1" customHeight="1" x14ac:dyDescent="0.3">
      <c r="A497" s="230" t="s">
        <v>1179</v>
      </c>
      <c r="B497" s="230"/>
      <c r="C497" s="230"/>
      <c r="D497" s="230"/>
      <c r="E497" s="231"/>
      <c r="F497" s="232"/>
      <c r="G497" s="231"/>
      <c r="H497" s="232"/>
      <c r="I497" s="231"/>
      <c r="J497" s="232"/>
      <c r="K497" s="231"/>
      <c r="L497" s="232"/>
      <c r="M497" s="230"/>
      <c r="N497" s="78" t="s">
        <v>222</v>
      </c>
    </row>
    <row r="498" spans="1:52" ht="30" hidden="1" customHeight="1" x14ac:dyDescent="0.3">
      <c r="A498" s="65" t="s">
        <v>1181</v>
      </c>
      <c r="B498" s="65" t="s">
        <v>1182</v>
      </c>
      <c r="C498" s="65" t="s">
        <v>137</v>
      </c>
      <c r="D498" s="75">
        <v>1</v>
      </c>
      <c r="E498" s="80">
        <f>단가대비표!O97</f>
        <v>2250</v>
      </c>
      <c r="F498" s="79">
        <f t="shared" ref="F498:F504" si="123">TRUNC(E498*D498,1)</f>
        <v>2250</v>
      </c>
      <c r="G498" s="80">
        <f>단가대비표!P97</f>
        <v>0</v>
      </c>
      <c r="H498" s="79">
        <f t="shared" ref="H498:H504" si="124">TRUNC(G498*D498,1)</f>
        <v>0</v>
      </c>
      <c r="I498" s="80">
        <f>단가대비표!V97</f>
        <v>0</v>
      </c>
      <c r="J498" s="79">
        <f t="shared" ref="J498:J504" si="125">TRUNC(I498*D498,1)</f>
        <v>0</v>
      </c>
      <c r="K498" s="80">
        <f t="shared" ref="K498:L504" si="126">TRUNC(E498+G498+I498,1)</f>
        <v>2250</v>
      </c>
      <c r="L498" s="79">
        <f t="shared" si="126"/>
        <v>2250</v>
      </c>
      <c r="M498" s="65" t="s">
        <v>52</v>
      </c>
      <c r="N498" s="66" t="s">
        <v>222</v>
      </c>
      <c r="O498" s="66" t="s">
        <v>1183</v>
      </c>
      <c r="P498" s="66" t="s">
        <v>64</v>
      </c>
      <c r="Q498" s="66" t="s">
        <v>64</v>
      </c>
      <c r="R498" s="66" t="s">
        <v>63</v>
      </c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66" t="s">
        <v>52</v>
      </c>
      <c r="AW498" s="66" t="s">
        <v>1184</v>
      </c>
      <c r="AX498" s="66" t="s">
        <v>52</v>
      </c>
      <c r="AY498" s="66" t="s">
        <v>52</v>
      </c>
      <c r="AZ498" s="66" t="s">
        <v>52</v>
      </c>
    </row>
    <row r="499" spans="1:52" ht="30" hidden="1" customHeight="1" x14ac:dyDescent="0.3">
      <c r="A499" s="65" t="s">
        <v>1185</v>
      </c>
      <c r="B499" s="65" t="s">
        <v>1186</v>
      </c>
      <c r="C499" s="65" t="s">
        <v>137</v>
      </c>
      <c r="D499" s="75">
        <v>1</v>
      </c>
      <c r="E499" s="80">
        <f>단가대비표!O92</f>
        <v>9130</v>
      </c>
      <c r="F499" s="79">
        <f t="shared" si="123"/>
        <v>9130</v>
      </c>
      <c r="G499" s="80">
        <f>단가대비표!P92</f>
        <v>0</v>
      </c>
      <c r="H499" s="79">
        <f t="shared" si="124"/>
        <v>0</v>
      </c>
      <c r="I499" s="80">
        <f>단가대비표!V92</f>
        <v>0</v>
      </c>
      <c r="J499" s="79">
        <f t="shared" si="125"/>
        <v>0</v>
      </c>
      <c r="K499" s="80">
        <f t="shared" si="126"/>
        <v>9130</v>
      </c>
      <c r="L499" s="79">
        <f t="shared" si="126"/>
        <v>9130</v>
      </c>
      <c r="M499" s="65" t="s">
        <v>52</v>
      </c>
      <c r="N499" s="66" t="s">
        <v>222</v>
      </c>
      <c r="O499" s="66" t="s">
        <v>1187</v>
      </c>
      <c r="P499" s="66" t="s">
        <v>64</v>
      </c>
      <c r="Q499" s="66" t="s">
        <v>64</v>
      </c>
      <c r="R499" s="66" t="s">
        <v>63</v>
      </c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66" t="s">
        <v>52</v>
      </c>
      <c r="AW499" s="66" t="s">
        <v>1188</v>
      </c>
      <c r="AX499" s="66" t="s">
        <v>52</v>
      </c>
      <c r="AY499" s="66" t="s">
        <v>52</v>
      </c>
      <c r="AZ499" s="66" t="s">
        <v>52</v>
      </c>
    </row>
    <row r="500" spans="1:52" ht="30" hidden="1" customHeight="1" x14ac:dyDescent="0.3">
      <c r="A500" s="65" t="s">
        <v>1189</v>
      </c>
      <c r="B500" s="65" t="s">
        <v>1190</v>
      </c>
      <c r="C500" s="65" t="s">
        <v>137</v>
      </c>
      <c r="D500" s="75">
        <v>1</v>
      </c>
      <c r="E500" s="80">
        <f>단가대비표!O54</f>
        <v>21707</v>
      </c>
      <c r="F500" s="79">
        <f t="shared" si="123"/>
        <v>21707</v>
      </c>
      <c r="G500" s="80">
        <f>단가대비표!P54</f>
        <v>0</v>
      </c>
      <c r="H500" s="79">
        <f t="shared" si="124"/>
        <v>0</v>
      </c>
      <c r="I500" s="80">
        <f>단가대비표!V54</f>
        <v>0</v>
      </c>
      <c r="J500" s="79">
        <f t="shared" si="125"/>
        <v>0</v>
      </c>
      <c r="K500" s="80">
        <f t="shared" si="126"/>
        <v>21707</v>
      </c>
      <c r="L500" s="79">
        <f t="shared" si="126"/>
        <v>21707</v>
      </c>
      <c r="M500" s="65" t="s">
        <v>52</v>
      </c>
      <c r="N500" s="66" t="s">
        <v>222</v>
      </c>
      <c r="O500" s="66" t="s">
        <v>1191</v>
      </c>
      <c r="P500" s="66" t="s">
        <v>64</v>
      </c>
      <c r="Q500" s="66" t="s">
        <v>64</v>
      </c>
      <c r="R500" s="66" t="s">
        <v>63</v>
      </c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66" t="s">
        <v>52</v>
      </c>
      <c r="AW500" s="66" t="s">
        <v>1192</v>
      </c>
      <c r="AX500" s="66" t="s">
        <v>52</v>
      </c>
      <c r="AY500" s="66" t="s">
        <v>52</v>
      </c>
      <c r="AZ500" s="66" t="s">
        <v>52</v>
      </c>
    </row>
    <row r="501" spans="1:52" ht="30" hidden="1" customHeight="1" x14ac:dyDescent="0.3">
      <c r="A501" s="65" t="s">
        <v>1189</v>
      </c>
      <c r="B501" s="65" t="s">
        <v>1193</v>
      </c>
      <c r="C501" s="65" t="s">
        <v>137</v>
      </c>
      <c r="D501" s="75">
        <v>1</v>
      </c>
      <c r="E501" s="80">
        <f>단가대비표!O55</f>
        <v>2470</v>
      </c>
      <c r="F501" s="79">
        <f t="shared" si="123"/>
        <v>2470</v>
      </c>
      <c r="G501" s="80">
        <f>단가대비표!P55</f>
        <v>0</v>
      </c>
      <c r="H501" s="79">
        <f t="shared" si="124"/>
        <v>0</v>
      </c>
      <c r="I501" s="80">
        <f>단가대비표!V55</f>
        <v>0</v>
      </c>
      <c r="J501" s="79">
        <f t="shared" si="125"/>
        <v>0</v>
      </c>
      <c r="K501" s="80">
        <f t="shared" si="126"/>
        <v>2470</v>
      </c>
      <c r="L501" s="79">
        <f t="shared" si="126"/>
        <v>2470</v>
      </c>
      <c r="M501" s="65" t="s">
        <v>52</v>
      </c>
      <c r="N501" s="66" t="s">
        <v>222</v>
      </c>
      <c r="O501" s="66" t="s">
        <v>1194</v>
      </c>
      <c r="P501" s="66" t="s">
        <v>64</v>
      </c>
      <c r="Q501" s="66" t="s">
        <v>64</v>
      </c>
      <c r="R501" s="66" t="s">
        <v>63</v>
      </c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66" t="s">
        <v>52</v>
      </c>
      <c r="AW501" s="66" t="s">
        <v>1195</v>
      </c>
      <c r="AX501" s="66" t="s">
        <v>52</v>
      </c>
      <c r="AY501" s="66" t="s">
        <v>52</v>
      </c>
      <c r="AZ501" s="66" t="s">
        <v>52</v>
      </c>
    </row>
    <row r="502" spans="1:52" ht="30" hidden="1" customHeight="1" x14ac:dyDescent="0.3">
      <c r="A502" s="65" t="s">
        <v>681</v>
      </c>
      <c r="B502" s="65" t="s">
        <v>588</v>
      </c>
      <c r="C502" s="65" t="s">
        <v>589</v>
      </c>
      <c r="D502" s="75">
        <v>0.13200000000000001</v>
      </c>
      <c r="E502" s="80">
        <f>단가대비표!O114</f>
        <v>0</v>
      </c>
      <c r="F502" s="79">
        <f t="shared" si="123"/>
        <v>0</v>
      </c>
      <c r="G502" s="80">
        <f>단가대비표!P114</f>
        <v>95767</v>
      </c>
      <c r="H502" s="79">
        <f t="shared" si="124"/>
        <v>12641.2</v>
      </c>
      <c r="I502" s="80">
        <f>단가대비표!V114</f>
        <v>0</v>
      </c>
      <c r="J502" s="79">
        <f t="shared" si="125"/>
        <v>0</v>
      </c>
      <c r="K502" s="80">
        <f t="shared" si="126"/>
        <v>95767</v>
      </c>
      <c r="L502" s="79">
        <f t="shared" si="126"/>
        <v>12641.2</v>
      </c>
      <c r="M502" s="65" t="s">
        <v>52</v>
      </c>
      <c r="N502" s="66" t="s">
        <v>222</v>
      </c>
      <c r="O502" s="66" t="s">
        <v>682</v>
      </c>
      <c r="P502" s="66" t="s">
        <v>64</v>
      </c>
      <c r="Q502" s="66" t="s">
        <v>64</v>
      </c>
      <c r="R502" s="66" t="s">
        <v>63</v>
      </c>
      <c r="S502" s="76"/>
      <c r="T502" s="76"/>
      <c r="U502" s="76"/>
      <c r="V502" s="76">
        <v>1</v>
      </c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66" t="s">
        <v>52</v>
      </c>
      <c r="AW502" s="66" t="s">
        <v>1196</v>
      </c>
      <c r="AX502" s="66" t="s">
        <v>52</v>
      </c>
      <c r="AY502" s="66" t="s">
        <v>52</v>
      </c>
      <c r="AZ502" s="66" t="s">
        <v>52</v>
      </c>
    </row>
    <row r="503" spans="1:52" ht="30" hidden="1" customHeight="1" x14ac:dyDescent="0.3">
      <c r="A503" s="65" t="s">
        <v>757</v>
      </c>
      <c r="B503" s="65" t="s">
        <v>588</v>
      </c>
      <c r="C503" s="65" t="s">
        <v>589</v>
      </c>
      <c r="D503" s="75">
        <v>0.13200000000000001</v>
      </c>
      <c r="E503" s="80">
        <f>단가대비표!O124</f>
        <v>0</v>
      </c>
      <c r="F503" s="79">
        <f t="shared" si="123"/>
        <v>0</v>
      </c>
      <c r="G503" s="80">
        <f>단가대비표!P124</f>
        <v>303632</v>
      </c>
      <c r="H503" s="79">
        <f t="shared" si="124"/>
        <v>40079.4</v>
      </c>
      <c r="I503" s="80">
        <f>단가대비표!V124</f>
        <v>0</v>
      </c>
      <c r="J503" s="79">
        <f t="shared" si="125"/>
        <v>0</v>
      </c>
      <c r="K503" s="80">
        <f t="shared" si="126"/>
        <v>303632</v>
      </c>
      <c r="L503" s="79">
        <f t="shared" si="126"/>
        <v>40079.4</v>
      </c>
      <c r="M503" s="65" t="s">
        <v>52</v>
      </c>
      <c r="N503" s="66" t="s">
        <v>222</v>
      </c>
      <c r="O503" s="66" t="s">
        <v>758</v>
      </c>
      <c r="P503" s="66" t="s">
        <v>64</v>
      </c>
      <c r="Q503" s="66" t="s">
        <v>64</v>
      </c>
      <c r="R503" s="66" t="s">
        <v>63</v>
      </c>
      <c r="S503" s="76"/>
      <c r="T503" s="76"/>
      <c r="U503" s="76"/>
      <c r="V503" s="76">
        <v>1</v>
      </c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66" t="s">
        <v>52</v>
      </c>
      <c r="AW503" s="66" t="s">
        <v>1197</v>
      </c>
      <c r="AX503" s="66" t="s">
        <v>52</v>
      </c>
      <c r="AY503" s="66" t="s">
        <v>52</v>
      </c>
      <c r="AZ503" s="66" t="s">
        <v>52</v>
      </c>
    </row>
    <row r="504" spans="1:52" ht="30" hidden="1" customHeight="1" x14ac:dyDescent="0.3">
      <c r="A504" s="65" t="s">
        <v>687</v>
      </c>
      <c r="B504" s="65" t="s">
        <v>3057</v>
      </c>
      <c r="C504" s="65" t="s">
        <v>505</v>
      </c>
      <c r="D504" s="75">
        <v>1</v>
      </c>
      <c r="E504" s="80">
        <f>ROUND(0.02*H505,2)</f>
        <v>1054.4000000000001</v>
      </c>
      <c r="F504" s="79">
        <f t="shared" si="123"/>
        <v>1054.4000000000001</v>
      </c>
      <c r="G504" s="80">
        <v>0</v>
      </c>
      <c r="H504" s="79">
        <f t="shared" si="124"/>
        <v>0</v>
      </c>
      <c r="I504" s="80">
        <v>0</v>
      </c>
      <c r="J504" s="79">
        <f t="shared" si="125"/>
        <v>0</v>
      </c>
      <c r="K504" s="80">
        <f t="shared" si="126"/>
        <v>1054.4000000000001</v>
      </c>
      <c r="L504" s="79">
        <f t="shared" si="126"/>
        <v>1054.4000000000001</v>
      </c>
      <c r="M504" s="65" t="s">
        <v>52</v>
      </c>
      <c r="N504" s="66" t="s">
        <v>222</v>
      </c>
      <c r="O504" s="66" t="s">
        <v>510</v>
      </c>
      <c r="P504" s="66" t="s">
        <v>64</v>
      </c>
      <c r="Q504" s="66" t="s">
        <v>64</v>
      </c>
      <c r="R504" s="66" t="s">
        <v>64</v>
      </c>
      <c r="S504" s="76">
        <v>1</v>
      </c>
      <c r="T504" s="76">
        <v>0</v>
      </c>
      <c r="U504" s="76">
        <v>0.03</v>
      </c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66" t="s">
        <v>52</v>
      </c>
      <c r="AW504" s="66" t="s">
        <v>1198</v>
      </c>
      <c r="AX504" s="66" t="s">
        <v>52</v>
      </c>
      <c r="AY504" s="66" t="s">
        <v>52</v>
      </c>
      <c r="AZ504" s="66" t="s">
        <v>52</v>
      </c>
    </row>
    <row r="505" spans="1:52" ht="30" hidden="1" customHeight="1" x14ac:dyDescent="0.3">
      <c r="A505" s="65" t="s">
        <v>595</v>
      </c>
      <c r="B505" s="65" t="s">
        <v>52</v>
      </c>
      <c r="C505" s="65" t="s">
        <v>52</v>
      </c>
      <c r="D505" s="75"/>
      <c r="E505" s="80"/>
      <c r="F505" s="79">
        <f>TRUNC(SUMIF(N498:N504, N497, F498:F504),0)</f>
        <v>36611</v>
      </c>
      <c r="G505" s="80"/>
      <c r="H505" s="79">
        <f>TRUNC(SUMIF(N498:N504, N497, H498:H504),0)</f>
        <v>52720</v>
      </c>
      <c r="I505" s="80"/>
      <c r="J505" s="79">
        <f>TRUNC(SUMIF(N498:N504, N497, J498:J504),0)</f>
        <v>0</v>
      </c>
      <c r="K505" s="80"/>
      <c r="L505" s="79">
        <f>F505+H505+J505</f>
        <v>89331</v>
      </c>
      <c r="M505" s="65" t="s">
        <v>52</v>
      </c>
      <c r="N505" s="66" t="s">
        <v>207</v>
      </c>
      <c r="O505" s="66" t="s">
        <v>207</v>
      </c>
      <c r="P505" s="66" t="s">
        <v>52</v>
      </c>
      <c r="Q505" s="66" t="s">
        <v>52</v>
      </c>
      <c r="R505" s="66" t="s">
        <v>52</v>
      </c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66" t="s">
        <v>52</v>
      </c>
      <c r="AW505" s="66" t="s">
        <v>52</v>
      </c>
      <c r="AX505" s="66" t="s">
        <v>52</v>
      </c>
      <c r="AY505" s="66" t="s">
        <v>52</v>
      </c>
      <c r="AZ505" s="66" t="s">
        <v>52</v>
      </c>
    </row>
    <row r="506" spans="1:52" ht="30" hidden="1" customHeight="1" x14ac:dyDescent="0.3">
      <c r="A506" s="75"/>
      <c r="B506" s="75"/>
      <c r="C506" s="75"/>
      <c r="D506" s="75"/>
      <c r="E506" s="80"/>
      <c r="F506" s="79"/>
      <c r="G506" s="80"/>
      <c r="H506" s="79"/>
      <c r="I506" s="80"/>
      <c r="J506" s="79"/>
      <c r="K506" s="80"/>
      <c r="L506" s="79"/>
      <c r="M506" s="75"/>
    </row>
    <row r="507" spans="1:52" ht="30" hidden="1" customHeight="1" x14ac:dyDescent="0.3">
      <c r="A507" s="230" t="s">
        <v>1199</v>
      </c>
      <c r="B507" s="230"/>
      <c r="C507" s="230"/>
      <c r="D507" s="230"/>
      <c r="E507" s="231"/>
      <c r="F507" s="232"/>
      <c r="G507" s="231"/>
      <c r="H507" s="232"/>
      <c r="I507" s="231"/>
      <c r="J507" s="232"/>
      <c r="K507" s="231"/>
      <c r="L507" s="232"/>
      <c r="M507" s="230"/>
      <c r="N507" s="78" t="s">
        <v>150</v>
      </c>
    </row>
    <row r="508" spans="1:52" ht="30" hidden="1" customHeight="1" x14ac:dyDescent="0.3">
      <c r="A508" s="65" t="s">
        <v>1181</v>
      </c>
      <c r="B508" s="65" t="s">
        <v>1200</v>
      </c>
      <c r="C508" s="65" t="s">
        <v>137</v>
      </c>
      <c r="D508" s="75">
        <v>1</v>
      </c>
      <c r="E508" s="80">
        <f>단가대비표!O98</f>
        <v>3300</v>
      </c>
      <c r="F508" s="79">
        <f t="shared" ref="F508:F514" si="127">TRUNC(E508*D508,1)</f>
        <v>3300</v>
      </c>
      <c r="G508" s="80">
        <f>단가대비표!P98</f>
        <v>0</v>
      </c>
      <c r="H508" s="79">
        <f t="shared" ref="H508:H514" si="128">TRUNC(G508*D508,1)</f>
        <v>0</v>
      </c>
      <c r="I508" s="80">
        <f>단가대비표!V98</f>
        <v>0</v>
      </c>
      <c r="J508" s="79">
        <f t="shared" ref="J508:J514" si="129">TRUNC(I508*D508,1)</f>
        <v>0</v>
      </c>
      <c r="K508" s="80">
        <f t="shared" ref="K508:L514" si="130">TRUNC(E508+G508+I508,1)</f>
        <v>3300</v>
      </c>
      <c r="L508" s="79">
        <f t="shared" si="130"/>
        <v>3300</v>
      </c>
      <c r="M508" s="65" t="s">
        <v>52</v>
      </c>
      <c r="N508" s="66" t="s">
        <v>150</v>
      </c>
      <c r="O508" s="66" t="s">
        <v>1201</v>
      </c>
      <c r="P508" s="66" t="s">
        <v>64</v>
      </c>
      <c r="Q508" s="66" t="s">
        <v>64</v>
      </c>
      <c r="R508" s="66" t="s">
        <v>63</v>
      </c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66" t="s">
        <v>52</v>
      </c>
      <c r="AW508" s="66" t="s">
        <v>1202</v>
      </c>
      <c r="AX508" s="66" t="s">
        <v>52</v>
      </c>
      <c r="AY508" s="66" t="s">
        <v>52</v>
      </c>
      <c r="AZ508" s="66" t="s">
        <v>52</v>
      </c>
    </row>
    <row r="509" spans="1:52" ht="30" hidden="1" customHeight="1" x14ac:dyDescent="0.3">
      <c r="A509" s="65" t="s">
        <v>1185</v>
      </c>
      <c r="B509" s="65" t="s">
        <v>1203</v>
      </c>
      <c r="C509" s="65" t="s">
        <v>137</v>
      </c>
      <c r="D509" s="75">
        <v>1</v>
      </c>
      <c r="E509" s="80">
        <f>단가대비표!O93</f>
        <v>11880</v>
      </c>
      <c r="F509" s="79">
        <f t="shared" si="127"/>
        <v>11880</v>
      </c>
      <c r="G509" s="80">
        <f>단가대비표!P93</f>
        <v>0</v>
      </c>
      <c r="H509" s="79">
        <f t="shared" si="128"/>
        <v>0</v>
      </c>
      <c r="I509" s="80">
        <f>단가대비표!V93</f>
        <v>0</v>
      </c>
      <c r="J509" s="79">
        <f t="shared" si="129"/>
        <v>0</v>
      </c>
      <c r="K509" s="80">
        <f t="shared" si="130"/>
        <v>11880</v>
      </c>
      <c r="L509" s="79">
        <f t="shared" si="130"/>
        <v>11880</v>
      </c>
      <c r="M509" s="65" t="s">
        <v>52</v>
      </c>
      <c r="N509" s="66" t="s">
        <v>150</v>
      </c>
      <c r="O509" s="66" t="s">
        <v>1204</v>
      </c>
      <c r="P509" s="66" t="s">
        <v>64</v>
      </c>
      <c r="Q509" s="66" t="s">
        <v>64</v>
      </c>
      <c r="R509" s="66" t="s">
        <v>63</v>
      </c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66" t="s">
        <v>52</v>
      </c>
      <c r="AW509" s="66" t="s">
        <v>1205</v>
      </c>
      <c r="AX509" s="66" t="s">
        <v>52</v>
      </c>
      <c r="AY509" s="66" t="s">
        <v>52</v>
      </c>
      <c r="AZ509" s="66" t="s">
        <v>52</v>
      </c>
    </row>
    <row r="510" spans="1:52" ht="30" hidden="1" customHeight="1" x14ac:dyDescent="0.3">
      <c r="A510" s="65" t="s">
        <v>1189</v>
      </c>
      <c r="B510" s="65" t="s">
        <v>1190</v>
      </c>
      <c r="C510" s="65" t="s">
        <v>137</v>
      </c>
      <c r="D510" s="75">
        <v>1</v>
      </c>
      <c r="E510" s="80">
        <f>단가대비표!O54</f>
        <v>21707</v>
      </c>
      <c r="F510" s="79">
        <f t="shared" si="127"/>
        <v>21707</v>
      </c>
      <c r="G510" s="80">
        <f>단가대비표!P54</f>
        <v>0</v>
      </c>
      <c r="H510" s="79">
        <f t="shared" si="128"/>
        <v>0</v>
      </c>
      <c r="I510" s="80">
        <f>단가대비표!V54</f>
        <v>0</v>
      </c>
      <c r="J510" s="79">
        <f t="shared" si="129"/>
        <v>0</v>
      </c>
      <c r="K510" s="80">
        <f t="shared" si="130"/>
        <v>21707</v>
      </c>
      <c r="L510" s="79">
        <f t="shared" si="130"/>
        <v>21707</v>
      </c>
      <c r="M510" s="65" t="s">
        <v>52</v>
      </c>
      <c r="N510" s="66" t="s">
        <v>150</v>
      </c>
      <c r="O510" s="66" t="s">
        <v>1191</v>
      </c>
      <c r="P510" s="66" t="s">
        <v>64</v>
      </c>
      <c r="Q510" s="66" t="s">
        <v>64</v>
      </c>
      <c r="R510" s="66" t="s">
        <v>63</v>
      </c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66" t="s">
        <v>52</v>
      </c>
      <c r="AW510" s="66" t="s">
        <v>1206</v>
      </c>
      <c r="AX510" s="66" t="s">
        <v>52</v>
      </c>
      <c r="AY510" s="66" t="s">
        <v>52</v>
      </c>
      <c r="AZ510" s="66" t="s">
        <v>52</v>
      </c>
    </row>
    <row r="511" spans="1:52" ht="30" hidden="1" customHeight="1" x14ac:dyDescent="0.3">
      <c r="A511" s="65" t="s">
        <v>1189</v>
      </c>
      <c r="B511" s="65" t="s">
        <v>1193</v>
      </c>
      <c r="C511" s="65" t="s">
        <v>137</v>
      </c>
      <c r="D511" s="75">
        <v>1</v>
      </c>
      <c r="E511" s="80">
        <f>단가대비표!O55</f>
        <v>2470</v>
      </c>
      <c r="F511" s="79">
        <f t="shared" si="127"/>
        <v>2470</v>
      </c>
      <c r="G511" s="80">
        <f>단가대비표!P55</f>
        <v>0</v>
      </c>
      <c r="H511" s="79">
        <f t="shared" si="128"/>
        <v>0</v>
      </c>
      <c r="I511" s="80">
        <f>단가대비표!V55</f>
        <v>0</v>
      </c>
      <c r="J511" s="79">
        <f t="shared" si="129"/>
        <v>0</v>
      </c>
      <c r="K511" s="80">
        <f t="shared" si="130"/>
        <v>2470</v>
      </c>
      <c r="L511" s="79">
        <f t="shared" si="130"/>
        <v>2470</v>
      </c>
      <c r="M511" s="65" t="s">
        <v>52</v>
      </c>
      <c r="N511" s="66" t="s">
        <v>150</v>
      </c>
      <c r="O511" s="66" t="s">
        <v>1194</v>
      </c>
      <c r="P511" s="66" t="s">
        <v>64</v>
      </c>
      <c r="Q511" s="66" t="s">
        <v>64</v>
      </c>
      <c r="R511" s="66" t="s">
        <v>63</v>
      </c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66" t="s">
        <v>52</v>
      </c>
      <c r="AW511" s="66" t="s">
        <v>1207</v>
      </c>
      <c r="AX511" s="66" t="s">
        <v>52</v>
      </c>
      <c r="AY511" s="66" t="s">
        <v>52</v>
      </c>
      <c r="AZ511" s="66" t="s">
        <v>52</v>
      </c>
    </row>
    <row r="512" spans="1:52" ht="30" hidden="1" customHeight="1" x14ac:dyDescent="0.3">
      <c r="A512" s="65" t="s">
        <v>681</v>
      </c>
      <c r="B512" s="65" t="s">
        <v>588</v>
      </c>
      <c r="C512" s="65" t="s">
        <v>589</v>
      </c>
      <c r="D512" s="75">
        <v>0.13200000000000001</v>
      </c>
      <c r="E512" s="80">
        <f>단가대비표!O114</f>
        <v>0</v>
      </c>
      <c r="F512" s="79">
        <f t="shared" si="127"/>
        <v>0</v>
      </c>
      <c r="G512" s="80">
        <f>단가대비표!P114</f>
        <v>95767</v>
      </c>
      <c r="H512" s="79">
        <f t="shared" si="128"/>
        <v>12641.2</v>
      </c>
      <c r="I512" s="80">
        <f>단가대비표!V114</f>
        <v>0</v>
      </c>
      <c r="J512" s="79">
        <f t="shared" si="129"/>
        <v>0</v>
      </c>
      <c r="K512" s="80">
        <f t="shared" si="130"/>
        <v>95767</v>
      </c>
      <c r="L512" s="79">
        <f t="shared" si="130"/>
        <v>12641.2</v>
      </c>
      <c r="M512" s="65" t="s">
        <v>52</v>
      </c>
      <c r="N512" s="66" t="s">
        <v>150</v>
      </c>
      <c r="O512" s="66" t="s">
        <v>682</v>
      </c>
      <c r="P512" s="66" t="s">
        <v>64</v>
      </c>
      <c r="Q512" s="66" t="s">
        <v>64</v>
      </c>
      <c r="R512" s="66" t="s">
        <v>63</v>
      </c>
      <c r="S512" s="76"/>
      <c r="T512" s="76"/>
      <c r="U512" s="76"/>
      <c r="V512" s="76">
        <v>1</v>
      </c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66" t="s">
        <v>52</v>
      </c>
      <c r="AW512" s="66" t="s">
        <v>1208</v>
      </c>
      <c r="AX512" s="66" t="s">
        <v>52</v>
      </c>
      <c r="AY512" s="66" t="s">
        <v>52</v>
      </c>
      <c r="AZ512" s="66" t="s">
        <v>52</v>
      </c>
    </row>
    <row r="513" spans="1:52" ht="30" hidden="1" customHeight="1" x14ac:dyDescent="0.3">
      <c r="A513" s="65" t="s">
        <v>757</v>
      </c>
      <c r="B513" s="65" t="s">
        <v>588</v>
      </c>
      <c r="C513" s="65" t="s">
        <v>589</v>
      </c>
      <c r="D513" s="75">
        <v>0.13200000000000001</v>
      </c>
      <c r="E513" s="80">
        <f>단가대비표!O124</f>
        <v>0</v>
      </c>
      <c r="F513" s="79">
        <f t="shared" si="127"/>
        <v>0</v>
      </c>
      <c r="G513" s="80">
        <f>단가대비표!P124</f>
        <v>303632</v>
      </c>
      <c r="H513" s="79">
        <f t="shared" si="128"/>
        <v>40079.4</v>
      </c>
      <c r="I513" s="80">
        <f>단가대비표!V124</f>
        <v>0</v>
      </c>
      <c r="J513" s="79">
        <f t="shared" si="129"/>
        <v>0</v>
      </c>
      <c r="K513" s="80">
        <f t="shared" si="130"/>
        <v>303632</v>
      </c>
      <c r="L513" s="79">
        <f t="shared" si="130"/>
        <v>40079.4</v>
      </c>
      <c r="M513" s="65" t="s">
        <v>52</v>
      </c>
      <c r="N513" s="66" t="s">
        <v>150</v>
      </c>
      <c r="O513" s="66" t="s">
        <v>758</v>
      </c>
      <c r="P513" s="66" t="s">
        <v>64</v>
      </c>
      <c r="Q513" s="66" t="s">
        <v>64</v>
      </c>
      <c r="R513" s="66" t="s">
        <v>63</v>
      </c>
      <c r="S513" s="76"/>
      <c r="T513" s="76"/>
      <c r="U513" s="76"/>
      <c r="V513" s="76">
        <v>1</v>
      </c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66" t="s">
        <v>52</v>
      </c>
      <c r="AW513" s="66" t="s">
        <v>1209</v>
      </c>
      <c r="AX513" s="66" t="s">
        <v>52</v>
      </c>
      <c r="AY513" s="66" t="s">
        <v>52</v>
      </c>
      <c r="AZ513" s="66" t="s">
        <v>52</v>
      </c>
    </row>
    <row r="514" spans="1:52" ht="30" hidden="1" customHeight="1" x14ac:dyDescent="0.3">
      <c r="A514" s="65" t="s">
        <v>687</v>
      </c>
      <c r="B514" s="65" t="s">
        <v>3057</v>
      </c>
      <c r="C514" s="65" t="s">
        <v>505</v>
      </c>
      <c r="D514" s="75">
        <v>1</v>
      </c>
      <c r="E514" s="80">
        <f>ROUND(0.02*H515,2)</f>
        <v>1054.4000000000001</v>
      </c>
      <c r="F514" s="79">
        <f t="shared" si="127"/>
        <v>1054.4000000000001</v>
      </c>
      <c r="G514" s="80">
        <v>0</v>
      </c>
      <c r="H514" s="79">
        <f t="shared" si="128"/>
        <v>0</v>
      </c>
      <c r="I514" s="80">
        <v>0</v>
      </c>
      <c r="J514" s="79">
        <f t="shared" si="129"/>
        <v>0</v>
      </c>
      <c r="K514" s="80">
        <f t="shared" si="130"/>
        <v>1054.4000000000001</v>
      </c>
      <c r="L514" s="79">
        <f t="shared" si="130"/>
        <v>1054.4000000000001</v>
      </c>
      <c r="M514" s="65" t="s">
        <v>52</v>
      </c>
      <c r="N514" s="66" t="s">
        <v>150</v>
      </c>
      <c r="O514" s="66" t="s">
        <v>510</v>
      </c>
      <c r="P514" s="66" t="s">
        <v>64</v>
      </c>
      <c r="Q514" s="66" t="s">
        <v>64</v>
      </c>
      <c r="R514" s="66" t="s">
        <v>64</v>
      </c>
      <c r="S514" s="76">
        <v>1</v>
      </c>
      <c r="T514" s="76">
        <v>0</v>
      </c>
      <c r="U514" s="76">
        <v>0.03</v>
      </c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66" t="s">
        <v>52</v>
      </c>
      <c r="AW514" s="66" t="s">
        <v>1210</v>
      </c>
      <c r="AX514" s="66" t="s">
        <v>52</v>
      </c>
      <c r="AY514" s="66" t="s">
        <v>52</v>
      </c>
      <c r="AZ514" s="66" t="s">
        <v>52</v>
      </c>
    </row>
    <row r="515" spans="1:52" ht="30" hidden="1" customHeight="1" x14ac:dyDescent="0.3">
      <c r="A515" s="65" t="s">
        <v>595</v>
      </c>
      <c r="B515" s="65" t="s">
        <v>52</v>
      </c>
      <c r="C515" s="65" t="s">
        <v>52</v>
      </c>
      <c r="D515" s="75"/>
      <c r="E515" s="80"/>
      <c r="F515" s="79">
        <f>TRUNC(SUMIF(N508:N514, N507, F508:F514),0)</f>
        <v>40411</v>
      </c>
      <c r="G515" s="80"/>
      <c r="H515" s="79">
        <f>TRUNC(SUMIF(N508:N514, N507, H508:H514),0)</f>
        <v>52720</v>
      </c>
      <c r="I515" s="80"/>
      <c r="J515" s="79">
        <f>TRUNC(SUMIF(N508:N514, N507, J508:J514),0)</f>
        <v>0</v>
      </c>
      <c r="K515" s="80"/>
      <c r="L515" s="79">
        <f>F515+H515+J515</f>
        <v>93131</v>
      </c>
      <c r="M515" s="65" t="s">
        <v>52</v>
      </c>
      <c r="N515" s="66" t="s">
        <v>207</v>
      </c>
      <c r="O515" s="66" t="s">
        <v>207</v>
      </c>
      <c r="P515" s="66" t="s">
        <v>52</v>
      </c>
      <c r="Q515" s="66" t="s">
        <v>52</v>
      </c>
      <c r="R515" s="66" t="s">
        <v>52</v>
      </c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66" t="s">
        <v>52</v>
      </c>
      <c r="AW515" s="66" t="s">
        <v>52</v>
      </c>
      <c r="AX515" s="66" t="s">
        <v>52</v>
      </c>
      <c r="AY515" s="66" t="s">
        <v>52</v>
      </c>
      <c r="AZ515" s="66" t="s">
        <v>52</v>
      </c>
    </row>
    <row r="516" spans="1:52" ht="30" hidden="1" customHeight="1" x14ac:dyDescent="0.3">
      <c r="A516" s="75"/>
      <c r="B516" s="75"/>
      <c r="C516" s="75"/>
      <c r="D516" s="75"/>
      <c r="E516" s="80"/>
      <c r="F516" s="79"/>
      <c r="G516" s="80"/>
      <c r="H516" s="79"/>
      <c r="I516" s="80"/>
      <c r="J516" s="79"/>
      <c r="K516" s="80"/>
      <c r="L516" s="79"/>
      <c r="M516" s="75"/>
    </row>
    <row r="517" spans="1:52" ht="30" hidden="1" customHeight="1" x14ac:dyDescent="0.3">
      <c r="A517" s="230" t="s">
        <v>1211</v>
      </c>
      <c r="B517" s="230"/>
      <c r="C517" s="230"/>
      <c r="D517" s="230"/>
      <c r="E517" s="231"/>
      <c r="F517" s="232"/>
      <c r="G517" s="231"/>
      <c r="H517" s="232"/>
      <c r="I517" s="231"/>
      <c r="J517" s="232"/>
      <c r="K517" s="231"/>
      <c r="L517" s="232"/>
      <c r="M517" s="230"/>
      <c r="N517" s="78" t="s">
        <v>154</v>
      </c>
    </row>
    <row r="518" spans="1:52" ht="30" hidden="1" customHeight="1" x14ac:dyDescent="0.3">
      <c r="A518" s="65" t="s">
        <v>1181</v>
      </c>
      <c r="B518" s="65" t="s">
        <v>1212</v>
      </c>
      <c r="C518" s="65" t="s">
        <v>137</v>
      </c>
      <c r="D518" s="75">
        <v>1</v>
      </c>
      <c r="E518" s="80">
        <f>단가대비표!O99</f>
        <v>4950</v>
      </c>
      <c r="F518" s="79">
        <f t="shared" ref="F518:F524" si="131">TRUNC(E518*D518,1)</f>
        <v>4950</v>
      </c>
      <c r="G518" s="80">
        <f>단가대비표!P99</f>
        <v>0</v>
      </c>
      <c r="H518" s="79">
        <f t="shared" ref="H518:H524" si="132">TRUNC(G518*D518,1)</f>
        <v>0</v>
      </c>
      <c r="I518" s="80">
        <f>단가대비표!V99</f>
        <v>0</v>
      </c>
      <c r="J518" s="79">
        <f t="shared" ref="J518:J524" si="133">TRUNC(I518*D518,1)</f>
        <v>0</v>
      </c>
      <c r="K518" s="80">
        <f t="shared" ref="K518:L524" si="134">TRUNC(E518+G518+I518,1)</f>
        <v>4950</v>
      </c>
      <c r="L518" s="79">
        <f t="shared" si="134"/>
        <v>4950</v>
      </c>
      <c r="M518" s="65" t="s">
        <v>52</v>
      </c>
      <c r="N518" s="66" t="s">
        <v>154</v>
      </c>
      <c r="O518" s="66" t="s">
        <v>1213</v>
      </c>
      <c r="P518" s="66" t="s">
        <v>64</v>
      </c>
      <c r="Q518" s="66" t="s">
        <v>64</v>
      </c>
      <c r="R518" s="66" t="s">
        <v>63</v>
      </c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66" t="s">
        <v>52</v>
      </c>
      <c r="AW518" s="66" t="s">
        <v>1214</v>
      </c>
      <c r="AX518" s="66" t="s">
        <v>52</v>
      </c>
      <c r="AY518" s="66" t="s">
        <v>52</v>
      </c>
      <c r="AZ518" s="66" t="s">
        <v>52</v>
      </c>
    </row>
    <row r="519" spans="1:52" ht="30" hidden="1" customHeight="1" x14ac:dyDescent="0.3">
      <c r="A519" s="65" t="s">
        <v>1185</v>
      </c>
      <c r="B519" s="65" t="s">
        <v>1215</v>
      </c>
      <c r="C519" s="65" t="s">
        <v>137</v>
      </c>
      <c r="D519" s="75">
        <v>1</v>
      </c>
      <c r="E519" s="80">
        <f>단가대비표!O94</f>
        <v>13860</v>
      </c>
      <c r="F519" s="79">
        <f t="shared" si="131"/>
        <v>13860</v>
      </c>
      <c r="G519" s="80">
        <f>단가대비표!P94</f>
        <v>0</v>
      </c>
      <c r="H519" s="79">
        <f t="shared" si="132"/>
        <v>0</v>
      </c>
      <c r="I519" s="80">
        <f>단가대비표!V94</f>
        <v>0</v>
      </c>
      <c r="J519" s="79">
        <f t="shared" si="133"/>
        <v>0</v>
      </c>
      <c r="K519" s="80">
        <f t="shared" si="134"/>
        <v>13860</v>
      </c>
      <c r="L519" s="79">
        <f t="shared" si="134"/>
        <v>13860</v>
      </c>
      <c r="M519" s="65" t="s">
        <v>52</v>
      </c>
      <c r="N519" s="66" t="s">
        <v>154</v>
      </c>
      <c r="O519" s="66" t="s">
        <v>1216</v>
      </c>
      <c r="P519" s="66" t="s">
        <v>64</v>
      </c>
      <c r="Q519" s="66" t="s">
        <v>64</v>
      </c>
      <c r="R519" s="66" t="s">
        <v>63</v>
      </c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66" t="s">
        <v>52</v>
      </c>
      <c r="AW519" s="66" t="s">
        <v>1217</v>
      </c>
      <c r="AX519" s="66" t="s">
        <v>52</v>
      </c>
      <c r="AY519" s="66" t="s">
        <v>52</v>
      </c>
      <c r="AZ519" s="66" t="s">
        <v>52</v>
      </c>
    </row>
    <row r="520" spans="1:52" ht="30" hidden="1" customHeight="1" x14ac:dyDescent="0.3">
      <c r="A520" s="65" t="s">
        <v>1189</v>
      </c>
      <c r="B520" s="65" t="s">
        <v>1190</v>
      </c>
      <c r="C520" s="65" t="s">
        <v>137</v>
      </c>
      <c r="D520" s="75">
        <v>1</v>
      </c>
      <c r="E520" s="80">
        <f>단가대비표!O54</f>
        <v>21707</v>
      </c>
      <c r="F520" s="79">
        <f t="shared" si="131"/>
        <v>21707</v>
      </c>
      <c r="G520" s="80">
        <f>단가대비표!P54</f>
        <v>0</v>
      </c>
      <c r="H520" s="79">
        <f t="shared" si="132"/>
        <v>0</v>
      </c>
      <c r="I520" s="80">
        <f>단가대비표!V54</f>
        <v>0</v>
      </c>
      <c r="J520" s="79">
        <f t="shared" si="133"/>
        <v>0</v>
      </c>
      <c r="K520" s="80">
        <f t="shared" si="134"/>
        <v>21707</v>
      </c>
      <c r="L520" s="79">
        <f t="shared" si="134"/>
        <v>21707</v>
      </c>
      <c r="M520" s="65" t="s">
        <v>52</v>
      </c>
      <c r="N520" s="66" t="s">
        <v>154</v>
      </c>
      <c r="O520" s="66" t="s">
        <v>1191</v>
      </c>
      <c r="P520" s="66" t="s">
        <v>64</v>
      </c>
      <c r="Q520" s="66" t="s">
        <v>64</v>
      </c>
      <c r="R520" s="66" t="s">
        <v>63</v>
      </c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66" t="s">
        <v>52</v>
      </c>
      <c r="AW520" s="66" t="s">
        <v>1218</v>
      </c>
      <c r="AX520" s="66" t="s">
        <v>52</v>
      </c>
      <c r="AY520" s="66" t="s">
        <v>52</v>
      </c>
      <c r="AZ520" s="66" t="s">
        <v>52</v>
      </c>
    </row>
    <row r="521" spans="1:52" ht="30" hidden="1" customHeight="1" x14ac:dyDescent="0.3">
      <c r="A521" s="65" t="s">
        <v>1189</v>
      </c>
      <c r="B521" s="65" t="s">
        <v>1193</v>
      </c>
      <c r="C521" s="65" t="s">
        <v>137</v>
      </c>
      <c r="D521" s="75">
        <v>1</v>
      </c>
      <c r="E521" s="80">
        <f>단가대비표!O55</f>
        <v>2470</v>
      </c>
      <c r="F521" s="79">
        <f t="shared" si="131"/>
        <v>2470</v>
      </c>
      <c r="G521" s="80">
        <f>단가대비표!P55</f>
        <v>0</v>
      </c>
      <c r="H521" s="79">
        <f t="shared" si="132"/>
        <v>0</v>
      </c>
      <c r="I521" s="80">
        <f>단가대비표!V55</f>
        <v>0</v>
      </c>
      <c r="J521" s="79">
        <f t="shared" si="133"/>
        <v>0</v>
      </c>
      <c r="K521" s="80">
        <f t="shared" si="134"/>
        <v>2470</v>
      </c>
      <c r="L521" s="79">
        <f t="shared" si="134"/>
        <v>2470</v>
      </c>
      <c r="M521" s="65" t="s">
        <v>52</v>
      </c>
      <c r="N521" s="66" t="s">
        <v>154</v>
      </c>
      <c r="O521" s="66" t="s">
        <v>1194</v>
      </c>
      <c r="P521" s="66" t="s">
        <v>64</v>
      </c>
      <c r="Q521" s="66" t="s">
        <v>64</v>
      </c>
      <c r="R521" s="66" t="s">
        <v>63</v>
      </c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66" t="s">
        <v>52</v>
      </c>
      <c r="AW521" s="66" t="s">
        <v>1219</v>
      </c>
      <c r="AX521" s="66" t="s">
        <v>52</v>
      </c>
      <c r="AY521" s="66" t="s">
        <v>52</v>
      </c>
      <c r="AZ521" s="66" t="s">
        <v>52</v>
      </c>
    </row>
    <row r="522" spans="1:52" ht="30" hidden="1" customHeight="1" x14ac:dyDescent="0.3">
      <c r="A522" s="65" t="s">
        <v>681</v>
      </c>
      <c r="B522" s="65" t="s">
        <v>588</v>
      </c>
      <c r="C522" s="65" t="s">
        <v>589</v>
      </c>
      <c r="D522" s="75">
        <v>0.13200000000000001</v>
      </c>
      <c r="E522" s="80">
        <f>단가대비표!O114</f>
        <v>0</v>
      </c>
      <c r="F522" s="79">
        <f t="shared" si="131"/>
        <v>0</v>
      </c>
      <c r="G522" s="80">
        <f>단가대비표!P114</f>
        <v>95767</v>
      </c>
      <c r="H522" s="79">
        <f t="shared" si="132"/>
        <v>12641.2</v>
      </c>
      <c r="I522" s="80">
        <f>단가대비표!V114</f>
        <v>0</v>
      </c>
      <c r="J522" s="79">
        <f t="shared" si="133"/>
        <v>0</v>
      </c>
      <c r="K522" s="80">
        <f t="shared" si="134"/>
        <v>95767</v>
      </c>
      <c r="L522" s="79">
        <f t="shared" si="134"/>
        <v>12641.2</v>
      </c>
      <c r="M522" s="65" t="s">
        <v>52</v>
      </c>
      <c r="N522" s="66" t="s">
        <v>154</v>
      </c>
      <c r="O522" s="66" t="s">
        <v>682</v>
      </c>
      <c r="P522" s="66" t="s">
        <v>64</v>
      </c>
      <c r="Q522" s="66" t="s">
        <v>64</v>
      </c>
      <c r="R522" s="66" t="s">
        <v>63</v>
      </c>
      <c r="S522" s="76"/>
      <c r="T522" s="76"/>
      <c r="U522" s="76"/>
      <c r="V522" s="76">
        <v>1</v>
      </c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66" t="s">
        <v>52</v>
      </c>
      <c r="AW522" s="66" t="s">
        <v>1220</v>
      </c>
      <c r="AX522" s="66" t="s">
        <v>52</v>
      </c>
      <c r="AY522" s="66" t="s">
        <v>52</v>
      </c>
      <c r="AZ522" s="66" t="s">
        <v>52</v>
      </c>
    </row>
    <row r="523" spans="1:52" ht="30" hidden="1" customHeight="1" x14ac:dyDescent="0.3">
      <c r="A523" s="65" t="s">
        <v>757</v>
      </c>
      <c r="B523" s="65" t="s">
        <v>588</v>
      </c>
      <c r="C523" s="65" t="s">
        <v>589</v>
      </c>
      <c r="D523" s="75">
        <v>0.13200000000000001</v>
      </c>
      <c r="E523" s="80">
        <f>단가대비표!O124</f>
        <v>0</v>
      </c>
      <c r="F523" s="79">
        <f t="shared" si="131"/>
        <v>0</v>
      </c>
      <c r="G523" s="80">
        <f>단가대비표!P124</f>
        <v>303632</v>
      </c>
      <c r="H523" s="79">
        <f t="shared" si="132"/>
        <v>40079.4</v>
      </c>
      <c r="I523" s="80">
        <f>단가대비표!V124</f>
        <v>0</v>
      </c>
      <c r="J523" s="79">
        <f t="shared" si="133"/>
        <v>0</v>
      </c>
      <c r="K523" s="80">
        <f t="shared" si="134"/>
        <v>303632</v>
      </c>
      <c r="L523" s="79">
        <f t="shared" si="134"/>
        <v>40079.4</v>
      </c>
      <c r="M523" s="65" t="s">
        <v>52</v>
      </c>
      <c r="N523" s="66" t="s">
        <v>154</v>
      </c>
      <c r="O523" s="66" t="s">
        <v>758</v>
      </c>
      <c r="P523" s="66" t="s">
        <v>64</v>
      </c>
      <c r="Q523" s="66" t="s">
        <v>64</v>
      </c>
      <c r="R523" s="66" t="s">
        <v>63</v>
      </c>
      <c r="S523" s="76"/>
      <c r="T523" s="76"/>
      <c r="U523" s="76"/>
      <c r="V523" s="76">
        <v>1</v>
      </c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66" t="s">
        <v>52</v>
      </c>
      <c r="AW523" s="66" t="s">
        <v>1221</v>
      </c>
      <c r="AX523" s="66" t="s">
        <v>52</v>
      </c>
      <c r="AY523" s="66" t="s">
        <v>52</v>
      </c>
      <c r="AZ523" s="66" t="s">
        <v>52</v>
      </c>
    </row>
    <row r="524" spans="1:52" ht="30" hidden="1" customHeight="1" x14ac:dyDescent="0.3">
      <c r="A524" s="65" t="s">
        <v>687</v>
      </c>
      <c r="B524" s="65" t="s">
        <v>3057</v>
      </c>
      <c r="C524" s="65" t="s">
        <v>505</v>
      </c>
      <c r="D524" s="75">
        <v>1</v>
      </c>
      <c r="E524" s="80">
        <f>ROUND(0.02*H525,2)</f>
        <v>1054.4000000000001</v>
      </c>
      <c r="F524" s="79">
        <f t="shared" si="131"/>
        <v>1054.4000000000001</v>
      </c>
      <c r="G524" s="80">
        <v>0</v>
      </c>
      <c r="H524" s="79">
        <f t="shared" si="132"/>
        <v>0</v>
      </c>
      <c r="I524" s="80">
        <v>0</v>
      </c>
      <c r="J524" s="79">
        <f t="shared" si="133"/>
        <v>0</v>
      </c>
      <c r="K524" s="80">
        <f t="shared" si="134"/>
        <v>1054.4000000000001</v>
      </c>
      <c r="L524" s="79">
        <f t="shared" si="134"/>
        <v>1054.4000000000001</v>
      </c>
      <c r="M524" s="65" t="s">
        <v>52</v>
      </c>
      <c r="N524" s="66" t="s">
        <v>154</v>
      </c>
      <c r="O524" s="66" t="s">
        <v>510</v>
      </c>
      <c r="P524" s="66" t="s">
        <v>64</v>
      </c>
      <c r="Q524" s="66" t="s">
        <v>64</v>
      </c>
      <c r="R524" s="66" t="s">
        <v>64</v>
      </c>
      <c r="S524" s="76">
        <v>1</v>
      </c>
      <c r="T524" s="76">
        <v>0</v>
      </c>
      <c r="U524" s="76">
        <v>0.03</v>
      </c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66" t="s">
        <v>52</v>
      </c>
      <c r="AW524" s="66" t="s">
        <v>1222</v>
      </c>
      <c r="AX524" s="66" t="s">
        <v>52</v>
      </c>
      <c r="AY524" s="66" t="s">
        <v>52</v>
      </c>
      <c r="AZ524" s="66" t="s">
        <v>52</v>
      </c>
    </row>
    <row r="525" spans="1:52" ht="30" hidden="1" customHeight="1" x14ac:dyDescent="0.3">
      <c r="A525" s="65" t="s">
        <v>595</v>
      </c>
      <c r="B525" s="65" t="s">
        <v>52</v>
      </c>
      <c r="C525" s="65" t="s">
        <v>52</v>
      </c>
      <c r="D525" s="75"/>
      <c r="E525" s="80"/>
      <c r="F525" s="79">
        <f>TRUNC(SUMIF(N518:N524, N517, F518:F524),0)</f>
        <v>44041</v>
      </c>
      <c r="G525" s="80"/>
      <c r="H525" s="79">
        <f>TRUNC(SUMIF(N518:N524, N517, H518:H524),0)</f>
        <v>52720</v>
      </c>
      <c r="I525" s="80"/>
      <c r="J525" s="79">
        <f>TRUNC(SUMIF(N518:N524, N517, J518:J524),0)</f>
        <v>0</v>
      </c>
      <c r="K525" s="80"/>
      <c r="L525" s="79">
        <f>F525+H525+J525</f>
        <v>96761</v>
      </c>
      <c r="M525" s="65" t="s">
        <v>52</v>
      </c>
      <c r="N525" s="66" t="s">
        <v>207</v>
      </c>
      <c r="O525" s="66" t="s">
        <v>207</v>
      </c>
      <c r="P525" s="66" t="s">
        <v>52</v>
      </c>
      <c r="Q525" s="66" t="s">
        <v>52</v>
      </c>
      <c r="R525" s="66" t="s">
        <v>52</v>
      </c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66" t="s">
        <v>52</v>
      </c>
      <c r="AW525" s="66" t="s">
        <v>52</v>
      </c>
      <c r="AX525" s="66" t="s">
        <v>52</v>
      </c>
      <c r="AY525" s="66" t="s">
        <v>52</v>
      </c>
      <c r="AZ525" s="66" t="s">
        <v>52</v>
      </c>
    </row>
    <row r="526" spans="1:52" ht="30" hidden="1" customHeight="1" x14ac:dyDescent="0.3">
      <c r="A526" s="75"/>
      <c r="B526" s="75"/>
      <c r="C526" s="75"/>
      <c r="D526" s="75"/>
      <c r="E526" s="80"/>
      <c r="F526" s="79"/>
      <c r="G526" s="80"/>
      <c r="H526" s="79"/>
      <c r="I526" s="80"/>
      <c r="J526" s="79"/>
      <c r="K526" s="80"/>
      <c r="L526" s="79"/>
      <c r="M526" s="75"/>
    </row>
    <row r="527" spans="1:52" ht="30" hidden="1" customHeight="1" x14ac:dyDescent="0.3">
      <c r="A527" s="230" t="s">
        <v>1223</v>
      </c>
      <c r="B527" s="230"/>
      <c r="C527" s="230"/>
      <c r="D527" s="230"/>
      <c r="E527" s="231"/>
      <c r="F527" s="232"/>
      <c r="G527" s="231"/>
      <c r="H527" s="232"/>
      <c r="I527" s="231"/>
      <c r="J527" s="232"/>
      <c r="K527" s="231"/>
      <c r="L527" s="232"/>
      <c r="M527" s="230"/>
      <c r="N527" s="78" t="s">
        <v>158</v>
      </c>
    </row>
    <row r="528" spans="1:52" ht="30" hidden="1" customHeight="1" x14ac:dyDescent="0.3">
      <c r="A528" s="65" t="s">
        <v>1181</v>
      </c>
      <c r="B528" s="65" t="s">
        <v>1224</v>
      </c>
      <c r="C528" s="65" t="s">
        <v>137</v>
      </c>
      <c r="D528" s="75">
        <v>1</v>
      </c>
      <c r="E528" s="80">
        <f>단가대비표!O100</f>
        <v>5550</v>
      </c>
      <c r="F528" s="79">
        <f t="shared" ref="F528:F534" si="135">TRUNC(E528*D528,1)</f>
        <v>5550</v>
      </c>
      <c r="G528" s="80">
        <f>단가대비표!P100</f>
        <v>0</v>
      </c>
      <c r="H528" s="79">
        <f t="shared" ref="H528:H534" si="136">TRUNC(G528*D528,1)</f>
        <v>0</v>
      </c>
      <c r="I528" s="80">
        <f>단가대비표!V100</f>
        <v>0</v>
      </c>
      <c r="J528" s="79">
        <f t="shared" ref="J528:J534" si="137">TRUNC(I528*D528,1)</f>
        <v>0</v>
      </c>
      <c r="K528" s="80">
        <f t="shared" ref="K528:L534" si="138">TRUNC(E528+G528+I528,1)</f>
        <v>5550</v>
      </c>
      <c r="L528" s="79">
        <f t="shared" si="138"/>
        <v>5550</v>
      </c>
      <c r="M528" s="65" t="s">
        <v>52</v>
      </c>
      <c r="N528" s="66" t="s">
        <v>158</v>
      </c>
      <c r="O528" s="66" t="s">
        <v>1225</v>
      </c>
      <c r="P528" s="66" t="s">
        <v>64</v>
      </c>
      <c r="Q528" s="66" t="s">
        <v>64</v>
      </c>
      <c r="R528" s="66" t="s">
        <v>63</v>
      </c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66" t="s">
        <v>52</v>
      </c>
      <c r="AW528" s="66" t="s">
        <v>1226</v>
      </c>
      <c r="AX528" s="66" t="s">
        <v>52</v>
      </c>
      <c r="AY528" s="66" t="s">
        <v>52</v>
      </c>
      <c r="AZ528" s="66" t="s">
        <v>52</v>
      </c>
    </row>
    <row r="529" spans="1:52" ht="30" hidden="1" customHeight="1" x14ac:dyDescent="0.3">
      <c r="A529" s="65" t="s">
        <v>1185</v>
      </c>
      <c r="B529" s="65" t="s">
        <v>1227</v>
      </c>
      <c r="C529" s="65" t="s">
        <v>137</v>
      </c>
      <c r="D529" s="75">
        <v>1</v>
      </c>
      <c r="E529" s="80">
        <f>단가대비표!O95</f>
        <v>15180</v>
      </c>
      <c r="F529" s="79">
        <f t="shared" si="135"/>
        <v>15180</v>
      </c>
      <c r="G529" s="80">
        <f>단가대비표!P95</f>
        <v>0</v>
      </c>
      <c r="H529" s="79">
        <f t="shared" si="136"/>
        <v>0</v>
      </c>
      <c r="I529" s="80">
        <f>단가대비표!V95</f>
        <v>0</v>
      </c>
      <c r="J529" s="79">
        <f t="shared" si="137"/>
        <v>0</v>
      </c>
      <c r="K529" s="80">
        <f t="shared" si="138"/>
        <v>15180</v>
      </c>
      <c r="L529" s="79">
        <f t="shared" si="138"/>
        <v>15180</v>
      </c>
      <c r="M529" s="65" t="s">
        <v>52</v>
      </c>
      <c r="N529" s="66" t="s">
        <v>158</v>
      </c>
      <c r="O529" s="66" t="s">
        <v>1228</v>
      </c>
      <c r="P529" s="66" t="s">
        <v>64</v>
      </c>
      <c r="Q529" s="66" t="s">
        <v>64</v>
      </c>
      <c r="R529" s="66" t="s">
        <v>63</v>
      </c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66" t="s">
        <v>52</v>
      </c>
      <c r="AW529" s="66" t="s">
        <v>1229</v>
      </c>
      <c r="AX529" s="66" t="s">
        <v>52</v>
      </c>
      <c r="AY529" s="66" t="s">
        <v>52</v>
      </c>
      <c r="AZ529" s="66" t="s">
        <v>52</v>
      </c>
    </row>
    <row r="530" spans="1:52" ht="30" hidden="1" customHeight="1" x14ac:dyDescent="0.3">
      <c r="A530" s="65" t="s">
        <v>1189</v>
      </c>
      <c r="B530" s="65" t="s">
        <v>1190</v>
      </c>
      <c r="C530" s="65" t="s">
        <v>137</v>
      </c>
      <c r="D530" s="75">
        <v>1</v>
      </c>
      <c r="E530" s="80">
        <f>단가대비표!O54</f>
        <v>21707</v>
      </c>
      <c r="F530" s="79">
        <f t="shared" si="135"/>
        <v>21707</v>
      </c>
      <c r="G530" s="80">
        <f>단가대비표!P54</f>
        <v>0</v>
      </c>
      <c r="H530" s="79">
        <f t="shared" si="136"/>
        <v>0</v>
      </c>
      <c r="I530" s="80">
        <f>단가대비표!V54</f>
        <v>0</v>
      </c>
      <c r="J530" s="79">
        <f t="shared" si="137"/>
        <v>0</v>
      </c>
      <c r="K530" s="80">
        <f t="shared" si="138"/>
        <v>21707</v>
      </c>
      <c r="L530" s="79">
        <f t="shared" si="138"/>
        <v>21707</v>
      </c>
      <c r="M530" s="65" t="s">
        <v>52</v>
      </c>
      <c r="N530" s="66" t="s">
        <v>158</v>
      </c>
      <c r="O530" s="66" t="s">
        <v>1191</v>
      </c>
      <c r="P530" s="66" t="s">
        <v>64</v>
      </c>
      <c r="Q530" s="66" t="s">
        <v>64</v>
      </c>
      <c r="R530" s="66" t="s">
        <v>63</v>
      </c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66" t="s">
        <v>52</v>
      </c>
      <c r="AW530" s="66" t="s">
        <v>1230</v>
      </c>
      <c r="AX530" s="66" t="s">
        <v>52</v>
      </c>
      <c r="AY530" s="66" t="s">
        <v>52</v>
      </c>
      <c r="AZ530" s="66" t="s">
        <v>52</v>
      </c>
    </row>
    <row r="531" spans="1:52" ht="30" hidden="1" customHeight="1" x14ac:dyDescent="0.3">
      <c r="A531" s="65" t="s">
        <v>1189</v>
      </c>
      <c r="B531" s="65" t="s">
        <v>1193</v>
      </c>
      <c r="C531" s="65" t="s">
        <v>137</v>
      </c>
      <c r="D531" s="75">
        <v>1</v>
      </c>
      <c r="E531" s="80">
        <f>단가대비표!O55</f>
        <v>2470</v>
      </c>
      <c r="F531" s="79">
        <f t="shared" si="135"/>
        <v>2470</v>
      </c>
      <c r="G531" s="80">
        <f>단가대비표!P55</f>
        <v>0</v>
      </c>
      <c r="H531" s="79">
        <f t="shared" si="136"/>
        <v>0</v>
      </c>
      <c r="I531" s="80">
        <f>단가대비표!V55</f>
        <v>0</v>
      </c>
      <c r="J531" s="79">
        <f t="shared" si="137"/>
        <v>0</v>
      </c>
      <c r="K531" s="80">
        <f t="shared" si="138"/>
        <v>2470</v>
      </c>
      <c r="L531" s="79">
        <f t="shared" si="138"/>
        <v>2470</v>
      </c>
      <c r="M531" s="65" t="s">
        <v>52</v>
      </c>
      <c r="N531" s="66" t="s">
        <v>158</v>
      </c>
      <c r="O531" s="66" t="s">
        <v>1194</v>
      </c>
      <c r="P531" s="66" t="s">
        <v>64</v>
      </c>
      <c r="Q531" s="66" t="s">
        <v>64</v>
      </c>
      <c r="R531" s="66" t="s">
        <v>63</v>
      </c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66" t="s">
        <v>52</v>
      </c>
      <c r="AW531" s="66" t="s">
        <v>1231</v>
      </c>
      <c r="AX531" s="66" t="s">
        <v>52</v>
      </c>
      <c r="AY531" s="66" t="s">
        <v>52</v>
      </c>
      <c r="AZ531" s="66" t="s">
        <v>52</v>
      </c>
    </row>
    <row r="532" spans="1:52" ht="30" hidden="1" customHeight="1" x14ac:dyDescent="0.3">
      <c r="A532" s="65" t="s">
        <v>681</v>
      </c>
      <c r="B532" s="65" t="s">
        <v>588</v>
      </c>
      <c r="C532" s="65" t="s">
        <v>589</v>
      </c>
      <c r="D532" s="75">
        <v>0.13200000000000001</v>
      </c>
      <c r="E532" s="80">
        <f>단가대비표!O114</f>
        <v>0</v>
      </c>
      <c r="F532" s="79">
        <f t="shared" si="135"/>
        <v>0</v>
      </c>
      <c r="G532" s="80">
        <f>단가대비표!P114</f>
        <v>95767</v>
      </c>
      <c r="H532" s="79">
        <f t="shared" si="136"/>
        <v>12641.2</v>
      </c>
      <c r="I532" s="80">
        <f>단가대비표!V114</f>
        <v>0</v>
      </c>
      <c r="J532" s="79">
        <f t="shared" si="137"/>
        <v>0</v>
      </c>
      <c r="K532" s="80">
        <f t="shared" si="138"/>
        <v>95767</v>
      </c>
      <c r="L532" s="79">
        <f t="shared" si="138"/>
        <v>12641.2</v>
      </c>
      <c r="M532" s="65" t="s">
        <v>52</v>
      </c>
      <c r="N532" s="66" t="s">
        <v>158</v>
      </c>
      <c r="O532" s="66" t="s">
        <v>682</v>
      </c>
      <c r="P532" s="66" t="s">
        <v>64</v>
      </c>
      <c r="Q532" s="66" t="s">
        <v>64</v>
      </c>
      <c r="R532" s="66" t="s">
        <v>63</v>
      </c>
      <c r="S532" s="76"/>
      <c r="T532" s="76"/>
      <c r="U532" s="76"/>
      <c r="V532" s="76">
        <v>1</v>
      </c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66" t="s">
        <v>52</v>
      </c>
      <c r="AW532" s="66" t="s">
        <v>1232</v>
      </c>
      <c r="AX532" s="66" t="s">
        <v>52</v>
      </c>
      <c r="AY532" s="66" t="s">
        <v>52</v>
      </c>
      <c r="AZ532" s="66" t="s">
        <v>52</v>
      </c>
    </row>
    <row r="533" spans="1:52" ht="30" hidden="1" customHeight="1" x14ac:dyDescent="0.3">
      <c r="A533" s="65" t="s">
        <v>757</v>
      </c>
      <c r="B533" s="65" t="s">
        <v>588</v>
      </c>
      <c r="C533" s="65" t="s">
        <v>589</v>
      </c>
      <c r="D533" s="75">
        <v>0.13200000000000001</v>
      </c>
      <c r="E533" s="80">
        <f>단가대비표!O124</f>
        <v>0</v>
      </c>
      <c r="F533" s="79">
        <f t="shared" si="135"/>
        <v>0</v>
      </c>
      <c r="G533" s="80">
        <f>단가대비표!P124</f>
        <v>303632</v>
      </c>
      <c r="H533" s="79">
        <f t="shared" si="136"/>
        <v>40079.4</v>
      </c>
      <c r="I533" s="80">
        <f>단가대비표!V124</f>
        <v>0</v>
      </c>
      <c r="J533" s="79">
        <f t="shared" si="137"/>
        <v>0</v>
      </c>
      <c r="K533" s="80">
        <f t="shared" si="138"/>
        <v>303632</v>
      </c>
      <c r="L533" s="79">
        <f t="shared" si="138"/>
        <v>40079.4</v>
      </c>
      <c r="M533" s="65" t="s">
        <v>52</v>
      </c>
      <c r="N533" s="66" t="s">
        <v>158</v>
      </c>
      <c r="O533" s="66" t="s">
        <v>758</v>
      </c>
      <c r="P533" s="66" t="s">
        <v>64</v>
      </c>
      <c r="Q533" s="66" t="s">
        <v>64</v>
      </c>
      <c r="R533" s="66" t="s">
        <v>63</v>
      </c>
      <c r="S533" s="76"/>
      <c r="T533" s="76"/>
      <c r="U533" s="76"/>
      <c r="V533" s="76">
        <v>1</v>
      </c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66" t="s">
        <v>52</v>
      </c>
      <c r="AW533" s="66" t="s">
        <v>1233</v>
      </c>
      <c r="AX533" s="66" t="s">
        <v>52</v>
      </c>
      <c r="AY533" s="66" t="s">
        <v>52</v>
      </c>
      <c r="AZ533" s="66" t="s">
        <v>52</v>
      </c>
    </row>
    <row r="534" spans="1:52" ht="30" hidden="1" customHeight="1" x14ac:dyDescent="0.3">
      <c r="A534" s="65" t="s">
        <v>687</v>
      </c>
      <c r="B534" s="65" t="s">
        <v>3057</v>
      </c>
      <c r="C534" s="65" t="s">
        <v>505</v>
      </c>
      <c r="D534" s="75">
        <v>1</v>
      </c>
      <c r="E534" s="80">
        <f>ROUND(0.02*H535,2)</f>
        <v>1054.4000000000001</v>
      </c>
      <c r="F534" s="79">
        <f t="shared" si="135"/>
        <v>1054.4000000000001</v>
      </c>
      <c r="G534" s="80">
        <v>0</v>
      </c>
      <c r="H534" s="79">
        <f t="shared" si="136"/>
        <v>0</v>
      </c>
      <c r="I534" s="80">
        <v>0</v>
      </c>
      <c r="J534" s="79">
        <f t="shared" si="137"/>
        <v>0</v>
      </c>
      <c r="K534" s="80">
        <f t="shared" si="138"/>
        <v>1054.4000000000001</v>
      </c>
      <c r="L534" s="79">
        <f t="shared" si="138"/>
        <v>1054.4000000000001</v>
      </c>
      <c r="M534" s="65" t="s">
        <v>52</v>
      </c>
      <c r="N534" s="66" t="s">
        <v>158</v>
      </c>
      <c r="O534" s="66" t="s">
        <v>510</v>
      </c>
      <c r="P534" s="66" t="s">
        <v>64</v>
      </c>
      <c r="Q534" s="66" t="s">
        <v>64</v>
      </c>
      <c r="R534" s="66" t="s">
        <v>64</v>
      </c>
      <c r="S534" s="76">
        <v>1</v>
      </c>
      <c r="T534" s="76">
        <v>0</v>
      </c>
      <c r="U534" s="76">
        <v>0.03</v>
      </c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66" t="s">
        <v>52</v>
      </c>
      <c r="AW534" s="66" t="s">
        <v>1234</v>
      </c>
      <c r="AX534" s="66" t="s">
        <v>52</v>
      </c>
      <c r="AY534" s="66" t="s">
        <v>52</v>
      </c>
      <c r="AZ534" s="66" t="s">
        <v>52</v>
      </c>
    </row>
    <row r="535" spans="1:52" ht="30" hidden="1" customHeight="1" x14ac:dyDescent="0.3">
      <c r="A535" s="65" t="s">
        <v>595</v>
      </c>
      <c r="B535" s="65" t="s">
        <v>52</v>
      </c>
      <c r="C535" s="65" t="s">
        <v>52</v>
      </c>
      <c r="D535" s="75"/>
      <c r="E535" s="80"/>
      <c r="F535" s="79">
        <f>TRUNC(SUMIF(N528:N534, N527, F528:F534),0)</f>
        <v>45961</v>
      </c>
      <c r="G535" s="80"/>
      <c r="H535" s="79">
        <f>TRUNC(SUMIF(N528:N534, N527, H528:H534),0)</f>
        <v>52720</v>
      </c>
      <c r="I535" s="80"/>
      <c r="J535" s="79">
        <f>TRUNC(SUMIF(N528:N534, N527, J528:J534),0)</f>
        <v>0</v>
      </c>
      <c r="K535" s="80"/>
      <c r="L535" s="79">
        <f>F535+H535+J535</f>
        <v>98681</v>
      </c>
      <c r="M535" s="65" t="s">
        <v>52</v>
      </c>
      <c r="N535" s="66" t="s">
        <v>207</v>
      </c>
      <c r="O535" s="66" t="s">
        <v>207</v>
      </c>
      <c r="P535" s="66" t="s">
        <v>52</v>
      </c>
      <c r="Q535" s="66" t="s">
        <v>52</v>
      </c>
      <c r="R535" s="66" t="s">
        <v>52</v>
      </c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66" t="s">
        <v>52</v>
      </c>
      <c r="AW535" s="66" t="s">
        <v>52</v>
      </c>
      <c r="AX535" s="66" t="s">
        <v>52</v>
      </c>
      <c r="AY535" s="66" t="s">
        <v>52</v>
      </c>
      <c r="AZ535" s="66" t="s">
        <v>52</v>
      </c>
    </row>
    <row r="536" spans="1:52" ht="30" hidden="1" customHeight="1" x14ac:dyDescent="0.3">
      <c r="A536" s="75"/>
      <c r="B536" s="75"/>
      <c r="C536" s="75"/>
      <c r="D536" s="75"/>
      <c r="E536" s="80"/>
      <c r="F536" s="79"/>
      <c r="G536" s="80"/>
      <c r="H536" s="79"/>
      <c r="I536" s="80"/>
      <c r="J536" s="79"/>
      <c r="K536" s="80"/>
      <c r="L536" s="79"/>
      <c r="M536" s="75"/>
    </row>
    <row r="537" spans="1:52" ht="30" hidden="1" customHeight="1" x14ac:dyDescent="0.3">
      <c r="A537" s="230" t="s">
        <v>1235</v>
      </c>
      <c r="B537" s="230"/>
      <c r="C537" s="230"/>
      <c r="D537" s="230"/>
      <c r="E537" s="231"/>
      <c r="F537" s="232"/>
      <c r="G537" s="231"/>
      <c r="H537" s="232"/>
      <c r="I537" s="231"/>
      <c r="J537" s="232"/>
      <c r="K537" s="231"/>
      <c r="L537" s="232"/>
      <c r="M537" s="230"/>
      <c r="N537" s="78" t="s">
        <v>163</v>
      </c>
    </row>
    <row r="538" spans="1:52" ht="30" hidden="1" customHeight="1" x14ac:dyDescent="0.3">
      <c r="A538" s="65" t="s">
        <v>1237</v>
      </c>
      <c r="B538" s="65" t="s">
        <v>161</v>
      </c>
      <c r="C538" s="65" t="s">
        <v>60</v>
      </c>
      <c r="D538" s="75">
        <v>1</v>
      </c>
      <c r="E538" s="80">
        <f>단가대비표!O109</f>
        <v>202</v>
      </c>
      <c r="F538" s="79">
        <f>TRUNC(E538*D538,1)</f>
        <v>202</v>
      </c>
      <c r="G538" s="80">
        <f>단가대비표!P109</f>
        <v>0</v>
      </c>
      <c r="H538" s="79">
        <f>TRUNC(G538*D538,1)</f>
        <v>0</v>
      </c>
      <c r="I538" s="80">
        <f>단가대비표!V109</f>
        <v>0</v>
      </c>
      <c r="J538" s="79">
        <f>TRUNC(I538*D538,1)</f>
        <v>0</v>
      </c>
      <c r="K538" s="80">
        <f t="shared" ref="K538:L541" si="139">TRUNC(E538+G538+I538,1)</f>
        <v>202</v>
      </c>
      <c r="L538" s="79">
        <f t="shared" si="139"/>
        <v>202</v>
      </c>
      <c r="M538" s="65" t="s">
        <v>52</v>
      </c>
      <c r="N538" s="66" t="s">
        <v>163</v>
      </c>
      <c r="O538" s="66" t="s">
        <v>1238</v>
      </c>
      <c r="P538" s="66" t="s">
        <v>64</v>
      </c>
      <c r="Q538" s="66" t="s">
        <v>64</v>
      </c>
      <c r="R538" s="66" t="s">
        <v>63</v>
      </c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66" t="s">
        <v>52</v>
      </c>
      <c r="AW538" s="66" t="s">
        <v>1239</v>
      </c>
      <c r="AX538" s="66" t="s">
        <v>52</v>
      </c>
      <c r="AY538" s="66" t="s">
        <v>52</v>
      </c>
      <c r="AZ538" s="66" t="s">
        <v>52</v>
      </c>
    </row>
    <row r="539" spans="1:52" ht="30" hidden="1" customHeight="1" x14ac:dyDescent="0.3">
      <c r="A539" s="65" t="s">
        <v>681</v>
      </c>
      <c r="B539" s="65" t="s">
        <v>588</v>
      </c>
      <c r="C539" s="65" t="s">
        <v>589</v>
      </c>
      <c r="D539" s="75">
        <v>1E-3</v>
      </c>
      <c r="E539" s="80">
        <f>단가대비표!O114</f>
        <v>0</v>
      </c>
      <c r="F539" s="79">
        <f>TRUNC(E539*D539,1)</f>
        <v>0</v>
      </c>
      <c r="G539" s="80">
        <f>단가대비표!P114</f>
        <v>95767</v>
      </c>
      <c r="H539" s="79">
        <f>TRUNC(G539*D539,1)</f>
        <v>95.7</v>
      </c>
      <c r="I539" s="80">
        <f>단가대비표!V114</f>
        <v>0</v>
      </c>
      <c r="J539" s="79">
        <f>TRUNC(I539*D539,1)</f>
        <v>0</v>
      </c>
      <c r="K539" s="80">
        <f t="shared" si="139"/>
        <v>95767</v>
      </c>
      <c r="L539" s="79">
        <f t="shared" si="139"/>
        <v>95.7</v>
      </c>
      <c r="M539" s="65" t="s">
        <v>52</v>
      </c>
      <c r="N539" s="66" t="s">
        <v>163</v>
      </c>
      <c r="O539" s="66" t="s">
        <v>682</v>
      </c>
      <c r="P539" s="66" t="s">
        <v>64</v>
      </c>
      <c r="Q539" s="66" t="s">
        <v>64</v>
      </c>
      <c r="R539" s="66" t="s">
        <v>63</v>
      </c>
      <c r="S539" s="76"/>
      <c r="T539" s="76"/>
      <c r="U539" s="76"/>
      <c r="V539" s="76">
        <v>1</v>
      </c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66" t="s">
        <v>52</v>
      </c>
      <c r="AW539" s="66" t="s">
        <v>1240</v>
      </c>
      <c r="AX539" s="66" t="s">
        <v>52</v>
      </c>
      <c r="AY539" s="66" t="s">
        <v>52</v>
      </c>
      <c r="AZ539" s="66" t="s">
        <v>52</v>
      </c>
    </row>
    <row r="540" spans="1:52" ht="30" hidden="1" customHeight="1" x14ac:dyDescent="0.3">
      <c r="A540" s="65" t="s">
        <v>757</v>
      </c>
      <c r="B540" s="65" t="s">
        <v>588</v>
      </c>
      <c r="C540" s="65" t="s">
        <v>589</v>
      </c>
      <c r="D540" s="75">
        <v>5.0000000000000001E-4</v>
      </c>
      <c r="E540" s="80">
        <f>단가대비표!O124</f>
        <v>0</v>
      </c>
      <c r="F540" s="79">
        <f>TRUNC(E540*D540,1)</f>
        <v>0</v>
      </c>
      <c r="G540" s="80">
        <f>단가대비표!P124</f>
        <v>303632</v>
      </c>
      <c r="H540" s="79">
        <f>TRUNC(G540*D540,1)</f>
        <v>151.80000000000001</v>
      </c>
      <c r="I540" s="80">
        <f>단가대비표!V124</f>
        <v>0</v>
      </c>
      <c r="J540" s="79">
        <f>TRUNC(I540*D540,1)</f>
        <v>0</v>
      </c>
      <c r="K540" s="80">
        <f t="shared" si="139"/>
        <v>303632</v>
      </c>
      <c r="L540" s="79">
        <f t="shared" si="139"/>
        <v>151.80000000000001</v>
      </c>
      <c r="M540" s="65" t="s">
        <v>52</v>
      </c>
      <c r="N540" s="66" t="s">
        <v>163</v>
      </c>
      <c r="O540" s="66" t="s">
        <v>758</v>
      </c>
      <c r="P540" s="66" t="s">
        <v>64</v>
      </c>
      <c r="Q540" s="66" t="s">
        <v>64</v>
      </c>
      <c r="R540" s="66" t="s">
        <v>63</v>
      </c>
      <c r="S540" s="76"/>
      <c r="T540" s="76"/>
      <c r="U540" s="76"/>
      <c r="V540" s="76">
        <v>1</v>
      </c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66" t="s">
        <v>52</v>
      </c>
      <c r="AW540" s="66" t="s">
        <v>1241</v>
      </c>
      <c r="AX540" s="66" t="s">
        <v>52</v>
      </c>
      <c r="AY540" s="66" t="s">
        <v>52</v>
      </c>
      <c r="AZ540" s="66" t="s">
        <v>52</v>
      </c>
    </row>
    <row r="541" spans="1:52" ht="30" hidden="1" customHeight="1" x14ac:dyDescent="0.3">
      <c r="A541" s="65" t="s">
        <v>687</v>
      </c>
      <c r="B541" s="65" t="s">
        <v>3057</v>
      </c>
      <c r="C541" s="65" t="s">
        <v>505</v>
      </c>
      <c r="D541" s="75">
        <v>1</v>
      </c>
      <c r="E541" s="80">
        <f>ROUND(0.02*H542,2)</f>
        <v>4.9400000000000004</v>
      </c>
      <c r="F541" s="79">
        <f>TRUNC(E541*D541,1)</f>
        <v>4.9000000000000004</v>
      </c>
      <c r="G541" s="80">
        <v>0</v>
      </c>
      <c r="H541" s="79">
        <f>TRUNC(G541*D541,1)</f>
        <v>0</v>
      </c>
      <c r="I541" s="80">
        <v>0</v>
      </c>
      <c r="J541" s="79">
        <f>TRUNC(I541*D541,1)</f>
        <v>0</v>
      </c>
      <c r="K541" s="80">
        <f t="shared" si="139"/>
        <v>4.9000000000000004</v>
      </c>
      <c r="L541" s="79">
        <f t="shared" si="139"/>
        <v>4.9000000000000004</v>
      </c>
      <c r="M541" s="65" t="s">
        <v>52</v>
      </c>
      <c r="N541" s="66" t="s">
        <v>163</v>
      </c>
      <c r="O541" s="66" t="s">
        <v>510</v>
      </c>
      <c r="P541" s="66" t="s">
        <v>64</v>
      </c>
      <c r="Q541" s="66" t="s">
        <v>64</v>
      </c>
      <c r="R541" s="66" t="s">
        <v>64</v>
      </c>
      <c r="S541" s="76">
        <v>1</v>
      </c>
      <c r="T541" s="76">
        <v>0</v>
      </c>
      <c r="U541" s="76">
        <v>0.03</v>
      </c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66" t="s">
        <v>52</v>
      </c>
      <c r="AW541" s="66" t="s">
        <v>1242</v>
      </c>
      <c r="AX541" s="66" t="s">
        <v>52</v>
      </c>
      <c r="AY541" s="66" t="s">
        <v>52</v>
      </c>
      <c r="AZ541" s="66" t="s">
        <v>52</v>
      </c>
    </row>
    <row r="542" spans="1:52" ht="30" hidden="1" customHeight="1" x14ac:dyDescent="0.3">
      <c r="A542" s="65" t="s">
        <v>595</v>
      </c>
      <c r="B542" s="65" t="s">
        <v>52</v>
      </c>
      <c r="C542" s="65" t="s">
        <v>52</v>
      </c>
      <c r="D542" s="75"/>
      <c r="E542" s="80"/>
      <c r="F542" s="79">
        <f>TRUNC(SUMIF(N538:N541, N537, F538:F541),0)</f>
        <v>206</v>
      </c>
      <c r="G542" s="80"/>
      <c r="H542" s="79">
        <f>TRUNC(SUMIF(N538:N541, N537, H538:H541),0)</f>
        <v>247</v>
      </c>
      <c r="I542" s="80"/>
      <c r="J542" s="79">
        <f>TRUNC(SUMIF(N538:N541, N537, J538:J541),0)</f>
        <v>0</v>
      </c>
      <c r="K542" s="80"/>
      <c r="L542" s="79">
        <f>F542+H542+J542</f>
        <v>453</v>
      </c>
      <c r="M542" s="65" t="s">
        <v>52</v>
      </c>
      <c r="N542" s="66" t="s">
        <v>207</v>
      </c>
      <c r="O542" s="66" t="s">
        <v>207</v>
      </c>
      <c r="P542" s="66" t="s">
        <v>52</v>
      </c>
      <c r="Q542" s="66" t="s">
        <v>52</v>
      </c>
      <c r="R542" s="66" t="s">
        <v>52</v>
      </c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66" t="s">
        <v>52</v>
      </c>
      <c r="AW542" s="66" t="s">
        <v>52</v>
      </c>
      <c r="AX542" s="66" t="s">
        <v>52</v>
      </c>
      <c r="AY542" s="66" t="s">
        <v>52</v>
      </c>
      <c r="AZ542" s="66" t="s">
        <v>52</v>
      </c>
    </row>
    <row r="543" spans="1:52" ht="30" hidden="1" customHeight="1" x14ac:dyDescent="0.3">
      <c r="A543" s="75"/>
      <c r="B543" s="75"/>
      <c r="C543" s="75"/>
      <c r="D543" s="75"/>
      <c r="E543" s="80"/>
      <c r="F543" s="79"/>
      <c r="G543" s="80"/>
      <c r="H543" s="79"/>
      <c r="I543" s="80"/>
      <c r="J543" s="79"/>
      <c r="K543" s="80"/>
      <c r="L543" s="79"/>
      <c r="M543" s="75"/>
    </row>
    <row r="544" spans="1:52" ht="30" hidden="1" customHeight="1" x14ac:dyDescent="0.3">
      <c r="A544" s="230" t="s">
        <v>1243</v>
      </c>
      <c r="B544" s="230"/>
      <c r="C544" s="230"/>
      <c r="D544" s="230"/>
      <c r="E544" s="231"/>
      <c r="F544" s="232"/>
      <c r="G544" s="231"/>
      <c r="H544" s="232"/>
      <c r="I544" s="231"/>
      <c r="J544" s="232"/>
      <c r="K544" s="231"/>
      <c r="L544" s="232"/>
      <c r="M544" s="230"/>
      <c r="N544" s="78" t="s">
        <v>167</v>
      </c>
    </row>
    <row r="545" spans="1:52" ht="30" hidden="1" customHeight="1" x14ac:dyDescent="0.3">
      <c r="A545" s="65" t="s">
        <v>165</v>
      </c>
      <c r="B545" s="65" t="s">
        <v>161</v>
      </c>
      <c r="C545" s="65" t="s">
        <v>60</v>
      </c>
      <c r="D545" s="75">
        <v>1</v>
      </c>
      <c r="E545" s="80">
        <f>단가대비표!O110</f>
        <v>202</v>
      </c>
      <c r="F545" s="79">
        <f>TRUNC(E545*D545,1)</f>
        <v>202</v>
      </c>
      <c r="G545" s="80">
        <f>단가대비표!P110</f>
        <v>0</v>
      </c>
      <c r="H545" s="79">
        <f>TRUNC(G545*D545,1)</f>
        <v>0</v>
      </c>
      <c r="I545" s="80">
        <f>단가대비표!V110</f>
        <v>0</v>
      </c>
      <c r="J545" s="79">
        <f>TRUNC(I545*D545,1)</f>
        <v>0</v>
      </c>
      <c r="K545" s="80">
        <f t="shared" ref="K545:L548" si="140">TRUNC(E545+G545+I545,1)</f>
        <v>202</v>
      </c>
      <c r="L545" s="79">
        <f t="shared" si="140"/>
        <v>202</v>
      </c>
      <c r="M545" s="65" t="s">
        <v>666</v>
      </c>
      <c r="N545" s="66" t="s">
        <v>167</v>
      </c>
      <c r="O545" s="66" t="s">
        <v>1244</v>
      </c>
      <c r="P545" s="66" t="s">
        <v>64</v>
      </c>
      <c r="Q545" s="66" t="s">
        <v>64</v>
      </c>
      <c r="R545" s="66" t="s">
        <v>63</v>
      </c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66" t="s">
        <v>52</v>
      </c>
      <c r="AW545" s="66" t="s">
        <v>1245</v>
      </c>
      <c r="AX545" s="66" t="s">
        <v>52</v>
      </c>
      <c r="AY545" s="66" t="s">
        <v>52</v>
      </c>
      <c r="AZ545" s="66" t="s">
        <v>52</v>
      </c>
    </row>
    <row r="546" spans="1:52" ht="30" hidden="1" customHeight="1" x14ac:dyDescent="0.3">
      <c r="A546" s="65" t="s">
        <v>681</v>
      </c>
      <c r="B546" s="65" t="s">
        <v>588</v>
      </c>
      <c r="C546" s="65" t="s">
        <v>589</v>
      </c>
      <c r="D546" s="75">
        <v>1E-3</v>
      </c>
      <c r="E546" s="80">
        <f>단가대비표!O114</f>
        <v>0</v>
      </c>
      <c r="F546" s="79">
        <f>TRUNC(E546*D546,1)</f>
        <v>0</v>
      </c>
      <c r="G546" s="80">
        <f>단가대비표!P114</f>
        <v>95767</v>
      </c>
      <c r="H546" s="79">
        <f>TRUNC(G546*D546,1)</f>
        <v>95.7</v>
      </c>
      <c r="I546" s="80">
        <f>단가대비표!V114</f>
        <v>0</v>
      </c>
      <c r="J546" s="79">
        <f>TRUNC(I546*D546,1)</f>
        <v>0</v>
      </c>
      <c r="K546" s="80">
        <f t="shared" si="140"/>
        <v>95767</v>
      </c>
      <c r="L546" s="79">
        <f t="shared" si="140"/>
        <v>95.7</v>
      </c>
      <c r="M546" s="65" t="s">
        <v>52</v>
      </c>
      <c r="N546" s="66" t="s">
        <v>167</v>
      </c>
      <c r="O546" s="66" t="s">
        <v>682</v>
      </c>
      <c r="P546" s="66" t="s">
        <v>64</v>
      </c>
      <c r="Q546" s="66" t="s">
        <v>64</v>
      </c>
      <c r="R546" s="66" t="s">
        <v>63</v>
      </c>
      <c r="S546" s="76"/>
      <c r="T546" s="76"/>
      <c r="U546" s="76"/>
      <c r="V546" s="76">
        <v>1</v>
      </c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66" t="s">
        <v>52</v>
      </c>
      <c r="AW546" s="66" t="s">
        <v>1246</v>
      </c>
      <c r="AX546" s="66" t="s">
        <v>52</v>
      </c>
      <c r="AY546" s="66" t="s">
        <v>52</v>
      </c>
      <c r="AZ546" s="66" t="s">
        <v>52</v>
      </c>
    </row>
    <row r="547" spans="1:52" ht="30" hidden="1" customHeight="1" x14ac:dyDescent="0.3">
      <c r="A547" s="65" t="s">
        <v>741</v>
      </c>
      <c r="B547" s="65" t="s">
        <v>588</v>
      </c>
      <c r="C547" s="65" t="s">
        <v>589</v>
      </c>
      <c r="D547" s="75">
        <v>5.0000000000000001E-4</v>
      </c>
      <c r="E547" s="80">
        <f>단가대비표!O123</f>
        <v>0</v>
      </c>
      <c r="F547" s="79">
        <f>TRUNC(E547*D547,1)</f>
        <v>0</v>
      </c>
      <c r="G547" s="80">
        <f>단가대비표!P123</f>
        <v>372997</v>
      </c>
      <c r="H547" s="79">
        <f>TRUNC(G547*D547,1)</f>
        <v>186.4</v>
      </c>
      <c r="I547" s="80">
        <f>단가대비표!V123</f>
        <v>0</v>
      </c>
      <c r="J547" s="79">
        <f>TRUNC(I547*D547,1)</f>
        <v>0</v>
      </c>
      <c r="K547" s="80">
        <f t="shared" si="140"/>
        <v>372997</v>
      </c>
      <c r="L547" s="79">
        <f t="shared" si="140"/>
        <v>186.4</v>
      </c>
      <c r="M547" s="65" t="s">
        <v>52</v>
      </c>
      <c r="N547" s="66" t="s">
        <v>167</v>
      </c>
      <c r="O547" s="66" t="s">
        <v>742</v>
      </c>
      <c r="P547" s="66" t="s">
        <v>64</v>
      </c>
      <c r="Q547" s="66" t="s">
        <v>64</v>
      </c>
      <c r="R547" s="66" t="s">
        <v>63</v>
      </c>
      <c r="S547" s="76"/>
      <c r="T547" s="76"/>
      <c r="U547" s="76"/>
      <c r="V547" s="76">
        <v>1</v>
      </c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66" t="s">
        <v>52</v>
      </c>
      <c r="AW547" s="66" t="s">
        <v>1247</v>
      </c>
      <c r="AX547" s="66" t="s">
        <v>52</v>
      </c>
      <c r="AY547" s="66" t="s">
        <v>52</v>
      </c>
      <c r="AZ547" s="66" t="s">
        <v>52</v>
      </c>
    </row>
    <row r="548" spans="1:52" ht="30" hidden="1" customHeight="1" x14ac:dyDescent="0.3">
      <c r="A548" s="65" t="s">
        <v>687</v>
      </c>
      <c r="B548" s="65" t="s">
        <v>3057</v>
      </c>
      <c r="C548" s="65" t="s">
        <v>505</v>
      </c>
      <c r="D548" s="75">
        <v>1</v>
      </c>
      <c r="E548" s="80">
        <f>ROUND(0.02*H549,2)</f>
        <v>5.64</v>
      </c>
      <c r="F548" s="79">
        <f>TRUNC(E548*D548,1)</f>
        <v>5.6</v>
      </c>
      <c r="G548" s="80">
        <v>0</v>
      </c>
      <c r="H548" s="79">
        <f>TRUNC(G548*D548,1)</f>
        <v>0</v>
      </c>
      <c r="I548" s="80">
        <v>0</v>
      </c>
      <c r="J548" s="79">
        <f>TRUNC(I548*D548,1)</f>
        <v>0</v>
      </c>
      <c r="K548" s="80">
        <f t="shared" si="140"/>
        <v>5.6</v>
      </c>
      <c r="L548" s="79">
        <f t="shared" si="140"/>
        <v>5.6</v>
      </c>
      <c r="M548" s="65" t="s">
        <v>52</v>
      </c>
      <c r="N548" s="66" t="s">
        <v>167</v>
      </c>
      <c r="O548" s="66" t="s">
        <v>510</v>
      </c>
      <c r="P548" s="66" t="s">
        <v>64</v>
      </c>
      <c r="Q548" s="66" t="s">
        <v>64</v>
      </c>
      <c r="R548" s="66" t="s">
        <v>64</v>
      </c>
      <c r="S548" s="76">
        <v>1</v>
      </c>
      <c r="T548" s="76">
        <v>0</v>
      </c>
      <c r="U548" s="76">
        <v>0.03</v>
      </c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66" t="s">
        <v>52</v>
      </c>
      <c r="AW548" s="66" t="s">
        <v>1248</v>
      </c>
      <c r="AX548" s="66" t="s">
        <v>52</v>
      </c>
      <c r="AY548" s="66" t="s">
        <v>52</v>
      </c>
      <c r="AZ548" s="66" t="s">
        <v>52</v>
      </c>
    </row>
    <row r="549" spans="1:52" ht="30" hidden="1" customHeight="1" x14ac:dyDescent="0.3">
      <c r="A549" s="65" t="s">
        <v>595</v>
      </c>
      <c r="B549" s="65" t="s">
        <v>52</v>
      </c>
      <c r="C549" s="65" t="s">
        <v>52</v>
      </c>
      <c r="D549" s="75"/>
      <c r="E549" s="80"/>
      <c r="F549" s="79">
        <f>TRUNC(SUMIF(N545:N548, N544, F545:F548),0)</f>
        <v>207</v>
      </c>
      <c r="G549" s="80"/>
      <c r="H549" s="79">
        <f>TRUNC(SUMIF(N545:N548, N544, H545:H548),0)</f>
        <v>282</v>
      </c>
      <c r="I549" s="80"/>
      <c r="J549" s="79">
        <f>TRUNC(SUMIF(N545:N548, N544, J545:J548),0)</f>
        <v>0</v>
      </c>
      <c r="K549" s="80"/>
      <c r="L549" s="79">
        <f>F549+H549+J549</f>
        <v>489</v>
      </c>
      <c r="M549" s="65" t="s">
        <v>52</v>
      </c>
      <c r="N549" s="66" t="s">
        <v>207</v>
      </c>
      <c r="O549" s="66" t="s">
        <v>207</v>
      </c>
      <c r="P549" s="66" t="s">
        <v>52</v>
      </c>
      <c r="Q549" s="66" t="s">
        <v>52</v>
      </c>
      <c r="R549" s="66" t="s">
        <v>52</v>
      </c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66" t="s">
        <v>52</v>
      </c>
      <c r="AW549" s="66" t="s">
        <v>52</v>
      </c>
      <c r="AX549" s="66" t="s">
        <v>52</v>
      </c>
      <c r="AY549" s="66" t="s">
        <v>52</v>
      </c>
      <c r="AZ549" s="66" t="s">
        <v>52</v>
      </c>
    </row>
    <row r="550" spans="1:52" ht="30" hidden="1" customHeight="1" x14ac:dyDescent="0.3">
      <c r="A550" s="75"/>
      <c r="B550" s="75"/>
      <c r="C550" s="75"/>
      <c r="D550" s="75"/>
      <c r="E550" s="80"/>
      <c r="F550" s="79"/>
      <c r="G550" s="80"/>
      <c r="H550" s="79"/>
      <c r="I550" s="80"/>
      <c r="J550" s="79"/>
      <c r="K550" s="80"/>
      <c r="L550" s="79"/>
      <c r="M550" s="75"/>
    </row>
    <row r="551" spans="1:52" ht="30" hidden="1" customHeight="1" x14ac:dyDescent="0.3">
      <c r="A551" s="230" t="s">
        <v>1249</v>
      </c>
      <c r="B551" s="230"/>
      <c r="C551" s="230"/>
      <c r="D551" s="230"/>
      <c r="E551" s="231"/>
      <c r="F551" s="232"/>
      <c r="G551" s="231"/>
      <c r="H551" s="232"/>
      <c r="I551" s="231"/>
      <c r="J551" s="232"/>
      <c r="K551" s="231"/>
      <c r="L551" s="232"/>
      <c r="M551" s="230"/>
      <c r="N551" s="78" t="s">
        <v>173</v>
      </c>
    </row>
    <row r="552" spans="1:52" ht="30" hidden="1" customHeight="1" x14ac:dyDescent="0.3">
      <c r="A552" s="65" t="s">
        <v>169</v>
      </c>
      <c r="B552" s="65" t="s">
        <v>170</v>
      </c>
      <c r="C552" s="65" t="s">
        <v>171</v>
      </c>
      <c r="D552" s="75">
        <v>1</v>
      </c>
      <c r="E552" s="80">
        <f>단가대비표!O67</f>
        <v>5400</v>
      </c>
      <c r="F552" s="79">
        <f>TRUNC(E552*D552,1)</f>
        <v>5400</v>
      </c>
      <c r="G552" s="80">
        <f>단가대비표!P67</f>
        <v>0</v>
      </c>
      <c r="H552" s="79">
        <f>TRUNC(G552*D552,1)</f>
        <v>0</v>
      </c>
      <c r="I552" s="80">
        <f>단가대비표!V67</f>
        <v>0</v>
      </c>
      <c r="J552" s="79">
        <f>TRUNC(I552*D552,1)</f>
        <v>0</v>
      </c>
      <c r="K552" s="80">
        <f t="shared" ref="K552:L555" si="141">TRUNC(E552+G552+I552,1)</f>
        <v>5400</v>
      </c>
      <c r="L552" s="79">
        <f t="shared" si="141"/>
        <v>5400</v>
      </c>
      <c r="M552" s="65" t="s">
        <v>52</v>
      </c>
      <c r="N552" s="66" t="s">
        <v>173</v>
      </c>
      <c r="O552" s="66" t="s">
        <v>1251</v>
      </c>
      <c r="P552" s="66" t="s">
        <v>64</v>
      </c>
      <c r="Q552" s="66" t="s">
        <v>64</v>
      </c>
      <c r="R552" s="66" t="s">
        <v>63</v>
      </c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66" t="s">
        <v>52</v>
      </c>
      <c r="AW552" s="66" t="s">
        <v>1252</v>
      </c>
      <c r="AX552" s="66" t="s">
        <v>52</v>
      </c>
      <c r="AY552" s="66" t="s">
        <v>52</v>
      </c>
      <c r="AZ552" s="66" t="s">
        <v>52</v>
      </c>
    </row>
    <row r="553" spans="1:52" ht="30" hidden="1" customHeight="1" x14ac:dyDescent="0.3">
      <c r="A553" s="65" t="s">
        <v>681</v>
      </c>
      <c r="B553" s="65" t="s">
        <v>588</v>
      </c>
      <c r="C553" s="65" t="s">
        <v>589</v>
      </c>
      <c r="D553" s="75">
        <v>7.0000000000000007E-2</v>
      </c>
      <c r="E553" s="80">
        <f>단가대비표!O114</f>
        <v>0</v>
      </c>
      <c r="F553" s="79">
        <f>TRUNC(E553*D553,1)</f>
        <v>0</v>
      </c>
      <c r="G553" s="80">
        <f>단가대비표!P114</f>
        <v>95767</v>
      </c>
      <c r="H553" s="79">
        <f>TRUNC(G553*D553,1)</f>
        <v>6703.6</v>
      </c>
      <c r="I553" s="80">
        <f>단가대비표!V114</f>
        <v>0</v>
      </c>
      <c r="J553" s="79">
        <f>TRUNC(I553*D553,1)</f>
        <v>0</v>
      </c>
      <c r="K553" s="80">
        <f t="shared" si="141"/>
        <v>95767</v>
      </c>
      <c r="L553" s="79">
        <f t="shared" si="141"/>
        <v>6703.6</v>
      </c>
      <c r="M553" s="65" t="s">
        <v>52</v>
      </c>
      <c r="N553" s="66" t="s">
        <v>173</v>
      </c>
      <c r="O553" s="66" t="s">
        <v>682</v>
      </c>
      <c r="P553" s="66" t="s">
        <v>64</v>
      </c>
      <c r="Q553" s="66" t="s">
        <v>64</v>
      </c>
      <c r="R553" s="66" t="s">
        <v>63</v>
      </c>
      <c r="S553" s="76"/>
      <c r="T553" s="76"/>
      <c r="U553" s="76"/>
      <c r="V553" s="76">
        <v>1</v>
      </c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66" t="s">
        <v>52</v>
      </c>
      <c r="AW553" s="66" t="s">
        <v>1253</v>
      </c>
      <c r="AX553" s="66" t="s">
        <v>52</v>
      </c>
      <c r="AY553" s="66" t="s">
        <v>52</v>
      </c>
      <c r="AZ553" s="66" t="s">
        <v>52</v>
      </c>
    </row>
    <row r="554" spans="1:52" ht="30" hidden="1" customHeight="1" x14ac:dyDescent="0.3">
      <c r="A554" s="65" t="s">
        <v>1254</v>
      </c>
      <c r="B554" s="65" t="s">
        <v>838</v>
      </c>
      <c r="C554" s="65" t="s">
        <v>589</v>
      </c>
      <c r="D554" s="75">
        <v>7.0000000000000007E-2</v>
      </c>
      <c r="E554" s="80">
        <f>단가대비표!O126</f>
        <v>0</v>
      </c>
      <c r="F554" s="79">
        <f>TRUNC(E554*D554,1)</f>
        <v>0</v>
      </c>
      <c r="G554" s="80">
        <f>단가대비표!P126</f>
        <v>292729</v>
      </c>
      <c r="H554" s="79">
        <f>TRUNC(G554*D554,1)</f>
        <v>20491</v>
      </c>
      <c r="I554" s="80">
        <f>단가대비표!V126</f>
        <v>0</v>
      </c>
      <c r="J554" s="79">
        <f>TRUNC(I554*D554,1)</f>
        <v>0</v>
      </c>
      <c r="K554" s="80">
        <f t="shared" si="141"/>
        <v>292729</v>
      </c>
      <c r="L554" s="79">
        <f t="shared" si="141"/>
        <v>20491</v>
      </c>
      <c r="M554" s="65" t="s">
        <v>52</v>
      </c>
      <c r="N554" s="66" t="s">
        <v>173</v>
      </c>
      <c r="O554" s="66" t="s">
        <v>1255</v>
      </c>
      <c r="P554" s="66" t="s">
        <v>64</v>
      </c>
      <c r="Q554" s="66" t="s">
        <v>64</v>
      </c>
      <c r="R554" s="66" t="s">
        <v>63</v>
      </c>
      <c r="S554" s="76"/>
      <c r="T554" s="76"/>
      <c r="U554" s="76"/>
      <c r="V554" s="76">
        <v>1</v>
      </c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66" t="s">
        <v>52</v>
      </c>
      <c r="AW554" s="66" t="s">
        <v>1256</v>
      </c>
      <c r="AX554" s="66" t="s">
        <v>52</v>
      </c>
      <c r="AY554" s="66" t="s">
        <v>52</v>
      </c>
      <c r="AZ554" s="66" t="s">
        <v>52</v>
      </c>
    </row>
    <row r="555" spans="1:52" ht="30" hidden="1" customHeight="1" x14ac:dyDescent="0.3">
      <c r="A555" s="65" t="s">
        <v>687</v>
      </c>
      <c r="B555" s="65" t="s">
        <v>3057</v>
      </c>
      <c r="C555" s="65" t="s">
        <v>505</v>
      </c>
      <c r="D555" s="75">
        <v>1</v>
      </c>
      <c r="E555" s="80">
        <f>ROUND(0.02*H556,2)</f>
        <v>543.88</v>
      </c>
      <c r="F555" s="79">
        <f>TRUNC(E555*D555,1)</f>
        <v>543.79999999999995</v>
      </c>
      <c r="G555" s="80">
        <v>0</v>
      </c>
      <c r="H555" s="79">
        <f>TRUNC(G555*D555,1)</f>
        <v>0</v>
      </c>
      <c r="I555" s="80">
        <v>0</v>
      </c>
      <c r="J555" s="79">
        <f>TRUNC(I555*D555,1)</f>
        <v>0</v>
      </c>
      <c r="K555" s="80">
        <f t="shared" si="141"/>
        <v>543.79999999999995</v>
      </c>
      <c r="L555" s="79">
        <f t="shared" si="141"/>
        <v>543.79999999999995</v>
      </c>
      <c r="M555" s="65" t="s">
        <v>52</v>
      </c>
      <c r="N555" s="66" t="s">
        <v>173</v>
      </c>
      <c r="O555" s="66" t="s">
        <v>510</v>
      </c>
      <c r="P555" s="66" t="s">
        <v>64</v>
      </c>
      <c r="Q555" s="66" t="s">
        <v>64</v>
      </c>
      <c r="R555" s="66" t="s">
        <v>64</v>
      </c>
      <c r="S555" s="76">
        <v>1</v>
      </c>
      <c r="T555" s="76">
        <v>0</v>
      </c>
      <c r="U555" s="76">
        <v>0.03</v>
      </c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66" t="s">
        <v>52</v>
      </c>
      <c r="AW555" s="66" t="s">
        <v>1257</v>
      </c>
      <c r="AX555" s="66" t="s">
        <v>52</v>
      </c>
      <c r="AY555" s="66" t="s">
        <v>52</v>
      </c>
      <c r="AZ555" s="66" t="s">
        <v>52</v>
      </c>
    </row>
    <row r="556" spans="1:52" ht="30" hidden="1" customHeight="1" x14ac:dyDescent="0.3">
      <c r="A556" s="65" t="s">
        <v>595</v>
      </c>
      <c r="B556" s="65" t="s">
        <v>52</v>
      </c>
      <c r="C556" s="65" t="s">
        <v>52</v>
      </c>
      <c r="D556" s="75"/>
      <c r="E556" s="80"/>
      <c r="F556" s="79">
        <f>TRUNC(SUMIF(N552:N555, N551, F552:F555),0)</f>
        <v>5943</v>
      </c>
      <c r="G556" s="80"/>
      <c r="H556" s="79">
        <f>TRUNC(SUMIF(N552:N555, N551, H552:H555),0)</f>
        <v>27194</v>
      </c>
      <c r="I556" s="80"/>
      <c r="J556" s="79">
        <f>TRUNC(SUMIF(N552:N555, N551, J552:J555),0)</f>
        <v>0</v>
      </c>
      <c r="K556" s="80"/>
      <c r="L556" s="79">
        <f>F556+H556+J556</f>
        <v>33137</v>
      </c>
      <c r="M556" s="65" t="s">
        <v>52</v>
      </c>
      <c r="N556" s="66" t="s">
        <v>207</v>
      </c>
      <c r="O556" s="66" t="s">
        <v>207</v>
      </c>
      <c r="P556" s="66" t="s">
        <v>52</v>
      </c>
      <c r="Q556" s="66" t="s">
        <v>52</v>
      </c>
      <c r="R556" s="66" t="s">
        <v>52</v>
      </c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66" t="s">
        <v>52</v>
      </c>
      <c r="AW556" s="66" t="s">
        <v>52</v>
      </c>
      <c r="AX556" s="66" t="s">
        <v>52</v>
      </c>
      <c r="AY556" s="66" t="s">
        <v>52</v>
      </c>
      <c r="AZ556" s="66" t="s">
        <v>52</v>
      </c>
    </row>
    <row r="557" spans="1:52" ht="30" hidden="1" customHeight="1" x14ac:dyDescent="0.3">
      <c r="A557" s="75"/>
      <c r="B557" s="75"/>
      <c r="C557" s="75"/>
      <c r="D557" s="75"/>
      <c r="E557" s="80"/>
      <c r="F557" s="79"/>
      <c r="G557" s="80"/>
      <c r="H557" s="79"/>
      <c r="I557" s="80"/>
      <c r="J557" s="79"/>
      <c r="K557" s="80"/>
      <c r="L557" s="79"/>
      <c r="M557" s="75"/>
    </row>
    <row r="558" spans="1:52" ht="30" hidden="1" customHeight="1" x14ac:dyDescent="0.3">
      <c r="A558" s="230" t="s">
        <v>1258</v>
      </c>
      <c r="B558" s="230"/>
      <c r="C558" s="230"/>
      <c r="D558" s="230"/>
      <c r="E558" s="231"/>
      <c r="F558" s="232"/>
      <c r="G558" s="231"/>
      <c r="H558" s="232"/>
      <c r="I558" s="231"/>
      <c r="J558" s="232"/>
      <c r="K558" s="231"/>
      <c r="L558" s="232"/>
      <c r="M558" s="230"/>
      <c r="N558" s="78" t="s">
        <v>228</v>
      </c>
    </row>
    <row r="559" spans="1:52" ht="30" hidden="1" customHeight="1" x14ac:dyDescent="0.3">
      <c r="A559" s="65" t="s">
        <v>225</v>
      </c>
      <c r="B559" s="65" t="s">
        <v>226</v>
      </c>
      <c r="C559" s="65" t="s">
        <v>137</v>
      </c>
      <c r="D559" s="75">
        <v>1</v>
      </c>
      <c r="E559" s="80">
        <f>단가대비표!O44</f>
        <v>45000</v>
      </c>
      <c r="F559" s="79">
        <f>TRUNC(E559*D559,1)</f>
        <v>45000</v>
      </c>
      <c r="G559" s="80">
        <f>단가대비표!P44</f>
        <v>0</v>
      </c>
      <c r="H559" s="79">
        <f>TRUNC(G559*D559,1)</f>
        <v>0</v>
      </c>
      <c r="I559" s="80">
        <f>단가대비표!V44</f>
        <v>0</v>
      </c>
      <c r="J559" s="79">
        <f>TRUNC(I559*D559,1)</f>
        <v>0</v>
      </c>
      <c r="K559" s="80">
        <f t="shared" ref="K559:L561" si="142">TRUNC(E559+G559+I559,1)</f>
        <v>45000</v>
      </c>
      <c r="L559" s="79">
        <f t="shared" si="142"/>
        <v>45000</v>
      </c>
      <c r="M559" s="65" t="s">
        <v>52</v>
      </c>
      <c r="N559" s="66" t="s">
        <v>228</v>
      </c>
      <c r="O559" s="66" t="s">
        <v>1259</v>
      </c>
      <c r="P559" s="66" t="s">
        <v>64</v>
      </c>
      <c r="Q559" s="66" t="s">
        <v>64</v>
      </c>
      <c r="R559" s="66" t="s">
        <v>63</v>
      </c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66" t="s">
        <v>52</v>
      </c>
      <c r="AW559" s="66" t="s">
        <v>1260</v>
      </c>
      <c r="AX559" s="66" t="s">
        <v>52</v>
      </c>
      <c r="AY559" s="66" t="s">
        <v>52</v>
      </c>
      <c r="AZ559" s="66" t="s">
        <v>52</v>
      </c>
    </row>
    <row r="560" spans="1:52" ht="30" hidden="1" customHeight="1" x14ac:dyDescent="0.3">
      <c r="A560" s="65" t="s">
        <v>684</v>
      </c>
      <c r="B560" s="65" t="s">
        <v>588</v>
      </c>
      <c r="C560" s="65" t="s">
        <v>589</v>
      </c>
      <c r="D560" s="75">
        <v>0.17</v>
      </c>
      <c r="E560" s="80">
        <f>단가대비표!O122</f>
        <v>0</v>
      </c>
      <c r="F560" s="79">
        <f>TRUNC(E560*D560,1)</f>
        <v>0</v>
      </c>
      <c r="G560" s="80">
        <f>단가대비표!P122</f>
        <v>273539</v>
      </c>
      <c r="H560" s="79">
        <f>TRUNC(G560*D560,1)</f>
        <v>46501.599999999999</v>
      </c>
      <c r="I560" s="80">
        <f>단가대비표!V122</f>
        <v>0</v>
      </c>
      <c r="J560" s="79">
        <f>TRUNC(I560*D560,1)</f>
        <v>0</v>
      </c>
      <c r="K560" s="80">
        <f t="shared" si="142"/>
        <v>273539</v>
      </c>
      <c r="L560" s="79">
        <f t="shared" si="142"/>
        <v>46501.599999999999</v>
      </c>
      <c r="M560" s="65" t="s">
        <v>52</v>
      </c>
      <c r="N560" s="66" t="s">
        <v>228</v>
      </c>
      <c r="O560" s="66" t="s">
        <v>685</v>
      </c>
      <c r="P560" s="66" t="s">
        <v>64</v>
      </c>
      <c r="Q560" s="66" t="s">
        <v>64</v>
      </c>
      <c r="R560" s="66" t="s">
        <v>63</v>
      </c>
      <c r="S560" s="76"/>
      <c r="T560" s="76"/>
      <c r="U560" s="76"/>
      <c r="V560" s="76">
        <v>1</v>
      </c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66" t="s">
        <v>52</v>
      </c>
      <c r="AW560" s="66" t="s">
        <v>1261</v>
      </c>
      <c r="AX560" s="66" t="s">
        <v>52</v>
      </c>
      <c r="AY560" s="66" t="s">
        <v>52</v>
      </c>
      <c r="AZ560" s="66" t="s">
        <v>52</v>
      </c>
    </row>
    <row r="561" spans="1:52" ht="30" hidden="1" customHeight="1" x14ac:dyDescent="0.3">
      <c r="A561" s="65" t="s">
        <v>687</v>
      </c>
      <c r="B561" s="65" t="s">
        <v>3057</v>
      </c>
      <c r="C561" s="65" t="s">
        <v>505</v>
      </c>
      <c r="D561" s="75">
        <v>1</v>
      </c>
      <c r="E561" s="80">
        <f>ROUND(0.02*H562,2)</f>
        <v>930.02</v>
      </c>
      <c r="F561" s="79">
        <f>TRUNC(E561*D561,1)</f>
        <v>930</v>
      </c>
      <c r="G561" s="80">
        <v>0</v>
      </c>
      <c r="H561" s="79">
        <f>TRUNC(G561*D561,1)</f>
        <v>0</v>
      </c>
      <c r="I561" s="80">
        <v>0</v>
      </c>
      <c r="J561" s="79">
        <f>TRUNC(I561*D561,1)</f>
        <v>0</v>
      </c>
      <c r="K561" s="80">
        <f t="shared" si="142"/>
        <v>930</v>
      </c>
      <c r="L561" s="79">
        <f t="shared" si="142"/>
        <v>930</v>
      </c>
      <c r="M561" s="65" t="s">
        <v>52</v>
      </c>
      <c r="N561" s="66" t="s">
        <v>228</v>
      </c>
      <c r="O561" s="66" t="s">
        <v>510</v>
      </c>
      <c r="P561" s="66" t="s">
        <v>64</v>
      </c>
      <c r="Q561" s="66" t="s">
        <v>64</v>
      </c>
      <c r="R561" s="66" t="s">
        <v>64</v>
      </c>
      <c r="S561" s="76">
        <v>1</v>
      </c>
      <c r="T561" s="76">
        <v>0</v>
      </c>
      <c r="U561" s="76">
        <v>0.03</v>
      </c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66" t="s">
        <v>52</v>
      </c>
      <c r="AW561" s="66" t="s">
        <v>1262</v>
      </c>
      <c r="AX561" s="66" t="s">
        <v>52</v>
      </c>
      <c r="AY561" s="66" t="s">
        <v>52</v>
      </c>
      <c r="AZ561" s="66" t="s">
        <v>52</v>
      </c>
    </row>
    <row r="562" spans="1:52" ht="30" hidden="1" customHeight="1" x14ac:dyDescent="0.3">
      <c r="A562" s="65" t="s">
        <v>595</v>
      </c>
      <c r="B562" s="65" t="s">
        <v>52</v>
      </c>
      <c r="C562" s="65" t="s">
        <v>52</v>
      </c>
      <c r="D562" s="75"/>
      <c r="E562" s="80"/>
      <c r="F562" s="79">
        <f>TRUNC(SUMIF(N559:N561, N558, F559:F561),0)</f>
        <v>45930</v>
      </c>
      <c r="G562" s="80"/>
      <c r="H562" s="79">
        <f>TRUNC(SUMIF(N559:N561, N558, H559:H561),0)</f>
        <v>46501</v>
      </c>
      <c r="I562" s="80"/>
      <c r="J562" s="79">
        <f>TRUNC(SUMIF(N559:N561, N558, J559:J561),0)</f>
        <v>0</v>
      </c>
      <c r="K562" s="80"/>
      <c r="L562" s="79">
        <f>F562+H562+J562</f>
        <v>92431</v>
      </c>
      <c r="M562" s="65" t="s">
        <v>52</v>
      </c>
      <c r="N562" s="66" t="s">
        <v>207</v>
      </c>
      <c r="O562" s="66" t="s">
        <v>207</v>
      </c>
      <c r="P562" s="66" t="s">
        <v>52</v>
      </c>
      <c r="Q562" s="66" t="s">
        <v>52</v>
      </c>
      <c r="R562" s="66" t="s">
        <v>52</v>
      </c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66" t="s">
        <v>52</v>
      </c>
      <c r="AW562" s="66" t="s">
        <v>52</v>
      </c>
      <c r="AX562" s="66" t="s">
        <v>52</v>
      </c>
      <c r="AY562" s="66" t="s">
        <v>52</v>
      </c>
      <c r="AZ562" s="66" t="s">
        <v>52</v>
      </c>
    </row>
    <row r="563" spans="1:52" ht="30" hidden="1" customHeight="1" x14ac:dyDescent="0.3">
      <c r="A563" s="75"/>
      <c r="B563" s="75"/>
      <c r="C563" s="75"/>
      <c r="D563" s="75"/>
      <c r="E563" s="80"/>
      <c r="F563" s="79"/>
      <c r="G563" s="80"/>
      <c r="H563" s="79"/>
      <c r="I563" s="80"/>
      <c r="J563" s="79"/>
      <c r="K563" s="80"/>
      <c r="L563" s="79"/>
      <c r="M563" s="75"/>
    </row>
    <row r="564" spans="1:52" ht="30" hidden="1" customHeight="1" x14ac:dyDescent="0.3">
      <c r="A564" s="230" t="s">
        <v>1263</v>
      </c>
      <c r="B564" s="230"/>
      <c r="C564" s="230"/>
      <c r="D564" s="230"/>
      <c r="E564" s="231"/>
      <c r="F564" s="232"/>
      <c r="G564" s="231"/>
      <c r="H564" s="232"/>
      <c r="I564" s="231"/>
      <c r="J564" s="232"/>
      <c r="K564" s="231"/>
      <c r="L564" s="232"/>
      <c r="M564" s="230"/>
      <c r="N564" s="78" t="s">
        <v>468</v>
      </c>
    </row>
    <row r="565" spans="1:52" ht="30" hidden="1" customHeight="1" x14ac:dyDescent="0.3">
      <c r="A565" s="65" t="s">
        <v>465</v>
      </c>
      <c r="B565" s="65" t="s">
        <v>466</v>
      </c>
      <c r="C565" s="65" t="s">
        <v>137</v>
      </c>
      <c r="D565" s="75">
        <v>1</v>
      </c>
      <c r="E565" s="80">
        <f>단가대비표!O49</f>
        <v>627</v>
      </c>
      <c r="F565" s="79">
        <f>TRUNC(E565*D565,1)</f>
        <v>627</v>
      </c>
      <c r="G565" s="80">
        <f>단가대비표!P49</f>
        <v>0</v>
      </c>
      <c r="H565" s="79">
        <f>TRUNC(G565*D565,1)</f>
        <v>0</v>
      </c>
      <c r="I565" s="80">
        <f>단가대비표!V49</f>
        <v>0</v>
      </c>
      <c r="J565" s="79">
        <f>TRUNC(I565*D565,1)</f>
        <v>0</v>
      </c>
      <c r="K565" s="80">
        <f t="shared" ref="K565:L567" si="143">TRUNC(E565+G565+I565,1)</f>
        <v>627</v>
      </c>
      <c r="L565" s="79">
        <f t="shared" si="143"/>
        <v>627</v>
      </c>
      <c r="M565" s="65" t="s">
        <v>52</v>
      </c>
      <c r="N565" s="66" t="s">
        <v>468</v>
      </c>
      <c r="O565" s="66" t="s">
        <v>1265</v>
      </c>
      <c r="P565" s="66" t="s">
        <v>64</v>
      </c>
      <c r="Q565" s="66" t="s">
        <v>64</v>
      </c>
      <c r="R565" s="66" t="s">
        <v>63</v>
      </c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66" t="s">
        <v>52</v>
      </c>
      <c r="AW565" s="66" t="s">
        <v>1266</v>
      </c>
      <c r="AX565" s="66" t="s">
        <v>52</v>
      </c>
      <c r="AY565" s="66" t="s">
        <v>52</v>
      </c>
      <c r="AZ565" s="66" t="s">
        <v>52</v>
      </c>
    </row>
    <row r="566" spans="1:52" ht="30" hidden="1" customHeight="1" x14ac:dyDescent="0.3">
      <c r="A566" s="65" t="s">
        <v>684</v>
      </c>
      <c r="B566" s="65" t="s">
        <v>588</v>
      </c>
      <c r="C566" s="65" t="s">
        <v>589</v>
      </c>
      <c r="D566" s="75">
        <v>0.12</v>
      </c>
      <c r="E566" s="80">
        <f>단가대비표!O122</f>
        <v>0</v>
      </c>
      <c r="F566" s="79">
        <f>TRUNC(E566*D566,1)</f>
        <v>0</v>
      </c>
      <c r="G566" s="80">
        <f>단가대비표!P122</f>
        <v>273539</v>
      </c>
      <c r="H566" s="79">
        <f>TRUNC(G566*D566,1)</f>
        <v>32824.6</v>
      </c>
      <c r="I566" s="80">
        <f>단가대비표!V122</f>
        <v>0</v>
      </c>
      <c r="J566" s="79">
        <f>TRUNC(I566*D566,1)</f>
        <v>0</v>
      </c>
      <c r="K566" s="80">
        <f t="shared" si="143"/>
        <v>273539</v>
      </c>
      <c r="L566" s="79">
        <f t="shared" si="143"/>
        <v>32824.6</v>
      </c>
      <c r="M566" s="65" t="s">
        <v>52</v>
      </c>
      <c r="N566" s="66" t="s">
        <v>468</v>
      </c>
      <c r="O566" s="66" t="s">
        <v>685</v>
      </c>
      <c r="P566" s="66" t="s">
        <v>64</v>
      </c>
      <c r="Q566" s="66" t="s">
        <v>64</v>
      </c>
      <c r="R566" s="66" t="s">
        <v>63</v>
      </c>
      <c r="S566" s="76"/>
      <c r="T566" s="76"/>
      <c r="U566" s="76"/>
      <c r="V566" s="76">
        <v>1</v>
      </c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66" t="s">
        <v>52</v>
      </c>
      <c r="AW566" s="66" t="s">
        <v>1267</v>
      </c>
      <c r="AX566" s="66" t="s">
        <v>52</v>
      </c>
      <c r="AY566" s="66" t="s">
        <v>52</v>
      </c>
      <c r="AZ566" s="66" t="s">
        <v>52</v>
      </c>
    </row>
    <row r="567" spans="1:52" ht="30" hidden="1" customHeight="1" x14ac:dyDescent="0.3">
      <c r="A567" s="65" t="s">
        <v>687</v>
      </c>
      <c r="B567" s="65" t="s">
        <v>3057</v>
      </c>
      <c r="C567" s="65" t="s">
        <v>505</v>
      </c>
      <c r="D567" s="75">
        <v>1</v>
      </c>
      <c r="E567" s="80">
        <f>ROUND(0.02*H568,2)</f>
        <v>656.48</v>
      </c>
      <c r="F567" s="79">
        <f>TRUNC(E567*D567,1)</f>
        <v>656.4</v>
      </c>
      <c r="G567" s="80">
        <v>0</v>
      </c>
      <c r="H567" s="79">
        <f>TRUNC(G567*D567,1)</f>
        <v>0</v>
      </c>
      <c r="I567" s="80">
        <v>0</v>
      </c>
      <c r="J567" s="79">
        <f>TRUNC(I567*D567,1)</f>
        <v>0</v>
      </c>
      <c r="K567" s="80">
        <f t="shared" si="143"/>
        <v>656.4</v>
      </c>
      <c r="L567" s="79">
        <f t="shared" si="143"/>
        <v>656.4</v>
      </c>
      <c r="M567" s="65" t="s">
        <v>52</v>
      </c>
      <c r="N567" s="66" t="s">
        <v>468</v>
      </c>
      <c r="O567" s="66" t="s">
        <v>510</v>
      </c>
      <c r="P567" s="66" t="s">
        <v>64</v>
      </c>
      <c r="Q567" s="66" t="s">
        <v>64</v>
      </c>
      <c r="R567" s="66" t="s">
        <v>64</v>
      </c>
      <c r="S567" s="76">
        <v>1</v>
      </c>
      <c r="T567" s="76">
        <v>0</v>
      </c>
      <c r="U567" s="76">
        <v>0.03</v>
      </c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66" t="s">
        <v>52</v>
      </c>
      <c r="AW567" s="66" t="s">
        <v>1268</v>
      </c>
      <c r="AX567" s="66" t="s">
        <v>52</v>
      </c>
      <c r="AY567" s="66" t="s">
        <v>52</v>
      </c>
      <c r="AZ567" s="66" t="s">
        <v>52</v>
      </c>
    </row>
    <row r="568" spans="1:52" ht="30" hidden="1" customHeight="1" x14ac:dyDescent="0.3">
      <c r="A568" s="65" t="s">
        <v>595</v>
      </c>
      <c r="B568" s="65" t="s">
        <v>52</v>
      </c>
      <c r="C568" s="65" t="s">
        <v>52</v>
      </c>
      <c r="D568" s="75"/>
      <c r="E568" s="80"/>
      <c r="F568" s="79">
        <f>TRUNC(SUMIF(N565:N567, N564, F565:F567),0)</f>
        <v>1283</v>
      </c>
      <c r="G568" s="80"/>
      <c r="H568" s="79">
        <f>TRUNC(SUMIF(N565:N567, N564, H565:H567),0)</f>
        <v>32824</v>
      </c>
      <c r="I568" s="80"/>
      <c r="J568" s="79">
        <f>TRUNC(SUMIF(N565:N567, N564, J565:J567),0)</f>
        <v>0</v>
      </c>
      <c r="K568" s="80"/>
      <c r="L568" s="79">
        <f>F568+H568+J568</f>
        <v>34107</v>
      </c>
      <c r="M568" s="65" t="s">
        <v>52</v>
      </c>
      <c r="N568" s="66" t="s">
        <v>207</v>
      </c>
      <c r="O568" s="66" t="s">
        <v>207</v>
      </c>
      <c r="P568" s="66" t="s">
        <v>52</v>
      </c>
      <c r="Q568" s="66" t="s">
        <v>52</v>
      </c>
      <c r="R568" s="66" t="s">
        <v>52</v>
      </c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66" t="s">
        <v>52</v>
      </c>
      <c r="AW568" s="66" t="s">
        <v>52</v>
      </c>
      <c r="AX568" s="66" t="s">
        <v>52</v>
      </c>
      <c r="AY568" s="66" t="s">
        <v>52</v>
      </c>
      <c r="AZ568" s="66" t="s">
        <v>52</v>
      </c>
    </row>
    <row r="569" spans="1:52" ht="30" hidden="1" customHeight="1" x14ac:dyDescent="0.3">
      <c r="A569" s="75"/>
      <c r="B569" s="75"/>
      <c r="C569" s="75"/>
      <c r="D569" s="75"/>
      <c r="E569" s="80"/>
      <c r="F569" s="79"/>
      <c r="G569" s="80"/>
      <c r="H569" s="79"/>
      <c r="I569" s="80"/>
      <c r="J569" s="79"/>
      <c r="K569" s="80"/>
      <c r="L569" s="79"/>
      <c r="M569" s="75"/>
    </row>
    <row r="570" spans="1:52" ht="30" hidden="1" customHeight="1" x14ac:dyDescent="0.3">
      <c r="A570" s="230" t="s">
        <v>1269</v>
      </c>
      <c r="B570" s="230"/>
      <c r="C570" s="230"/>
      <c r="D570" s="230"/>
      <c r="E570" s="231"/>
      <c r="F570" s="232"/>
      <c r="G570" s="231"/>
      <c r="H570" s="232"/>
      <c r="I570" s="231"/>
      <c r="J570" s="232"/>
      <c r="K570" s="231"/>
      <c r="L570" s="232"/>
      <c r="M570" s="230"/>
      <c r="N570" s="78" t="s">
        <v>472</v>
      </c>
    </row>
    <row r="571" spans="1:52" ht="30" hidden="1" customHeight="1" x14ac:dyDescent="0.3">
      <c r="A571" s="65" t="s">
        <v>465</v>
      </c>
      <c r="B571" s="65" t="s">
        <v>470</v>
      </c>
      <c r="C571" s="65" t="s">
        <v>137</v>
      </c>
      <c r="D571" s="75">
        <v>1</v>
      </c>
      <c r="E571" s="80">
        <f>단가대비표!O50</f>
        <v>731</v>
      </c>
      <c r="F571" s="79">
        <f>TRUNC(E571*D571,1)</f>
        <v>731</v>
      </c>
      <c r="G571" s="80">
        <f>단가대비표!P50</f>
        <v>0</v>
      </c>
      <c r="H571" s="79">
        <f>TRUNC(G571*D571,1)</f>
        <v>0</v>
      </c>
      <c r="I571" s="80">
        <f>단가대비표!V50</f>
        <v>0</v>
      </c>
      <c r="J571" s="79">
        <f>TRUNC(I571*D571,1)</f>
        <v>0</v>
      </c>
      <c r="K571" s="80">
        <f t="shared" ref="K571:L573" si="144">TRUNC(E571+G571+I571,1)</f>
        <v>731</v>
      </c>
      <c r="L571" s="79">
        <f t="shared" si="144"/>
        <v>731</v>
      </c>
      <c r="M571" s="65" t="s">
        <v>52</v>
      </c>
      <c r="N571" s="66" t="s">
        <v>472</v>
      </c>
      <c r="O571" s="66" t="s">
        <v>1270</v>
      </c>
      <c r="P571" s="66" t="s">
        <v>64</v>
      </c>
      <c r="Q571" s="66" t="s">
        <v>64</v>
      </c>
      <c r="R571" s="66" t="s">
        <v>63</v>
      </c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66" t="s">
        <v>52</v>
      </c>
      <c r="AW571" s="66" t="s">
        <v>1271</v>
      </c>
      <c r="AX571" s="66" t="s">
        <v>52</v>
      </c>
      <c r="AY571" s="66" t="s">
        <v>52</v>
      </c>
      <c r="AZ571" s="66" t="s">
        <v>52</v>
      </c>
    </row>
    <row r="572" spans="1:52" ht="30" hidden="1" customHeight="1" x14ac:dyDescent="0.3">
      <c r="A572" s="65" t="s">
        <v>684</v>
      </c>
      <c r="B572" s="65" t="s">
        <v>588</v>
      </c>
      <c r="C572" s="65" t="s">
        <v>589</v>
      </c>
      <c r="D572" s="75">
        <v>0.12</v>
      </c>
      <c r="E572" s="80">
        <f>단가대비표!O122</f>
        <v>0</v>
      </c>
      <c r="F572" s="79">
        <f>TRUNC(E572*D572,1)</f>
        <v>0</v>
      </c>
      <c r="G572" s="80">
        <f>단가대비표!P122</f>
        <v>273539</v>
      </c>
      <c r="H572" s="79">
        <f>TRUNC(G572*D572,1)</f>
        <v>32824.6</v>
      </c>
      <c r="I572" s="80">
        <f>단가대비표!V122</f>
        <v>0</v>
      </c>
      <c r="J572" s="79">
        <f>TRUNC(I572*D572,1)</f>
        <v>0</v>
      </c>
      <c r="K572" s="80">
        <f t="shared" si="144"/>
        <v>273539</v>
      </c>
      <c r="L572" s="79">
        <f t="shared" si="144"/>
        <v>32824.6</v>
      </c>
      <c r="M572" s="65" t="s">
        <v>52</v>
      </c>
      <c r="N572" s="66" t="s">
        <v>472</v>
      </c>
      <c r="O572" s="66" t="s">
        <v>685</v>
      </c>
      <c r="P572" s="66" t="s">
        <v>64</v>
      </c>
      <c r="Q572" s="66" t="s">
        <v>64</v>
      </c>
      <c r="R572" s="66" t="s">
        <v>63</v>
      </c>
      <c r="S572" s="76"/>
      <c r="T572" s="76"/>
      <c r="U572" s="76"/>
      <c r="V572" s="76">
        <v>1</v>
      </c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66" t="s">
        <v>52</v>
      </c>
      <c r="AW572" s="66" t="s">
        <v>1272</v>
      </c>
      <c r="AX572" s="66" t="s">
        <v>52</v>
      </c>
      <c r="AY572" s="66" t="s">
        <v>52</v>
      </c>
      <c r="AZ572" s="66" t="s">
        <v>52</v>
      </c>
    </row>
    <row r="573" spans="1:52" ht="30" hidden="1" customHeight="1" x14ac:dyDescent="0.3">
      <c r="A573" s="65" t="s">
        <v>687</v>
      </c>
      <c r="B573" s="65" t="s">
        <v>3057</v>
      </c>
      <c r="C573" s="65" t="s">
        <v>505</v>
      </c>
      <c r="D573" s="75">
        <v>1</v>
      </c>
      <c r="E573" s="80">
        <f>ROUND(0.02*H574,2)</f>
        <v>656.48</v>
      </c>
      <c r="F573" s="79">
        <f>TRUNC(E573*D573,1)</f>
        <v>656.4</v>
      </c>
      <c r="G573" s="80">
        <v>0</v>
      </c>
      <c r="H573" s="79">
        <f>TRUNC(G573*D573,1)</f>
        <v>0</v>
      </c>
      <c r="I573" s="80">
        <v>0</v>
      </c>
      <c r="J573" s="79">
        <f>TRUNC(I573*D573,1)</f>
        <v>0</v>
      </c>
      <c r="K573" s="80">
        <f t="shared" si="144"/>
        <v>656.4</v>
      </c>
      <c r="L573" s="79">
        <f t="shared" si="144"/>
        <v>656.4</v>
      </c>
      <c r="M573" s="65" t="s">
        <v>52</v>
      </c>
      <c r="N573" s="66" t="s">
        <v>472</v>
      </c>
      <c r="O573" s="66" t="s">
        <v>510</v>
      </c>
      <c r="P573" s="66" t="s">
        <v>64</v>
      </c>
      <c r="Q573" s="66" t="s">
        <v>64</v>
      </c>
      <c r="R573" s="66" t="s">
        <v>64</v>
      </c>
      <c r="S573" s="76">
        <v>1</v>
      </c>
      <c r="T573" s="76">
        <v>0</v>
      </c>
      <c r="U573" s="76">
        <v>0.03</v>
      </c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66" t="s">
        <v>52</v>
      </c>
      <c r="AW573" s="66" t="s">
        <v>1273</v>
      </c>
      <c r="AX573" s="66" t="s">
        <v>52</v>
      </c>
      <c r="AY573" s="66" t="s">
        <v>52</v>
      </c>
      <c r="AZ573" s="66" t="s">
        <v>52</v>
      </c>
    </row>
    <row r="574" spans="1:52" ht="30" hidden="1" customHeight="1" x14ac:dyDescent="0.3">
      <c r="A574" s="65" t="s">
        <v>595</v>
      </c>
      <c r="B574" s="65" t="s">
        <v>52</v>
      </c>
      <c r="C574" s="65" t="s">
        <v>52</v>
      </c>
      <c r="D574" s="75"/>
      <c r="E574" s="80"/>
      <c r="F574" s="79">
        <f>TRUNC(SUMIF(N571:N573, N570, F571:F573),0)</f>
        <v>1387</v>
      </c>
      <c r="G574" s="80"/>
      <c r="H574" s="79">
        <f>TRUNC(SUMIF(N571:N573, N570, H571:H573),0)</f>
        <v>32824</v>
      </c>
      <c r="I574" s="80"/>
      <c r="J574" s="79">
        <f>TRUNC(SUMIF(N571:N573, N570, J571:J573),0)</f>
        <v>0</v>
      </c>
      <c r="K574" s="80"/>
      <c r="L574" s="79">
        <f>F574+H574+J574</f>
        <v>34211</v>
      </c>
      <c r="M574" s="65" t="s">
        <v>52</v>
      </c>
      <c r="N574" s="66" t="s">
        <v>207</v>
      </c>
      <c r="O574" s="66" t="s">
        <v>207</v>
      </c>
      <c r="P574" s="66" t="s">
        <v>52</v>
      </c>
      <c r="Q574" s="66" t="s">
        <v>52</v>
      </c>
      <c r="R574" s="66" t="s">
        <v>52</v>
      </c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66" t="s">
        <v>52</v>
      </c>
      <c r="AW574" s="66" t="s">
        <v>52</v>
      </c>
      <c r="AX574" s="66" t="s">
        <v>52</v>
      </c>
      <c r="AY574" s="66" t="s">
        <v>52</v>
      </c>
      <c r="AZ574" s="66" t="s">
        <v>52</v>
      </c>
    </row>
    <row r="575" spans="1:52" ht="30" hidden="1" customHeight="1" x14ac:dyDescent="0.3">
      <c r="A575" s="75"/>
      <c r="B575" s="75"/>
      <c r="C575" s="75"/>
      <c r="D575" s="75"/>
      <c r="E575" s="80"/>
      <c r="F575" s="79"/>
      <c r="G575" s="80"/>
      <c r="H575" s="79"/>
      <c r="I575" s="80"/>
      <c r="J575" s="79"/>
      <c r="K575" s="80"/>
      <c r="L575" s="79"/>
      <c r="M575" s="75"/>
    </row>
    <row r="576" spans="1:52" ht="30" hidden="1" customHeight="1" x14ac:dyDescent="0.3">
      <c r="A576" s="230" t="s">
        <v>1274</v>
      </c>
      <c r="B576" s="230"/>
      <c r="C576" s="230"/>
      <c r="D576" s="230"/>
      <c r="E576" s="231"/>
      <c r="F576" s="232"/>
      <c r="G576" s="231"/>
      <c r="H576" s="232"/>
      <c r="I576" s="231"/>
      <c r="J576" s="232"/>
      <c r="K576" s="231"/>
      <c r="L576" s="232"/>
      <c r="M576" s="230"/>
      <c r="N576" s="78" t="s">
        <v>403</v>
      </c>
    </row>
    <row r="577" spans="1:52" ht="30" hidden="1" customHeight="1" x14ac:dyDescent="0.3">
      <c r="A577" s="65" t="s">
        <v>400</v>
      </c>
      <c r="B577" s="65" t="s">
        <v>401</v>
      </c>
      <c r="C577" s="65" t="s">
        <v>137</v>
      </c>
      <c r="D577" s="75">
        <v>1</v>
      </c>
      <c r="E577" s="80">
        <f>단가대비표!O47</f>
        <v>650</v>
      </c>
      <c r="F577" s="79">
        <f>TRUNC(E577*D577,1)</f>
        <v>650</v>
      </c>
      <c r="G577" s="80">
        <f>단가대비표!P47</f>
        <v>0</v>
      </c>
      <c r="H577" s="79">
        <f>TRUNC(G577*D577,1)</f>
        <v>0</v>
      </c>
      <c r="I577" s="80">
        <f>단가대비표!V47</f>
        <v>0</v>
      </c>
      <c r="J577" s="79">
        <f>TRUNC(I577*D577,1)</f>
        <v>0</v>
      </c>
      <c r="K577" s="80">
        <f t="shared" ref="K577:L579" si="145">TRUNC(E577+G577+I577,1)</f>
        <v>650</v>
      </c>
      <c r="L577" s="79">
        <f t="shared" si="145"/>
        <v>650</v>
      </c>
      <c r="M577" s="65" t="s">
        <v>52</v>
      </c>
      <c r="N577" s="66" t="s">
        <v>403</v>
      </c>
      <c r="O577" s="66" t="s">
        <v>1275</v>
      </c>
      <c r="P577" s="66" t="s">
        <v>64</v>
      </c>
      <c r="Q577" s="66" t="s">
        <v>64</v>
      </c>
      <c r="R577" s="66" t="s">
        <v>63</v>
      </c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66" t="s">
        <v>52</v>
      </c>
      <c r="AW577" s="66" t="s">
        <v>1276</v>
      </c>
      <c r="AX577" s="66" t="s">
        <v>52</v>
      </c>
      <c r="AY577" s="66" t="s">
        <v>52</v>
      </c>
      <c r="AZ577" s="66" t="s">
        <v>52</v>
      </c>
    </row>
    <row r="578" spans="1:52" ht="30" hidden="1" customHeight="1" x14ac:dyDescent="0.3">
      <c r="A578" s="65" t="s">
        <v>684</v>
      </c>
      <c r="B578" s="65" t="s">
        <v>588</v>
      </c>
      <c r="C578" s="65" t="s">
        <v>589</v>
      </c>
      <c r="D578" s="75">
        <v>0.2</v>
      </c>
      <c r="E578" s="80">
        <f>단가대비표!O122</f>
        <v>0</v>
      </c>
      <c r="F578" s="79">
        <f>TRUNC(E578*D578,1)</f>
        <v>0</v>
      </c>
      <c r="G578" s="80">
        <f>단가대비표!P122</f>
        <v>273539</v>
      </c>
      <c r="H578" s="79">
        <f>TRUNC(G578*D578,1)</f>
        <v>54707.8</v>
      </c>
      <c r="I578" s="80">
        <f>단가대비표!V122</f>
        <v>0</v>
      </c>
      <c r="J578" s="79">
        <f>TRUNC(I578*D578,1)</f>
        <v>0</v>
      </c>
      <c r="K578" s="80">
        <f t="shared" si="145"/>
        <v>273539</v>
      </c>
      <c r="L578" s="79">
        <f t="shared" si="145"/>
        <v>54707.8</v>
      </c>
      <c r="M578" s="65" t="s">
        <v>52</v>
      </c>
      <c r="N578" s="66" t="s">
        <v>403</v>
      </c>
      <c r="O578" s="66" t="s">
        <v>685</v>
      </c>
      <c r="P578" s="66" t="s">
        <v>64</v>
      </c>
      <c r="Q578" s="66" t="s">
        <v>64</v>
      </c>
      <c r="R578" s="66" t="s">
        <v>63</v>
      </c>
      <c r="S578" s="76"/>
      <c r="T578" s="76"/>
      <c r="U578" s="76"/>
      <c r="V578" s="76">
        <v>1</v>
      </c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66" t="s">
        <v>52</v>
      </c>
      <c r="AW578" s="66" t="s">
        <v>1277</v>
      </c>
      <c r="AX578" s="66" t="s">
        <v>52</v>
      </c>
      <c r="AY578" s="66" t="s">
        <v>52</v>
      </c>
      <c r="AZ578" s="66" t="s">
        <v>52</v>
      </c>
    </row>
    <row r="579" spans="1:52" ht="30" hidden="1" customHeight="1" x14ac:dyDescent="0.3">
      <c r="A579" s="65" t="s">
        <v>687</v>
      </c>
      <c r="B579" s="65" t="s">
        <v>3057</v>
      </c>
      <c r="C579" s="65" t="s">
        <v>505</v>
      </c>
      <c r="D579" s="75">
        <v>1</v>
      </c>
      <c r="E579" s="80">
        <f>ROUND(0.02*H580,2)</f>
        <v>1094.1400000000001</v>
      </c>
      <c r="F579" s="79">
        <f>TRUNC(E579*D579,1)</f>
        <v>1094.0999999999999</v>
      </c>
      <c r="G579" s="80">
        <v>0</v>
      </c>
      <c r="H579" s="79">
        <f>TRUNC(G579*D579,1)</f>
        <v>0</v>
      </c>
      <c r="I579" s="80">
        <v>0</v>
      </c>
      <c r="J579" s="79">
        <f>TRUNC(I579*D579,1)</f>
        <v>0</v>
      </c>
      <c r="K579" s="80">
        <f t="shared" si="145"/>
        <v>1094.0999999999999</v>
      </c>
      <c r="L579" s="79">
        <f t="shared" si="145"/>
        <v>1094.0999999999999</v>
      </c>
      <c r="M579" s="65" t="s">
        <v>52</v>
      </c>
      <c r="N579" s="66" t="s">
        <v>403</v>
      </c>
      <c r="O579" s="66" t="s">
        <v>510</v>
      </c>
      <c r="P579" s="66" t="s">
        <v>64</v>
      </c>
      <c r="Q579" s="66" t="s">
        <v>64</v>
      </c>
      <c r="R579" s="66" t="s">
        <v>64</v>
      </c>
      <c r="S579" s="76">
        <v>1</v>
      </c>
      <c r="T579" s="76">
        <v>0</v>
      </c>
      <c r="U579" s="76">
        <v>0.03</v>
      </c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66" t="s">
        <v>52</v>
      </c>
      <c r="AW579" s="66" t="s">
        <v>1278</v>
      </c>
      <c r="AX579" s="66" t="s">
        <v>52</v>
      </c>
      <c r="AY579" s="66" t="s">
        <v>52</v>
      </c>
      <c r="AZ579" s="66" t="s">
        <v>52</v>
      </c>
    </row>
    <row r="580" spans="1:52" ht="30" hidden="1" customHeight="1" x14ac:dyDescent="0.3">
      <c r="A580" s="65" t="s">
        <v>595</v>
      </c>
      <c r="B580" s="65" t="s">
        <v>52</v>
      </c>
      <c r="C580" s="65" t="s">
        <v>52</v>
      </c>
      <c r="D580" s="75"/>
      <c r="E580" s="80"/>
      <c r="F580" s="79">
        <f>TRUNC(SUMIF(N577:N579, N576, F577:F579),0)</f>
        <v>1744</v>
      </c>
      <c r="G580" s="80"/>
      <c r="H580" s="79">
        <f>TRUNC(SUMIF(N577:N579, N576, H577:H579),0)</f>
        <v>54707</v>
      </c>
      <c r="I580" s="80"/>
      <c r="J580" s="79">
        <f>TRUNC(SUMIF(N577:N579, N576, J577:J579),0)</f>
        <v>0</v>
      </c>
      <c r="K580" s="80"/>
      <c r="L580" s="79">
        <f>F580+H580+J580</f>
        <v>56451</v>
      </c>
      <c r="M580" s="65" t="s">
        <v>52</v>
      </c>
      <c r="N580" s="66" t="s">
        <v>207</v>
      </c>
      <c r="O580" s="66" t="s">
        <v>207</v>
      </c>
      <c r="P580" s="66" t="s">
        <v>52</v>
      </c>
      <c r="Q580" s="66" t="s">
        <v>52</v>
      </c>
      <c r="R580" s="66" t="s">
        <v>52</v>
      </c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66" t="s">
        <v>52</v>
      </c>
      <c r="AW580" s="66" t="s">
        <v>52</v>
      </c>
      <c r="AX580" s="66" t="s">
        <v>52</v>
      </c>
      <c r="AY580" s="66" t="s">
        <v>52</v>
      </c>
      <c r="AZ580" s="66" t="s">
        <v>52</v>
      </c>
    </row>
    <row r="581" spans="1:52" ht="30" hidden="1" customHeight="1" x14ac:dyDescent="0.3">
      <c r="A581" s="75"/>
      <c r="B581" s="75"/>
      <c r="C581" s="75"/>
      <c r="D581" s="75"/>
      <c r="E581" s="80"/>
      <c r="F581" s="79"/>
      <c r="G581" s="80"/>
      <c r="H581" s="79"/>
      <c r="I581" s="80"/>
      <c r="J581" s="79"/>
      <c r="K581" s="80"/>
      <c r="L581" s="79"/>
      <c r="M581" s="75"/>
    </row>
    <row r="582" spans="1:52" ht="30" hidden="1" customHeight="1" x14ac:dyDescent="0.3">
      <c r="A582" s="230" t="s">
        <v>1279</v>
      </c>
      <c r="B582" s="230"/>
      <c r="C582" s="230"/>
      <c r="D582" s="230"/>
      <c r="E582" s="231"/>
      <c r="F582" s="232"/>
      <c r="G582" s="231"/>
      <c r="H582" s="232"/>
      <c r="I582" s="231"/>
      <c r="J582" s="232"/>
      <c r="K582" s="231"/>
      <c r="L582" s="232"/>
      <c r="M582" s="230"/>
      <c r="N582" s="78" t="s">
        <v>407</v>
      </c>
    </row>
    <row r="583" spans="1:52" ht="30" hidden="1" customHeight="1" x14ac:dyDescent="0.3">
      <c r="A583" s="65" t="s">
        <v>400</v>
      </c>
      <c r="B583" s="65" t="s">
        <v>405</v>
      </c>
      <c r="C583" s="65" t="s">
        <v>137</v>
      </c>
      <c r="D583" s="75">
        <v>1</v>
      </c>
      <c r="E583" s="80">
        <f>단가대비표!O48</f>
        <v>920</v>
      </c>
      <c r="F583" s="79">
        <f>TRUNC(E583*D583,1)</f>
        <v>920</v>
      </c>
      <c r="G583" s="80">
        <f>단가대비표!P48</f>
        <v>0</v>
      </c>
      <c r="H583" s="79">
        <f>TRUNC(G583*D583,1)</f>
        <v>0</v>
      </c>
      <c r="I583" s="80">
        <f>단가대비표!V48</f>
        <v>0</v>
      </c>
      <c r="J583" s="79">
        <f>TRUNC(I583*D583,1)</f>
        <v>0</v>
      </c>
      <c r="K583" s="80">
        <f t="shared" ref="K583:L585" si="146">TRUNC(E583+G583+I583,1)</f>
        <v>920</v>
      </c>
      <c r="L583" s="79">
        <f t="shared" si="146"/>
        <v>920</v>
      </c>
      <c r="M583" s="65" t="s">
        <v>52</v>
      </c>
      <c r="N583" s="66" t="s">
        <v>407</v>
      </c>
      <c r="O583" s="66" t="s">
        <v>1280</v>
      </c>
      <c r="P583" s="66" t="s">
        <v>64</v>
      </c>
      <c r="Q583" s="66" t="s">
        <v>64</v>
      </c>
      <c r="R583" s="66" t="s">
        <v>63</v>
      </c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66" t="s">
        <v>52</v>
      </c>
      <c r="AW583" s="66" t="s">
        <v>1281</v>
      </c>
      <c r="AX583" s="66" t="s">
        <v>52</v>
      </c>
      <c r="AY583" s="66" t="s">
        <v>52</v>
      </c>
      <c r="AZ583" s="66" t="s">
        <v>52</v>
      </c>
    </row>
    <row r="584" spans="1:52" ht="30" hidden="1" customHeight="1" x14ac:dyDescent="0.3">
      <c r="A584" s="65" t="s">
        <v>684</v>
      </c>
      <c r="B584" s="65" t="s">
        <v>588</v>
      </c>
      <c r="C584" s="65" t="s">
        <v>589</v>
      </c>
      <c r="D584" s="75">
        <v>0.2</v>
      </c>
      <c r="E584" s="80">
        <f>단가대비표!O122</f>
        <v>0</v>
      </c>
      <c r="F584" s="79">
        <f>TRUNC(E584*D584,1)</f>
        <v>0</v>
      </c>
      <c r="G584" s="80">
        <f>단가대비표!P122</f>
        <v>273539</v>
      </c>
      <c r="H584" s="79">
        <f>TRUNC(G584*D584,1)</f>
        <v>54707.8</v>
      </c>
      <c r="I584" s="80">
        <f>단가대비표!V122</f>
        <v>0</v>
      </c>
      <c r="J584" s="79">
        <f>TRUNC(I584*D584,1)</f>
        <v>0</v>
      </c>
      <c r="K584" s="80">
        <f t="shared" si="146"/>
        <v>273539</v>
      </c>
      <c r="L584" s="79">
        <f t="shared" si="146"/>
        <v>54707.8</v>
      </c>
      <c r="M584" s="65" t="s">
        <v>52</v>
      </c>
      <c r="N584" s="66" t="s">
        <v>407</v>
      </c>
      <c r="O584" s="66" t="s">
        <v>685</v>
      </c>
      <c r="P584" s="66" t="s">
        <v>64</v>
      </c>
      <c r="Q584" s="66" t="s">
        <v>64</v>
      </c>
      <c r="R584" s="66" t="s">
        <v>63</v>
      </c>
      <c r="S584" s="76"/>
      <c r="T584" s="76"/>
      <c r="U584" s="76"/>
      <c r="V584" s="76">
        <v>1</v>
      </c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66" t="s">
        <v>52</v>
      </c>
      <c r="AW584" s="66" t="s">
        <v>1282</v>
      </c>
      <c r="AX584" s="66" t="s">
        <v>52</v>
      </c>
      <c r="AY584" s="66" t="s">
        <v>52</v>
      </c>
      <c r="AZ584" s="66" t="s">
        <v>52</v>
      </c>
    </row>
    <row r="585" spans="1:52" ht="30" hidden="1" customHeight="1" x14ac:dyDescent="0.3">
      <c r="A585" s="65" t="s">
        <v>687</v>
      </c>
      <c r="B585" s="65" t="s">
        <v>3057</v>
      </c>
      <c r="C585" s="65" t="s">
        <v>505</v>
      </c>
      <c r="D585" s="75">
        <v>1</v>
      </c>
      <c r="E585" s="80">
        <f>ROUND(0.02*H586,2)</f>
        <v>1094.1400000000001</v>
      </c>
      <c r="F585" s="79">
        <f>TRUNC(E585*D585,1)</f>
        <v>1094.0999999999999</v>
      </c>
      <c r="G585" s="80">
        <v>0</v>
      </c>
      <c r="H585" s="79">
        <f>TRUNC(G585*D585,1)</f>
        <v>0</v>
      </c>
      <c r="I585" s="80">
        <v>0</v>
      </c>
      <c r="J585" s="79">
        <f>TRUNC(I585*D585,1)</f>
        <v>0</v>
      </c>
      <c r="K585" s="80">
        <f t="shared" si="146"/>
        <v>1094.0999999999999</v>
      </c>
      <c r="L585" s="79">
        <f t="shared" si="146"/>
        <v>1094.0999999999999</v>
      </c>
      <c r="M585" s="65" t="s">
        <v>52</v>
      </c>
      <c r="N585" s="66" t="s">
        <v>407</v>
      </c>
      <c r="O585" s="66" t="s">
        <v>510</v>
      </c>
      <c r="P585" s="66" t="s">
        <v>64</v>
      </c>
      <c r="Q585" s="66" t="s">
        <v>64</v>
      </c>
      <c r="R585" s="66" t="s">
        <v>64</v>
      </c>
      <c r="S585" s="76">
        <v>1</v>
      </c>
      <c r="T585" s="76">
        <v>0</v>
      </c>
      <c r="U585" s="76">
        <v>0.03</v>
      </c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66" t="s">
        <v>52</v>
      </c>
      <c r="AW585" s="66" t="s">
        <v>1283</v>
      </c>
      <c r="AX585" s="66" t="s">
        <v>52</v>
      </c>
      <c r="AY585" s="66" t="s">
        <v>52</v>
      </c>
      <c r="AZ585" s="66" t="s">
        <v>52</v>
      </c>
    </row>
    <row r="586" spans="1:52" ht="30" hidden="1" customHeight="1" x14ac:dyDescent="0.3">
      <c r="A586" s="65" t="s">
        <v>595</v>
      </c>
      <c r="B586" s="65" t="s">
        <v>52</v>
      </c>
      <c r="C586" s="65" t="s">
        <v>52</v>
      </c>
      <c r="D586" s="75"/>
      <c r="E586" s="80"/>
      <c r="F586" s="79">
        <f>TRUNC(SUMIF(N583:N585, N582, F583:F585),0)</f>
        <v>2014</v>
      </c>
      <c r="G586" s="80"/>
      <c r="H586" s="79">
        <f>TRUNC(SUMIF(N583:N585, N582, H583:H585),0)</f>
        <v>54707</v>
      </c>
      <c r="I586" s="80"/>
      <c r="J586" s="79">
        <f>TRUNC(SUMIF(N583:N585, N582, J583:J585),0)</f>
        <v>0</v>
      </c>
      <c r="K586" s="80"/>
      <c r="L586" s="79">
        <f>F586+H586+J586</f>
        <v>56721</v>
      </c>
      <c r="M586" s="65" t="s">
        <v>52</v>
      </c>
      <c r="N586" s="66" t="s">
        <v>207</v>
      </c>
      <c r="O586" s="66" t="s">
        <v>207</v>
      </c>
      <c r="P586" s="66" t="s">
        <v>52</v>
      </c>
      <c r="Q586" s="66" t="s">
        <v>52</v>
      </c>
      <c r="R586" s="66" t="s">
        <v>52</v>
      </c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66" t="s">
        <v>52</v>
      </c>
      <c r="AW586" s="66" t="s">
        <v>52</v>
      </c>
      <c r="AX586" s="66" t="s">
        <v>52</v>
      </c>
      <c r="AY586" s="66" t="s">
        <v>52</v>
      </c>
      <c r="AZ586" s="66" t="s">
        <v>52</v>
      </c>
    </row>
    <row r="587" spans="1:52" ht="30" hidden="1" customHeight="1" x14ac:dyDescent="0.3">
      <c r="A587" s="75"/>
      <c r="B587" s="75"/>
      <c r="C587" s="75"/>
      <c r="D587" s="75"/>
      <c r="E587" s="80"/>
      <c r="F587" s="79"/>
      <c r="G587" s="80"/>
      <c r="H587" s="79"/>
      <c r="I587" s="80"/>
      <c r="J587" s="79"/>
      <c r="K587" s="80"/>
      <c r="L587" s="79"/>
      <c r="M587" s="75"/>
    </row>
    <row r="588" spans="1:52" ht="30" hidden="1" customHeight="1" x14ac:dyDescent="0.3">
      <c r="A588" s="230" t="s">
        <v>1284</v>
      </c>
      <c r="B588" s="230"/>
      <c r="C588" s="230"/>
      <c r="D588" s="230"/>
      <c r="E588" s="231"/>
      <c r="F588" s="232"/>
      <c r="G588" s="231"/>
      <c r="H588" s="232"/>
      <c r="I588" s="231"/>
      <c r="J588" s="232"/>
      <c r="K588" s="231"/>
      <c r="L588" s="232"/>
      <c r="M588" s="230"/>
      <c r="N588" s="78" t="s">
        <v>411</v>
      </c>
    </row>
    <row r="589" spans="1:52" ht="30" hidden="1" customHeight="1" x14ac:dyDescent="0.3">
      <c r="A589" s="65" t="s">
        <v>135</v>
      </c>
      <c r="B589" s="65" t="s">
        <v>409</v>
      </c>
      <c r="C589" s="65" t="s">
        <v>137</v>
      </c>
      <c r="D589" s="75">
        <v>1</v>
      </c>
      <c r="E589" s="80">
        <f>단가대비표!O45</f>
        <v>3360</v>
      </c>
      <c r="F589" s="79">
        <f>TRUNC(E589*D589,1)</f>
        <v>3360</v>
      </c>
      <c r="G589" s="80">
        <f>단가대비표!P45</f>
        <v>0</v>
      </c>
      <c r="H589" s="79">
        <f>TRUNC(G589*D589,1)</f>
        <v>0</v>
      </c>
      <c r="I589" s="80">
        <f>단가대비표!V45</f>
        <v>0</v>
      </c>
      <c r="J589" s="79">
        <f>TRUNC(I589*D589,1)</f>
        <v>0</v>
      </c>
      <c r="K589" s="80">
        <f t="shared" ref="K589:L591" si="147">TRUNC(E589+G589+I589,1)</f>
        <v>3360</v>
      </c>
      <c r="L589" s="79">
        <f t="shared" si="147"/>
        <v>3360</v>
      </c>
      <c r="M589" s="65" t="s">
        <v>52</v>
      </c>
      <c r="N589" s="66" t="s">
        <v>411</v>
      </c>
      <c r="O589" s="66" t="s">
        <v>1285</v>
      </c>
      <c r="P589" s="66" t="s">
        <v>64</v>
      </c>
      <c r="Q589" s="66" t="s">
        <v>64</v>
      </c>
      <c r="R589" s="66" t="s">
        <v>63</v>
      </c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66" t="s">
        <v>52</v>
      </c>
      <c r="AW589" s="66" t="s">
        <v>1286</v>
      </c>
      <c r="AX589" s="66" t="s">
        <v>52</v>
      </c>
      <c r="AY589" s="66" t="s">
        <v>52</v>
      </c>
      <c r="AZ589" s="66" t="s">
        <v>52</v>
      </c>
    </row>
    <row r="590" spans="1:52" ht="30" hidden="1" customHeight="1" x14ac:dyDescent="0.3">
      <c r="A590" s="65" t="s">
        <v>684</v>
      </c>
      <c r="B590" s="65" t="s">
        <v>588</v>
      </c>
      <c r="C590" s="65" t="s">
        <v>589</v>
      </c>
      <c r="D590" s="75">
        <v>0.22</v>
      </c>
      <c r="E590" s="80">
        <f>단가대비표!O122</f>
        <v>0</v>
      </c>
      <c r="F590" s="79">
        <f>TRUNC(E590*D590,1)</f>
        <v>0</v>
      </c>
      <c r="G590" s="80">
        <f>단가대비표!P122</f>
        <v>273539</v>
      </c>
      <c r="H590" s="79">
        <f>TRUNC(G590*D590,1)</f>
        <v>60178.5</v>
      </c>
      <c r="I590" s="80">
        <f>단가대비표!V122</f>
        <v>0</v>
      </c>
      <c r="J590" s="79">
        <f>TRUNC(I590*D590,1)</f>
        <v>0</v>
      </c>
      <c r="K590" s="80">
        <f t="shared" si="147"/>
        <v>273539</v>
      </c>
      <c r="L590" s="79">
        <f t="shared" si="147"/>
        <v>60178.5</v>
      </c>
      <c r="M590" s="65" t="s">
        <v>52</v>
      </c>
      <c r="N590" s="66" t="s">
        <v>411</v>
      </c>
      <c r="O590" s="66" t="s">
        <v>685</v>
      </c>
      <c r="P590" s="66" t="s">
        <v>64</v>
      </c>
      <c r="Q590" s="66" t="s">
        <v>64</v>
      </c>
      <c r="R590" s="66" t="s">
        <v>63</v>
      </c>
      <c r="S590" s="76"/>
      <c r="T590" s="76"/>
      <c r="U590" s="76"/>
      <c r="V590" s="76">
        <v>1</v>
      </c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66" t="s">
        <v>52</v>
      </c>
      <c r="AW590" s="66" t="s">
        <v>1287</v>
      </c>
      <c r="AX590" s="66" t="s">
        <v>52</v>
      </c>
      <c r="AY590" s="66" t="s">
        <v>52</v>
      </c>
      <c r="AZ590" s="66" t="s">
        <v>52</v>
      </c>
    </row>
    <row r="591" spans="1:52" ht="30" hidden="1" customHeight="1" x14ac:dyDescent="0.3">
      <c r="A591" s="65" t="s">
        <v>687</v>
      </c>
      <c r="B591" s="65" t="s">
        <v>3057</v>
      </c>
      <c r="C591" s="65" t="s">
        <v>505</v>
      </c>
      <c r="D591" s="75">
        <v>1</v>
      </c>
      <c r="E591" s="80">
        <f>ROUND(0.02*H592,2)</f>
        <v>1203.56</v>
      </c>
      <c r="F591" s="79">
        <f>TRUNC(E591*D591,1)</f>
        <v>1203.5</v>
      </c>
      <c r="G591" s="80">
        <v>0</v>
      </c>
      <c r="H591" s="79">
        <f>TRUNC(G591*D591,1)</f>
        <v>0</v>
      </c>
      <c r="I591" s="80">
        <v>0</v>
      </c>
      <c r="J591" s="79">
        <f>TRUNC(I591*D591,1)</f>
        <v>0</v>
      </c>
      <c r="K591" s="80">
        <f t="shared" si="147"/>
        <v>1203.5</v>
      </c>
      <c r="L591" s="79">
        <f t="shared" si="147"/>
        <v>1203.5</v>
      </c>
      <c r="M591" s="65" t="s">
        <v>52</v>
      </c>
      <c r="N591" s="66" t="s">
        <v>411</v>
      </c>
      <c r="O591" s="66" t="s">
        <v>510</v>
      </c>
      <c r="P591" s="66" t="s">
        <v>64</v>
      </c>
      <c r="Q591" s="66" t="s">
        <v>64</v>
      </c>
      <c r="R591" s="66" t="s">
        <v>64</v>
      </c>
      <c r="S591" s="76">
        <v>1</v>
      </c>
      <c r="T591" s="76">
        <v>0</v>
      </c>
      <c r="U591" s="76">
        <v>0.03</v>
      </c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66" t="s">
        <v>52</v>
      </c>
      <c r="AW591" s="66" t="s">
        <v>1288</v>
      </c>
      <c r="AX591" s="66" t="s">
        <v>52</v>
      </c>
      <c r="AY591" s="66" t="s">
        <v>52</v>
      </c>
      <c r="AZ591" s="66" t="s">
        <v>52</v>
      </c>
    </row>
    <row r="592" spans="1:52" ht="30" hidden="1" customHeight="1" x14ac:dyDescent="0.3">
      <c r="A592" s="65" t="s">
        <v>595</v>
      </c>
      <c r="B592" s="65" t="s">
        <v>52</v>
      </c>
      <c r="C592" s="65" t="s">
        <v>52</v>
      </c>
      <c r="D592" s="75"/>
      <c r="E592" s="80"/>
      <c r="F592" s="79">
        <f>TRUNC(SUMIF(N589:N591, N588, F589:F591),0)</f>
        <v>4563</v>
      </c>
      <c r="G592" s="80"/>
      <c r="H592" s="79">
        <f>TRUNC(SUMIF(N589:N591, N588, H589:H591),0)</f>
        <v>60178</v>
      </c>
      <c r="I592" s="80"/>
      <c r="J592" s="79">
        <f>TRUNC(SUMIF(N589:N591, N588, J589:J591),0)</f>
        <v>0</v>
      </c>
      <c r="K592" s="80"/>
      <c r="L592" s="79">
        <f>F592+H592+J592</f>
        <v>64741</v>
      </c>
      <c r="M592" s="65" t="s">
        <v>52</v>
      </c>
      <c r="N592" s="66" t="s">
        <v>207</v>
      </c>
      <c r="O592" s="66" t="s">
        <v>207</v>
      </c>
      <c r="P592" s="66" t="s">
        <v>52</v>
      </c>
      <c r="Q592" s="66" t="s">
        <v>52</v>
      </c>
      <c r="R592" s="66" t="s">
        <v>52</v>
      </c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66" t="s">
        <v>52</v>
      </c>
      <c r="AW592" s="66" t="s">
        <v>52</v>
      </c>
      <c r="AX592" s="66" t="s">
        <v>52</v>
      </c>
      <c r="AY592" s="66" t="s">
        <v>52</v>
      </c>
      <c r="AZ592" s="66" t="s">
        <v>52</v>
      </c>
    </row>
    <row r="593" spans="1:52" ht="30" hidden="1" customHeight="1" x14ac:dyDescent="0.3">
      <c r="A593" s="75"/>
      <c r="B593" s="75"/>
      <c r="C593" s="75"/>
      <c r="D593" s="75"/>
      <c r="E593" s="80"/>
      <c r="F593" s="79"/>
      <c r="G593" s="80"/>
      <c r="H593" s="79"/>
      <c r="I593" s="80"/>
      <c r="J593" s="79"/>
      <c r="K593" s="80"/>
      <c r="L593" s="79"/>
      <c r="M593" s="75"/>
    </row>
    <row r="594" spans="1:52" ht="30" hidden="1" customHeight="1" x14ac:dyDescent="0.3">
      <c r="A594" s="230" t="s">
        <v>1289</v>
      </c>
      <c r="B594" s="230"/>
      <c r="C594" s="230"/>
      <c r="D594" s="230"/>
      <c r="E594" s="231"/>
      <c r="F594" s="232"/>
      <c r="G594" s="231"/>
      <c r="H594" s="232"/>
      <c r="I594" s="231"/>
      <c r="J594" s="232"/>
      <c r="K594" s="231"/>
      <c r="L594" s="232"/>
      <c r="M594" s="230"/>
      <c r="N594" s="78" t="s">
        <v>139</v>
      </c>
    </row>
    <row r="595" spans="1:52" ht="30" hidden="1" customHeight="1" x14ac:dyDescent="0.3">
      <c r="A595" s="65" t="s">
        <v>135</v>
      </c>
      <c r="B595" s="65" t="s">
        <v>136</v>
      </c>
      <c r="C595" s="65" t="s">
        <v>137</v>
      </c>
      <c r="D595" s="75">
        <v>1</v>
      </c>
      <c r="E595" s="80">
        <f>단가대비표!O46</f>
        <v>7100</v>
      </c>
      <c r="F595" s="79">
        <f>TRUNC(E595*D595,1)</f>
        <v>7100</v>
      </c>
      <c r="G595" s="80">
        <f>단가대비표!P46</f>
        <v>0</v>
      </c>
      <c r="H595" s="79">
        <f>TRUNC(G595*D595,1)</f>
        <v>0</v>
      </c>
      <c r="I595" s="80">
        <f>단가대비표!V46</f>
        <v>0</v>
      </c>
      <c r="J595" s="79">
        <f>TRUNC(I595*D595,1)</f>
        <v>0</v>
      </c>
      <c r="K595" s="80">
        <f t="shared" ref="K595:L597" si="148">TRUNC(E595+G595+I595,1)</f>
        <v>7100</v>
      </c>
      <c r="L595" s="79">
        <f t="shared" si="148"/>
        <v>7100</v>
      </c>
      <c r="M595" s="65" t="s">
        <v>52</v>
      </c>
      <c r="N595" s="66" t="s">
        <v>139</v>
      </c>
      <c r="O595" s="66" t="s">
        <v>1290</v>
      </c>
      <c r="P595" s="66" t="s">
        <v>64</v>
      </c>
      <c r="Q595" s="66" t="s">
        <v>64</v>
      </c>
      <c r="R595" s="66" t="s">
        <v>63</v>
      </c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66" t="s">
        <v>52</v>
      </c>
      <c r="AW595" s="66" t="s">
        <v>1291</v>
      </c>
      <c r="AX595" s="66" t="s">
        <v>52</v>
      </c>
      <c r="AY595" s="66" t="s">
        <v>52</v>
      </c>
      <c r="AZ595" s="66" t="s">
        <v>52</v>
      </c>
    </row>
    <row r="596" spans="1:52" ht="30" hidden="1" customHeight="1" x14ac:dyDescent="0.3">
      <c r="A596" s="65" t="s">
        <v>684</v>
      </c>
      <c r="B596" s="65" t="s">
        <v>588</v>
      </c>
      <c r="C596" s="65" t="s">
        <v>589</v>
      </c>
      <c r="D596" s="75">
        <v>0.22</v>
      </c>
      <c r="E596" s="80">
        <f>단가대비표!O122</f>
        <v>0</v>
      </c>
      <c r="F596" s="79">
        <f>TRUNC(E596*D596,1)</f>
        <v>0</v>
      </c>
      <c r="G596" s="80">
        <f>단가대비표!P122</f>
        <v>273539</v>
      </c>
      <c r="H596" s="79">
        <f>TRUNC(G596*D596,1)</f>
        <v>60178.5</v>
      </c>
      <c r="I596" s="80">
        <f>단가대비표!V122</f>
        <v>0</v>
      </c>
      <c r="J596" s="79">
        <f>TRUNC(I596*D596,1)</f>
        <v>0</v>
      </c>
      <c r="K596" s="80">
        <f t="shared" si="148"/>
        <v>273539</v>
      </c>
      <c r="L596" s="79">
        <f t="shared" si="148"/>
        <v>60178.5</v>
      </c>
      <c r="M596" s="65" t="s">
        <v>52</v>
      </c>
      <c r="N596" s="66" t="s">
        <v>139</v>
      </c>
      <c r="O596" s="66" t="s">
        <v>685</v>
      </c>
      <c r="P596" s="66" t="s">
        <v>64</v>
      </c>
      <c r="Q596" s="66" t="s">
        <v>64</v>
      </c>
      <c r="R596" s="66" t="s">
        <v>63</v>
      </c>
      <c r="S596" s="76"/>
      <c r="T596" s="76"/>
      <c r="U596" s="76"/>
      <c r="V596" s="76">
        <v>1</v>
      </c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66" t="s">
        <v>52</v>
      </c>
      <c r="AW596" s="66" t="s">
        <v>1292</v>
      </c>
      <c r="AX596" s="66" t="s">
        <v>52</v>
      </c>
      <c r="AY596" s="66" t="s">
        <v>52</v>
      </c>
      <c r="AZ596" s="66" t="s">
        <v>52</v>
      </c>
    </row>
    <row r="597" spans="1:52" ht="30" hidden="1" customHeight="1" x14ac:dyDescent="0.3">
      <c r="A597" s="65" t="s">
        <v>687</v>
      </c>
      <c r="B597" s="65" t="s">
        <v>3057</v>
      </c>
      <c r="C597" s="65" t="s">
        <v>505</v>
      </c>
      <c r="D597" s="75">
        <v>1</v>
      </c>
      <c r="E597" s="80">
        <f>ROUND(0.02*H598,2)</f>
        <v>1203.56</v>
      </c>
      <c r="F597" s="79">
        <f>TRUNC(E597*D597,1)</f>
        <v>1203.5</v>
      </c>
      <c r="G597" s="80">
        <v>0</v>
      </c>
      <c r="H597" s="79">
        <f>TRUNC(G597*D597,1)</f>
        <v>0</v>
      </c>
      <c r="I597" s="80">
        <v>0</v>
      </c>
      <c r="J597" s="79">
        <f>TRUNC(I597*D597,1)</f>
        <v>0</v>
      </c>
      <c r="K597" s="80">
        <f t="shared" si="148"/>
        <v>1203.5</v>
      </c>
      <c r="L597" s="79">
        <f t="shared" si="148"/>
        <v>1203.5</v>
      </c>
      <c r="M597" s="65" t="s">
        <v>52</v>
      </c>
      <c r="N597" s="66" t="s">
        <v>139</v>
      </c>
      <c r="O597" s="66" t="s">
        <v>510</v>
      </c>
      <c r="P597" s="66" t="s">
        <v>64</v>
      </c>
      <c r="Q597" s="66" t="s">
        <v>64</v>
      </c>
      <c r="R597" s="66" t="s">
        <v>64</v>
      </c>
      <c r="S597" s="76">
        <v>1</v>
      </c>
      <c r="T597" s="76">
        <v>0</v>
      </c>
      <c r="U597" s="76">
        <v>0.03</v>
      </c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66" t="s">
        <v>52</v>
      </c>
      <c r="AW597" s="66" t="s">
        <v>1293</v>
      </c>
      <c r="AX597" s="66" t="s">
        <v>52</v>
      </c>
      <c r="AY597" s="66" t="s">
        <v>52</v>
      </c>
      <c r="AZ597" s="66" t="s">
        <v>52</v>
      </c>
    </row>
    <row r="598" spans="1:52" ht="30" hidden="1" customHeight="1" x14ac:dyDescent="0.3">
      <c r="A598" s="65" t="s">
        <v>595</v>
      </c>
      <c r="B598" s="65" t="s">
        <v>52</v>
      </c>
      <c r="C598" s="65" t="s">
        <v>52</v>
      </c>
      <c r="D598" s="75"/>
      <c r="E598" s="80"/>
      <c r="F598" s="79">
        <f>TRUNC(SUMIF(N595:N597, N594, F595:F597),0)</f>
        <v>8303</v>
      </c>
      <c r="G598" s="80"/>
      <c r="H598" s="79">
        <f>TRUNC(SUMIF(N595:N597, N594, H595:H597),0)</f>
        <v>60178</v>
      </c>
      <c r="I598" s="80"/>
      <c r="J598" s="79">
        <f>TRUNC(SUMIF(N595:N597, N594, J595:J597),0)</f>
        <v>0</v>
      </c>
      <c r="K598" s="80"/>
      <c r="L598" s="79">
        <f>F598+H598+J598</f>
        <v>68481</v>
      </c>
      <c r="M598" s="65" t="s">
        <v>52</v>
      </c>
      <c r="N598" s="66" t="s">
        <v>207</v>
      </c>
      <c r="O598" s="66" t="s">
        <v>207</v>
      </c>
      <c r="P598" s="66" t="s">
        <v>52</v>
      </c>
      <c r="Q598" s="66" t="s">
        <v>52</v>
      </c>
      <c r="R598" s="66" t="s">
        <v>52</v>
      </c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66" t="s">
        <v>52</v>
      </c>
      <c r="AW598" s="66" t="s">
        <v>52</v>
      </c>
      <c r="AX598" s="66" t="s">
        <v>52</v>
      </c>
      <c r="AY598" s="66" t="s">
        <v>52</v>
      </c>
      <c r="AZ598" s="66" t="s">
        <v>52</v>
      </c>
    </row>
    <row r="599" spans="1:52" ht="30" hidden="1" customHeight="1" x14ac:dyDescent="0.3">
      <c r="A599" s="75"/>
      <c r="B599" s="75"/>
      <c r="C599" s="75"/>
      <c r="D599" s="75"/>
      <c r="E599" s="80"/>
      <c r="F599" s="79"/>
      <c r="G599" s="80"/>
      <c r="H599" s="79"/>
      <c r="I599" s="80"/>
      <c r="J599" s="79"/>
      <c r="K599" s="80"/>
      <c r="L599" s="79"/>
      <c r="M599" s="75"/>
    </row>
    <row r="600" spans="1:52" ht="30" hidden="1" customHeight="1" x14ac:dyDescent="0.3">
      <c r="A600" s="230" t="s">
        <v>1294</v>
      </c>
      <c r="B600" s="230"/>
      <c r="C600" s="230"/>
      <c r="D600" s="230"/>
      <c r="E600" s="231"/>
      <c r="F600" s="232"/>
      <c r="G600" s="231"/>
      <c r="H600" s="232"/>
      <c r="I600" s="231"/>
      <c r="J600" s="232"/>
      <c r="K600" s="231"/>
      <c r="L600" s="232"/>
      <c r="M600" s="230"/>
      <c r="N600" s="78" t="s">
        <v>323</v>
      </c>
    </row>
    <row r="601" spans="1:52" ht="30" hidden="1" customHeight="1" x14ac:dyDescent="0.3">
      <c r="A601" s="65" t="s">
        <v>319</v>
      </c>
      <c r="B601" s="65" t="s">
        <v>320</v>
      </c>
      <c r="C601" s="65" t="s">
        <v>321</v>
      </c>
      <c r="D601" s="75">
        <v>1</v>
      </c>
      <c r="E601" s="80">
        <f>단가대비표!O64</f>
        <v>129300</v>
      </c>
      <c r="F601" s="79">
        <f>TRUNC(E601*D601,1)</f>
        <v>129300</v>
      </c>
      <c r="G601" s="80">
        <f>단가대비표!P64</f>
        <v>0</v>
      </c>
      <c r="H601" s="79">
        <f>TRUNC(G601*D601,1)</f>
        <v>0</v>
      </c>
      <c r="I601" s="80">
        <f>단가대비표!V64</f>
        <v>0</v>
      </c>
      <c r="J601" s="79">
        <f>TRUNC(I601*D601,1)</f>
        <v>0</v>
      </c>
      <c r="K601" s="80">
        <f t="shared" ref="K601:L603" si="149">TRUNC(E601+G601+I601,1)</f>
        <v>129300</v>
      </c>
      <c r="L601" s="79">
        <f t="shared" si="149"/>
        <v>129300</v>
      </c>
      <c r="M601" s="65" t="s">
        <v>52</v>
      </c>
      <c r="N601" s="66" t="s">
        <v>323</v>
      </c>
      <c r="O601" s="66" t="s">
        <v>1296</v>
      </c>
      <c r="P601" s="66" t="s">
        <v>64</v>
      </c>
      <c r="Q601" s="66" t="s">
        <v>64</v>
      </c>
      <c r="R601" s="66" t="s">
        <v>63</v>
      </c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66" t="s">
        <v>52</v>
      </c>
      <c r="AW601" s="66" t="s">
        <v>1297</v>
      </c>
      <c r="AX601" s="66" t="s">
        <v>52</v>
      </c>
      <c r="AY601" s="66" t="s">
        <v>52</v>
      </c>
      <c r="AZ601" s="66" t="s">
        <v>52</v>
      </c>
    </row>
    <row r="602" spans="1:52" ht="30" hidden="1" customHeight="1" x14ac:dyDescent="0.3">
      <c r="A602" s="65" t="s">
        <v>684</v>
      </c>
      <c r="B602" s="65" t="s">
        <v>588</v>
      </c>
      <c r="C602" s="65" t="s">
        <v>589</v>
      </c>
      <c r="D602" s="75">
        <v>0.61099999999999999</v>
      </c>
      <c r="E602" s="80">
        <f>단가대비표!O122</f>
        <v>0</v>
      </c>
      <c r="F602" s="79">
        <f>TRUNC(E602*D602,1)</f>
        <v>0</v>
      </c>
      <c r="G602" s="80">
        <f>단가대비표!P122</f>
        <v>273539</v>
      </c>
      <c r="H602" s="79">
        <f>TRUNC(G602*D602,1)</f>
        <v>167132.29999999999</v>
      </c>
      <c r="I602" s="80">
        <f>단가대비표!V122</f>
        <v>0</v>
      </c>
      <c r="J602" s="79">
        <f>TRUNC(I602*D602,1)</f>
        <v>0</v>
      </c>
      <c r="K602" s="80">
        <f t="shared" si="149"/>
        <v>273539</v>
      </c>
      <c r="L602" s="79">
        <f t="shared" si="149"/>
        <v>167132.29999999999</v>
      </c>
      <c r="M602" s="65" t="s">
        <v>52</v>
      </c>
      <c r="N602" s="66" t="s">
        <v>323</v>
      </c>
      <c r="O602" s="66" t="s">
        <v>685</v>
      </c>
      <c r="P602" s="66" t="s">
        <v>64</v>
      </c>
      <c r="Q602" s="66" t="s">
        <v>64</v>
      </c>
      <c r="R602" s="66" t="s">
        <v>63</v>
      </c>
      <c r="S602" s="76"/>
      <c r="T602" s="76"/>
      <c r="U602" s="76"/>
      <c r="V602" s="76">
        <v>1</v>
      </c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66" t="s">
        <v>52</v>
      </c>
      <c r="AW602" s="66" t="s">
        <v>1298</v>
      </c>
      <c r="AX602" s="66" t="s">
        <v>52</v>
      </c>
      <c r="AY602" s="66" t="s">
        <v>52</v>
      </c>
      <c r="AZ602" s="66" t="s">
        <v>52</v>
      </c>
    </row>
    <row r="603" spans="1:52" ht="30" hidden="1" customHeight="1" x14ac:dyDescent="0.3">
      <c r="A603" s="65" t="s">
        <v>687</v>
      </c>
      <c r="B603" s="65" t="s">
        <v>3057</v>
      </c>
      <c r="C603" s="65" t="s">
        <v>505</v>
      </c>
      <c r="D603" s="75">
        <v>1</v>
      </c>
      <c r="E603" s="80">
        <f>ROUND(0.02*H604,2)</f>
        <v>3342.64</v>
      </c>
      <c r="F603" s="79">
        <f>TRUNC(E603*D603,1)</f>
        <v>3342.6</v>
      </c>
      <c r="G603" s="80">
        <v>0</v>
      </c>
      <c r="H603" s="79">
        <f>TRUNC(G603*D603,1)</f>
        <v>0</v>
      </c>
      <c r="I603" s="80">
        <v>0</v>
      </c>
      <c r="J603" s="79">
        <f>TRUNC(I603*D603,1)</f>
        <v>0</v>
      </c>
      <c r="K603" s="80">
        <f t="shared" si="149"/>
        <v>3342.6</v>
      </c>
      <c r="L603" s="79">
        <f t="shared" si="149"/>
        <v>3342.6</v>
      </c>
      <c r="M603" s="65" t="s">
        <v>52</v>
      </c>
      <c r="N603" s="66" t="s">
        <v>323</v>
      </c>
      <c r="O603" s="66" t="s">
        <v>510</v>
      </c>
      <c r="P603" s="66" t="s">
        <v>64</v>
      </c>
      <c r="Q603" s="66" t="s">
        <v>64</v>
      </c>
      <c r="R603" s="66" t="s">
        <v>64</v>
      </c>
      <c r="S603" s="76">
        <v>1</v>
      </c>
      <c r="T603" s="76">
        <v>0</v>
      </c>
      <c r="U603" s="76">
        <v>0.03</v>
      </c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66" t="s">
        <v>52</v>
      </c>
      <c r="AW603" s="66" t="s">
        <v>1299</v>
      </c>
      <c r="AX603" s="66" t="s">
        <v>52</v>
      </c>
      <c r="AY603" s="66" t="s">
        <v>52</v>
      </c>
      <c r="AZ603" s="66" t="s">
        <v>52</v>
      </c>
    </row>
    <row r="604" spans="1:52" ht="30" hidden="1" customHeight="1" x14ac:dyDescent="0.3">
      <c r="A604" s="65" t="s">
        <v>595</v>
      </c>
      <c r="B604" s="65" t="s">
        <v>52</v>
      </c>
      <c r="C604" s="65" t="s">
        <v>52</v>
      </c>
      <c r="D604" s="75"/>
      <c r="E604" s="80"/>
      <c r="F604" s="79">
        <f>TRUNC(SUMIF(N601:N603, N600, F601:F603),0)</f>
        <v>132642</v>
      </c>
      <c r="G604" s="80"/>
      <c r="H604" s="79">
        <f>TRUNC(SUMIF(N601:N603, N600, H601:H603),0)</f>
        <v>167132</v>
      </c>
      <c r="I604" s="80"/>
      <c r="J604" s="79">
        <f>TRUNC(SUMIF(N601:N603, N600, J601:J603),0)</f>
        <v>0</v>
      </c>
      <c r="K604" s="80"/>
      <c r="L604" s="79">
        <f>F604+H604+J604</f>
        <v>299774</v>
      </c>
      <c r="M604" s="65" t="s">
        <v>52</v>
      </c>
      <c r="N604" s="66" t="s">
        <v>207</v>
      </c>
      <c r="O604" s="66" t="s">
        <v>207</v>
      </c>
      <c r="P604" s="66" t="s">
        <v>52</v>
      </c>
      <c r="Q604" s="66" t="s">
        <v>52</v>
      </c>
      <c r="R604" s="66" t="s">
        <v>52</v>
      </c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66" t="s">
        <v>52</v>
      </c>
      <c r="AW604" s="66" t="s">
        <v>52</v>
      </c>
      <c r="AX604" s="66" t="s">
        <v>52</v>
      </c>
      <c r="AY604" s="66" t="s">
        <v>52</v>
      </c>
      <c r="AZ604" s="66" t="s">
        <v>52</v>
      </c>
    </row>
    <row r="605" spans="1:52" ht="30" hidden="1" customHeight="1" x14ac:dyDescent="0.3">
      <c r="A605" s="75"/>
      <c r="B605" s="75"/>
      <c r="C605" s="75"/>
      <c r="D605" s="75"/>
      <c r="E605" s="80"/>
      <c r="F605" s="79"/>
      <c r="G605" s="80"/>
      <c r="H605" s="79"/>
      <c r="I605" s="80"/>
      <c r="J605" s="79"/>
      <c r="K605" s="80"/>
      <c r="L605" s="79"/>
      <c r="M605" s="75"/>
    </row>
    <row r="606" spans="1:52" ht="30" hidden="1" customHeight="1" x14ac:dyDescent="0.3">
      <c r="A606" s="230" t="s">
        <v>1300</v>
      </c>
      <c r="B606" s="230"/>
      <c r="C606" s="230"/>
      <c r="D606" s="230"/>
      <c r="E606" s="231"/>
      <c r="F606" s="232"/>
      <c r="G606" s="231"/>
      <c r="H606" s="232"/>
      <c r="I606" s="231"/>
      <c r="J606" s="232"/>
      <c r="K606" s="231"/>
      <c r="L606" s="232"/>
      <c r="M606" s="230"/>
      <c r="N606" s="78" t="s">
        <v>463</v>
      </c>
    </row>
    <row r="607" spans="1:52" ht="30" hidden="1" customHeight="1" x14ac:dyDescent="0.3">
      <c r="A607" s="65" t="s">
        <v>460</v>
      </c>
      <c r="B607" s="65" t="s">
        <v>461</v>
      </c>
      <c r="C607" s="65" t="s">
        <v>137</v>
      </c>
      <c r="D607" s="75">
        <v>1</v>
      </c>
      <c r="E607" s="80">
        <f>단가대비표!O68</f>
        <v>2820</v>
      </c>
      <c r="F607" s="79">
        <f>TRUNC(E607*D607,1)</f>
        <v>2820</v>
      </c>
      <c r="G607" s="80">
        <f>단가대비표!P68</f>
        <v>0</v>
      </c>
      <c r="H607" s="79">
        <f>TRUNC(G607*D607,1)</f>
        <v>0</v>
      </c>
      <c r="I607" s="80">
        <f>단가대비표!V68</f>
        <v>0</v>
      </c>
      <c r="J607" s="79">
        <f>TRUNC(I607*D607,1)</f>
        <v>0</v>
      </c>
      <c r="K607" s="80">
        <f t="shared" ref="K607:L609" si="150">TRUNC(E607+G607+I607,1)</f>
        <v>2820</v>
      </c>
      <c r="L607" s="79">
        <f t="shared" si="150"/>
        <v>2820</v>
      </c>
      <c r="M607" s="65" t="s">
        <v>52</v>
      </c>
      <c r="N607" s="66" t="s">
        <v>463</v>
      </c>
      <c r="O607" s="66" t="s">
        <v>1302</v>
      </c>
      <c r="P607" s="66" t="s">
        <v>64</v>
      </c>
      <c r="Q607" s="66" t="s">
        <v>64</v>
      </c>
      <c r="R607" s="66" t="s">
        <v>63</v>
      </c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66" t="s">
        <v>52</v>
      </c>
      <c r="AW607" s="66" t="s">
        <v>1303</v>
      </c>
      <c r="AX607" s="66" t="s">
        <v>52</v>
      </c>
      <c r="AY607" s="66" t="s">
        <v>52</v>
      </c>
      <c r="AZ607" s="66" t="s">
        <v>52</v>
      </c>
    </row>
    <row r="608" spans="1:52" ht="30" hidden="1" customHeight="1" x14ac:dyDescent="0.3">
      <c r="A608" s="65" t="s">
        <v>684</v>
      </c>
      <c r="B608" s="65" t="s">
        <v>588</v>
      </c>
      <c r="C608" s="65" t="s">
        <v>589</v>
      </c>
      <c r="D608" s="75">
        <v>8.5000000000000006E-2</v>
      </c>
      <c r="E608" s="80">
        <f>단가대비표!O122</f>
        <v>0</v>
      </c>
      <c r="F608" s="79">
        <f>TRUNC(E608*D608,1)</f>
        <v>0</v>
      </c>
      <c r="G608" s="80">
        <f>단가대비표!P122</f>
        <v>273539</v>
      </c>
      <c r="H608" s="79">
        <f>TRUNC(G608*D608,1)</f>
        <v>23250.799999999999</v>
      </c>
      <c r="I608" s="80">
        <f>단가대비표!V122</f>
        <v>0</v>
      </c>
      <c r="J608" s="79">
        <f>TRUNC(I608*D608,1)</f>
        <v>0</v>
      </c>
      <c r="K608" s="80">
        <f t="shared" si="150"/>
        <v>273539</v>
      </c>
      <c r="L608" s="79">
        <f t="shared" si="150"/>
        <v>23250.799999999999</v>
      </c>
      <c r="M608" s="65" t="s">
        <v>52</v>
      </c>
      <c r="N608" s="66" t="s">
        <v>463</v>
      </c>
      <c r="O608" s="66" t="s">
        <v>685</v>
      </c>
      <c r="P608" s="66" t="s">
        <v>64</v>
      </c>
      <c r="Q608" s="66" t="s">
        <v>64</v>
      </c>
      <c r="R608" s="66" t="s">
        <v>63</v>
      </c>
      <c r="S608" s="76"/>
      <c r="T608" s="76"/>
      <c r="U608" s="76"/>
      <c r="V608" s="76">
        <v>1</v>
      </c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66" t="s">
        <v>52</v>
      </c>
      <c r="AW608" s="66" t="s">
        <v>1304</v>
      </c>
      <c r="AX608" s="66" t="s">
        <v>52</v>
      </c>
      <c r="AY608" s="66" t="s">
        <v>52</v>
      </c>
      <c r="AZ608" s="66" t="s">
        <v>52</v>
      </c>
    </row>
    <row r="609" spans="1:52" ht="30" hidden="1" customHeight="1" x14ac:dyDescent="0.3">
      <c r="A609" s="65" t="s">
        <v>687</v>
      </c>
      <c r="B609" s="65" t="s">
        <v>3057</v>
      </c>
      <c r="C609" s="65" t="s">
        <v>505</v>
      </c>
      <c r="D609" s="75">
        <v>1</v>
      </c>
      <c r="E609" s="80">
        <f>ROUND(0.02*H610,2)</f>
        <v>465</v>
      </c>
      <c r="F609" s="79">
        <f>TRUNC(E609*D609,1)</f>
        <v>465</v>
      </c>
      <c r="G609" s="80">
        <v>0</v>
      </c>
      <c r="H609" s="79">
        <f>TRUNC(G609*D609,1)</f>
        <v>0</v>
      </c>
      <c r="I609" s="80">
        <v>0</v>
      </c>
      <c r="J609" s="79">
        <f>TRUNC(I609*D609,1)</f>
        <v>0</v>
      </c>
      <c r="K609" s="80">
        <f t="shared" si="150"/>
        <v>465</v>
      </c>
      <c r="L609" s="79">
        <f t="shared" si="150"/>
        <v>465</v>
      </c>
      <c r="M609" s="65" t="s">
        <v>52</v>
      </c>
      <c r="N609" s="66" t="s">
        <v>463</v>
      </c>
      <c r="O609" s="66" t="s">
        <v>510</v>
      </c>
      <c r="P609" s="66" t="s">
        <v>64</v>
      </c>
      <c r="Q609" s="66" t="s">
        <v>64</v>
      </c>
      <c r="R609" s="66" t="s">
        <v>64</v>
      </c>
      <c r="S609" s="76">
        <v>1</v>
      </c>
      <c r="T609" s="76">
        <v>0</v>
      </c>
      <c r="U609" s="76">
        <v>0.03</v>
      </c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66" t="s">
        <v>52</v>
      </c>
      <c r="AW609" s="66" t="s">
        <v>1305</v>
      </c>
      <c r="AX609" s="66" t="s">
        <v>52</v>
      </c>
      <c r="AY609" s="66" t="s">
        <v>52</v>
      </c>
      <c r="AZ609" s="66" t="s">
        <v>52</v>
      </c>
    </row>
    <row r="610" spans="1:52" ht="30" hidden="1" customHeight="1" x14ac:dyDescent="0.3">
      <c r="A610" s="65" t="s">
        <v>595</v>
      </c>
      <c r="B610" s="65" t="s">
        <v>52</v>
      </c>
      <c r="C610" s="65" t="s">
        <v>52</v>
      </c>
      <c r="D610" s="75"/>
      <c r="E610" s="80"/>
      <c r="F610" s="79">
        <f>TRUNC(SUMIF(N607:N609, N606, F607:F609),0)</f>
        <v>3285</v>
      </c>
      <c r="G610" s="80"/>
      <c r="H610" s="79">
        <f>TRUNC(SUMIF(N607:N609, N606, H607:H609),0)</f>
        <v>23250</v>
      </c>
      <c r="I610" s="80"/>
      <c r="J610" s="79">
        <f>TRUNC(SUMIF(N607:N609, N606, J607:J609),0)</f>
        <v>0</v>
      </c>
      <c r="K610" s="80"/>
      <c r="L610" s="79">
        <f>F610+H610+J610</f>
        <v>26535</v>
      </c>
      <c r="M610" s="65" t="s">
        <v>52</v>
      </c>
      <c r="N610" s="66" t="s">
        <v>207</v>
      </c>
      <c r="O610" s="66" t="s">
        <v>207</v>
      </c>
      <c r="P610" s="66" t="s">
        <v>52</v>
      </c>
      <c r="Q610" s="66" t="s">
        <v>52</v>
      </c>
      <c r="R610" s="66" t="s">
        <v>52</v>
      </c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66" t="s">
        <v>52</v>
      </c>
      <c r="AW610" s="66" t="s">
        <v>52</v>
      </c>
      <c r="AX610" s="66" t="s">
        <v>52</v>
      </c>
      <c r="AY610" s="66" t="s">
        <v>52</v>
      </c>
      <c r="AZ610" s="66" t="s">
        <v>52</v>
      </c>
    </row>
    <row r="611" spans="1:52" ht="30" hidden="1" customHeight="1" x14ac:dyDescent="0.3">
      <c r="A611" s="75"/>
      <c r="B611" s="75"/>
      <c r="C611" s="75"/>
      <c r="D611" s="75"/>
      <c r="E611" s="80"/>
      <c r="F611" s="79"/>
      <c r="G611" s="80"/>
      <c r="H611" s="79"/>
      <c r="I611" s="80"/>
      <c r="J611" s="79"/>
      <c r="K611" s="80"/>
      <c r="L611" s="79"/>
      <c r="M611" s="75"/>
    </row>
    <row r="612" spans="1:52" ht="30" hidden="1" customHeight="1" x14ac:dyDescent="0.3">
      <c r="A612" s="230" t="s">
        <v>1306</v>
      </c>
      <c r="B612" s="230"/>
      <c r="C612" s="230"/>
      <c r="D612" s="230"/>
      <c r="E612" s="231"/>
      <c r="F612" s="232"/>
      <c r="G612" s="231"/>
      <c r="H612" s="232"/>
      <c r="I612" s="231"/>
      <c r="J612" s="232"/>
      <c r="K612" s="231"/>
      <c r="L612" s="232"/>
      <c r="M612" s="230"/>
      <c r="N612" s="78" t="s">
        <v>394</v>
      </c>
    </row>
    <row r="613" spans="1:52" ht="30" hidden="1" customHeight="1" x14ac:dyDescent="0.3">
      <c r="A613" s="65" t="s">
        <v>391</v>
      </c>
      <c r="B613" s="65" t="s">
        <v>392</v>
      </c>
      <c r="C613" s="65" t="s">
        <v>137</v>
      </c>
      <c r="D613" s="75">
        <v>1</v>
      </c>
      <c r="E613" s="80">
        <f>단가대비표!O56</f>
        <v>2000</v>
      </c>
      <c r="F613" s="79">
        <f>TRUNC(E613*D613,1)</f>
        <v>2000</v>
      </c>
      <c r="G613" s="80">
        <f>단가대비표!P56</f>
        <v>0</v>
      </c>
      <c r="H613" s="79">
        <f>TRUNC(G613*D613,1)</f>
        <v>0</v>
      </c>
      <c r="I613" s="80">
        <f>단가대비표!V56</f>
        <v>0</v>
      </c>
      <c r="J613" s="79">
        <f>TRUNC(I613*D613,1)</f>
        <v>0</v>
      </c>
      <c r="K613" s="80">
        <f t="shared" ref="K613:L615" si="151">TRUNC(E613+G613+I613,1)</f>
        <v>2000</v>
      </c>
      <c r="L613" s="79">
        <f t="shared" si="151"/>
        <v>2000</v>
      </c>
      <c r="M613" s="65" t="s">
        <v>52</v>
      </c>
      <c r="N613" s="66" t="s">
        <v>394</v>
      </c>
      <c r="O613" s="66" t="s">
        <v>1308</v>
      </c>
      <c r="P613" s="66" t="s">
        <v>64</v>
      </c>
      <c r="Q613" s="66" t="s">
        <v>64</v>
      </c>
      <c r="R613" s="66" t="s">
        <v>63</v>
      </c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66" t="s">
        <v>52</v>
      </c>
      <c r="AW613" s="66" t="s">
        <v>1309</v>
      </c>
      <c r="AX613" s="66" t="s">
        <v>52</v>
      </c>
      <c r="AY613" s="66" t="s">
        <v>52</v>
      </c>
      <c r="AZ613" s="66" t="s">
        <v>52</v>
      </c>
    </row>
    <row r="614" spans="1:52" ht="30" hidden="1" customHeight="1" x14ac:dyDescent="0.3">
      <c r="A614" s="65" t="s">
        <v>684</v>
      </c>
      <c r="B614" s="65" t="s">
        <v>588</v>
      </c>
      <c r="C614" s="65" t="s">
        <v>589</v>
      </c>
      <c r="D614" s="75">
        <v>0.08</v>
      </c>
      <c r="E614" s="80">
        <f>단가대비표!O122</f>
        <v>0</v>
      </c>
      <c r="F614" s="79">
        <f>TRUNC(E614*D614,1)</f>
        <v>0</v>
      </c>
      <c r="G614" s="80">
        <f>단가대비표!P122</f>
        <v>273539</v>
      </c>
      <c r="H614" s="79">
        <f>TRUNC(G614*D614,1)</f>
        <v>21883.1</v>
      </c>
      <c r="I614" s="80">
        <f>단가대비표!V122</f>
        <v>0</v>
      </c>
      <c r="J614" s="79">
        <f>TRUNC(I614*D614,1)</f>
        <v>0</v>
      </c>
      <c r="K614" s="80">
        <f t="shared" si="151"/>
        <v>273539</v>
      </c>
      <c r="L614" s="79">
        <f t="shared" si="151"/>
        <v>21883.1</v>
      </c>
      <c r="M614" s="65" t="s">
        <v>52</v>
      </c>
      <c r="N614" s="66" t="s">
        <v>394</v>
      </c>
      <c r="O614" s="66" t="s">
        <v>685</v>
      </c>
      <c r="P614" s="66" t="s">
        <v>64</v>
      </c>
      <c r="Q614" s="66" t="s">
        <v>64</v>
      </c>
      <c r="R614" s="66" t="s">
        <v>63</v>
      </c>
      <c r="S614" s="76"/>
      <c r="T614" s="76"/>
      <c r="U614" s="76"/>
      <c r="V614" s="76">
        <v>1</v>
      </c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66" t="s">
        <v>52</v>
      </c>
      <c r="AW614" s="66" t="s">
        <v>1310</v>
      </c>
      <c r="AX614" s="66" t="s">
        <v>52</v>
      </c>
      <c r="AY614" s="66" t="s">
        <v>52</v>
      </c>
      <c r="AZ614" s="66" t="s">
        <v>52</v>
      </c>
    </row>
    <row r="615" spans="1:52" ht="30" hidden="1" customHeight="1" x14ac:dyDescent="0.3">
      <c r="A615" s="65" t="s">
        <v>687</v>
      </c>
      <c r="B615" s="65" t="s">
        <v>3057</v>
      </c>
      <c r="C615" s="65" t="s">
        <v>505</v>
      </c>
      <c r="D615" s="75">
        <v>1</v>
      </c>
      <c r="E615" s="80">
        <f>ROUND(0.02*H616,2)</f>
        <v>437.66</v>
      </c>
      <c r="F615" s="79">
        <f>TRUNC(E615*D615,1)</f>
        <v>437.6</v>
      </c>
      <c r="G615" s="80">
        <v>0</v>
      </c>
      <c r="H615" s="79">
        <f>TRUNC(G615*D615,1)</f>
        <v>0</v>
      </c>
      <c r="I615" s="80">
        <v>0</v>
      </c>
      <c r="J615" s="79">
        <f>TRUNC(I615*D615,1)</f>
        <v>0</v>
      </c>
      <c r="K615" s="80">
        <f t="shared" si="151"/>
        <v>437.6</v>
      </c>
      <c r="L615" s="79">
        <f t="shared" si="151"/>
        <v>437.6</v>
      </c>
      <c r="M615" s="65" t="s">
        <v>52</v>
      </c>
      <c r="N615" s="66" t="s">
        <v>394</v>
      </c>
      <c r="O615" s="66" t="s">
        <v>510</v>
      </c>
      <c r="P615" s="66" t="s">
        <v>64</v>
      </c>
      <c r="Q615" s="66" t="s">
        <v>64</v>
      </c>
      <c r="R615" s="66" t="s">
        <v>64</v>
      </c>
      <c r="S615" s="76">
        <v>1</v>
      </c>
      <c r="T615" s="76">
        <v>0</v>
      </c>
      <c r="U615" s="76">
        <v>0.03</v>
      </c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66" t="s">
        <v>52</v>
      </c>
      <c r="AW615" s="66" t="s">
        <v>1311</v>
      </c>
      <c r="AX615" s="66" t="s">
        <v>52</v>
      </c>
      <c r="AY615" s="66" t="s">
        <v>52</v>
      </c>
      <c r="AZ615" s="66" t="s">
        <v>52</v>
      </c>
    </row>
    <row r="616" spans="1:52" ht="30" hidden="1" customHeight="1" x14ac:dyDescent="0.3">
      <c r="A616" s="65" t="s">
        <v>595</v>
      </c>
      <c r="B616" s="65" t="s">
        <v>52</v>
      </c>
      <c r="C616" s="65" t="s">
        <v>52</v>
      </c>
      <c r="D616" s="75"/>
      <c r="E616" s="80"/>
      <c r="F616" s="79">
        <f>TRUNC(SUMIF(N613:N615, N612, F613:F615),0)</f>
        <v>2437</v>
      </c>
      <c r="G616" s="80"/>
      <c r="H616" s="79">
        <f>TRUNC(SUMIF(N613:N615, N612, H613:H615),0)</f>
        <v>21883</v>
      </c>
      <c r="I616" s="80"/>
      <c r="J616" s="79">
        <f>TRUNC(SUMIF(N613:N615, N612, J613:J615),0)</f>
        <v>0</v>
      </c>
      <c r="K616" s="80"/>
      <c r="L616" s="79">
        <f>F616+H616+J616</f>
        <v>24320</v>
      </c>
      <c r="M616" s="65" t="s">
        <v>52</v>
      </c>
      <c r="N616" s="66" t="s">
        <v>207</v>
      </c>
      <c r="O616" s="66" t="s">
        <v>207</v>
      </c>
      <c r="P616" s="66" t="s">
        <v>52</v>
      </c>
      <c r="Q616" s="66" t="s">
        <v>52</v>
      </c>
      <c r="R616" s="66" t="s">
        <v>52</v>
      </c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66" t="s">
        <v>52</v>
      </c>
      <c r="AW616" s="66" t="s">
        <v>52</v>
      </c>
      <c r="AX616" s="66" t="s">
        <v>52</v>
      </c>
      <c r="AY616" s="66" t="s">
        <v>52</v>
      </c>
      <c r="AZ616" s="66" t="s">
        <v>52</v>
      </c>
    </row>
    <row r="617" spans="1:52" ht="30" hidden="1" customHeight="1" x14ac:dyDescent="0.3">
      <c r="A617" s="75"/>
      <c r="B617" s="75"/>
      <c r="C617" s="75"/>
      <c r="D617" s="75"/>
      <c r="E617" s="80"/>
      <c r="F617" s="79"/>
      <c r="G617" s="80"/>
      <c r="H617" s="79"/>
      <c r="I617" s="80"/>
      <c r="J617" s="79"/>
      <c r="K617" s="80"/>
      <c r="L617" s="79"/>
      <c r="M617" s="75"/>
    </row>
    <row r="618" spans="1:52" ht="30" hidden="1" customHeight="1" x14ac:dyDescent="0.3">
      <c r="A618" s="230" t="s">
        <v>1312</v>
      </c>
      <c r="B618" s="230"/>
      <c r="C618" s="230"/>
      <c r="D618" s="230"/>
      <c r="E618" s="231"/>
      <c r="F618" s="232"/>
      <c r="G618" s="231"/>
      <c r="H618" s="232"/>
      <c r="I618" s="231"/>
      <c r="J618" s="232"/>
      <c r="K618" s="231"/>
      <c r="L618" s="232"/>
      <c r="M618" s="230"/>
      <c r="N618" s="78" t="s">
        <v>398</v>
      </c>
    </row>
    <row r="619" spans="1:52" ht="30" hidden="1" customHeight="1" x14ac:dyDescent="0.3">
      <c r="A619" s="65" t="s">
        <v>391</v>
      </c>
      <c r="B619" s="65" t="s">
        <v>396</v>
      </c>
      <c r="C619" s="65" t="s">
        <v>137</v>
      </c>
      <c r="D619" s="75">
        <v>1</v>
      </c>
      <c r="E619" s="80">
        <f>단가대비표!O57</f>
        <v>2200</v>
      </c>
      <c r="F619" s="79">
        <f>TRUNC(E619*D619,1)</f>
        <v>2200</v>
      </c>
      <c r="G619" s="80">
        <f>단가대비표!P57</f>
        <v>0</v>
      </c>
      <c r="H619" s="79">
        <f>TRUNC(G619*D619,1)</f>
        <v>0</v>
      </c>
      <c r="I619" s="80">
        <f>단가대비표!V57</f>
        <v>0</v>
      </c>
      <c r="J619" s="79">
        <f>TRUNC(I619*D619,1)</f>
        <v>0</v>
      </c>
      <c r="K619" s="80">
        <f t="shared" ref="K619:L621" si="152">TRUNC(E619+G619+I619,1)</f>
        <v>2200</v>
      </c>
      <c r="L619" s="79">
        <f t="shared" si="152"/>
        <v>2200</v>
      </c>
      <c r="M619" s="65" t="s">
        <v>52</v>
      </c>
      <c r="N619" s="66" t="s">
        <v>398</v>
      </c>
      <c r="O619" s="66" t="s">
        <v>1313</v>
      </c>
      <c r="P619" s="66" t="s">
        <v>64</v>
      </c>
      <c r="Q619" s="66" t="s">
        <v>64</v>
      </c>
      <c r="R619" s="66" t="s">
        <v>63</v>
      </c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66" t="s">
        <v>52</v>
      </c>
      <c r="AW619" s="66" t="s">
        <v>1314</v>
      </c>
      <c r="AX619" s="66" t="s">
        <v>52</v>
      </c>
      <c r="AY619" s="66" t="s">
        <v>52</v>
      </c>
      <c r="AZ619" s="66" t="s">
        <v>52</v>
      </c>
    </row>
    <row r="620" spans="1:52" ht="30" hidden="1" customHeight="1" x14ac:dyDescent="0.3">
      <c r="A620" s="65" t="s">
        <v>684</v>
      </c>
      <c r="B620" s="65" t="s">
        <v>588</v>
      </c>
      <c r="C620" s="65" t="s">
        <v>589</v>
      </c>
      <c r="D620" s="75">
        <v>0.08</v>
      </c>
      <c r="E620" s="80">
        <f>단가대비표!O122</f>
        <v>0</v>
      </c>
      <c r="F620" s="79">
        <f>TRUNC(E620*D620,1)</f>
        <v>0</v>
      </c>
      <c r="G620" s="80">
        <f>단가대비표!P122</f>
        <v>273539</v>
      </c>
      <c r="H620" s="79">
        <f>TRUNC(G620*D620,1)</f>
        <v>21883.1</v>
      </c>
      <c r="I620" s="80">
        <f>단가대비표!V122</f>
        <v>0</v>
      </c>
      <c r="J620" s="79">
        <f>TRUNC(I620*D620,1)</f>
        <v>0</v>
      </c>
      <c r="K620" s="80">
        <f t="shared" si="152"/>
        <v>273539</v>
      </c>
      <c r="L620" s="79">
        <f t="shared" si="152"/>
        <v>21883.1</v>
      </c>
      <c r="M620" s="65" t="s">
        <v>52</v>
      </c>
      <c r="N620" s="66" t="s">
        <v>398</v>
      </c>
      <c r="O620" s="66" t="s">
        <v>685</v>
      </c>
      <c r="P620" s="66" t="s">
        <v>64</v>
      </c>
      <c r="Q620" s="66" t="s">
        <v>64</v>
      </c>
      <c r="R620" s="66" t="s">
        <v>63</v>
      </c>
      <c r="S620" s="76"/>
      <c r="T620" s="76"/>
      <c r="U620" s="76"/>
      <c r="V620" s="76">
        <v>1</v>
      </c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66" t="s">
        <v>52</v>
      </c>
      <c r="AW620" s="66" t="s">
        <v>1315</v>
      </c>
      <c r="AX620" s="66" t="s">
        <v>52</v>
      </c>
      <c r="AY620" s="66" t="s">
        <v>52</v>
      </c>
      <c r="AZ620" s="66" t="s">
        <v>52</v>
      </c>
    </row>
    <row r="621" spans="1:52" ht="30" hidden="1" customHeight="1" x14ac:dyDescent="0.3">
      <c r="A621" s="65" t="s">
        <v>687</v>
      </c>
      <c r="B621" s="65" t="s">
        <v>3057</v>
      </c>
      <c r="C621" s="65" t="s">
        <v>505</v>
      </c>
      <c r="D621" s="75">
        <v>1</v>
      </c>
      <c r="E621" s="80">
        <f>ROUND(0.02*H622,2)</f>
        <v>437.66</v>
      </c>
      <c r="F621" s="79">
        <f>TRUNC(E621*D621,1)</f>
        <v>437.6</v>
      </c>
      <c r="G621" s="80">
        <v>0</v>
      </c>
      <c r="H621" s="79">
        <f>TRUNC(G621*D621,1)</f>
        <v>0</v>
      </c>
      <c r="I621" s="80">
        <v>0</v>
      </c>
      <c r="J621" s="79">
        <f>TRUNC(I621*D621,1)</f>
        <v>0</v>
      </c>
      <c r="K621" s="80">
        <f t="shared" si="152"/>
        <v>437.6</v>
      </c>
      <c r="L621" s="79">
        <f t="shared" si="152"/>
        <v>437.6</v>
      </c>
      <c r="M621" s="65" t="s">
        <v>52</v>
      </c>
      <c r="N621" s="66" t="s">
        <v>398</v>
      </c>
      <c r="O621" s="66" t="s">
        <v>510</v>
      </c>
      <c r="P621" s="66" t="s">
        <v>64</v>
      </c>
      <c r="Q621" s="66" t="s">
        <v>64</v>
      </c>
      <c r="R621" s="66" t="s">
        <v>64</v>
      </c>
      <c r="S621" s="76">
        <v>1</v>
      </c>
      <c r="T621" s="76">
        <v>0</v>
      </c>
      <c r="U621" s="76">
        <v>0.03</v>
      </c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66" t="s">
        <v>52</v>
      </c>
      <c r="AW621" s="66" t="s">
        <v>1316</v>
      </c>
      <c r="AX621" s="66" t="s">
        <v>52</v>
      </c>
      <c r="AY621" s="66" t="s">
        <v>52</v>
      </c>
      <c r="AZ621" s="66" t="s">
        <v>52</v>
      </c>
    </row>
    <row r="622" spans="1:52" ht="30" hidden="1" customHeight="1" x14ac:dyDescent="0.3">
      <c r="A622" s="65" t="s">
        <v>595</v>
      </c>
      <c r="B622" s="65" t="s">
        <v>52</v>
      </c>
      <c r="C622" s="65" t="s">
        <v>52</v>
      </c>
      <c r="D622" s="75"/>
      <c r="E622" s="80"/>
      <c r="F622" s="79">
        <f>TRUNC(SUMIF(N619:N621, N618, F619:F621),0)</f>
        <v>2637</v>
      </c>
      <c r="G622" s="80"/>
      <c r="H622" s="79">
        <f>TRUNC(SUMIF(N619:N621, N618, H619:H621),0)</f>
        <v>21883</v>
      </c>
      <c r="I622" s="80"/>
      <c r="J622" s="79">
        <f>TRUNC(SUMIF(N619:N621, N618, J619:J621),0)</f>
        <v>0</v>
      </c>
      <c r="K622" s="80"/>
      <c r="L622" s="79">
        <f>F622+H622+J622</f>
        <v>24520</v>
      </c>
      <c r="M622" s="65" t="s">
        <v>52</v>
      </c>
      <c r="N622" s="66" t="s">
        <v>207</v>
      </c>
      <c r="O622" s="66" t="s">
        <v>207</v>
      </c>
      <c r="P622" s="66" t="s">
        <v>52</v>
      </c>
      <c r="Q622" s="66" t="s">
        <v>52</v>
      </c>
      <c r="R622" s="66" t="s">
        <v>52</v>
      </c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66" t="s">
        <v>52</v>
      </c>
      <c r="AW622" s="66" t="s">
        <v>52</v>
      </c>
      <c r="AX622" s="66" t="s">
        <v>52</v>
      </c>
      <c r="AY622" s="66" t="s">
        <v>52</v>
      </c>
      <c r="AZ622" s="66" t="s">
        <v>52</v>
      </c>
    </row>
    <row r="623" spans="1:52" ht="30" hidden="1" customHeight="1" x14ac:dyDescent="0.3">
      <c r="A623" s="75"/>
      <c r="B623" s="75"/>
      <c r="C623" s="75"/>
      <c r="D623" s="75"/>
      <c r="E623" s="80"/>
      <c r="F623" s="79"/>
      <c r="G623" s="80"/>
      <c r="H623" s="79"/>
      <c r="I623" s="80"/>
      <c r="J623" s="79"/>
      <c r="K623" s="80"/>
      <c r="L623" s="79"/>
      <c r="M623" s="75"/>
    </row>
    <row r="624" spans="1:52" ht="30" hidden="1" customHeight="1" x14ac:dyDescent="0.3">
      <c r="A624" s="230" t="s">
        <v>1317</v>
      </c>
      <c r="B624" s="230"/>
      <c r="C624" s="230"/>
      <c r="D624" s="230"/>
      <c r="E624" s="231"/>
      <c r="F624" s="232"/>
      <c r="G624" s="231"/>
      <c r="H624" s="232"/>
      <c r="I624" s="231"/>
      <c r="J624" s="232"/>
      <c r="K624" s="231"/>
      <c r="L624" s="232"/>
      <c r="M624" s="230"/>
      <c r="N624" s="78" t="s">
        <v>437</v>
      </c>
    </row>
    <row r="625" spans="1:52" ht="30" hidden="1" customHeight="1" x14ac:dyDescent="0.3">
      <c r="A625" s="65" t="s">
        <v>434</v>
      </c>
      <c r="B625" s="65" t="s">
        <v>435</v>
      </c>
      <c r="C625" s="65" t="s">
        <v>60</v>
      </c>
      <c r="D625" s="75">
        <v>1</v>
      </c>
      <c r="E625" s="80">
        <f>단가대비표!O101</f>
        <v>3200</v>
      </c>
      <c r="F625" s="79">
        <f>TRUNC(E625*D625,1)</f>
        <v>3200</v>
      </c>
      <c r="G625" s="80">
        <f>단가대비표!P101</f>
        <v>0</v>
      </c>
      <c r="H625" s="79">
        <f>TRUNC(G625*D625,1)</f>
        <v>0</v>
      </c>
      <c r="I625" s="80">
        <f>단가대비표!V101</f>
        <v>0</v>
      </c>
      <c r="J625" s="79">
        <f>TRUNC(I625*D625,1)</f>
        <v>0</v>
      </c>
      <c r="K625" s="80">
        <f t="shared" ref="K625:L628" si="153">TRUNC(E625+G625+I625,1)</f>
        <v>3200</v>
      </c>
      <c r="L625" s="79">
        <f t="shared" si="153"/>
        <v>3200</v>
      </c>
      <c r="M625" s="65" t="s">
        <v>52</v>
      </c>
      <c r="N625" s="66" t="s">
        <v>437</v>
      </c>
      <c r="O625" s="66" t="s">
        <v>1319</v>
      </c>
      <c r="P625" s="66" t="s">
        <v>64</v>
      </c>
      <c r="Q625" s="66" t="s">
        <v>64</v>
      </c>
      <c r="R625" s="66" t="s">
        <v>63</v>
      </c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66" t="s">
        <v>52</v>
      </c>
      <c r="AW625" s="66" t="s">
        <v>1320</v>
      </c>
      <c r="AX625" s="66" t="s">
        <v>52</v>
      </c>
      <c r="AY625" s="66" t="s">
        <v>52</v>
      </c>
      <c r="AZ625" s="66" t="s">
        <v>52</v>
      </c>
    </row>
    <row r="626" spans="1:52" ht="30" hidden="1" customHeight="1" x14ac:dyDescent="0.3">
      <c r="A626" s="65" t="s">
        <v>434</v>
      </c>
      <c r="B626" s="65" t="s">
        <v>435</v>
      </c>
      <c r="C626" s="65" t="s">
        <v>60</v>
      </c>
      <c r="D626" s="75">
        <v>0.05</v>
      </c>
      <c r="E626" s="80">
        <f>단가대비표!O101</f>
        <v>3200</v>
      </c>
      <c r="F626" s="79">
        <f>TRUNC(E626*D626,1)</f>
        <v>160</v>
      </c>
      <c r="G626" s="80">
        <f>단가대비표!P101</f>
        <v>0</v>
      </c>
      <c r="H626" s="79">
        <f>TRUNC(G626*D626,1)</f>
        <v>0</v>
      </c>
      <c r="I626" s="80">
        <f>단가대비표!V101</f>
        <v>0</v>
      </c>
      <c r="J626" s="79">
        <f>TRUNC(I626*D626,1)</f>
        <v>0</v>
      </c>
      <c r="K626" s="80">
        <f t="shared" si="153"/>
        <v>3200</v>
      </c>
      <c r="L626" s="79">
        <f t="shared" si="153"/>
        <v>160</v>
      </c>
      <c r="M626" s="65" t="s">
        <v>52</v>
      </c>
      <c r="N626" s="66" t="s">
        <v>437</v>
      </c>
      <c r="O626" s="66" t="s">
        <v>1319</v>
      </c>
      <c r="P626" s="66" t="s">
        <v>64</v>
      </c>
      <c r="Q626" s="66" t="s">
        <v>64</v>
      </c>
      <c r="R626" s="66" t="s">
        <v>63</v>
      </c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66" t="s">
        <v>52</v>
      </c>
      <c r="AW626" s="66" t="s">
        <v>1320</v>
      </c>
      <c r="AX626" s="66" t="s">
        <v>52</v>
      </c>
      <c r="AY626" s="66" t="s">
        <v>52</v>
      </c>
      <c r="AZ626" s="66" t="s">
        <v>52</v>
      </c>
    </row>
    <row r="627" spans="1:52" ht="30" hidden="1" customHeight="1" x14ac:dyDescent="0.3">
      <c r="A627" s="65" t="s">
        <v>684</v>
      </c>
      <c r="B627" s="65" t="s">
        <v>588</v>
      </c>
      <c r="C627" s="65" t="s">
        <v>589</v>
      </c>
      <c r="D627" s="75">
        <v>0.3</v>
      </c>
      <c r="E627" s="80">
        <f>단가대비표!O122</f>
        <v>0</v>
      </c>
      <c r="F627" s="79">
        <f>TRUNC(E627*D627,1)</f>
        <v>0</v>
      </c>
      <c r="G627" s="80">
        <f>단가대비표!P122</f>
        <v>273539</v>
      </c>
      <c r="H627" s="79">
        <f>TRUNC(G627*D627,1)</f>
        <v>82061.7</v>
      </c>
      <c r="I627" s="80">
        <f>단가대비표!V122</f>
        <v>0</v>
      </c>
      <c r="J627" s="79">
        <f>TRUNC(I627*D627,1)</f>
        <v>0</v>
      </c>
      <c r="K627" s="80">
        <f t="shared" si="153"/>
        <v>273539</v>
      </c>
      <c r="L627" s="79">
        <f t="shared" si="153"/>
        <v>82061.7</v>
      </c>
      <c r="M627" s="65" t="s">
        <v>52</v>
      </c>
      <c r="N627" s="66" t="s">
        <v>437</v>
      </c>
      <c r="O627" s="66" t="s">
        <v>685</v>
      </c>
      <c r="P627" s="66" t="s">
        <v>64</v>
      </c>
      <c r="Q627" s="66" t="s">
        <v>64</v>
      </c>
      <c r="R627" s="66" t="s">
        <v>63</v>
      </c>
      <c r="S627" s="76"/>
      <c r="T627" s="76"/>
      <c r="U627" s="76"/>
      <c r="V627" s="76">
        <v>1</v>
      </c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66" t="s">
        <v>52</v>
      </c>
      <c r="AW627" s="66" t="s">
        <v>1321</v>
      </c>
      <c r="AX627" s="66" t="s">
        <v>52</v>
      </c>
      <c r="AY627" s="66" t="s">
        <v>52</v>
      </c>
      <c r="AZ627" s="66" t="s">
        <v>52</v>
      </c>
    </row>
    <row r="628" spans="1:52" ht="30" hidden="1" customHeight="1" x14ac:dyDescent="0.3">
      <c r="A628" s="65" t="s">
        <v>687</v>
      </c>
      <c r="B628" s="65" t="s">
        <v>3057</v>
      </c>
      <c r="C628" s="65" t="s">
        <v>505</v>
      </c>
      <c r="D628" s="75">
        <v>1</v>
      </c>
      <c r="E628" s="80">
        <f>ROUND(0.02*H629,2)</f>
        <v>1641.22</v>
      </c>
      <c r="F628" s="79">
        <f>TRUNC(E628*D628,1)</f>
        <v>1641.2</v>
      </c>
      <c r="G628" s="80">
        <v>0</v>
      </c>
      <c r="H628" s="79">
        <f>TRUNC(G628*D628,1)</f>
        <v>0</v>
      </c>
      <c r="I628" s="80">
        <v>0</v>
      </c>
      <c r="J628" s="79">
        <f>TRUNC(I628*D628,1)</f>
        <v>0</v>
      </c>
      <c r="K628" s="80">
        <f t="shared" si="153"/>
        <v>1641.2</v>
      </c>
      <c r="L628" s="79">
        <f t="shared" si="153"/>
        <v>1641.2</v>
      </c>
      <c r="M628" s="65" t="s">
        <v>52</v>
      </c>
      <c r="N628" s="66" t="s">
        <v>437</v>
      </c>
      <c r="O628" s="66" t="s">
        <v>510</v>
      </c>
      <c r="P628" s="66" t="s">
        <v>64</v>
      </c>
      <c r="Q628" s="66" t="s">
        <v>64</v>
      </c>
      <c r="R628" s="66" t="s">
        <v>64</v>
      </c>
      <c r="S628" s="76">
        <v>1</v>
      </c>
      <c r="T628" s="76">
        <v>0</v>
      </c>
      <c r="U628" s="76">
        <v>0.03</v>
      </c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66" t="s">
        <v>52</v>
      </c>
      <c r="AW628" s="66" t="s">
        <v>1322</v>
      </c>
      <c r="AX628" s="66" t="s">
        <v>52</v>
      </c>
      <c r="AY628" s="66" t="s">
        <v>52</v>
      </c>
      <c r="AZ628" s="66" t="s">
        <v>52</v>
      </c>
    </row>
    <row r="629" spans="1:52" ht="30" hidden="1" customHeight="1" x14ac:dyDescent="0.3">
      <c r="A629" s="65" t="s">
        <v>595</v>
      </c>
      <c r="B629" s="65" t="s">
        <v>52</v>
      </c>
      <c r="C629" s="65" t="s">
        <v>52</v>
      </c>
      <c r="D629" s="75"/>
      <c r="E629" s="80"/>
      <c r="F629" s="79">
        <f>TRUNC(SUMIF(N625:N628, N624, F625:F628),0)</f>
        <v>5001</v>
      </c>
      <c r="G629" s="80"/>
      <c r="H629" s="79">
        <f>TRUNC(SUMIF(N625:N628, N624, H625:H628),0)</f>
        <v>82061</v>
      </c>
      <c r="I629" s="80"/>
      <c r="J629" s="79">
        <f>TRUNC(SUMIF(N625:N628, N624, J625:J628),0)</f>
        <v>0</v>
      </c>
      <c r="K629" s="80"/>
      <c r="L629" s="79">
        <f>F629+H629+J629</f>
        <v>87062</v>
      </c>
      <c r="M629" s="65" t="s">
        <v>52</v>
      </c>
      <c r="N629" s="66" t="s">
        <v>207</v>
      </c>
      <c r="O629" s="66" t="s">
        <v>207</v>
      </c>
      <c r="P629" s="66" t="s">
        <v>52</v>
      </c>
      <c r="Q629" s="66" t="s">
        <v>52</v>
      </c>
      <c r="R629" s="66" t="s">
        <v>52</v>
      </c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66" t="s">
        <v>52</v>
      </c>
      <c r="AW629" s="66" t="s">
        <v>52</v>
      </c>
      <c r="AX629" s="66" t="s">
        <v>52</v>
      </c>
      <c r="AY629" s="66" t="s">
        <v>52</v>
      </c>
      <c r="AZ629" s="66" t="s">
        <v>52</v>
      </c>
    </row>
    <row r="630" spans="1:52" ht="30" hidden="1" customHeight="1" x14ac:dyDescent="0.3">
      <c r="A630" s="75"/>
      <c r="B630" s="75"/>
      <c r="C630" s="75"/>
      <c r="D630" s="75"/>
      <c r="E630" s="80"/>
      <c r="F630" s="79"/>
      <c r="G630" s="80"/>
      <c r="H630" s="79"/>
      <c r="I630" s="80"/>
      <c r="J630" s="79"/>
      <c r="K630" s="80"/>
      <c r="L630" s="79"/>
      <c r="M630" s="75"/>
    </row>
    <row r="631" spans="1:52" ht="30" hidden="1" customHeight="1" x14ac:dyDescent="0.3">
      <c r="A631" s="230" t="s">
        <v>1323</v>
      </c>
      <c r="B631" s="230"/>
      <c r="C631" s="230"/>
      <c r="D631" s="230"/>
      <c r="E631" s="231"/>
      <c r="F631" s="232"/>
      <c r="G631" s="231"/>
      <c r="H631" s="232"/>
      <c r="I631" s="231"/>
      <c r="J631" s="232"/>
      <c r="K631" s="231"/>
      <c r="L631" s="232"/>
      <c r="M631" s="230"/>
      <c r="N631" s="78" t="s">
        <v>442</v>
      </c>
    </row>
    <row r="632" spans="1:52" ht="30" hidden="1" customHeight="1" x14ac:dyDescent="0.3">
      <c r="A632" s="65" t="s">
        <v>434</v>
      </c>
      <c r="B632" s="65" t="s">
        <v>1324</v>
      </c>
      <c r="C632" s="65" t="s">
        <v>137</v>
      </c>
      <c r="D632" s="75">
        <v>1</v>
      </c>
      <c r="E632" s="80">
        <f>단가대비표!O107</f>
        <v>1400</v>
      </c>
      <c r="F632" s="79">
        <f>TRUNC(E632*D632,1)</f>
        <v>1400</v>
      </c>
      <c r="G632" s="80">
        <f>단가대비표!P107</f>
        <v>0</v>
      </c>
      <c r="H632" s="79">
        <f>TRUNC(G632*D632,1)</f>
        <v>0</v>
      </c>
      <c r="I632" s="80">
        <f>단가대비표!V107</f>
        <v>0</v>
      </c>
      <c r="J632" s="79">
        <f>TRUNC(I632*D632,1)</f>
        <v>0</v>
      </c>
      <c r="K632" s="80">
        <f t="shared" ref="K632:L634" si="154">TRUNC(E632+G632+I632,1)</f>
        <v>1400</v>
      </c>
      <c r="L632" s="79">
        <f t="shared" si="154"/>
        <v>1400</v>
      </c>
      <c r="M632" s="65" t="s">
        <v>52</v>
      </c>
      <c r="N632" s="66" t="s">
        <v>442</v>
      </c>
      <c r="O632" s="66" t="s">
        <v>1325</v>
      </c>
      <c r="P632" s="66" t="s">
        <v>64</v>
      </c>
      <c r="Q632" s="66" t="s">
        <v>64</v>
      </c>
      <c r="R632" s="66" t="s">
        <v>63</v>
      </c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66" t="s">
        <v>52</v>
      </c>
      <c r="AW632" s="66" t="s">
        <v>1326</v>
      </c>
      <c r="AX632" s="66" t="s">
        <v>52</v>
      </c>
      <c r="AY632" s="66" t="s">
        <v>52</v>
      </c>
      <c r="AZ632" s="66" t="s">
        <v>52</v>
      </c>
    </row>
    <row r="633" spans="1:52" ht="30" hidden="1" customHeight="1" x14ac:dyDescent="0.3">
      <c r="A633" s="65" t="s">
        <v>684</v>
      </c>
      <c r="B633" s="65" t="s">
        <v>588</v>
      </c>
      <c r="C633" s="65" t="s">
        <v>589</v>
      </c>
      <c r="D633" s="75">
        <v>0.04</v>
      </c>
      <c r="E633" s="80">
        <f>단가대비표!O122</f>
        <v>0</v>
      </c>
      <c r="F633" s="79">
        <f>TRUNC(E633*D633,1)</f>
        <v>0</v>
      </c>
      <c r="G633" s="80">
        <f>단가대비표!P122</f>
        <v>273539</v>
      </c>
      <c r="H633" s="79">
        <f>TRUNC(G633*D633,1)</f>
        <v>10941.5</v>
      </c>
      <c r="I633" s="80">
        <f>단가대비표!V122</f>
        <v>0</v>
      </c>
      <c r="J633" s="79">
        <f>TRUNC(I633*D633,1)</f>
        <v>0</v>
      </c>
      <c r="K633" s="80">
        <f t="shared" si="154"/>
        <v>273539</v>
      </c>
      <c r="L633" s="79">
        <f t="shared" si="154"/>
        <v>10941.5</v>
      </c>
      <c r="M633" s="65" t="s">
        <v>52</v>
      </c>
      <c r="N633" s="66" t="s">
        <v>442</v>
      </c>
      <c r="O633" s="66" t="s">
        <v>685</v>
      </c>
      <c r="P633" s="66" t="s">
        <v>64</v>
      </c>
      <c r="Q633" s="66" t="s">
        <v>64</v>
      </c>
      <c r="R633" s="66" t="s">
        <v>63</v>
      </c>
      <c r="S633" s="76"/>
      <c r="T633" s="76"/>
      <c r="U633" s="76"/>
      <c r="V633" s="76">
        <v>1</v>
      </c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66" t="s">
        <v>52</v>
      </c>
      <c r="AW633" s="66" t="s">
        <v>1327</v>
      </c>
      <c r="AX633" s="66" t="s">
        <v>52</v>
      </c>
      <c r="AY633" s="66" t="s">
        <v>52</v>
      </c>
      <c r="AZ633" s="66" t="s">
        <v>52</v>
      </c>
    </row>
    <row r="634" spans="1:52" ht="30" hidden="1" customHeight="1" x14ac:dyDescent="0.3">
      <c r="A634" s="65" t="s">
        <v>687</v>
      </c>
      <c r="B634" s="65" t="s">
        <v>3057</v>
      </c>
      <c r="C634" s="65" t="s">
        <v>505</v>
      </c>
      <c r="D634" s="75">
        <v>1</v>
      </c>
      <c r="E634" s="80">
        <f>ROUND(0.02*H635,2)</f>
        <v>218.82</v>
      </c>
      <c r="F634" s="79">
        <f>TRUNC(E634*D634,1)</f>
        <v>218.8</v>
      </c>
      <c r="G634" s="80">
        <v>0</v>
      </c>
      <c r="H634" s="79">
        <f>TRUNC(G634*D634,1)</f>
        <v>0</v>
      </c>
      <c r="I634" s="80">
        <v>0</v>
      </c>
      <c r="J634" s="79">
        <f>TRUNC(I634*D634,1)</f>
        <v>0</v>
      </c>
      <c r="K634" s="80">
        <f t="shared" si="154"/>
        <v>218.8</v>
      </c>
      <c r="L634" s="79">
        <f t="shared" si="154"/>
        <v>218.8</v>
      </c>
      <c r="M634" s="65" t="s">
        <v>52</v>
      </c>
      <c r="N634" s="66" t="s">
        <v>442</v>
      </c>
      <c r="O634" s="66" t="s">
        <v>510</v>
      </c>
      <c r="P634" s="66" t="s">
        <v>64</v>
      </c>
      <c r="Q634" s="66" t="s">
        <v>64</v>
      </c>
      <c r="R634" s="66" t="s">
        <v>64</v>
      </c>
      <c r="S634" s="76">
        <v>1</v>
      </c>
      <c r="T634" s="76">
        <v>0</v>
      </c>
      <c r="U634" s="76">
        <v>0.03</v>
      </c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66" t="s">
        <v>52</v>
      </c>
      <c r="AW634" s="66" t="s">
        <v>1328</v>
      </c>
      <c r="AX634" s="66" t="s">
        <v>52</v>
      </c>
      <c r="AY634" s="66" t="s">
        <v>52</v>
      </c>
      <c r="AZ634" s="66" t="s">
        <v>52</v>
      </c>
    </row>
    <row r="635" spans="1:52" ht="30" hidden="1" customHeight="1" x14ac:dyDescent="0.3">
      <c r="A635" s="65" t="s">
        <v>595</v>
      </c>
      <c r="B635" s="65" t="s">
        <v>52</v>
      </c>
      <c r="C635" s="65" t="s">
        <v>52</v>
      </c>
      <c r="D635" s="75"/>
      <c r="E635" s="80"/>
      <c r="F635" s="79">
        <f>TRUNC(SUMIF(N632:N634, N631, F632:F634),0)</f>
        <v>1618</v>
      </c>
      <c r="G635" s="80"/>
      <c r="H635" s="79">
        <f>TRUNC(SUMIF(N632:N634, N631, H632:H634),0)</f>
        <v>10941</v>
      </c>
      <c r="I635" s="80"/>
      <c r="J635" s="79">
        <f>TRUNC(SUMIF(N632:N634, N631, J632:J634),0)</f>
        <v>0</v>
      </c>
      <c r="K635" s="80"/>
      <c r="L635" s="79">
        <f>F635+H635+J635</f>
        <v>12559</v>
      </c>
      <c r="M635" s="65" t="s">
        <v>52</v>
      </c>
      <c r="N635" s="66" t="s">
        <v>207</v>
      </c>
      <c r="O635" s="66" t="s">
        <v>207</v>
      </c>
      <c r="P635" s="66" t="s">
        <v>52</v>
      </c>
      <c r="Q635" s="66" t="s">
        <v>52</v>
      </c>
      <c r="R635" s="66" t="s">
        <v>52</v>
      </c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66" t="s">
        <v>52</v>
      </c>
      <c r="AW635" s="66" t="s">
        <v>52</v>
      </c>
      <c r="AX635" s="66" t="s">
        <v>52</v>
      </c>
      <c r="AY635" s="66" t="s">
        <v>52</v>
      </c>
      <c r="AZ635" s="66" t="s">
        <v>52</v>
      </c>
    </row>
    <row r="636" spans="1:52" ht="30" hidden="1" customHeight="1" x14ac:dyDescent="0.3">
      <c r="A636" s="75"/>
      <c r="B636" s="75"/>
      <c r="C636" s="75"/>
      <c r="D636" s="75"/>
      <c r="E636" s="80"/>
      <c r="F636" s="79"/>
      <c r="G636" s="80"/>
      <c r="H636" s="79"/>
      <c r="I636" s="80"/>
      <c r="J636" s="79"/>
      <c r="K636" s="80"/>
      <c r="L636" s="79"/>
      <c r="M636" s="75"/>
    </row>
    <row r="637" spans="1:52" ht="30" hidden="1" customHeight="1" x14ac:dyDescent="0.3">
      <c r="A637" s="230" t="s">
        <v>1329</v>
      </c>
      <c r="B637" s="230"/>
      <c r="C637" s="230"/>
      <c r="D637" s="230"/>
      <c r="E637" s="231"/>
      <c r="F637" s="232"/>
      <c r="G637" s="231"/>
      <c r="H637" s="232"/>
      <c r="I637" s="231"/>
      <c r="J637" s="232"/>
      <c r="K637" s="231"/>
      <c r="L637" s="232"/>
      <c r="M637" s="230"/>
      <c r="N637" s="78" t="s">
        <v>446</v>
      </c>
    </row>
    <row r="638" spans="1:52" ht="30" hidden="1" customHeight="1" x14ac:dyDescent="0.3">
      <c r="A638" s="65" t="s">
        <v>434</v>
      </c>
      <c r="B638" s="65" t="s">
        <v>1330</v>
      </c>
      <c r="C638" s="65" t="s">
        <v>137</v>
      </c>
      <c r="D638" s="75">
        <v>1</v>
      </c>
      <c r="E638" s="80">
        <f>단가대비표!O108</f>
        <v>4080</v>
      </c>
      <c r="F638" s="79">
        <f>TRUNC(E638*D638,1)</f>
        <v>4080</v>
      </c>
      <c r="G638" s="80">
        <f>단가대비표!P108</f>
        <v>0</v>
      </c>
      <c r="H638" s="79">
        <f>TRUNC(G638*D638,1)</f>
        <v>0</v>
      </c>
      <c r="I638" s="80">
        <f>단가대비표!V108</f>
        <v>0</v>
      </c>
      <c r="J638" s="79">
        <f>TRUNC(I638*D638,1)</f>
        <v>0</v>
      </c>
      <c r="K638" s="80">
        <f t="shared" ref="K638:L640" si="155">TRUNC(E638+G638+I638,1)</f>
        <v>4080</v>
      </c>
      <c r="L638" s="79">
        <f t="shared" si="155"/>
        <v>4080</v>
      </c>
      <c r="M638" s="65" t="s">
        <v>52</v>
      </c>
      <c r="N638" s="66" t="s">
        <v>446</v>
      </c>
      <c r="O638" s="66" t="s">
        <v>1331</v>
      </c>
      <c r="P638" s="66" t="s">
        <v>64</v>
      </c>
      <c r="Q638" s="66" t="s">
        <v>64</v>
      </c>
      <c r="R638" s="66" t="s">
        <v>63</v>
      </c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66" t="s">
        <v>52</v>
      </c>
      <c r="AW638" s="66" t="s">
        <v>1332</v>
      </c>
      <c r="AX638" s="66" t="s">
        <v>52</v>
      </c>
      <c r="AY638" s="66" t="s">
        <v>52</v>
      </c>
      <c r="AZ638" s="66" t="s">
        <v>52</v>
      </c>
    </row>
    <row r="639" spans="1:52" ht="30" hidden="1" customHeight="1" x14ac:dyDescent="0.3">
      <c r="A639" s="65" t="s">
        <v>684</v>
      </c>
      <c r="B639" s="65" t="s">
        <v>588</v>
      </c>
      <c r="C639" s="65" t="s">
        <v>589</v>
      </c>
      <c r="D639" s="75">
        <v>0.04</v>
      </c>
      <c r="E639" s="80">
        <f>단가대비표!O122</f>
        <v>0</v>
      </c>
      <c r="F639" s="79">
        <f>TRUNC(E639*D639,1)</f>
        <v>0</v>
      </c>
      <c r="G639" s="80">
        <f>단가대비표!P122</f>
        <v>273539</v>
      </c>
      <c r="H639" s="79">
        <f>TRUNC(G639*D639,1)</f>
        <v>10941.5</v>
      </c>
      <c r="I639" s="80">
        <f>단가대비표!V122</f>
        <v>0</v>
      </c>
      <c r="J639" s="79">
        <f>TRUNC(I639*D639,1)</f>
        <v>0</v>
      </c>
      <c r="K639" s="80">
        <f t="shared" si="155"/>
        <v>273539</v>
      </c>
      <c r="L639" s="79">
        <f t="shared" si="155"/>
        <v>10941.5</v>
      </c>
      <c r="M639" s="65" t="s">
        <v>52</v>
      </c>
      <c r="N639" s="66" t="s">
        <v>446</v>
      </c>
      <c r="O639" s="66" t="s">
        <v>685</v>
      </c>
      <c r="P639" s="66" t="s">
        <v>64</v>
      </c>
      <c r="Q639" s="66" t="s">
        <v>64</v>
      </c>
      <c r="R639" s="66" t="s">
        <v>63</v>
      </c>
      <c r="S639" s="76"/>
      <c r="T639" s="76"/>
      <c r="U639" s="76"/>
      <c r="V639" s="76">
        <v>1</v>
      </c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66" t="s">
        <v>52</v>
      </c>
      <c r="AW639" s="66" t="s">
        <v>1333</v>
      </c>
      <c r="AX639" s="66" t="s">
        <v>52</v>
      </c>
      <c r="AY639" s="66" t="s">
        <v>52</v>
      </c>
      <c r="AZ639" s="66" t="s">
        <v>52</v>
      </c>
    </row>
    <row r="640" spans="1:52" ht="30" hidden="1" customHeight="1" x14ac:dyDescent="0.3">
      <c r="A640" s="65" t="s">
        <v>687</v>
      </c>
      <c r="B640" s="65" t="s">
        <v>3057</v>
      </c>
      <c r="C640" s="65" t="s">
        <v>505</v>
      </c>
      <c r="D640" s="75">
        <v>1</v>
      </c>
      <c r="E640" s="80">
        <f>ROUND(0.02*H641,2)</f>
        <v>218.82</v>
      </c>
      <c r="F640" s="79">
        <f>TRUNC(E640*D640,1)</f>
        <v>218.8</v>
      </c>
      <c r="G640" s="80">
        <v>0</v>
      </c>
      <c r="H640" s="79">
        <f>TRUNC(G640*D640,1)</f>
        <v>0</v>
      </c>
      <c r="I640" s="80">
        <v>0</v>
      </c>
      <c r="J640" s="79">
        <f>TRUNC(I640*D640,1)</f>
        <v>0</v>
      </c>
      <c r="K640" s="80">
        <f t="shared" si="155"/>
        <v>218.8</v>
      </c>
      <c r="L640" s="79">
        <f t="shared" si="155"/>
        <v>218.8</v>
      </c>
      <c r="M640" s="65" t="s">
        <v>52</v>
      </c>
      <c r="N640" s="66" t="s">
        <v>446</v>
      </c>
      <c r="O640" s="66" t="s">
        <v>510</v>
      </c>
      <c r="P640" s="66" t="s">
        <v>64</v>
      </c>
      <c r="Q640" s="66" t="s">
        <v>64</v>
      </c>
      <c r="R640" s="66" t="s">
        <v>64</v>
      </c>
      <c r="S640" s="76">
        <v>1</v>
      </c>
      <c r="T640" s="76">
        <v>0</v>
      </c>
      <c r="U640" s="76">
        <v>0.03</v>
      </c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66" t="s">
        <v>52</v>
      </c>
      <c r="AW640" s="66" t="s">
        <v>1334</v>
      </c>
      <c r="AX640" s="66" t="s">
        <v>52</v>
      </c>
      <c r="AY640" s="66" t="s">
        <v>52</v>
      </c>
      <c r="AZ640" s="66" t="s">
        <v>52</v>
      </c>
    </row>
    <row r="641" spans="1:52" ht="30" hidden="1" customHeight="1" x14ac:dyDescent="0.3">
      <c r="A641" s="65" t="s">
        <v>595</v>
      </c>
      <c r="B641" s="65" t="s">
        <v>52</v>
      </c>
      <c r="C641" s="65" t="s">
        <v>52</v>
      </c>
      <c r="D641" s="75"/>
      <c r="E641" s="80"/>
      <c r="F641" s="79">
        <f>TRUNC(SUMIF(N638:N640, N637, F638:F640),0)</f>
        <v>4298</v>
      </c>
      <c r="G641" s="80"/>
      <c r="H641" s="79">
        <f>TRUNC(SUMIF(N638:N640, N637, H638:H640),0)</f>
        <v>10941</v>
      </c>
      <c r="I641" s="80"/>
      <c r="J641" s="79">
        <f>TRUNC(SUMIF(N638:N640, N637, J638:J640),0)</f>
        <v>0</v>
      </c>
      <c r="K641" s="80"/>
      <c r="L641" s="79">
        <f>F641+H641+J641</f>
        <v>15239</v>
      </c>
      <c r="M641" s="65" t="s">
        <v>52</v>
      </c>
      <c r="N641" s="66" t="s">
        <v>207</v>
      </c>
      <c r="O641" s="66" t="s">
        <v>207</v>
      </c>
      <c r="P641" s="66" t="s">
        <v>52</v>
      </c>
      <c r="Q641" s="66" t="s">
        <v>52</v>
      </c>
      <c r="R641" s="66" t="s">
        <v>52</v>
      </c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66" t="s">
        <v>52</v>
      </c>
      <c r="AW641" s="66" t="s">
        <v>52</v>
      </c>
      <c r="AX641" s="66" t="s">
        <v>52</v>
      </c>
      <c r="AY641" s="66" t="s">
        <v>52</v>
      </c>
      <c r="AZ641" s="66" t="s">
        <v>52</v>
      </c>
    </row>
    <row r="642" spans="1:52" ht="30" hidden="1" customHeight="1" x14ac:dyDescent="0.3">
      <c r="A642" s="75"/>
      <c r="B642" s="75"/>
      <c r="C642" s="75"/>
      <c r="D642" s="75"/>
      <c r="E642" s="80"/>
      <c r="F642" s="79"/>
      <c r="G642" s="80"/>
      <c r="H642" s="79"/>
      <c r="I642" s="80"/>
      <c r="J642" s="79"/>
      <c r="K642" s="80"/>
      <c r="L642" s="79"/>
      <c r="M642" s="75"/>
    </row>
    <row r="643" spans="1:52" ht="30" hidden="1" customHeight="1" x14ac:dyDescent="0.3">
      <c r="A643" s="230" t="s">
        <v>1335</v>
      </c>
      <c r="B643" s="230"/>
      <c r="C643" s="230"/>
      <c r="D643" s="230"/>
      <c r="E643" s="231"/>
      <c r="F643" s="232"/>
      <c r="G643" s="231"/>
      <c r="H643" s="232"/>
      <c r="I643" s="231"/>
      <c r="J643" s="232"/>
      <c r="K643" s="231"/>
      <c r="L643" s="232"/>
      <c r="M643" s="230"/>
      <c r="N643" s="78" t="s">
        <v>478</v>
      </c>
    </row>
    <row r="644" spans="1:52" ht="30" hidden="1" customHeight="1" x14ac:dyDescent="0.3">
      <c r="A644" s="65" t="s">
        <v>475</v>
      </c>
      <c r="B644" s="65" t="s">
        <v>476</v>
      </c>
      <c r="C644" s="65" t="s">
        <v>237</v>
      </c>
      <c r="D644" s="75">
        <v>1</v>
      </c>
      <c r="E644" s="80">
        <f>단가대비표!O133</f>
        <v>100000</v>
      </c>
      <c r="F644" s="79">
        <f>TRUNC(E644*D644,1)</f>
        <v>100000</v>
      </c>
      <c r="G644" s="80">
        <f>단가대비표!P133</f>
        <v>0</v>
      </c>
      <c r="H644" s="79">
        <f>TRUNC(G644*D644,1)</f>
        <v>0</v>
      </c>
      <c r="I644" s="80">
        <f>단가대비표!V133</f>
        <v>0</v>
      </c>
      <c r="J644" s="79">
        <f>TRUNC(I644*D644,1)</f>
        <v>0</v>
      </c>
      <c r="K644" s="80">
        <f t="shared" ref="K644:L646" si="156">TRUNC(E644+G644+I644,1)</f>
        <v>100000</v>
      </c>
      <c r="L644" s="79">
        <f t="shared" si="156"/>
        <v>100000</v>
      </c>
      <c r="M644" s="65" t="s">
        <v>52</v>
      </c>
      <c r="N644" s="66" t="s">
        <v>478</v>
      </c>
      <c r="O644" s="66" t="s">
        <v>1337</v>
      </c>
      <c r="P644" s="66" t="s">
        <v>64</v>
      </c>
      <c r="Q644" s="66" t="s">
        <v>64</v>
      </c>
      <c r="R644" s="66" t="s">
        <v>63</v>
      </c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66" t="s">
        <v>52</v>
      </c>
      <c r="AW644" s="66" t="s">
        <v>1338</v>
      </c>
      <c r="AX644" s="66" t="s">
        <v>52</v>
      </c>
      <c r="AY644" s="66" t="s">
        <v>52</v>
      </c>
      <c r="AZ644" s="66" t="s">
        <v>52</v>
      </c>
    </row>
    <row r="645" spans="1:52" ht="30" hidden="1" customHeight="1" x14ac:dyDescent="0.3">
      <c r="A645" s="65" t="s">
        <v>684</v>
      </c>
      <c r="B645" s="65" t="s">
        <v>588</v>
      </c>
      <c r="C645" s="65" t="s">
        <v>589</v>
      </c>
      <c r="D645" s="75">
        <v>0.26300000000000001</v>
      </c>
      <c r="E645" s="80">
        <f>단가대비표!O122</f>
        <v>0</v>
      </c>
      <c r="F645" s="79">
        <f>TRUNC(E645*D645,1)</f>
        <v>0</v>
      </c>
      <c r="G645" s="80">
        <f>단가대비표!P122</f>
        <v>273539</v>
      </c>
      <c r="H645" s="79">
        <f>TRUNC(G645*D645,1)</f>
        <v>71940.7</v>
      </c>
      <c r="I645" s="80">
        <f>단가대비표!V122</f>
        <v>0</v>
      </c>
      <c r="J645" s="79">
        <f>TRUNC(I645*D645,1)</f>
        <v>0</v>
      </c>
      <c r="K645" s="80">
        <f t="shared" si="156"/>
        <v>273539</v>
      </c>
      <c r="L645" s="79">
        <f t="shared" si="156"/>
        <v>71940.7</v>
      </c>
      <c r="M645" s="65" t="s">
        <v>52</v>
      </c>
      <c r="N645" s="66" t="s">
        <v>478</v>
      </c>
      <c r="O645" s="66" t="s">
        <v>685</v>
      </c>
      <c r="P645" s="66" t="s">
        <v>64</v>
      </c>
      <c r="Q645" s="66" t="s">
        <v>64</v>
      </c>
      <c r="R645" s="66" t="s">
        <v>63</v>
      </c>
      <c r="S645" s="76"/>
      <c r="T645" s="76"/>
      <c r="U645" s="76"/>
      <c r="V645" s="76">
        <v>1</v>
      </c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66" t="s">
        <v>52</v>
      </c>
      <c r="AW645" s="66" t="s">
        <v>1339</v>
      </c>
      <c r="AX645" s="66" t="s">
        <v>52</v>
      </c>
      <c r="AY645" s="66" t="s">
        <v>52</v>
      </c>
      <c r="AZ645" s="66" t="s">
        <v>52</v>
      </c>
    </row>
    <row r="646" spans="1:52" ht="30" hidden="1" customHeight="1" x14ac:dyDescent="0.3">
      <c r="A646" s="65" t="s">
        <v>687</v>
      </c>
      <c r="B646" s="65" t="s">
        <v>3057</v>
      </c>
      <c r="C646" s="65" t="s">
        <v>505</v>
      </c>
      <c r="D646" s="75">
        <v>1</v>
      </c>
      <c r="E646" s="80">
        <f>ROUND(0.02*H647,2)</f>
        <v>1438.8</v>
      </c>
      <c r="F646" s="79">
        <f>TRUNC(E646*D646,1)</f>
        <v>1438.8</v>
      </c>
      <c r="G646" s="80">
        <v>0</v>
      </c>
      <c r="H646" s="79">
        <f>TRUNC(G646*D646,1)</f>
        <v>0</v>
      </c>
      <c r="I646" s="80">
        <v>0</v>
      </c>
      <c r="J646" s="79">
        <f>TRUNC(I646*D646,1)</f>
        <v>0</v>
      </c>
      <c r="K646" s="80">
        <f t="shared" si="156"/>
        <v>1438.8</v>
      </c>
      <c r="L646" s="79">
        <f t="shared" si="156"/>
        <v>1438.8</v>
      </c>
      <c r="M646" s="65" t="s">
        <v>52</v>
      </c>
      <c r="N646" s="66" t="s">
        <v>478</v>
      </c>
      <c r="O646" s="66" t="s">
        <v>510</v>
      </c>
      <c r="P646" s="66" t="s">
        <v>64</v>
      </c>
      <c r="Q646" s="66" t="s">
        <v>64</v>
      </c>
      <c r="R646" s="66" t="s">
        <v>64</v>
      </c>
      <c r="S646" s="76">
        <v>1</v>
      </c>
      <c r="T646" s="76">
        <v>0</v>
      </c>
      <c r="U646" s="76">
        <v>0.03</v>
      </c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66" t="s">
        <v>52</v>
      </c>
      <c r="AW646" s="66" t="s">
        <v>1340</v>
      </c>
      <c r="AX646" s="66" t="s">
        <v>52</v>
      </c>
      <c r="AY646" s="66" t="s">
        <v>52</v>
      </c>
      <c r="AZ646" s="66" t="s">
        <v>52</v>
      </c>
    </row>
    <row r="647" spans="1:52" ht="30" hidden="1" customHeight="1" x14ac:dyDescent="0.3">
      <c r="A647" s="65" t="s">
        <v>595</v>
      </c>
      <c r="B647" s="65" t="s">
        <v>52</v>
      </c>
      <c r="C647" s="65" t="s">
        <v>52</v>
      </c>
      <c r="D647" s="75"/>
      <c r="E647" s="80"/>
      <c r="F647" s="79">
        <f>TRUNC(SUMIF(N644:N646, N643, F644:F646),0)</f>
        <v>101438</v>
      </c>
      <c r="G647" s="80"/>
      <c r="H647" s="79">
        <f>TRUNC(SUMIF(N644:N646, N643, H644:H646),0)</f>
        <v>71940</v>
      </c>
      <c r="I647" s="80"/>
      <c r="J647" s="79">
        <f>TRUNC(SUMIF(N644:N646, N643, J644:J646),0)</f>
        <v>0</v>
      </c>
      <c r="K647" s="80"/>
      <c r="L647" s="79">
        <f>F647+H647+J647</f>
        <v>173378</v>
      </c>
      <c r="M647" s="65" t="s">
        <v>52</v>
      </c>
      <c r="N647" s="66" t="s">
        <v>207</v>
      </c>
      <c r="O647" s="66" t="s">
        <v>207</v>
      </c>
      <c r="P647" s="66" t="s">
        <v>52</v>
      </c>
      <c r="Q647" s="66" t="s">
        <v>52</v>
      </c>
      <c r="R647" s="66" t="s">
        <v>52</v>
      </c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66" t="s">
        <v>52</v>
      </c>
      <c r="AW647" s="66" t="s">
        <v>52</v>
      </c>
      <c r="AX647" s="66" t="s">
        <v>52</v>
      </c>
      <c r="AY647" s="66" t="s">
        <v>52</v>
      </c>
      <c r="AZ647" s="66" t="s">
        <v>52</v>
      </c>
    </row>
    <row r="648" spans="1:52" ht="30" hidden="1" customHeight="1" x14ac:dyDescent="0.3">
      <c r="A648" s="75"/>
      <c r="B648" s="75"/>
      <c r="C648" s="75"/>
      <c r="D648" s="75"/>
      <c r="E648" s="80"/>
      <c r="F648" s="79"/>
      <c r="G648" s="80"/>
      <c r="H648" s="79"/>
      <c r="I648" s="80"/>
      <c r="J648" s="79"/>
      <c r="K648" s="80"/>
      <c r="L648" s="79"/>
      <c r="M648" s="75"/>
    </row>
    <row r="649" spans="1:52" ht="30" hidden="1" customHeight="1" x14ac:dyDescent="0.3">
      <c r="A649" s="230" t="s">
        <v>1341</v>
      </c>
      <c r="B649" s="230"/>
      <c r="C649" s="230"/>
      <c r="D649" s="230"/>
      <c r="E649" s="231"/>
      <c r="F649" s="232"/>
      <c r="G649" s="231"/>
      <c r="H649" s="232"/>
      <c r="I649" s="231"/>
      <c r="J649" s="232"/>
      <c r="K649" s="231"/>
      <c r="L649" s="232"/>
      <c r="M649" s="230"/>
      <c r="N649" s="78" t="s">
        <v>483</v>
      </c>
    </row>
    <row r="650" spans="1:52" ht="30" hidden="1" customHeight="1" x14ac:dyDescent="0.3">
      <c r="A650" s="65" t="s">
        <v>480</v>
      </c>
      <c r="B650" s="65" t="s">
        <v>481</v>
      </c>
      <c r="C650" s="65" t="s">
        <v>237</v>
      </c>
      <c r="D650" s="75">
        <v>1</v>
      </c>
      <c r="E650" s="80">
        <f>단가대비표!O134</f>
        <v>80000</v>
      </c>
      <c r="F650" s="79">
        <f>TRUNC(E650*D650,1)</f>
        <v>80000</v>
      </c>
      <c r="G650" s="80">
        <f>단가대비표!P134</f>
        <v>0</v>
      </c>
      <c r="H650" s="79">
        <f>TRUNC(G650*D650,1)</f>
        <v>0</v>
      </c>
      <c r="I650" s="80">
        <f>단가대비표!V134</f>
        <v>0</v>
      </c>
      <c r="J650" s="79">
        <f>TRUNC(I650*D650,1)</f>
        <v>0</v>
      </c>
      <c r="K650" s="80">
        <f t="shared" ref="K650:L652" si="157">TRUNC(E650+G650+I650,1)</f>
        <v>80000</v>
      </c>
      <c r="L650" s="79">
        <f t="shared" si="157"/>
        <v>80000</v>
      </c>
      <c r="M650" s="65" t="s">
        <v>52</v>
      </c>
      <c r="N650" s="66" t="s">
        <v>483</v>
      </c>
      <c r="O650" s="66" t="s">
        <v>1342</v>
      </c>
      <c r="P650" s="66" t="s">
        <v>64</v>
      </c>
      <c r="Q650" s="66" t="s">
        <v>64</v>
      </c>
      <c r="R650" s="66" t="s">
        <v>63</v>
      </c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66" t="s">
        <v>52</v>
      </c>
      <c r="AW650" s="66" t="s">
        <v>1343</v>
      </c>
      <c r="AX650" s="66" t="s">
        <v>52</v>
      </c>
      <c r="AY650" s="66" t="s">
        <v>52</v>
      </c>
      <c r="AZ650" s="66" t="s">
        <v>52</v>
      </c>
    </row>
    <row r="651" spans="1:52" ht="30" hidden="1" customHeight="1" x14ac:dyDescent="0.3">
      <c r="A651" s="65" t="s">
        <v>684</v>
      </c>
      <c r="B651" s="65" t="s">
        <v>588</v>
      </c>
      <c r="C651" s="65" t="s">
        <v>589</v>
      </c>
      <c r="D651" s="75">
        <v>0.13800000000000001</v>
      </c>
      <c r="E651" s="80">
        <f>단가대비표!O122</f>
        <v>0</v>
      </c>
      <c r="F651" s="79">
        <f>TRUNC(E651*D651,1)</f>
        <v>0</v>
      </c>
      <c r="G651" s="80">
        <f>단가대비표!P122</f>
        <v>273539</v>
      </c>
      <c r="H651" s="79">
        <f>TRUNC(G651*D651,1)</f>
        <v>37748.300000000003</v>
      </c>
      <c r="I651" s="80">
        <f>단가대비표!V122</f>
        <v>0</v>
      </c>
      <c r="J651" s="79">
        <f>TRUNC(I651*D651,1)</f>
        <v>0</v>
      </c>
      <c r="K651" s="80">
        <f t="shared" si="157"/>
        <v>273539</v>
      </c>
      <c r="L651" s="79">
        <f t="shared" si="157"/>
        <v>37748.300000000003</v>
      </c>
      <c r="M651" s="65" t="s">
        <v>52</v>
      </c>
      <c r="N651" s="66" t="s">
        <v>483</v>
      </c>
      <c r="O651" s="66" t="s">
        <v>685</v>
      </c>
      <c r="P651" s="66" t="s">
        <v>64</v>
      </c>
      <c r="Q651" s="66" t="s">
        <v>64</v>
      </c>
      <c r="R651" s="66" t="s">
        <v>63</v>
      </c>
      <c r="S651" s="76"/>
      <c r="T651" s="76"/>
      <c r="U651" s="76"/>
      <c r="V651" s="76">
        <v>1</v>
      </c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66" t="s">
        <v>52</v>
      </c>
      <c r="AW651" s="66" t="s">
        <v>1344</v>
      </c>
      <c r="AX651" s="66" t="s">
        <v>52</v>
      </c>
      <c r="AY651" s="66" t="s">
        <v>52</v>
      </c>
      <c r="AZ651" s="66" t="s">
        <v>52</v>
      </c>
    </row>
    <row r="652" spans="1:52" ht="30" hidden="1" customHeight="1" x14ac:dyDescent="0.3">
      <c r="A652" s="65" t="s">
        <v>687</v>
      </c>
      <c r="B652" s="65" t="s">
        <v>3057</v>
      </c>
      <c r="C652" s="65" t="s">
        <v>505</v>
      </c>
      <c r="D652" s="75">
        <v>1</v>
      </c>
      <c r="E652" s="80">
        <f>ROUND(0.02*H653,2)</f>
        <v>754.96</v>
      </c>
      <c r="F652" s="79">
        <f>TRUNC(E652*D652,1)</f>
        <v>754.9</v>
      </c>
      <c r="G652" s="80">
        <v>0</v>
      </c>
      <c r="H652" s="79">
        <f>TRUNC(G652*D652,1)</f>
        <v>0</v>
      </c>
      <c r="I652" s="80">
        <v>0</v>
      </c>
      <c r="J652" s="79">
        <f>TRUNC(I652*D652,1)</f>
        <v>0</v>
      </c>
      <c r="K652" s="80">
        <f t="shared" si="157"/>
        <v>754.9</v>
      </c>
      <c r="L652" s="79">
        <f t="shared" si="157"/>
        <v>754.9</v>
      </c>
      <c r="M652" s="65" t="s">
        <v>52</v>
      </c>
      <c r="N652" s="66" t="s">
        <v>483</v>
      </c>
      <c r="O652" s="66" t="s">
        <v>510</v>
      </c>
      <c r="P652" s="66" t="s">
        <v>64</v>
      </c>
      <c r="Q652" s="66" t="s">
        <v>64</v>
      </c>
      <c r="R652" s="66" t="s">
        <v>64</v>
      </c>
      <c r="S652" s="76">
        <v>1</v>
      </c>
      <c r="T652" s="76">
        <v>0</v>
      </c>
      <c r="U652" s="76">
        <v>0.03</v>
      </c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66" t="s">
        <v>52</v>
      </c>
      <c r="AW652" s="66" t="s">
        <v>1345</v>
      </c>
      <c r="AX652" s="66" t="s">
        <v>52</v>
      </c>
      <c r="AY652" s="66" t="s">
        <v>52</v>
      </c>
      <c r="AZ652" s="66" t="s">
        <v>52</v>
      </c>
    </row>
    <row r="653" spans="1:52" ht="30" hidden="1" customHeight="1" x14ac:dyDescent="0.3">
      <c r="A653" s="65" t="s">
        <v>595</v>
      </c>
      <c r="B653" s="65" t="s">
        <v>52</v>
      </c>
      <c r="C653" s="65" t="s">
        <v>52</v>
      </c>
      <c r="D653" s="75"/>
      <c r="E653" s="80"/>
      <c r="F653" s="79">
        <f>TRUNC(SUMIF(N650:N652, N649, F650:F652),0)</f>
        <v>80754</v>
      </c>
      <c r="G653" s="80"/>
      <c r="H653" s="79">
        <f>TRUNC(SUMIF(N650:N652, N649, H650:H652),0)</f>
        <v>37748</v>
      </c>
      <c r="I653" s="80"/>
      <c r="J653" s="79">
        <f>TRUNC(SUMIF(N650:N652, N649, J650:J652),0)</f>
        <v>0</v>
      </c>
      <c r="K653" s="80"/>
      <c r="L653" s="79">
        <f>F653+H653+J653</f>
        <v>118502</v>
      </c>
      <c r="M653" s="65" t="s">
        <v>52</v>
      </c>
      <c r="N653" s="66" t="s">
        <v>207</v>
      </c>
      <c r="O653" s="66" t="s">
        <v>207</v>
      </c>
      <c r="P653" s="66" t="s">
        <v>52</v>
      </c>
      <c r="Q653" s="66" t="s">
        <v>52</v>
      </c>
      <c r="R653" s="66" t="s">
        <v>52</v>
      </c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66" t="s">
        <v>52</v>
      </c>
      <c r="AW653" s="66" t="s">
        <v>52</v>
      </c>
      <c r="AX653" s="66" t="s">
        <v>52</v>
      </c>
      <c r="AY653" s="66" t="s">
        <v>52</v>
      </c>
      <c r="AZ653" s="66" t="s">
        <v>52</v>
      </c>
    </row>
    <row r="654" spans="1:52" ht="30" hidden="1" customHeight="1" x14ac:dyDescent="0.3">
      <c r="A654" s="75"/>
      <c r="B654" s="75"/>
      <c r="C654" s="75"/>
      <c r="D654" s="75"/>
      <c r="E654" s="80"/>
      <c r="F654" s="79"/>
      <c r="G654" s="80"/>
      <c r="H654" s="79"/>
      <c r="I654" s="80"/>
      <c r="J654" s="79"/>
      <c r="K654" s="80"/>
      <c r="L654" s="79"/>
      <c r="M654" s="75"/>
    </row>
    <row r="655" spans="1:52" ht="30" hidden="1" customHeight="1" x14ac:dyDescent="0.3">
      <c r="A655" s="230" t="s">
        <v>1346</v>
      </c>
      <c r="B655" s="230"/>
      <c r="C655" s="230"/>
      <c r="D655" s="230"/>
      <c r="E655" s="231"/>
      <c r="F655" s="232"/>
      <c r="G655" s="231"/>
      <c r="H655" s="232"/>
      <c r="I655" s="231"/>
      <c r="J655" s="232"/>
      <c r="K655" s="231"/>
      <c r="L655" s="232"/>
      <c r="M655" s="230"/>
      <c r="N655" s="78" t="s">
        <v>488</v>
      </c>
    </row>
    <row r="656" spans="1:52" ht="30" hidden="1" customHeight="1" x14ac:dyDescent="0.3">
      <c r="A656" s="65" t="s">
        <v>485</v>
      </c>
      <c r="B656" s="65" t="s">
        <v>486</v>
      </c>
      <c r="C656" s="65" t="s">
        <v>237</v>
      </c>
      <c r="D656" s="75">
        <v>1</v>
      </c>
      <c r="E656" s="80">
        <f>단가대비표!O135</f>
        <v>47000</v>
      </c>
      <c r="F656" s="79">
        <f>TRUNC(E656*D656,1)</f>
        <v>47000</v>
      </c>
      <c r="G656" s="80">
        <f>단가대비표!P135</f>
        <v>0</v>
      </c>
      <c r="H656" s="79">
        <f>TRUNC(G656*D656,1)</f>
        <v>0</v>
      </c>
      <c r="I656" s="80">
        <f>단가대비표!V135</f>
        <v>0</v>
      </c>
      <c r="J656" s="79">
        <f>TRUNC(I656*D656,1)</f>
        <v>0</v>
      </c>
      <c r="K656" s="80">
        <f t="shared" ref="K656:L658" si="158">TRUNC(E656+G656+I656,1)</f>
        <v>47000</v>
      </c>
      <c r="L656" s="79">
        <f t="shared" si="158"/>
        <v>47000</v>
      </c>
      <c r="M656" s="65" t="s">
        <v>52</v>
      </c>
      <c r="N656" s="66" t="s">
        <v>488</v>
      </c>
      <c r="O656" s="66" t="s">
        <v>1347</v>
      </c>
      <c r="P656" s="66" t="s">
        <v>64</v>
      </c>
      <c r="Q656" s="66" t="s">
        <v>64</v>
      </c>
      <c r="R656" s="66" t="s">
        <v>63</v>
      </c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66" t="s">
        <v>52</v>
      </c>
      <c r="AW656" s="66" t="s">
        <v>1348</v>
      </c>
      <c r="AX656" s="66" t="s">
        <v>52</v>
      </c>
      <c r="AY656" s="66" t="s">
        <v>52</v>
      </c>
      <c r="AZ656" s="66" t="s">
        <v>52</v>
      </c>
    </row>
    <row r="657" spans="1:52" ht="30" hidden="1" customHeight="1" x14ac:dyDescent="0.3">
      <c r="A657" s="65" t="s">
        <v>684</v>
      </c>
      <c r="B657" s="65" t="s">
        <v>588</v>
      </c>
      <c r="C657" s="65" t="s">
        <v>589</v>
      </c>
      <c r="D657" s="75">
        <v>0.11700000000000001</v>
      </c>
      <c r="E657" s="80">
        <f>단가대비표!O122</f>
        <v>0</v>
      </c>
      <c r="F657" s="79">
        <f>TRUNC(E657*D657,1)</f>
        <v>0</v>
      </c>
      <c r="G657" s="80">
        <f>단가대비표!P122</f>
        <v>273539</v>
      </c>
      <c r="H657" s="79">
        <f>TRUNC(G657*D657,1)</f>
        <v>32004</v>
      </c>
      <c r="I657" s="80">
        <f>단가대비표!V122</f>
        <v>0</v>
      </c>
      <c r="J657" s="79">
        <f>TRUNC(I657*D657,1)</f>
        <v>0</v>
      </c>
      <c r="K657" s="80">
        <f t="shared" si="158"/>
        <v>273539</v>
      </c>
      <c r="L657" s="79">
        <f t="shared" si="158"/>
        <v>32004</v>
      </c>
      <c r="M657" s="65" t="s">
        <v>52</v>
      </c>
      <c r="N657" s="66" t="s">
        <v>488</v>
      </c>
      <c r="O657" s="66" t="s">
        <v>685</v>
      </c>
      <c r="P657" s="66" t="s">
        <v>64</v>
      </c>
      <c r="Q657" s="66" t="s">
        <v>64</v>
      </c>
      <c r="R657" s="66" t="s">
        <v>63</v>
      </c>
      <c r="S657" s="76"/>
      <c r="T657" s="76"/>
      <c r="U657" s="76"/>
      <c r="V657" s="76">
        <v>1</v>
      </c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66" t="s">
        <v>52</v>
      </c>
      <c r="AW657" s="66" t="s">
        <v>1349</v>
      </c>
      <c r="AX657" s="66" t="s">
        <v>52</v>
      </c>
      <c r="AY657" s="66" t="s">
        <v>52</v>
      </c>
      <c r="AZ657" s="66" t="s">
        <v>52</v>
      </c>
    </row>
    <row r="658" spans="1:52" ht="30" hidden="1" customHeight="1" x14ac:dyDescent="0.3">
      <c r="A658" s="65" t="s">
        <v>687</v>
      </c>
      <c r="B658" s="65" t="s">
        <v>3057</v>
      </c>
      <c r="C658" s="65" t="s">
        <v>505</v>
      </c>
      <c r="D658" s="75">
        <v>1</v>
      </c>
      <c r="E658" s="80">
        <f>ROUND(0.02*H659,2)</f>
        <v>640.08000000000004</v>
      </c>
      <c r="F658" s="79">
        <f>TRUNC(E658*D658,1)</f>
        <v>640</v>
      </c>
      <c r="G658" s="80">
        <v>0</v>
      </c>
      <c r="H658" s="79">
        <f>TRUNC(G658*D658,1)</f>
        <v>0</v>
      </c>
      <c r="I658" s="80">
        <v>0</v>
      </c>
      <c r="J658" s="79">
        <f>TRUNC(I658*D658,1)</f>
        <v>0</v>
      </c>
      <c r="K658" s="80">
        <f t="shared" si="158"/>
        <v>640</v>
      </c>
      <c r="L658" s="79">
        <f t="shared" si="158"/>
        <v>640</v>
      </c>
      <c r="M658" s="65" t="s">
        <v>52</v>
      </c>
      <c r="N658" s="66" t="s">
        <v>488</v>
      </c>
      <c r="O658" s="66" t="s">
        <v>510</v>
      </c>
      <c r="P658" s="66" t="s">
        <v>64</v>
      </c>
      <c r="Q658" s="66" t="s">
        <v>64</v>
      </c>
      <c r="R658" s="66" t="s">
        <v>64</v>
      </c>
      <c r="S658" s="76">
        <v>1</v>
      </c>
      <c r="T658" s="76">
        <v>0</v>
      </c>
      <c r="U658" s="76">
        <v>0.03</v>
      </c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66" t="s">
        <v>52</v>
      </c>
      <c r="AW658" s="66" t="s">
        <v>1350</v>
      </c>
      <c r="AX658" s="66" t="s">
        <v>52</v>
      </c>
      <c r="AY658" s="66" t="s">
        <v>52</v>
      </c>
      <c r="AZ658" s="66" t="s">
        <v>52</v>
      </c>
    </row>
    <row r="659" spans="1:52" ht="30" hidden="1" customHeight="1" x14ac:dyDescent="0.3">
      <c r="A659" s="65" t="s">
        <v>595</v>
      </c>
      <c r="B659" s="65" t="s">
        <v>52</v>
      </c>
      <c r="C659" s="65" t="s">
        <v>52</v>
      </c>
      <c r="D659" s="75"/>
      <c r="E659" s="80"/>
      <c r="F659" s="79">
        <f>TRUNC(SUMIF(N656:N658, N655, F656:F658),0)</f>
        <v>47640</v>
      </c>
      <c r="G659" s="80"/>
      <c r="H659" s="79">
        <f>TRUNC(SUMIF(N656:N658, N655, H656:H658),0)</f>
        <v>32004</v>
      </c>
      <c r="I659" s="80"/>
      <c r="J659" s="79">
        <f>TRUNC(SUMIF(N656:N658, N655, J656:J658),0)</f>
        <v>0</v>
      </c>
      <c r="K659" s="80"/>
      <c r="L659" s="79">
        <f>F659+H659+J659</f>
        <v>79644</v>
      </c>
      <c r="M659" s="65" t="s">
        <v>52</v>
      </c>
      <c r="N659" s="66" t="s">
        <v>207</v>
      </c>
      <c r="O659" s="66" t="s">
        <v>207</v>
      </c>
      <c r="P659" s="66" t="s">
        <v>52</v>
      </c>
      <c r="Q659" s="66" t="s">
        <v>52</v>
      </c>
      <c r="R659" s="66" t="s">
        <v>52</v>
      </c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66" t="s">
        <v>52</v>
      </c>
      <c r="AW659" s="66" t="s">
        <v>52</v>
      </c>
      <c r="AX659" s="66" t="s">
        <v>52</v>
      </c>
      <c r="AY659" s="66" t="s">
        <v>52</v>
      </c>
      <c r="AZ659" s="66" t="s">
        <v>52</v>
      </c>
    </row>
    <row r="660" spans="1:52" ht="30" hidden="1" customHeight="1" x14ac:dyDescent="0.3">
      <c r="A660" s="75"/>
      <c r="B660" s="75"/>
      <c r="C660" s="75"/>
      <c r="D660" s="75"/>
      <c r="E660" s="80"/>
      <c r="F660" s="79"/>
      <c r="G660" s="80"/>
      <c r="H660" s="79"/>
      <c r="I660" s="80"/>
      <c r="J660" s="79"/>
      <c r="K660" s="80"/>
      <c r="L660" s="79"/>
      <c r="M660" s="75"/>
    </row>
    <row r="661" spans="1:52" ht="30" hidden="1" customHeight="1" x14ac:dyDescent="0.3">
      <c r="A661" s="230" t="s">
        <v>1351</v>
      </c>
      <c r="B661" s="230"/>
      <c r="C661" s="230"/>
      <c r="D661" s="230"/>
      <c r="E661" s="231"/>
      <c r="F661" s="232"/>
      <c r="G661" s="231"/>
      <c r="H661" s="232"/>
      <c r="I661" s="231"/>
      <c r="J661" s="232"/>
      <c r="K661" s="231"/>
      <c r="L661" s="232"/>
      <c r="M661" s="230"/>
      <c r="N661" s="78" t="s">
        <v>239</v>
      </c>
    </row>
    <row r="662" spans="1:52" ht="30" hidden="1" customHeight="1" x14ac:dyDescent="0.3">
      <c r="A662" s="65" t="s">
        <v>235</v>
      </c>
      <c r="B662" s="65" t="s">
        <v>1353</v>
      </c>
      <c r="C662" s="65" t="s">
        <v>237</v>
      </c>
      <c r="D662" s="75">
        <v>1</v>
      </c>
      <c r="E662" s="80">
        <f>단가대비표!O136</f>
        <v>350000</v>
      </c>
      <c r="F662" s="79">
        <f>TRUNC(E662*D662,1)</f>
        <v>350000</v>
      </c>
      <c r="G662" s="80">
        <f>단가대비표!P136</f>
        <v>0</v>
      </c>
      <c r="H662" s="79">
        <f>TRUNC(G662*D662,1)</f>
        <v>0</v>
      </c>
      <c r="I662" s="80">
        <f>단가대비표!V136</f>
        <v>0</v>
      </c>
      <c r="J662" s="79">
        <f>TRUNC(I662*D662,1)</f>
        <v>0</v>
      </c>
      <c r="K662" s="80">
        <f t="shared" ref="K662:L665" si="159">TRUNC(E662+G662+I662,1)</f>
        <v>350000</v>
      </c>
      <c r="L662" s="79">
        <f t="shared" si="159"/>
        <v>350000</v>
      </c>
      <c r="M662" s="65" t="s">
        <v>52</v>
      </c>
      <c r="N662" s="66" t="s">
        <v>239</v>
      </c>
      <c r="O662" s="66" t="s">
        <v>1354</v>
      </c>
      <c r="P662" s="66" t="s">
        <v>64</v>
      </c>
      <c r="Q662" s="66" t="s">
        <v>64</v>
      </c>
      <c r="R662" s="66" t="s">
        <v>63</v>
      </c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66" t="s">
        <v>52</v>
      </c>
      <c r="AW662" s="66" t="s">
        <v>1355</v>
      </c>
      <c r="AX662" s="66" t="s">
        <v>52</v>
      </c>
      <c r="AY662" s="66" t="s">
        <v>52</v>
      </c>
      <c r="AZ662" s="66" t="s">
        <v>52</v>
      </c>
    </row>
    <row r="663" spans="1:52" ht="30" hidden="1" customHeight="1" x14ac:dyDescent="0.3">
      <c r="A663" s="65" t="s">
        <v>1356</v>
      </c>
      <c r="B663" s="65" t="s">
        <v>1357</v>
      </c>
      <c r="C663" s="65" t="s">
        <v>237</v>
      </c>
      <c r="D663" s="75">
        <v>1</v>
      </c>
      <c r="E663" s="80">
        <f>단가대비표!O137</f>
        <v>1200000</v>
      </c>
      <c r="F663" s="79">
        <f>TRUNC(E663*D663,1)</f>
        <v>1200000</v>
      </c>
      <c r="G663" s="80">
        <f>단가대비표!P137</f>
        <v>0</v>
      </c>
      <c r="H663" s="79">
        <f>TRUNC(G663*D663,1)</f>
        <v>0</v>
      </c>
      <c r="I663" s="80">
        <f>단가대비표!V137</f>
        <v>0</v>
      </c>
      <c r="J663" s="79">
        <f>TRUNC(I663*D663,1)</f>
        <v>0</v>
      </c>
      <c r="K663" s="80">
        <f t="shared" si="159"/>
        <v>1200000</v>
      </c>
      <c r="L663" s="79">
        <f t="shared" si="159"/>
        <v>1200000</v>
      </c>
      <c r="M663" s="65" t="s">
        <v>52</v>
      </c>
      <c r="N663" s="66" t="s">
        <v>239</v>
      </c>
      <c r="O663" s="66" t="s">
        <v>1358</v>
      </c>
      <c r="P663" s="66" t="s">
        <v>64</v>
      </c>
      <c r="Q663" s="66" t="s">
        <v>64</v>
      </c>
      <c r="R663" s="66" t="s">
        <v>63</v>
      </c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66" t="s">
        <v>52</v>
      </c>
      <c r="AW663" s="66" t="s">
        <v>1359</v>
      </c>
      <c r="AX663" s="66" t="s">
        <v>52</v>
      </c>
      <c r="AY663" s="66" t="s">
        <v>52</v>
      </c>
      <c r="AZ663" s="66" t="s">
        <v>52</v>
      </c>
    </row>
    <row r="664" spans="1:52" ht="30" hidden="1" customHeight="1" x14ac:dyDescent="0.3">
      <c r="A664" s="65" t="s">
        <v>684</v>
      </c>
      <c r="B664" s="65" t="s">
        <v>588</v>
      </c>
      <c r="C664" s="65" t="s">
        <v>589</v>
      </c>
      <c r="D664" s="75">
        <v>2.1</v>
      </c>
      <c r="E664" s="80">
        <f>단가대비표!O122</f>
        <v>0</v>
      </c>
      <c r="F664" s="79">
        <f>TRUNC(E664*D664,1)</f>
        <v>0</v>
      </c>
      <c r="G664" s="80">
        <f>단가대비표!P122</f>
        <v>273539</v>
      </c>
      <c r="H664" s="79">
        <f>TRUNC(G664*D664,1)</f>
        <v>574431.9</v>
      </c>
      <c r="I664" s="80">
        <f>단가대비표!V122</f>
        <v>0</v>
      </c>
      <c r="J664" s="79">
        <f>TRUNC(I664*D664,1)</f>
        <v>0</v>
      </c>
      <c r="K664" s="80">
        <f t="shared" si="159"/>
        <v>273539</v>
      </c>
      <c r="L664" s="79">
        <f t="shared" si="159"/>
        <v>574431.9</v>
      </c>
      <c r="M664" s="65" t="s">
        <v>52</v>
      </c>
      <c r="N664" s="66" t="s">
        <v>239</v>
      </c>
      <c r="O664" s="66" t="s">
        <v>685</v>
      </c>
      <c r="P664" s="66" t="s">
        <v>64</v>
      </c>
      <c r="Q664" s="66" t="s">
        <v>64</v>
      </c>
      <c r="R664" s="66" t="s">
        <v>63</v>
      </c>
      <c r="S664" s="76"/>
      <c r="T664" s="76"/>
      <c r="U664" s="76"/>
      <c r="V664" s="76">
        <v>1</v>
      </c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66" t="s">
        <v>52</v>
      </c>
      <c r="AW664" s="66" t="s">
        <v>1360</v>
      </c>
      <c r="AX664" s="66" t="s">
        <v>52</v>
      </c>
      <c r="AY664" s="66" t="s">
        <v>52</v>
      </c>
      <c r="AZ664" s="66" t="s">
        <v>52</v>
      </c>
    </row>
    <row r="665" spans="1:52" ht="30" hidden="1" customHeight="1" x14ac:dyDescent="0.3">
      <c r="A665" s="65" t="s">
        <v>687</v>
      </c>
      <c r="B665" s="65" t="s">
        <v>3057</v>
      </c>
      <c r="C665" s="65" t="s">
        <v>505</v>
      </c>
      <c r="D665" s="75">
        <v>1</v>
      </c>
      <c r="E665" s="80">
        <f>ROUND(0.02*H666,2)</f>
        <v>11488.62</v>
      </c>
      <c r="F665" s="79">
        <f>TRUNC(E665*D665,1)</f>
        <v>11488.6</v>
      </c>
      <c r="G665" s="80">
        <v>0</v>
      </c>
      <c r="H665" s="79">
        <f>TRUNC(G665*D665,1)</f>
        <v>0</v>
      </c>
      <c r="I665" s="80">
        <v>0</v>
      </c>
      <c r="J665" s="79">
        <f>TRUNC(I665*D665,1)</f>
        <v>0</v>
      </c>
      <c r="K665" s="80">
        <f t="shared" si="159"/>
        <v>11488.6</v>
      </c>
      <c r="L665" s="79">
        <f t="shared" si="159"/>
        <v>11488.6</v>
      </c>
      <c r="M665" s="65" t="s">
        <v>52</v>
      </c>
      <c r="N665" s="66" t="s">
        <v>239</v>
      </c>
      <c r="O665" s="66" t="s">
        <v>510</v>
      </c>
      <c r="P665" s="66" t="s">
        <v>64</v>
      </c>
      <c r="Q665" s="66" t="s">
        <v>64</v>
      </c>
      <c r="R665" s="66" t="s">
        <v>64</v>
      </c>
      <c r="S665" s="76">
        <v>1</v>
      </c>
      <c r="T665" s="76">
        <v>0</v>
      </c>
      <c r="U665" s="76">
        <v>0.03</v>
      </c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66" t="s">
        <v>52</v>
      </c>
      <c r="AW665" s="66" t="s">
        <v>1361</v>
      </c>
      <c r="AX665" s="66" t="s">
        <v>52</v>
      </c>
      <c r="AY665" s="66" t="s">
        <v>52</v>
      </c>
      <c r="AZ665" s="66" t="s">
        <v>52</v>
      </c>
    </row>
    <row r="666" spans="1:52" ht="30" hidden="1" customHeight="1" x14ac:dyDescent="0.3">
      <c r="A666" s="65" t="s">
        <v>595</v>
      </c>
      <c r="B666" s="65" t="s">
        <v>52</v>
      </c>
      <c r="C666" s="65" t="s">
        <v>52</v>
      </c>
      <c r="D666" s="75"/>
      <c r="E666" s="80"/>
      <c r="F666" s="79">
        <f>TRUNC(SUMIF(N662:N665, N661, F662:F665),0)</f>
        <v>1561488</v>
      </c>
      <c r="G666" s="80"/>
      <c r="H666" s="79">
        <f>TRUNC(SUMIF(N662:N665, N661, H662:H665),0)</f>
        <v>574431</v>
      </c>
      <c r="I666" s="80"/>
      <c r="J666" s="79">
        <f>TRUNC(SUMIF(N662:N665, N661, J662:J665),0)</f>
        <v>0</v>
      </c>
      <c r="K666" s="80"/>
      <c r="L666" s="79">
        <f>F666+H666+J666</f>
        <v>2135919</v>
      </c>
      <c r="M666" s="65" t="s">
        <v>52</v>
      </c>
      <c r="N666" s="66" t="s">
        <v>207</v>
      </c>
      <c r="O666" s="66" t="s">
        <v>207</v>
      </c>
      <c r="P666" s="66" t="s">
        <v>52</v>
      </c>
      <c r="Q666" s="66" t="s">
        <v>52</v>
      </c>
      <c r="R666" s="66" t="s">
        <v>52</v>
      </c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66" t="s">
        <v>52</v>
      </c>
      <c r="AW666" s="66" t="s">
        <v>52</v>
      </c>
      <c r="AX666" s="66" t="s">
        <v>52</v>
      </c>
      <c r="AY666" s="66" t="s">
        <v>52</v>
      </c>
      <c r="AZ666" s="66" t="s">
        <v>52</v>
      </c>
    </row>
    <row r="667" spans="1:52" ht="30" hidden="1" customHeight="1" x14ac:dyDescent="0.3">
      <c r="A667" s="75"/>
      <c r="B667" s="75"/>
      <c r="C667" s="75"/>
      <c r="D667" s="75"/>
      <c r="E667" s="80"/>
      <c r="F667" s="79"/>
      <c r="G667" s="80"/>
      <c r="H667" s="79"/>
      <c r="I667" s="80"/>
      <c r="J667" s="79"/>
      <c r="K667" s="80"/>
      <c r="L667" s="79"/>
      <c r="M667" s="75"/>
    </row>
    <row r="668" spans="1:52" ht="30" hidden="1" customHeight="1" x14ac:dyDescent="0.3">
      <c r="A668" s="230" t="s">
        <v>1362</v>
      </c>
      <c r="B668" s="230"/>
      <c r="C668" s="230"/>
      <c r="D668" s="230"/>
      <c r="E668" s="231"/>
      <c r="F668" s="232"/>
      <c r="G668" s="231"/>
      <c r="H668" s="232"/>
      <c r="I668" s="231"/>
      <c r="J668" s="232"/>
      <c r="K668" s="231"/>
      <c r="L668" s="232"/>
      <c r="M668" s="230"/>
      <c r="N668" s="78" t="s">
        <v>336</v>
      </c>
    </row>
    <row r="669" spans="1:52" ht="30" hidden="1" customHeight="1" x14ac:dyDescent="0.3">
      <c r="A669" s="65" t="s">
        <v>334</v>
      </c>
      <c r="B669" s="65" t="s">
        <v>52</v>
      </c>
      <c r="C669" s="65" t="s">
        <v>171</v>
      </c>
      <c r="D669" s="75">
        <v>8</v>
      </c>
      <c r="E669" s="80">
        <f>단가대비표!O42</f>
        <v>0</v>
      </c>
      <c r="F669" s="79">
        <f>TRUNC(E669*D669,1)</f>
        <v>0</v>
      </c>
      <c r="G669" s="80">
        <f>단가대비표!P42</f>
        <v>0</v>
      </c>
      <c r="H669" s="79">
        <f>TRUNC(G669*D669,1)</f>
        <v>0</v>
      </c>
      <c r="I669" s="80">
        <f>단가대비표!V42</f>
        <v>0</v>
      </c>
      <c r="J669" s="79">
        <f>TRUNC(I669*D669,1)</f>
        <v>0</v>
      </c>
      <c r="K669" s="80">
        <f t="shared" ref="K669:L671" si="160">TRUNC(E669+G669+I669,1)</f>
        <v>0</v>
      </c>
      <c r="L669" s="79">
        <f t="shared" si="160"/>
        <v>0</v>
      </c>
      <c r="M669" s="65" t="s">
        <v>52</v>
      </c>
      <c r="N669" s="66" t="s">
        <v>336</v>
      </c>
      <c r="O669" s="66" t="s">
        <v>1363</v>
      </c>
      <c r="P669" s="66" t="s">
        <v>64</v>
      </c>
      <c r="Q669" s="66" t="s">
        <v>64</v>
      </c>
      <c r="R669" s="66" t="s">
        <v>63</v>
      </c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66" t="s">
        <v>52</v>
      </c>
      <c r="AW669" s="66" t="s">
        <v>1364</v>
      </c>
      <c r="AX669" s="66" t="s">
        <v>52</v>
      </c>
      <c r="AY669" s="66" t="s">
        <v>52</v>
      </c>
      <c r="AZ669" s="66" t="s">
        <v>52</v>
      </c>
    </row>
    <row r="670" spans="1:52" ht="30" hidden="1" customHeight="1" x14ac:dyDescent="0.3">
      <c r="A670" s="65" t="s">
        <v>684</v>
      </c>
      <c r="B670" s="65" t="s">
        <v>588</v>
      </c>
      <c r="C670" s="65" t="s">
        <v>589</v>
      </c>
      <c r="D670" s="75">
        <v>0.28799999999999998</v>
      </c>
      <c r="E670" s="80">
        <f>단가대비표!O122</f>
        <v>0</v>
      </c>
      <c r="F670" s="79">
        <f>TRUNC(E670*D670,1)</f>
        <v>0</v>
      </c>
      <c r="G670" s="80">
        <f>단가대비표!P122</f>
        <v>273539</v>
      </c>
      <c r="H670" s="79">
        <f>TRUNC(G670*D670,1)</f>
        <v>78779.199999999997</v>
      </c>
      <c r="I670" s="80">
        <f>단가대비표!V122</f>
        <v>0</v>
      </c>
      <c r="J670" s="79">
        <f>TRUNC(I670*D670,1)</f>
        <v>0</v>
      </c>
      <c r="K670" s="80">
        <f t="shared" si="160"/>
        <v>273539</v>
      </c>
      <c r="L670" s="79">
        <f t="shared" si="160"/>
        <v>78779.199999999997</v>
      </c>
      <c r="M670" s="65" t="s">
        <v>52</v>
      </c>
      <c r="N670" s="66" t="s">
        <v>336</v>
      </c>
      <c r="O670" s="66" t="s">
        <v>685</v>
      </c>
      <c r="P670" s="66" t="s">
        <v>64</v>
      </c>
      <c r="Q670" s="66" t="s">
        <v>64</v>
      </c>
      <c r="R670" s="66" t="s">
        <v>63</v>
      </c>
      <c r="S670" s="76"/>
      <c r="T670" s="76"/>
      <c r="U670" s="76"/>
      <c r="V670" s="76">
        <v>1</v>
      </c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66" t="s">
        <v>52</v>
      </c>
      <c r="AW670" s="66" t="s">
        <v>1365</v>
      </c>
      <c r="AX670" s="66" t="s">
        <v>52</v>
      </c>
      <c r="AY670" s="66" t="s">
        <v>52</v>
      </c>
      <c r="AZ670" s="66" t="s">
        <v>52</v>
      </c>
    </row>
    <row r="671" spans="1:52" ht="30" hidden="1" customHeight="1" x14ac:dyDescent="0.3">
      <c r="A671" s="65" t="s">
        <v>687</v>
      </c>
      <c r="B671" s="65" t="s">
        <v>3057</v>
      </c>
      <c r="C671" s="65" t="s">
        <v>505</v>
      </c>
      <c r="D671" s="75">
        <v>1</v>
      </c>
      <c r="E671" s="80">
        <f>ROUND(0.02*H672,2)</f>
        <v>1575.58</v>
      </c>
      <c r="F671" s="79">
        <f>TRUNC(E671*D671,1)</f>
        <v>1575.5</v>
      </c>
      <c r="G671" s="80">
        <v>0</v>
      </c>
      <c r="H671" s="79">
        <f>TRUNC(G671*D671,1)</f>
        <v>0</v>
      </c>
      <c r="I671" s="80">
        <v>0</v>
      </c>
      <c r="J671" s="79">
        <f>TRUNC(I671*D671,1)</f>
        <v>0</v>
      </c>
      <c r="K671" s="80">
        <f t="shared" si="160"/>
        <v>1575.5</v>
      </c>
      <c r="L671" s="79">
        <f t="shared" si="160"/>
        <v>1575.5</v>
      </c>
      <c r="M671" s="65" t="s">
        <v>52</v>
      </c>
      <c r="N671" s="66" t="s">
        <v>336</v>
      </c>
      <c r="O671" s="66" t="s">
        <v>510</v>
      </c>
      <c r="P671" s="66" t="s">
        <v>64</v>
      </c>
      <c r="Q671" s="66" t="s">
        <v>64</v>
      </c>
      <c r="R671" s="66" t="s">
        <v>64</v>
      </c>
      <c r="S671" s="76">
        <v>1</v>
      </c>
      <c r="T671" s="76">
        <v>0</v>
      </c>
      <c r="U671" s="76">
        <v>0.03</v>
      </c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66" t="s">
        <v>52</v>
      </c>
      <c r="AW671" s="66" t="s">
        <v>1366</v>
      </c>
      <c r="AX671" s="66" t="s">
        <v>52</v>
      </c>
      <c r="AY671" s="66" t="s">
        <v>52</v>
      </c>
      <c r="AZ671" s="66" t="s">
        <v>52</v>
      </c>
    </row>
    <row r="672" spans="1:52" ht="30" hidden="1" customHeight="1" x14ac:dyDescent="0.3">
      <c r="A672" s="65" t="s">
        <v>595</v>
      </c>
      <c r="B672" s="65" t="s">
        <v>52</v>
      </c>
      <c r="C672" s="65" t="s">
        <v>52</v>
      </c>
      <c r="D672" s="75"/>
      <c r="E672" s="80"/>
      <c r="F672" s="79">
        <f>TRUNC(SUMIF(N669:N671, N668, F669:F671),0)</f>
        <v>1575</v>
      </c>
      <c r="G672" s="80"/>
      <c r="H672" s="79">
        <f>TRUNC(SUMIF(N669:N671, N668, H669:H671),0)</f>
        <v>78779</v>
      </c>
      <c r="I672" s="80"/>
      <c r="J672" s="79">
        <f>TRUNC(SUMIF(N669:N671, N668, J669:J671),0)</f>
        <v>0</v>
      </c>
      <c r="K672" s="80"/>
      <c r="L672" s="79">
        <f>F672+H672+J672</f>
        <v>80354</v>
      </c>
      <c r="M672" s="65" t="s">
        <v>52</v>
      </c>
      <c r="N672" s="66" t="s">
        <v>207</v>
      </c>
      <c r="O672" s="66" t="s">
        <v>207</v>
      </c>
      <c r="P672" s="66" t="s">
        <v>52</v>
      </c>
      <c r="Q672" s="66" t="s">
        <v>52</v>
      </c>
      <c r="R672" s="66" t="s">
        <v>52</v>
      </c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66" t="s">
        <v>52</v>
      </c>
      <c r="AW672" s="66" t="s">
        <v>52</v>
      </c>
      <c r="AX672" s="66" t="s">
        <v>52</v>
      </c>
      <c r="AY672" s="66" t="s">
        <v>52</v>
      </c>
      <c r="AZ672" s="66" t="s">
        <v>52</v>
      </c>
    </row>
    <row r="673" spans="1:52" ht="30" hidden="1" customHeight="1" x14ac:dyDescent="0.3">
      <c r="A673" s="75"/>
      <c r="B673" s="75"/>
      <c r="C673" s="75"/>
      <c r="D673" s="75"/>
      <c r="E673" s="80"/>
      <c r="F673" s="79"/>
      <c r="G673" s="80"/>
      <c r="H673" s="79"/>
      <c r="I673" s="80"/>
      <c r="J673" s="79"/>
      <c r="K673" s="80"/>
      <c r="L673" s="79"/>
      <c r="M673" s="75"/>
    </row>
    <row r="674" spans="1:52" ht="30" customHeight="1" x14ac:dyDescent="0.3">
      <c r="A674" s="230" t="s">
        <v>1367</v>
      </c>
      <c r="B674" s="230"/>
      <c r="C674" s="230"/>
      <c r="D674" s="230"/>
      <c r="E674" s="231"/>
      <c r="F674" s="232"/>
      <c r="G674" s="231"/>
      <c r="H674" s="232"/>
      <c r="I674" s="231"/>
      <c r="J674" s="232"/>
      <c r="K674" s="231"/>
      <c r="L674" s="232"/>
      <c r="M674" s="230"/>
      <c r="N674" s="78" t="s">
        <v>340</v>
      </c>
    </row>
    <row r="675" spans="1:52" ht="30" customHeight="1" x14ac:dyDescent="0.3">
      <c r="A675" s="65" t="s">
        <v>338</v>
      </c>
      <c r="B675" s="65" t="s">
        <v>1368</v>
      </c>
      <c r="C675" s="65" t="s">
        <v>176</v>
      </c>
      <c r="D675" s="75">
        <v>1</v>
      </c>
      <c r="E675" s="80">
        <f>일위대가목록!E95</f>
        <v>17209613</v>
      </c>
      <c r="F675" s="79">
        <f t="shared" ref="F675:F682" si="161">TRUNC(E675*D675,1)</f>
        <v>17209613</v>
      </c>
      <c r="G675" s="80">
        <f>일위대가목록!F95</f>
        <v>2668534</v>
      </c>
      <c r="H675" s="79">
        <f t="shared" ref="H675:H682" si="162">TRUNC(G675*D675,1)</f>
        <v>2668534</v>
      </c>
      <c r="I675" s="80">
        <f>일위대가목록!G95</f>
        <v>0</v>
      </c>
      <c r="J675" s="79">
        <f t="shared" ref="J675:J682" si="163">TRUNC(I675*D675,1)</f>
        <v>0</v>
      </c>
      <c r="K675" s="80">
        <f t="shared" ref="K675:L682" si="164">TRUNC(E675+G675+I675,1)</f>
        <v>19878147</v>
      </c>
      <c r="L675" s="79">
        <f t="shared" si="164"/>
        <v>19878147</v>
      </c>
      <c r="M675" s="65" t="s">
        <v>177</v>
      </c>
      <c r="N675" s="66" t="s">
        <v>52</v>
      </c>
      <c r="O675" s="66" t="s">
        <v>1369</v>
      </c>
      <c r="P675" s="66" t="s">
        <v>63</v>
      </c>
      <c r="Q675" s="66" t="s">
        <v>64</v>
      </c>
      <c r="R675" s="66" t="s">
        <v>64</v>
      </c>
      <c r="S675" s="76"/>
      <c r="T675" s="76"/>
      <c r="U675" s="76"/>
      <c r="V675" s="76">
        <v>1</v>
      </c>
      <c r="W675" s="76"/>
      <c r="X675" s="76">
        <v>3</v>
      </c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66" t="s">
        <v>1370</v>
      </c>
      <c r="AW675" s="66" t="s">
        <v>1371</v>
      </c>
      <c r="AX675" s="66" t="s">
        <v>52</v>
      </c>
      <c r="AY675" s="66" t="s">
        <v>52</v>
      </c>
      <c r="AZ675" s="66" t="s">
        <v>52</v>
      </c>
    </row>
    <row r="676" spans="1:52" ht="30" customHeight="1" x14ac:dyDescent="0.3">
      <c r="A676" s="65" t="s">
        <v>1372</v>
      </c>
      <c r="B676" s="65" t="s">
        <v>1373</v>
      </c>
      <c r="C676" s="65" t="s">
        <v>505</v>
      </c>
      <c r="D676" s="75">
        <v>1</v>
      </c>
      <c r="E676" s="80">
        <f>TRUNC(SUMIF(V675:V682, RIGHTB(O676, 1), F675:F682)*U676, 2)</f>
        <v>17209613</v>
      </c>
      <c r="F676" s="79">
        <f t="shared" si="161"/>
        <v>17209613</v>
      </c>
      <c r="G676" s="80">
        <v>0</v>
      </c>
      <c r="H676" s="79">
        <f t="shared" si="162"/>
        <v>0</v>
      </c>
      <c r="I676" s="80">
        <v>0</v>
      </c>
      <c r="J676" s="79">
        <f t="shared" si="163"/>
        <v>0</v>
      </c>
      <c r="K676" s="80">
        <f t="shared" si="164"/>
        <v>17209613</v>
      </c>
      <c r="L676" s="79">
        <f t="shared" si="164"/>
        <v>17209613</v>
      </c>
      <c r="M676" s="65" t="s">
        <v>52</v>
      </c>
      <c r="N676" s="66" t="s">
        <v>340</v>
      </c>
      <c r="O676" s="66" t="s">
        <v>510</v>
      </c>
      <c r="P676" s="66" t="s">
        <v>64</v>
      </c>
      <c r="Q676" s="66" t="s">
        <v>64</v>
      </c>
      <c r="R676" s="66" t="s">
        <v>64</v>
      </c>
      <c r="S676" s="76">
        <v>0</v>
      </c>
      <c r="T676" s="76">
        <v>0</v>
      </c>
      <c r="U676" s="76">
        <v>1</v>
      </c>
      <c r="V676" s="76"/>
      <c r="W676" s="76">
        <v>2</v>
      </c>
      <c r="X676" s="76"/>
      <c r="Y676" s="76"/>
      <c r="Z676" s="76">
        <v>5</v>
      </c>
      <c r="AA676" s="76">
        <v>6</v>
      </c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66" t="s">
        <v>52</v>
      </c>
      <c r="AW676" s="66" t="s">
        <v>1374</v>
      </c>
      <c r="AX676" s="66" t="s">
        <v>52</v>
      </c>
      <c r="AY676" s="66" t="s">
        <v>52</v>
      </c>
      <c r="AZ676" s="66" t="s">
        <v>52</v>
      </c>
    </row>
    <row r="677" spans="1:52" ht="30" customHeight="1" x14ac:dyDescent="0.3">
      <c r="A677" s="65" t="s">
        <v>1375</v>
      </c>
      <c r="B677" s="65" t="s">
        <v>1376</v>
      </c>
      <c r="C677" s="65" t="s">
        <v>505</v>
      </c>
      <c r="D677" s="75">
        <v>1</v>
      </c>
      <c r="E677" s="80">
        <f>TRUNC(SUMIF(W675:W682, RIGHTB(O677, 1), F675:F682)*U677, 2)</f>
        <v>177259.01</v>
      </c>
      <c r="F677" s="79">
        <f t="shared" si="161"/>
        <v>177259</v>
      </c>
      <c r="G677" s="80">
        <v>0</v>
      </c>
      <c r="H677" s="79">
        <f t="shared" si="162"/>
        <v>0</v>
      </c>
      <c r="I677" s="80">
        <v>0</v>
      </c>
      <c r="J677" s="79">
        <f t="shared" si="163"/>
        <v>0</v>
      </c>
      <c r="K677" s="80">
        <f t="shared" si="164"/>
        <v>177259</v>
      </c>
      <c r="L677" s="79">
        <f t="shared" si="164"/>
        <v>177259</v>
      </c>
      <c r="M677" s="65" t="s">
        <v>52</v>
      </c>
      <c r="N677" s="66" t="s">
        <v>340</v>
      </c>
      <c r="O677" s="66" t="s">
        <v>542</v>
      </c>
      <c r="P677" s="66" t="s">
        <v>64</v>
      </c>
      <c r="Q677" s="66" t="s">
        <v>64</v>
      </c>
      <c r="R677" s="66" t="s">
        <v>64</v>
      </c>
      <c r="S677" s="76">
        <v>0</v>
      </c>
      <c r="T677" s="76">
        <v>0</v>
      </c>
      <c r="U677" s="76">
        <v>1.03E-2</v>
      </c>
      <c r="V677" s="76"/>
      <c r="W677" s="76"/>
      <c r="X677" s="76"/>
      <c r="Y677" s="76"/>
      <c r="Z677" s="76">
        <v>5</v>
      </c>
      <c r="AA677" s="76">
        <v>6</v>
      </c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66" t="s">
        <v>52</v>
      </c>
      <c r="AW677" s="66" t="s">
        <v>1377</v>
      </c>
      <c r="AX677" s="66" t="s">
        <v>52</v>
      </c>
      <c r="AY677" s="66" t="s">
        <v>52</v>
      </c>
      <c r="AZ677" s="66" t="s">
        <v>52</v>
      </c>
    </row>
    <row r="678" spans="1:52" ht="30" customHeight="1" x14ac:dyDescent="0.3">
      <c r="A678" s="65" t="s">
        <v>1378</v>
      </c>
      <c r="B678" s="65" t="s">
        <v>3054</v>
      </c>
      <c r="C678" s="65" t="s">
        <v>505</v>
      </c>
      <c r="D678" s="75">
        <v>1</v>
      </c>
      <c r="E678" s="80">
        <f>ROUND(1.1453*SUM(H675),2)</f>
        <v>3056271.99</v>
      </c>
      <c r="F678" s="79">
        <f t="shared" si="161"/>
        <v>3056271.9</v>
      </c>
      <c r="G678" s="80">
        <v>0</v>
      </c>
      <c r="H678" s="79">
        <f t="shared" si="162"/>
        <v>0</v>
      </c>
      <c r="I678" s="80">
        <v>0</v>
      </c>
      <c r="J678" s="79">
        <f t="shared" si="163"/>
        <v>0</v>
      </c>
      <c r="K678" s="80">
        <f t="shared" si="164"/>
        <v>3056271.9</v>
      </c>
      <c r="L678" s="79">
        <f t="shared" si="164"/>
        <v>3056271.9</v>
      </c>
      <c r="M678" s="65" t="s">
        <v>52</v>
      </c>
      <c r="N678" s="66" t="s">
        <v>340</v>
      </c>
      <c r="O678" s="66" t="s">
        <v>914</v>
      </c>
      <c r="P678" s="66" t="s">
        <v>64</v>
      </c>
      <c r="Q678" s="66" t="s">
        <v>64</v>
      </c>
      <c r="R678" s="66" t="s">
        <v>64</v>
      </c>
      <c r="S678" s="76">
        <v>1</v>
      </c>
      <c r="T678" s="76">
        <v>0</v>
      </c>
      <c r="U678" s="76">
        <v>1.2453000000000001</v>
      </c>
      <c r="V678" s="76"/>
      <c r="W678" s="76"/>
      <c r="X678" s="76"/>
      <c r="Y678" s="76">
        <v>4</v>
      </c>
      <c r="Z678" s="76"/>
      <c r="AA678" s="76">
        <v>6</v>
      </c>
      <c r="AB678" s="76">
        <v>7</v>
      </c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66" t="s">
        <v>52</v>
      </c>
      <c r="AW678" s="66" t="s">
        <v>1379</v>
      </c>
      <c r="AX678" s="66" t="s">
        <v>52</v>
      </c>
      <c r="AY678" s="66" t="s">
        <v>52</v>
      </c>
      <c r="AZ678" s="66" t="s">
        <v>52</v>
      </c>
    </row>
    <row r="679" spans="1:52" ht="30" customHeight="1" x14ac:dyDescent="0.3">
      <c r="A679" s="65" t="s">
        <v>1380</v>
      </c>
      <c r="B679" s="65" t="s">
        <v>1381</v>
      </c>
      <c r="C679" s="65" t="s">
        <v>505</v>
      </c>
      <c r="D679" s="75">
        <v>1</v>
      </c>
      <c r="E679" s="80">
        <f>TRUNC(SUMIF(Y675:Y682, RIGHTB(O679, 1), F675:F682)*U679, 2)</f>
        <v>1066638.8899999999</v>
      </c>
      <c r="F679" s="79">
        <f t="shared" si="161"/>
        <v>1066638.8</v>
      </c>
      <c r="G679" s="80">
        <v>0</v>
      </c>
      <c r="H679" s="79">
        <f t="shared" si="162"/>
        <v>0</v>
      </c>
      <c r="I679" s="80">
        <v>0</v>
      </c>
      <c r="J679" s="79">
        <f t="shared" si="163"/>
        <v>0</v>
      </c>
      <c r="K679" s="80">
        <f t="shared" si="164"/>
        <v>1066638.8</v>
      </c>
      <c r="L679" s="79">
        <f t="shared" si="164"/>
        <v>1066638.8</v>
      </c>
      <c r="M679" s="65" t="s">
        <v>52</v>
      </c>
      <c r="N679" s="66" t="s">
        <v>340</v>
      </c>
      <c r="O679" s="66" t="s">
        <v>1382</v>
      </c>
      <c r="P679" s="66" t="s">
        <v>64</v>
      </c>
      <c r="Q679" s="66" t="s">
        <v>64</v>
      </c>
      <c r="R679" s="66" t="s">
        <v>64</v>
      </c>
      <c r="S679" s="76">
        <v>0</v>
      </c>
      <c r="T679" s="76">
        <v>0</v>
      </c>
      <c r="U679" s="76">
        <v>0.34899999999999998</v>
      </c>
      <c r="V679" s="76"/>
      <c r="W679" s="76"/>
      <c r="X679" s="76"/>
      <c r="Y679" s="76"/>
      <c r="Z679" s="76"/>
      <c r="AA679" s="76">
        <v>6</v>
      </c>
      <c r="AB679" s="76">
        <v>7</v>
      </c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66" t="s">
        <v>52</v>
      </c>
      <c r="AW679" s="66" t="s">
        <v>1383</v>
      </c>
      <c r="AX679" s="66" t="s">
        <v>52</v>
      </c>
      <c r="AY679" s="66" t="s">
        <v>52</v>
      </c>
      <c r="AZ679" s="66" t="s">
        <v>52</v>
      </c>
    </row>
    <row r="680" spans="1:52" ht="30" customHeight="1" x14ac:dyDescent="0.3">
      <c r="A680" s="65" t="s">
        <v>1384</v>
      </c>
      <c r="B680" s="65" t="s">
        <v>1385</v>
      </c>
      <c r="C680" s="65" t="s">
        <v>505</v>
      </c>
      <c r="D680" s="75">
        <v>1</v>
      </c>
      <c r="E680" s="80">
        <f>TRUNC(SUMIF(Z675:Z682, RIGHTB(O680, 1), F675:F682)*U680, 2)</f>
        <v>1556125.04</v>
      </c>
      <c r="F680" s="79">
        <f t="shared" si="161"/>
        <v>1556125</v>
      </c>
      <c r="G680" s="80">
        <v>0</v>
      </c>
      <c r="H680" s="79">
        <f t="shared" si="162"/>
        <v>0</v>
      </c>
      <c r="I680" s="80">
        <v>0</v>
      </c>
      <c r="J680" s="79">
        <f t="shared" si="163"/>
        <v>0</v>
      </c>
      <c r="K680" s="80">
        <f t="shared" si="164"/>
        <v>1556125</v>
      </c>
      <c r="L680" s="79">
        <f t="shared" si="164"/>
        <v>1556125</v>
      </c>
      <c r="M680" s="65" t="s">
        <v>52</v>
      </c>
      <c r="N680" s="66" t="s">
        <v>340</v>
      </c>
      <c r="O680" s="66" t="s">
        <v>1386</v>
      </c>
      <c r="P680" s="66" t="s">
        <v>64</v>
      </c>
      <c r="Q680" s="66" t="s">
        <v>64</v>
      </c>
      <c r="R680" s="66" t="s">
        <v>64</v>
      </c>
      <c r="S680" s="76">
        <v>0</v>
      </c>
      <c r="T680" s="76">
        <v>0</v>
      </c>
      <c r="U680" s="76">
        <v>8.9499999999999996E-2</v>
      </c>
      <c r="V680" s="76"/>
      <c r="W680" s="76"/>
      <c r="X680" s="76"/>
      <c r="Y680" s="76"/>
      <c r="Z680" s="76"/>
      <c r="AA680" s="76">
        <v>6</v>
      </c>
      <c r="AB680" s="76">
        <v>7</v>
      </c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66" t="s">
        <v>52</v>
      </c>
      <c r="AW680" s="66" t="s">
        <v>1387</v>
      </c>
      <c r="AX680" s="66" t="s">
        <v>52</v>
      </c>
      <c r="AY680" s="66" t="s">
        <v>52</v>
      </c>
      <c r="AZ680" s="66" t="s">
        <v>52</v>
      </c>
    </row>
    <row r="681" spans="1:52" ht="30" customHeight="1" x14ac:dyDescent="0.3">
      <c r="A681" s="65" t="s">
        <v>1388</v>
      </c>
      <c r="B681" s="65" t="s">
        <v>1389</v>
      </c>
      <c r="C681" s="65" t="s">
        <v>505</v>
      </c>
      <c r="D681" s="75">
        <v>1</v>
      </c>
      <c r="E681" s="80">
        <f>TRUNC(SUMIF(AA675:AA682, RIGHTB(O681, 1), F675:F682)*U681, 2)</f>
        <v>1614613.53</v>
      </c>
      <c r="F681" s="79">
        <f t="shared" si="161"/>
        <v>1614613.5</v>
      </c>
      <c r="G681" s="80">
        <v>0</v>
      </c>
      <c r="H681" s="79">
        <f t="shared" si="162"/>
        <v>0</v>
      </c>
      <c r="I681" s="80">
        <v>0</v>
      </c>
      <c r="J681" s="79">
        <f t="shared" si="163"/>
        <v>0</v>
      </c>
      <c r="K681" s="80">
        <f t="shared" si="164"/>
        <v>1614613.5</v>
      </c>
      <c r="L681" s="79">
        <f t="shared" si="164"/>
        <v>1614613.5</v>
      </c>
      <c r="M681" s="65" t="s">
        <v>52</v>
      </c>
      <c r="N681" s="66" t="s">
        <v>340</v>
      </c>
      <c r="O681" s="66" t="s">
        <v>1390</v>
      </c>
      <c r="P681" s="66" t="s">
        <v>64</v>
      </c>
      <c r="Q681" s="66" t="s">
        <v>64</v>
      </c>
      <c r="R681" s="66" t="s">
        <v>64</v>
      </c>
      <c r="S681" s="76">
        <v>0</v>
      </c>
      <c r="T681" s="76">
        <v>0</v>
      </c>
      <c r="U681" s="76">
        <v>7.0000000000000007E-2</v>
      </c>
      <c r="V681" s="76"/>
      <c r="W681" s="76"/>
      <c r="X681" s="76"/>
      <c r="Y681" s="76"/>
      <c r="Z681" s="76"/>
      <c r="AA681" s="76"/>
      <c r="AB681" s="76">
        <v>7</v>
      </c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66" t="s">
        <v>52</v>
      </c>
      <c r="AW681" s="66" t="s">
        <v>1391</v>
      </c>
      <c r="AX681" s="66" t="s">
        <v>52</v>
      </c>
      <c r="AY681" s="66" t="s">
        <v>52</v>
      </c>
      <c r="AZ681" s="66" t="s">
        <v>52</v>
      </c>
    </row>
    <row r="682" spans="1:52" ht="30" customHeight="1" x14ac:dyDescent="0.3">
      <c r="A682" s="65" t="s">
        <v>1392</v>
      </c>
      <c r="B682" s="65" t="s">
        <v>1393</v>
      </c>
      <c r="C682" s="65" t="s">
        <v>505</v>
      </c>
      <c r="D682" s="75">
        <v>1</v>
      </c>
      <c r="E682" s="80">
        <f>TRUNC(SUMIF(AB675:AB682, RIGHTB(O682, 1), F675:F682)*U682, 2)</f>
        <v>1823412.3</v>
      </c>
      <c r="F682" s="79">
        <f t="shared" si="161"/>
        <v>1823412.3</v>
      </c>
      <c r="G682" s="80">
        <v>0</v>
      </c>
      <c r="H682" s="79">
        <f t="shared" si="162"/>
        <v>0</v>
      </c>
      <c r="I682" s="80">
        <v>0</v>
      </c>
      <c r="J682" s="79">
        <f t="shared" si="163"/>
        <v>0</v>
      </c>
      <c r="K682" s="80">
        <f t="shared" si="164"/>
        <v>1823412.3</v>
      </c>
      <c r="L682" s="79">
        <f t="shared" si="164"/>
        <v>1823412.3</v>
      </c>
      <c r="M682" s="65" t="s">
        <v>52</v>
      </c>
      <c r="N682" s="66" t="s">
        <v>340</v>
      </c>
      <c r="O682" s="66" t="s">
        <v>1394</v>
      </c>
      <c r="P682" s="66" t="s">
        <v>64</v>
      </c>
      <c r="Q682" s="66" t="s">
        <v>64</v>
      </c>
      <c r="R682" s="66" t="s">
        <v>64</v>
      </c>
      <c r="S682" s="76">
        <v>0</v>
      </c>
      <c r="T682" s="76">
        <v>0</v>
      </c>
      <c r="U682" s="76">
        <v>0.25</v>
      </c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66" t="s">
        <v>52</v>
      </c>
      <c r="AW682" s="66" t="s">
        <v>1395</v>
      </c>
      <c r="AX682" s="66" t="s">
        <v>52</v>
      </c>
      <c r="AY682" s="66" t="s">
        <v>52</v>
      </c>
      <c r="AZ682" s="66" t="s">
        <v>52</v>
      </c>
    </row>
    <row r="683" spans="1:52" ht="30" customHeight="1" x14ac:dyDescent="0.3">
      <c r="A683" s="65" t="s">
        <v>595</v>
      </c>
      <c r="B683" s="65" t="s">
        <v>52</v>
      </c>
      <c r="C683" s="65" t="s">
        <v>52</v>
      </c>
      <c r="D683" s="75"/>
      <c r="E683" s="80"/>
      <c r="F683" s="79">
        <f>TRUNC(SUMIF(N675:N682, N674, F675:F682),0)</f>
        <v>26503933</v>
      </c>
      <c r="G683" s="80"/>
      <c r="H683" s="79">
        <f>TRUNC(SUMIF(N675:N682, N674, H675:H682),0)</f>
        <v>0</v>
      </c>
      <c r="I683" s="80"/>
      <c r="J683" s="79">
        <f>TRUNC(SUMIF(N675:N682, N674, J675:J682),0)</f>
        <v>0</v>
      </c>
      <c r="K683" s="80"/>
      <c r="L683" s="79">
        <f>F683+H683+J683</f>
        <v>26503933</v>
      </c>
      <c r="M683" s="65" t="s">
        <v>52</v>
      </c>
      <c r="N683" s="66" t="s">
        <v>207</v>
      </c>
      <c r="O683" s="66" t="s">
        <v>207</v>
      </c>
      <c r="P683" s="66" t="s">
        <v>52</v>
      </c>
      <c r="Q683" s="66" t="s">
        <v>52</v>
      </c>
      <c r="R683" s="66" t="s">
        <v>52</v>
      </c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66" t="s">
        <v>52</v>
      </c>
      <c r="AW683" s="66" t="s">
        <v>52</v>
      </c>
      <c r="AX683" s="66" t="s">
        <v>52</v>
      </c>
      <c r="AY683" s="66" t="s">
        <v>52</v>
      </c>
      <c r="AZ683" s="66" t="s">
        <v>52</v>
      </c>
    </row>
    <row r="684" spans="1:52" ht="30" customHeight="1" x14ac:dyDescent="0.3">
      <c r="A684" s="75"/>
      <c r="B684" s="75"/>
      <c r="C684" s="75"/>
      <c r="D684" s="75"/>
      <c r="E684" s="80"/>
      <c r="F684" s="79"/>
      <c r="G684" s="80"/>
      <c r="H684" s="79"/>
      <c r="I684" s="80"/>
      <c r="J684" s="79"/>
      <c r="K684" s="80"/>
      <c r="L684" s="79"/>
      <c r="M684" s="75"/>
    </row>
    <row r="685" spans="1:52" ht="30" customHeight="1" x14ac:dyDescent="0.3">
      <c r="A685" s="230" t="s">
        <v>1396</v>
      </c>
      <c r="B685" s="230"/>
      <c r="C685" s="230"/>
      <c r="D685" s="230"/>
      <c r="E685" s="231"/>
      <c r="F685" s="232"/>
      <c r="G685" s="231"/>
      <c r="H685" s="232"/>
      <c r="I685" s="231"/>
      <c r="J685" s="232"/>
      <c r="K685" s="231"/>
      <c r="L685" s="232"/>
      <c r="M685" s="230"/>
      <c r="N685" s="78" t="s">
        <v>1369</v>
      </c>
    </row>
    <row r="686" spans="1:52" ht="30" customHeight="1" x14ac:dyDescent="0.3">
      <c r="A686" s="65" t="s">
        <v>1398</v>
      </c>
      <c r="B686" s="65" t="s">
        <v>1399</v>
      </c>
      <c r="C686" s="65" t="s">
        <v>176</v>
      </c>
      <c r="D686" s="75">
        <v>1</v>
      </c>
      <c r="E686" s="80">
        <f>단가대비표!O139</f>
        <v>2720500</v>
      </c>
      <c r="F686" s="79">
        <f t="shared" ref="F686:F730" si="165">TRUNC(E686*D686,1)</f>
        <v>2720500</v>
      </c>
      <c r="G686" s="80">
        <f>단가대비표!P139</f>
        <v>0</v>
      </c>
      <c r="H686" s="79">
        <f t="shared" ref="H686:H730" si="166">TRUNC(G686*D686,1)</f>
        <v>0</v>
      </c>
      <c r="I686" s="80">
        <f>단가대비표!V139</f>
        <v>0</v>
      </c>
      <c r="J686" s="79">
        <f t="shared" ref="J686:J730" si="167">TRUNC(I686*D686,1)</f>
        <v>0</v>
      </c>
      <c r="K686" s="80">
        <f t="shared" ref="K686:K730" si="168">TRUNC(E686+G686+I686,1)</f>
        <v>2720500</v>
      </c>
      <c r="L686" s="79">
        <f t="shared" ref="L686:L730" si="169">TRUNC(F686+H686+J686,1)</f>
        <v>2720500</v>
      </c>
      <c r="M686" s="65" t="s">
        <v>52</v>
      </c>
      <c r="N686" s="66" t="s">
        <v>1369</v>
      </c>
      <c r="O686" s="66" t="s">
        <v>1400</v>
      </c>
      <c r="P686" s="66" t="s">
        <v>64</v>
      </c>
      <c r="Q686" s="66" t="s">
        <v>64</v>
      </c>
      <c r="R686" s="66" t="s">
        <v>63</v>
      </c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66" t="s">
        <v>52</v>
      </c>
      <c r="AW686" s="66" t="s">
        <v>1401</v>
      </c>
      <c r="AX686" s="66" t="s">
        <v>52</v>
      </c>
      <c r="AY686" s="66" t="s">
        <v>52</v>
      </c>
      <c r="AZ686" s="66" t="s">
        <v>52</v>
      </c>
    </row>
    <row r="687" spans="1:52" ht="30" customHeight="1" x14ac:dyDescent="0.3">
      <c r="A687" s="65" t="s">
        <v>1402</v>
      </c>
      <c r="B687" s="65" t="s">
        <v>52</v>
      </c>
      <c r="C687" s="65" t="s">
        <v>137</v>
      </c>
      <c r="D687" s="75">
        <v>3</v>
      </c>
      <c r="E687" s="80">
        <f>단가대비표!O140</f>
        <v>39500</v>
      </c>
      <c r="F687" s="79">
        <f t="shared" si="165"/>
        <v>118500</v>
      </c>
      <c r="G687" s="80">
        <f>단가대비표!P140</f>
        <v>0</v>
      </c>
      <c r="H687" s="79">
        <f t="shared" si="166"/>
        <v>0</v>
      </c>
      <c r="I687" s="80">
        <f>단가대비표!V140</f>
        <v>0</v>
      </c>
      <c r="J687" s="79">
        <f t="shared" si="167"/>
        <v>0</v>
      </c>
      <c r="K687" s="80">
        <f t="shared" si="168"/>
        <v>39500</v>
      </c>
      <c r="L687" s="79">
        <f t="shared" si="169"/>
        <v>118500</v>
      </c>
      <c r="M687" s="65" t="s">
        <v>52</v>
      </c>
      <c r="N687" s="66" t="s">
        <v>1369</v>
      </c>
      <c r="O687" s="66" t="s">
        <v>1403</v>
      </c>
      <c r="P687" s="66" t="s">
        <v>64</v>
      </c>
      <c r="Q687" s="66" t="s">
        <v>64</v>
      </c>
      <c r="R687" s="66" t="s">
        <v>63</v>
      </c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66" t="s">
        <v>52</v>
      </c>
      <c r="AW687" s="66" t="s">
        <v>1404</v>
      </c>
      <c r="AX687" s="66" t="s">
        <v>52</v>
      </c>
      <c r="AY687" s="66" t="s">
        <v>52</v>
      </c>
      <c r="AZ687" s="66" t="s">
        <v>52</v>
      </c>
    </row>
    <row r="688" spans="1:52" ht="30" customHeight="1" x14ac:dyDescent="0.3">
      <c r="A688" s="65" t="s">
        <v>1405</v>
      </c>
      <c r="B688" s="65" t="s">
        <v>1406</v>
      </c>
      <c r="C688" s="65" t="s">
        <v>137</v>
      </c>
      <c r="D688" s="75">
        <v>2</v>
      </c>
      <c r="E688" s="80">
        <f>단가대비표!O141</f>
        <v>5690</v>
      </c>
      <c r="F688" s="79">
        <f t="shared" si="165"/>
        <v>11380</v>
      </c>
      <c r="G688" s="80">
        <f>단가대비표!P141</f>
        <v>0</v>
      </c>
      <c r="H688" s="79">
        <f t="shared" si="166"/>
        <v>0</v>
      </c>
      <c r="I688" s="80">
        <f>단가대비표!V141</f>
        <v>0</v>
      </c>
      <c r="J688" s="79">
        <f t="shared" si="167"/>
        <v>0</v>
      </c>
      <c r="K688" s="80">
        <f t="shared" si="168"/>
        <v>5690</v>
      </c>
      <c r="L688" s="79">
        <f t="shared" si="169"/>
        <v>11380</v>
      </c>
      <c r="M688" s="65" t="s">
        <v>52</v>
      </c>
      <c r="N688" s="66" t="s">
        <v>1369</v>
      </c>
      <c r="O688" s="66" t="s">
        <v>1407</v>
      </c>
      <c r="P688" s="66" t="s">
        <v>64</v>
      </c>
      <c r="Q688" s="66" t="s">
        <v>64</v>
      </c>
      <c r="R688" s="66" t="s">
        <v>63</v>
      </c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66" t="s">
        <v>52</v>
      </c>
      <c r="AW688" s="66" t="s">
        <v>1408</v>
      </c>
      <c r="AX688" s="66" t="s">
        <v>52</v>
      </c>
      <c r="AY688" s="66" t="s">
        <v>52</v>
      </c>
      <c r="AZ688" s="66" t="s">
        <v>52</v>
      </c>
    </row>
    <row r="689" spans="1:52" ht="30" customHeight="1" x14ac:dyDescent="0.3">
      <c r="A689" s="65" t="s">
        <v>1409</v>
      </c>
      <c r="B689" s="65" t="s">
        <v>52</v>
      </c>
      <c r="C689" s="65" t="s">
        <v>137</v>
      </c>
      <c r="D689" s="75">
        <v>2</v>
      </c>
      <c r="E689" s="80">
        <f>단가대비표!O142</f>
        <v>10000</v>
      </c>
      <c r="F689" s="79">
        <f t="shared" si="165"/>
        <v>20000</v>
      </c>
      <c r="G689" s="80">
        <f>단가대비표!P142</f>
        <v>0</v>
      </c>
      <c r="H689" s="79">
        <f t="shared" si="166"/>
        <v>0</v>
      </c>
      <c r="I689" s="80">
        <f>단가대비표!V142</f>
        <v>0</v>
      </c>
      <c r="J689" s="79">
        <f t="shared" si="167"/>
        <v>0</v>
      </c>
      <c r="K689" s="80">
        <f t="shared" si="168"/>
        <v>10000</v>
      </c>
      <c r="L689" s="79">
        <f t="shared" si="169"/>
        <v>20000</v>
      </c>
      <c r="M689" s="65" t="s">
        <v>52</v>
      </c>
      <c r="N689" s="66" t="s">
        <v>1369</v>
      </c>
      <c r="O689" s="66" t="s">
        <v>1410</v>
      </c>
      <c r="P689" s="66" t="s">
        <v>64</v>
      </c>
      <c r="Q689" s="66" t="s">
        <v>64</v>
      </c>
      <c r="R689" s="66" t="s">
        <v>63</v>
      </c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66" t="s">
        <v>52</v>
      </c>
      <c r="AW689" s="66" t="s">
        <v>1411</v>
      </c>
      <c r="AX689" s="66" t="s">
        <v>52</v>
      </c>
      <c r="AY689" s="66" t="s">
        <v>52</v>
      </c>
      <c r="AZ689" s="66" t="s">
        <v>52</v>
      </c>
    </row>
    <row r="690" spans="1:52" ht="30" customHeight="1" x14ac:dyDescent="0.3">
      <c r="A690" s="65" t="s">
        <v>1412</v>
      </c>
      <c r="B690" s="65" t="s">
        <v>1413</v>
      </c>
      <c r="C690" s="65" t="s">
        <v>137</v>
      </c>
      <c r="D690" s="75">
        <v>2</v>
      </c>
      <c r="E690" s="80">
        <f>단가대비표!O143</f>
        <v>5690</v>
      </c>
      <c r="F690" s="79">
        <f t="shared" si="165"/>
        <v>11380</v>
      </c>
      <c r="G690" s="80">
        <f>단가대비표!P143</f>
        <v>0</v>
      </c>
      <c r="H690" s="79">
        <f t="shared" si="166"/>
        <v>0</v>
      </c>
      <c r="I690" s="80">
        <f>단가대비표!V143</f>
        <v>0</v>
      </c>
      <c r="J690" s="79">
        <f t="shared" si="167"/>
        <v>0</v>
      </c>
      <c r="K690" s="80">
        <f t="shared" si="168"/>
        <v>5690</v>
      </c>
      <c r="L690" s="79">
        <f t="shared" si="169"/>
        <v>11380</v>
      </c>
      <c r="M690" s="65" t="s">
        <v>52</v>
      </c>
      <c r="N690" s="66" t="s">
        <v>1369</v>
      </c>
      <c r="O690" s="66" t="s">
        <v>1414</v>
      </c>
      <c r="P690" s="66" t="s">
        <v>64</v>
      </c>
      <c r="Q690" s="66" t="s">
        <v>64</v>
      </c>
      <c r="R690" s="66" t="s">
        <v>63</v>
      </c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66" t="s">
        <v>52</v>
      </c>
      <c r="AW690" s="66" t="s">
        <v>1415</v>
      </c>
      <c r="AX690" s="66" t="s">
        <v>52</v>
      </c>
      <c r="AY690" s="66" t="s">
        <v>52</v>
      </c>
      <c r="AZ690" s="66" t="s">
        <v>52</v>
      </c>
    </row>
    <row r="691" spans="1:52" ht="30" customHeight="1" x14ac:dyDescent="0.3">
      <c r="A691" s="65" t="s">
        <v>1416</v>
      </c>
      <c r="B691" s="65" t="s">
        <v>1417</v>
      </c>
      <c r="C691" s="65" t="s">
        <v>137</v>
      </c>
      <c r="D691" s="75">
        <v>2</v>
      </c>
      <c r="E691" s="80">
        <f>단가대비표!O144</f>
        <v>36000</v>
      </c>
      <c r="F691" s="79">
        <f t="shared" si="165"/>
        <v>72000</v>
      </c>
      <c r="G691" s="80">
        <f>단가대비표!P144</f>
        <v>0</v>
      </c>
      <c r="H691" s="79">
        <f t="shared" si="166"/>
        <v>0</v>
      </c>
      <c r="I691" s="80">
        <f>단가대비표!V144</f>
        <v>0</v>
      </c>
      <c r="J691" s="79">
        <f t="shared" si="167"/>
        <v>0</v>
      </c>
      <c r="K691" s="80">
        <f t="shared" si="168"/>
        <v>36000</v>
      </c>
      <c r="L691" s="79">
        <f t="shared" si="169"/>
        <v>72000</v>
      </c>
      <c r="M691" s="65" t="s">
        <v>52</v>
      </c>
      <c r="N691" s="66" t="s">
        <v>1369</v>
      </c>
      <c r="O691" s="66" t="s">
        <v>1418</v>
      </c>
      <c r="P691" s="66" t="s">
        <v>64</v>
      </c>
      <c r="Q691" s="66" t="s">
        <v>64</v>
      </c>
      <c r="R691" s="66" t="s">
        <v>63</v>
      </c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66" t="s">
        <v>52</v>
      </c>
      <c r="AW691" s="66" t="s">
        <v>1419</v>
      </c>
      <c r="AX691" s="66" t="s">
        <v>52</v>
      </c>
      <c r="AY691" s="66" t="s">
        <v>52</v>
      </c>
      <c r="AZ691" s="66" t="s">
        <v>52</v>
      </c>
    </row>
    <row r="692" spans="1:52" ht="30" customHeight="1" x14ac:dyDescent="0.3">
      <c r="A692" s="65" t="s">
        <v>1420</v>
      </c>
      <c r="B692" s="65" t="s">
        <v>1421</v>
      </c>
      <c r="C692" s="65" t="s">
        <v>137</v>
      </c>
      <c r="D692" s="75">
        <v>3</v>
      </c>
      <c r="E692" s="80">
        <f>단가대비표!O145</f>
        <v>3000</v>
      </c>
      <c r="F692" s="79">
        <f t="shared" si="165"/>
        <v>9000</v>
      </c>
      <c r="G692" s="80">
        <f>단가대비표!P145</f>
        <v>0</v>
      </c>
      <c r="H692" s="79">
        <f t="shared" si="166"/>
        <v>0</v>
      </c>
      <c r="I692" s="80">
        <f>단가대비표!V145</f>
        <v>0</v>
      </c>
      <c r="J692" s="79">
        <f t="shared" si="167"/>
        <v>0</v>
      </c>
      <c r="K692" s="80">
        <f t="shared" si="168"/>
        <v>3000</v>
      </c>
      <c r="L692" s="79">
        <f t="shared" si="169"/>
        <v>9000</v>
      </c>
      <c r="M692" s="65" t="s">
        <v>52</v>
      </c>
      <c r="N692" s="66" t="s">
        <v>1369</v>
      </c>
      <c r="O692" s="66" t="s">
        <v>1422</v>
      </c>
      <c r="P692" s="66" t="s">
        <v>64</v>
      </c>
      <c r="Q692" s="66" t="s">
        <v>64</v>
      </c>
      <c r="R692" s="66" t="s">
        <v>63</v>
      </c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66" t="s">
        <v>52</v>
      </c>
      <c r="AW692" s="66" t="s">
        <v>1423</v>
      </c>
      <c r="AX692" s="66" t="s">
        <v>52</v>
      </c>
      <c r="AY692" s="66" t="s">
        <v>52</v>
      </c>
      <c r="AZ692" s="66" t="s">
        <v>52</v>
      </c>
    </row>
    <row r="693" spans="1:52" ht="30" customHeight="1" x14ac:dyDescent="0.3">
      <c r="A693" s="65" t="s">
        <v>1424</v>
      </c>
      <c r="B693" s="65" t="s">
        <v>1425</v>
      </c>
      <c r="C693" s="65" t="s">
        <v>137</v>
      </c>
      <c r="D693" s="75">
        <v>2</v>
      </c>
      <c r="E693" s="80">
        <f>단가대비표!O146</f>
        <v>4100</v>
      </c>
      <c r="F693" s="79">
        <f t="shared" si="165"/>
        <v>8200</v>
      </c>
      <c r="G693" s="80">
        <f>단가대비표!P146</f>
        <v>0</v>
      </c>
      <c r="H693" s="79">
        <f t="shared" si="166"/>
        <v>0</v>
      </c>
      <c r="I693" s="80">
        <f>단가대비표!V146</f>
        <v>0</v>
      </c>
      <c r="J693" s="79">
        <f t="shared" si="167"/>
        <v>0</v>
      </c>
      <c r="K693" s="80">
        <f t="shared" si="168"/>
        <v>4100</v>
      </c>
      <c r="L693" s="79">
        <f t="shared" si="169"/>
        <v>8200</v>
      </c>
      <c r="M693" s="65" t="s">
        <v>52</v>
      </c>
      <c r="N693" s="66" t="s">
        <v>1369</v>
      </c>
      <c r="O693" s="66" t="s">
        <v>1426</v>
      </c>
      <c r="P693" s="66" t="s">
        <v>64</v>
      </c>
      <c r="Q693" s="66" t="s">
        <v>64</v>
      </c>
      <c r="R693" s="66" t="s">
        <v>63</v>
      </c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66" t="s">
        <v>52</v>
      </c>
      <c r="AW693" s="66" t="s">
        <v>1427</v>
      </c>
      <c r="AX693" s="66" t="s">
        <v>52</v>
      </c>
      <c r="AY693" s="66" t="s">
        <v>52</v>
      </c>
      <c r="AZ693" s="66" t="s">
        <v>52</v>
      </c>
    </row>
    <row r="694" spans="1:52" ht="30" customHeight="1" x14ac:dyDescent="0.3">
      <c r="A694" s="65" t="s">
        <v>1428</v>
      </c>
      <c r="B694" s="65" t="s">
        <v>1429</v>
      </c>
      <c r="C694" s="65" t="s">
        <v>137</v>
      </c>
      <c r="D694" s="75">
        <v>2</v>
      </c>
      <c r="E694" s="80">
        <f>단가대비표!O147</f>
        <v>4500</v>
      </c>
      <c r="F694" s="79">
        <f t="shared" si="165"/>
        <v>9000</v>
      </c>
      <c r="G694" s="80">
        <f>단가대비표!P147</f>
        <v>0</v>
      </c>
      <c r="H694" s="79">
        <f t="shared" si="166"/>
        <v>0</v>
      </c>
      <c r="I694" s="80">
        <f>단가대비표!V147</f>
        <v>0</v>
      </c>
      <c r="J694" s="79">
        <f t="shared" si="167"/>
        <v>0</v>
      </c>
      <c r="K694" s="80">
        <f t="shared" si="168"/>
        <v>4500</v>
      </c>
      <c r="L694" s="79">
        <f t="shared" si="169"/>
        <v>9000</v>
      </c>
      <c r="M694" s="65" t="s">
        <v>52</v>
      </c>
      <c r="N694" s="66" t="s">
        <v>1369</v>
      </c>
      <c r="O694" s="66" t="s">
        <v>1430</v>
      </c>
      <c r="P694" s="66" t="s">
        <v>64</v>
      </c>
      <c r="Q694" s="66" t="s">
        <v>64</v>
      </c>
      <c r="R694" s="66" t="s">
        <v>63</v>
      </c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66" t="s">
        <v>52</v>
      </c>
      <c r="AW694" s="66" t="s">
        <v>1431</v>
      </c>
      <c r="AX694" s="66" t="s">
        <v>52</v>
      </c>
      <c r="AY694" s="66" t="s">
        <v>52</v>
      </c>
      <c r="AZ694" s="66" t="s">
        <v>52</v>
      </c>
    </row>
    <row r="695" spans="1:52" ht="30" customHeight="1" x14ac:dyDescent="0.3">
      <c r="A695" s="65" t="s">
        <v>1432</v>
      </c>
      <c r="B695" s="65" t="s">
        <v>1433</v>
      </c>
      <c r="C695" s="65" t="s">
        <v>137</v>
      </c>
      <c r="D695" s="75">
        <v>1</v>
      </c>
      <c r="E695" s="80">
        <f>단가대비표!O148</f>
        <v>13970</v>
      </c>
      <c r="F695" s="79">
        <f t="shared" si="165"/>
        <v>13970</v>
      </c>
      <c r="G695" s="80">
        <f>단가대비표!P148</f>
        <v>0</v>
      </c>
      <c r="H695" s="79">
        <f t="shared" si="166"/>
        <v>0</v>
      </c>
      <c r="I695" s="80">
        <f>단가대비표!V148</f>
        <v>0</v>
      </c>
      <c r="J695" s="79">
        <f t="shared" si="167"/>
        <v>0</v>
      </c>
      <c r="K695" s="80">
        <f t="shared" si="168"/>
        <v>13970</v>
      </c>
      <c r="L695" s="79">
        <f t="shared" si="169"/>
        <v>13970</v>
      </c>
      <c r="M695" s="65" t="s">
        <v>52</v>
      </c>
      <c r="N695" s="66" t="s">
        <v>1369</v>
      </c>
      <c r="O695" s="66" t="s">
        <v>1434</v>
      </c>
      <c r="P695" s="66" t="s">
        <v>64</v>
      </c>
      <c r="Q695" s="66" t="s">
        <v>64</v>
      </c>
      <c r="R695" s="66" t="s">
        <v>63</v>
      </c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66" t="s">
        <v>52</v>
      </c>
      <c r="AW695" s="66" t="s">
        <v>1435</v>
      </c>
      <c r="AX695" s="66" t="s">
        <v>52</v>
      </c>
      <c r="AY695" s="66" t="s">
        <v>52</v>
      </c>
      <c r="AZ695" s="66" t="s">
        <v>52</v>
      </c>
    </row>
    <row r="696" spans="1:52" ht="30" customHeight="1" x14ac:dyDescent="0.3">
      <c r="A696" s="65" t="s">
        <v>1436</v>
      </c>
      <c r="B696" s="65" t="s">
        <v>1437</v>
      </c>
      <c r="C696" s="65" t="s">
        <v>137</v>
      </c>
      <c r="D696" s="75">
        <v>1</v>
      </c>
      <c r="E696" s="80">
        <f>단가대비표!O149</f>
        <v>15970</v>
      </c>
      <c r="F696" s="79">
        <f t="shared" si="165"/>
        <v>15970</v>
      </c>
      <c r="G696" s="80">
        <f>단가대비표!P149</f>
        <v>0</v>
      </c>
      <c r="H696" s="79">
        <f t="shared" si="166"/>
        <v>0</v>
      </c>
      <c r="I696" s="80">
        <f>단가대비표!V149</f>
        <v>0</v>
      </c>
      <c r="J696" s="79">
        <f t="shared" si="167"/>
        <v>0</v>
      </c>
      <c r="K696" s="80">
        <f t="shared" si="168"/>
        <v>15970</v>
      </c>
      <c r="L696" s="79">
        <f t="shared" si="169"/>
        <v>15970</v>
      </c>
      <c r="M696" s="65" t="s">
        <v>52</v>
      </c>
      <c r="N696" s="66" t="s">
        <v>1369</v>
      </c>
      <c r="O696" s="66" t="s">
        <v>1438</v>
      </c>
      <c r="P696" s="66" t="s">
        <v>64</v>
      </c>
      <c r="Q696" s="66" t="s">
        <v>64</v>
      </c>
      <c r="R696" s="66" t="s">
        <v>63</v>
      </c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66" t="s">
        <v>52</v>
      </c>
      <c r="AW696" s="66" t="s">
        <v>1439</v>
      </c>
      <c r="AX696" s="66" t="s">
        <v>52</v>
      </c>
      <c r="AY696" s="66" t="s">
        <v>52</v>
      </c>
      <c r="AZ696" s="66" t="s">
        <v>52</v>
      </c>
    </row>
    <row r="697" spans="1:52" ht="30" customHeight="1" x14ac:dyDescent="0.3">
      <c r="A697" s="65" t="s">
        <v>1440</v>
      </c>
      <c r="B697" s="65" t="s">
        <v>1441</v>
      </c>
      <c r="C697" s="65" t="s">
        <v>137</v>
      </c>
      <c r="D697" s="75">
        <v>1</v>
      </c>
      <c r="E697" s="80">
        <f>단가대비표!O150</f>
        <v>2567</v>
      </c>
      <c r="F697" s="79">
        <f t="shared" si="165"/>
        <v>2567</v>
      </c>
      <c r="G697" s="80">
        <f>단가대비표!P150</f>
        <v>0</v>
      </c>
      <c r="H697" s="79">
        <f t="shared" si="166"/>
        <v>0</v>
      </c>
      <c r="I697" s="80">
        <f>단가대비표!V150</f>
        <v>0</v>
      </c>
      <c r="J697" s="79">
        <f t="shared" si="167"/>
        <v>0</v>
      </c>
      <c r="K697" s="80">
        <f t="shared" si="168"/>
        <v>2567</v>
      </c>
      <c r="L697" s="79">
        <f t="shared" si="169"/>
        <v>2567</v>
      </c>
      <c r="M697" s="65" t="s">
        <v>52</v>
      </c>
      <c r="N697" s="66" t="s">
        <v>1369</v>
      </c>
      <c r="O697" s="66" t="s">
        <v>1442</v>
      </c>
      <c r="P697" s="66" t="s">
        <v>64</v>
      </c>
      <c r="Q697" s="66" t="s">
        <v>64</v>
      </c>
      <c r="R697" s="66" t="s">
        <v>63</v>
      </c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66" t="s">
        <v>52</v>
      </c>
      <c r="AW697" s="66" t="s">
        <v>1443</v>
      </c>
      <c r="AX697" s="66" t="s">
        <v>52</v>
      </c>
      <c r="AY697" s="66" t="s">
        <v>52</v>
      </c>
      <c r="AZ697" s="66" t="s">
        <v>52</v>
      </c>
    </row>
    <row r="698" spans="1:52" ht="30" customHeight="1" x14ac:dyDescent="0.3">
      <c r="A698" s="65" t="s">
        <v>1444</v>
      </c>
      <c r="B698" s="65" t="s">
        <v>1445</v>
      </c>
      <c r="C698" s="65" t="s">
        <v>734</v>
      </c>
      <c r="D698" s="75">
        <v>13.68</v>
      </c>
      <c r="E698" s="80">
        <f>단가대비표!O151</f>
        <v>43165</v>
      </c>
      <c r="F698" s="79">
        <f t="shared" si="165"/>
        <v>590497.19999999995</v>
      </c>
      <c r="G698" s="80">
        <f>단가대비표!P151</f>
        <v>0</v>
      </c>
      <c r="H698" s="79">
        <f t="shared" si="166"/>
        <v>0</v>
      </c>
      <c r="I698" s="80">
        <f>단가대비표!V151</f>
        <v>0</v>
      </c>
      <c r="J698" s="79">
        <f t="shared" si="167"/>
        <v>0</v>
      </c>
      <c r="K698" s="80">
        <f t="shared" si="168"/>
        <v>43165</v>
      </c>
      <c r="L698" s="79">
        <f t="shared" si="169"/>
        <v>590497.19999999995</v>
      </c>
      <c r="M698" s="65" t="s">
        <v>52</v>
      </c>
      <c r="N698" s="66" t="s">
        <v>1369</v>
      </c>
      <c r="O698" s="66" t="s">
        <v>1446</v>
      </c>
      <c r="P698" s="66" t="s">
        <v>64</v>
      </c>
      <c r="Q698" s="66" t="s">
        <v>64</v>
      </c>
      <c r="R698" s="66" t="s">
        <v>63</v>
      </c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66" t="s">
        <v>52</v>
      </c>
      <c r="AW698" s="66" t="s">
        <v>1447</v>
      </c>
      <c r="AX698" s="66" t="s">
        <v>52</v>
      </c>
      <c r="AY698" s="66" t="s">
        <v>52</v>
      </c>
      <c r="AZ698" s="66" t="s">
        <v>52</v>
      </c>
    </row>
    <row r="699" spans="1:52" ht="30" customHeight="1" x14ac:dyDescent="0.3">
      <c r="A699" s="65" t="s">
        <v>1448</v>
      </c>
      <c r="B699" s="65" t="s">
        <v>1449</v>
      </c>
      <c r="C699" s="65" t="s">
        <v>734</v>
      </c>
      <c r="D699" s="75">
        <v>13.68</v>
      </c>
      <c r="E699" s="80">
        <f>단가대비표!O152</f>
        <v>7000</v>
      </c>
      <c r="F699" s="79">
        <f t="shared" si="165"/>
        <v>95760</v>
      </c>
      <c r="G699" s="80">
        <f>단가대비표!P152</f>
        <v>0</v>
      </c>
      <c r="H699" s="79">
        <f t="shared" si="166"/>
        <v>0</v>
      </c>
      <c r="I699" s="80">
        <f>단가대비표!V152</f>
        <v>0</v>
      </c>
      <c r="J699" s="79">
        <f t="shared" si="167"/>
        <v>0</v>
      </c>
      <c r="K699" s="80">
        <f t="shared" si="168"/>
        <v>7000</v>
      </c>
      <c r="L699" s="79">
        <f t="shared" si="169"/>
        <v>95760</v>
      </c>
      <c r="M699" s="65" t="s">
        <v>52</v>
      </c>
      <c r="N699" s="66" t="s">
        <v>1369</v>
      </c>
      <c r="O699" s="66" t="s">
        <v>1450</v>
      </c>
      <c r="P699" s="66" t="s">
        <v>64</v>
      </c>
      <c r="Q699" s="66" t="s">
        <v>64</v>
      </c>
      <c r="R699" s="66" t="s">
        <v>63</v>
      </c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66" t="s">
        <v>52</v>
      </c>
      <c r="AW699" s="66" t="s">
        <v>1451</v>
      </c>
      <c r="AX699" s="66" t="s">
        <v>52</v>
      </c>
      <c r="AY699" s="66" t="s">
        <v>52</v>
      </c>
      <c r="AZ699" s="66" t="s">
        <v>52</v>
      </c>
    </row>
    <row r="700" spans="1:52" ht="30" customHeight="1" x14ac:dyDescent="0.3">
      <c r="A700" s="65" t="s">
        <v>1452</v>
      </c>
      <c r="B700" s="65" t="s">
        <v>1453</v>
      </c>
      <c r="C700" s="65" t="s">
        <v>1454</v>
      </c>
      <c r="D700" s="75">
        <v>36.79</v>
      </c>
      <c r="E700" s="80">
        <f>단가대비표!O153</f>
        <v>2100</v>
      </c>
      <c r="F700" s="79">
        <f t="shared" si="165"/>
        <v>77259</v>
      </c>
      <c r="G700" s="80">
        <f>단가대비표!P153</f>
        <v>0</v>
      </c>
      <c r="H700" s="79">
        <f t="shared" si="166"/>
        <v>0</v>
      </c>
      <c r="I700" s="80">
        <f>단가대비표!V153</f>
        <v>0</v>
      </c>
      <c r="J700" s="79">
        <f t="shared" si="167"/>
        <v>0</v>
      </c>
      <c r="K700" s="80">
        <f t="shared" si="168"/>
        <v>2100</v>
      </c>
      <c r="L700" s="79">
        <f t="shared" si="169"/>
        <v>77259</v>
      </c>
      <c r="M700" s="65" t="s">
        <v>52</v>
      </c>
      <c r="N700" s="66" t="s">
        <v>1369</v>
      </c>
      <c r="O700" s="66" t="s">
        <v>1455</v>
      </c>
      <c r="P700" s="66" t="s">
        <v>64</v>
      </c>
      <c r="Q700" s="66" t="s">
        <v>64</v>
      </c>
      <c r="R700" s="66" t="s">
        <v>63</v>
      </c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66" t="s">
        <v>52</v>
      </c>
      <c r="AW700" s="66" t="s">
        <v>1456</v>
      </c>
      <c r="AX700" s="66" t="s">
        <v>52</v>
      </c>
      <c r="AY700" s="66" t="s">
        <v>52</v>
      </c>
      <c r="AZ700" s="66" t="s">
        <v>52</v>
      </c>
    </row>
    <row r="701" spans="1:52" ht="30" customHeight="1" x14ac:dyDescent="0.3">
      <c r="A701" s="65" t="s">
        <v>1457</v>
      </c>
      <c r="B701" s="65" t="s">
        <v>1458</v>
      </c>
      <c r="C701" s="65" t="s">
        <v>143</v>
      </c>
      <c r="D701" s="75">
        <v>3</v>
      </c>
      <c r="E701" s="80">
        <f>단가대비표!O154</f>
        <v>0</v>
      </c>
      <c r="F701" s="79">
        <f t="shared" si="165"/>
        <v>0</v>
      </c>
      <c r="G701" s="80">
        <f>단가대비표!P154</f>
        <v>0</v>
      </c>
      <c r="H701" s="79">
        <f t="shared" si="166"/>
        <v>0</v>
      </c>
      <c r="I701" s="80">
        <f>단가대비표!V154</f>
        <v>0</v>
      </c>
      <c r="J701" s="79">
        <f t="shared" si="167"/>
        <v>0</v>
      </c>
      <c r="K701" s="80">
        <f t="shared" si="168"/>
        <v>0</v>
      </c>
      <c r="L701" s="79">
        <f t="shared" si="169"/>
        <v>0</v>
      </c>
      <c r="M701" s="65" t="s">
        <v>52</v>
      </c>
      <c r="N701" s="66" t="s">
        <v>1369</v>
      </c>
      <c r="O701" s="66" t="s">
        <v>1459</v>
      </c>
      <c r="P701" s="66" t="s">
        <v>64</v>
      </c>
      <c r="Q701" s="66" t="s">
        <v>64</v>
      </c>
      <c r="R701" s="66" t="s">
        <v>63</v>
      </c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66" t="s">
        <v>52</v>
      </c>
      <c r="AW701" s="66" t="s">
        <v>1460</v>
      </c>
      <c r="AX701" s="66" t="s">
        <v>52</v>
      </c>
      <c r="AY701" s="66" t="s">
        <v>52</v>
      </c>
      <c r="AZ701" s="66" t="s">
        <v>52</v>
      </c>
    </row>
    <row r="702" spans="1:52" ht="30" customHeight="1" x14ac:dyDescent="0.3">
      <c r="A702" s="65" t="s">
        <v>1461</v>
      </c>
      <c r="B702" s="65" t="s">
        <v>1462</v>
      </c>
      <c r="C702" s="65" t="s">
        <v>734</v>
      </c>
      <c r="D702" s="75">
        <v>0.8</v>
      </c>
      <c r="E702" s="80">
        <f>단가대비표!O155</f>
        <v>18503</v>
      </c>
      <c r="F702" s="79">
        <f t="shared" si="165"/>
        <v>14802.4</v>
      </c>
      <c r="G702" s="80">
        <f>단가대비표!P155</f>
        <v>0</v>
      </c>
      <c r="H702" s="79">
        <f t="shared" si="166"/>
        <v>0</v>
      </c>
      <c r="I702" s="80">
        <f>단가대비표!V155</f>
        <v>0</v>
      </c>
      <c r="J702" s="79">
        <f t="shared" si="167"/>
        <v>0</v>
      </c>
      <c r="K702" s="80">
        <f t="shared" si="168"/>
        <v>18503</v>
      </c>
      <c r="L702" s="79">
        <f t="shared" si="169"/>
        <v>14802.4</v>
      </c>
      <c r="M702" s="65" t="s">
        <v>52</v>
      </c>
      <c r="N702" s="66" t="s">
        <v>1369</v>
      </c>
      <c r="O702" s="66" t="s">
        <v>1463</v>
      </c>
      <c r="P702" s="66" t="s">
        <v>64</v>
      </c>
      <c r="Q702" s="66" t="s">
        <v>64</v>
      </c>
      <c r="R702" s="66" t="s">
        <v>63</v>
      </c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66" t="s">
        <v>52</v>
      </c>
      <c r="AW702" s="66" t="s">
        <v>1464</v>
      </c>
      <c r="AX702" s="66" t="s">
        <v>52</v>
      </c>
      <c r="AY702" s="66" t="s">
        <v>52</v>
      </c>
      <c r="AZ702" s="66" t="s">
        <v>52</v>
      </c>
    </row>
    <row r="703" spans="1:52" ht="30" customHeight="1" x14ac:dyDescent="0.3">
      <c r="A703" s="65" t="s">
        <v>1465</v>
      </c>
      <c r="B703" s="65" t="s">
        <v>1466</v>
      </c>
      <c r="C703" s="65" t="s">
        <v>734</v>
      </c>
      <c r="D703" s="75">
        <v>6</v>
      </c>
      <c r="E703" s="80">
        <f>단가대비표!O156</f>
        <v>13127</v>
      </c>
      <c r="F703" s="79">
        <f t="shared" si="165"/>
        <v>78762</v>
      </c>
      <c r="G703" s="80">
        <f>단가대비표!P156</f>
        <v>0</v>
      </c>
      <c r="H703" s="79">
        <f t="shared" si="166"/>
        <v>0</v>
      </c>
      <c r="I703" s="80">
        <f>단가대비표!V156</f>
        <v>0</v>
      </c>
      <c r="J703" s="79">
        <f t="shared" si="167"/>
        <v>0</v>
      </c>
      <c r="K703" s="80">
        <f t="shared" si="168"/>
        <v>13127</v>
      </c>
      <c r="L703" s="79">
        <f t="shared" si="169"/>
        <v>78762</v>
      </c>
      <c r="M703" s="65" t="s">
        <v>52</v>
      </c>
      <c r="N703" s="66" t="s">
        <v>1369</v>
      </c>
      <c r="O703" s="66" t="s">
        <v>1467</v>
      </c>
      <c r="P703" s="66" t="s">
        <v>64</v>
      </c>
      <c r="Q703" s="66" t="s">
        <v>64</v>
      </c>
      <c r="R703" s="66" t="s">
        <v>63</v>
      </c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66" t="s">
        <v>52</v>
      </c>
      <c r="AW703" s="66" t="s">
        <v>1468</v>
      </c>
      <c r="AX703" s="66" t="s">
        <v>52</v>
      </c>
      <c r="AY703" s="66" t="s">
        <v>52</v>
      </c>
      <c r="AZ703" s="66" t="s">
        <v>52</v>
      </c>
    </row>
    <row r="704" spans="1:52" ht="30" customHeight="1" x14ac:dyDescent="0.3">
      <c r="A704" s="65" t="s">
        <v>1469</v>
      </c>
      <c r="B704" s="65" t="s">
        <v>1470</v>
      </c>
      <c r="C704" s="65" t="s">
        <v>137</v>
      </c>
      <c r="D704" s="75">
        <v>1</v>
      </c>
      <c r="E704" s="80">
        <f>단가대비표!O157</f>
        <v>7340</v>
      </c>
      <c r="F704" s="79">
        <f t="shared" si="165"/>
        <v>7340</v>
      </c>
      <c r="G704" s="80">
        <f>단가대비표!P157</f>
        <v>0</v>
      </c>
      <c r="H704" s="79">
        <f t="shared" si="166"/>
        <v>0</v>
      </c>
      <c r="I704" s="80">
        <f>단가대비표!V157</f>
        <v>0</v>
      </c>
      <c r="J704" s="79">
        <f t="shared" si="167"/>
        <v>0</v>
      </c>
      <c r="K704" s="80">
        <f t="shared" si="168"/>
        <v>7340</v>
      </c>
      <c r="L704" s="79">
        <f t="shared" si="169"/>
        <v>7340</v>
      </c>
      <c r="M704" s="65" t="s">
        <v>52</v>
      </c>
      <c r="N704" s="66" t="s">
        <v>1369</v>
      </c>
      <c r="O704" s="66" t="s">
        <v>1471</v>
      </c>
      <c r="P704" s="66" t="s">
        <v>64</v>
      </c>
      <c r="Q704" s="66" t="s">
        <v>64</v>
      </c>
      <c r="R704" s="66" t="s">
        <v>63</v>
      </c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66" t="s">
        <v>52</v>
      </c>
      <c r="AW704" s="66" t="s">
        <v>1472</v>
      </c>
      <c r="AX704" s="66" t="s">
        <v>52</v>
      </c>
      <c r="AY704" s="66" t="s">
        <v>52</v>
      </c>
      <c r="AZ704" s="66" t="s">
        <v>52</v>
      </c>
    </row>
    <row r="705" spans="1:52" ht="30" customHeight="1" x14ac:dyDescent="0.3">
      <c r="A705" s="233" t="s">
        <v>3110</v>
      </c>
      <c r="B705" s="233" t="s">
        <v>3112</v>
      </c>
      <c r="C705" s="65" t="s">
        <v>321</v>
      </c>
      <c r="D705" s="75">
        <v>1</v>
      </c>
      <c r="E705" s="80">
        <f>단가대비표!O158</f>
        <v>9180000</v>
      </c>
      <c r="F705" s="79">
        <f t="shared" si="165"/>
        <v>9180000</v>
      </c>
      <c r="G705" s="80">
        <f>단가대비표!P158</f>
        <v>0</v>
      </c>
      <c r="H705" s="79">
        <f t="shared" si="166"/>
        <v>0</v>
      </c>
      <c r="I705" s="80">
        <f>단가대비표!V158</f>
        <v>0</v>
      </c>
      <c r="J705" s="79">
        <f t="shared" si="167"/>
        <v>0</v>
      </c>
      <c r="K705" s="80">
        <f t="shared" si="168"/>
        <v>9180000</v>
      </c>
      <c r="L705" s="79">
        <f t="shared" si="169"/>
        <v>9180000</v>
      </c>
      <c r="M705" s="65" t="s">
        <v>52</v>
      </c>
      <c r="N705" s="66" t="s">
        <v>1369</v>
      </c>
      <c r="O705" s="66" t="s">
        <v>1473</v>
      </c>
      <c r="P705" s="66" t="s">
        <v>64</v>
      </c>
      <c r="Q705" s="66" t="s">
        <v>64</v>
      </c>
      <c r="R705" s="66" t="s">
        <v>63</v>
      </c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66" t="s">
        <v>52</v>
      </c>
      <c r="AW705" s="66" t="s">
        <v>1474</v>
      </c>
      <c r="AX705" s="66" t="s">
        <v>52</v>
      </c>
      <c r="AY705" s="66" t="s">
        <v>52</v>
      </c>
      <c r="AZ705" s="66" t="s">
        <v>52</v>
      </c>
    </row>
    <row r="706" spans="1:52" ht="30" customHeight="1" x14ac:dyDescent="0.3">
      <c r="A706" s="65" t="s">
        <v>1475</v>
      </c>
      <c r="B706" s="65" t="s">
        <v>1476</v>
      </c>
      <c r="C706" s="65" t="s">
        <v>321</v>
      </c>
      <c r="D706" s="75">
        <v>1</v>
      </c>
      <c r="E706" s="80">
        <f>단가대비표!O159</f>
        <v>2658000</v>
      </c>
      <c r="F706" s="79">
        <f t="shared" si="165"/>
        <v>2658000</v>
      </c>
      <c r="G706" s="80">
        <f>단가대비표!P159</f>
        <v>0</v>
      </c>
      <c r="H706" s="79">
        <f t="shared" si="166"/>
        <v>0</v>
      </c>
      <c r="I706" s="80">
        <f>단가대비표!V159</f>
        <v>0</v>
      </c>
      <c r="J706" s="79">
        <f t="shared" si="167"/>
        <v>0</v>
      </c>
      <c r="K706" s="80">
        <f t="shared" si="168"/>
        <v>2658000</v>
      </c>
      <c r="L706" s="79">
        <f t="shared" si="169"/>
        <v>2658000</v>
      </c>
      <c r="M706" s="65" t="s">
        <v>52</v>
      </c>
      <c r="N706" s="66" t="s">
        <v>1369</v>
      </c>
      <c r="O706" s="66" t="s">
        <v>1477</v>
      </c>
      <c r="P706" s="66" t="s">
        <v>64</v>
      </c>
      <c r="Q706" s="66" t="s">
        <v>64</v>
      </c>
      <c r="R706" s="66" t="s">
        <v>63</v>
      </c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66" t="s">
        <v>52</v>
      </c>
      <c r="AW706" s="66" t="s">
        <v>1478</v>
      </c>
      <c r="AX706" s="66" t="s">
        <v>52</v>
      </c>
      <c r="AY706" s="66" t="s">
        <v>52</v>
      </c>
      <c r="AZ706" s="66" t="s">
        <v>52</v>
      </c>
    </row>
    <row r="707" spans="1:52" ht="30" customHeight="1" x14ac:dyDescent="0.3">
      <c r="A707" s="65" t="s">
        <v>1479</v>
      </c>
      <c r="B707" s="65" t="s">
        <v>1480</v>
      </c>
      <c r="C707" s="65" t="s">
        <v>137</v>
      </c>
      <c r="D707" s="75">
        <v>3</v>
      </c>
      <c r="E707" s="80">
        <f>단가대비표!O160</f>
        <v>180000</v>
      </c>
      <c r="F707" s="79">
        <f t="shared" si="165"/>
        <v>540000</v>
      </c>
      <c r="G707" s="80">
        <f>단가대비표!P160</f>
        <v>0</v>
      </c>
      <c r="H707" s="79">
        <f t="shared" si="166"/>
        <v>0</v>
      </c>
      <c r="I707" s="80">
        <f>단가대비표!V160</f>
        <v>0</v>
      </c>
      <c r="J707" s="79">
        <f t="shared" si="167"/>
        <v>0</v>
      </c>
      <c r="K707" s="80">
        <f t="shared" si="168"/>
        <v>180000</v>
      </c>
      <c r="L707" s="79">
        <f t="shared" si="169"/>
        <v>540000</v>
      </c>
      <c r="M707" s="65" t="s">
        <v>52</v>
      </c>
      <c r="N707" s="66" t="s">
        <v>1369</v>
      </c>
      <c r="O707" s="66" t="s">
        <v>1481</v>
      </c>
      <c r="P707" s="66" t="s">
        <v>64</v>
      </c>
      <c r="Q707" s="66" t="s">
        <v>64</v>
      </c>
      <c r="R707" s="66" t="s">
        <v>63</v>
      </c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66" t="s">
        <v>52</v>
      </c>
      <c r="AW707" s="66" t="s">
        <v>1482</v>
      </c>
      <c r="AX707" s="66" t="s">
        <v>52</v>
      </c>
      <c r="AY707" s="66" t="s">
        <v>52</v>
      </c>
      <c r="AZ707" s="66" t="s">
        <v>52</v>
      </c>
    </row>
    <row r="708" spans="1:52" ht="30" customHeight="1" x14ac:dyDescent="0.3">
      <c r="A708" s="65" t="s">
        <v>1483</v>
      </c>
      <c r="B708" s="65" t="s">
        <v>1484</v>
      </c>
      <c r="C708" s="65" t="s">
        <v>137</v>
      </c>
      <c r="D708" s="75">
        <v>3</v>
      </c>
      <c r="E708" s="80">
        <f>단가대비표!O161</f>
        <v>180000</v>
      </c>
      <c r="F708" s="79">
        <f t="shared" si="165"/>
        <v>540000</v>
      </c>
      <c r="G708" s="80">
        <f>단가대비표!P161</f>
        <v>0</v>
      </c>
      <c r="H708" s="79">
        <f t="shared" si="166"/>
        <v>0</v>
      </c>
      <c r="I708" s="80">
        <f>단가대비표!V161</f>
        <v>0</v>
      </c>
      <c r="J708" s="79">
        <f t="shared" si="167"/>
        <v>0</v>
      </c>
      <c r="K708" s="80">
        <f t="shared" si="168"/>
        <v>180000</v>
      </c>
      <c r="L708" s="79">
        <f t="shared" si="169"/>
        <v>540000</v>
      </c>
      <c r="M708" s="65" t="s">
        <v>52</v>
      </c>
      <c r="N708" s="66" t="s">
        <v>1369</v>
      </c>
      <c r="O708" s="66" t="s">
        <v>1485</v>
      </c>
      <c r="P708" s="66" t="s">
        <v>64</v>
      </c>
      <c r="Q708" s="66" t="s">
        <v>64</v>
      </c>
      <c r="R708" s="66" t="s">
        <v>63</v>
      </c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66" t="s">
        <v>52</v>
      </c>
      <c r="AW708" s="66" t="s">
        <v>1486</v>
      </c>
      <c r="AX708" s="66" t="s">
        <v>52</v>
      </c>
      <c r="AY708" s="66" t="s">
        <v>52</v>
      </c>
      <c r="AZ708" s="66" t="s">
        <v>52</v>
      </c>
    </row>
    <row r="709" spans="1:52" ht="30" customHeight="1" x14ac:dyDescent="0.3">
      <c r="A709" s="65" t="s">
        <v>1487</v>
      </c>
      <c r="B709" s="65" t="s">
        <v>1488</v>
      </c>
      <c r="C709" s="65" t="s">
        <v>137</v>
      </c>
      <c r="D709" s="75">
        <v>2</v>
      </c>
      <c r="E709" s="80">
        <f>단가대비표!O162</f>
        <v>14400</v>
      </c>
      <c r="F709" s="79">
        <f t="shared" si="165"/>
        <v>28800</v>
      </c>
      <c r="G709" s="80">
        <f>단가대비표!P162</f>
        <v>0</v>
      </c>
      <c r="H709" s="79">
        <f t="shared" si="166"/>
        <v>0</v>
      </c>
      <c r="I709" s="80">
        <f>단가대비표!V162</f>
        <v>0</v>
      </c>
      <c r="J709" s="79">
        <f t="shared" si="167"/>
        <v>0</v>
      </c>
      <c r="K709" s="80">
        <f t="shared" si="168"/>
        <v>14400</v>
      </c>
      <c r="L709" s="79">
        <f t="shared" si="169"/>
        <v>28800</v>
      </c>
      <c r="M709" s="65" t="s">
        <v>52</v>
      </c>
      <c r="N709" s="66" t="s">
        <v>1369</v>
      </c>
      <c r="O709" s="66" t="s">
        <v>1489</v>
      </c>
      <c r="P709" s="66" t="s">
        <v>64</v>
      </c>
      <c r="Q709" s="66" t="s">
        <v>64</v>
      </c>
      <c r="R709" s="66" t="s">
        <v>63</v>
      </c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66" t="s">
        <v>52</v>
      </c>
      <c r="AW709" s="66" t="s">
        <v>1490</v>
      </c>
      <c r="AX709" s="66" t="s">
        <v>52</v>
      </c>
      <c r="AY709" s="66" t="s">
        <v>52</v>
      </c>
      <c r="AZ709" s="66" t="s">
        <v>52</v>
      </c>
    </row>
    <row r="710" spans="1:52" ht="30" customHeight="1" x14ac:dyDescent="0.3">
      <c r="A710" s="65" t="s">
        <v>1491</v>
      </c>
      <c r="B710" s="65" t="s">
        <v>1492</v>
      </c>
      <c r="C710" s="65" t="s">
        <v>137</v>
      </c>
      <c r="D710" s="75">
        <v>1</v>
      </c>
      <c r="E710" s="80">
        <f>단가대비표!O163</f>
        <v>10200</v>
      </c>
      <c r="F710" s="79">
        <f t="shared" si="165"/>
        <v>10200</v>
      </c>
      <c r="G710" s="80">
        <f>단가대비표!P163</f>
        <v>0</v>
      </c>
      <c r="H710" s="79">
        <f t="shared" si="166"/>
        <v>0</v>
      </c>
      <c r="I710" s="80">
        <f>단가대비표!V163</f>
        <v>0</v>
      </c>
      <c r="J710" s="79">
        <f t="shared" si="167"/>
        <v>0</v>
      </c>
      <c r="K710" s="80">
        <f t="shared" si="168"/>
        <v>10200</v>
      </c>
      <c r="L710" s="79">
        <f t="shared" si="169"/>
        <v>10200</v>
      </c>
      <c r="M710" s="65" t="s">
        <v>52</v>
      </c>
      <c r="N710" s="66" t="s">
        <v>1369</v>
      </c>
      <c r="O710" s="66" t="s">
        <v>1493</v>
      </c>
      <c r="P710" s="66" t="s">
        <v>64</v>
      </c>
      <c r="Q710" s="66" t="s">
        <v>64</v>
      </c>
      <c r="R710" s="66" t="s">
        <v>63</v>
      </c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66" t="s">
        <v>52</v>
      </c>
      <c r="AW710" s="66" t="s">
        <v>1494</v>
      </c>
      <c r="AX710" s="66" t="s">
        <v>52</v>
      </c>
      <c r="AY710" s="66" t="s">
        <v>52</v>
      </c>
      <c r="AZ710" s="66" t="s">
        <v>52</v>
      </c>
    </row>
    <row r="711" spans="1:52" ht="30" customHeight="1" x14ac:dyDescent="0.3">
      <c r="A711" s="65" t="s">
        <v>1495</v>
      </c>
      <c r="B711" s="65" t="s">
        <v>1496</v>
      </c>
      <c r="C711" s="65" t="s">
        <v>137</v>
      </c>
      <c r="D711" s="75">
        <v>2</v>
      </c>
      <c r="E711" s="80">
        <f>단가대비표!O164</f>
        <v>5800</v>
      </c>
      <c r="F711" s="79">
        <f t="shared" si="165"/>
        <v>11600</v>
      </c>
      <c r="G711" s="80">
        <f>단가대비표!P164</f>
        <v>0</v>
      </c>
      <c r="H711" s="79">
        <f t="shared" si="166"/>
        <v>0</v>
      </c>
      <c r="I711" s="80">
        <f>단가대비표!V164</f>
        <v>0</v>
      </c>
      <c r="J711" s="79">
        <f t="shared" si="167"/>
        <v>0</v>
      </c>
      <c r="K711" s="80">
        <f t="shared" si="168"/>
        <v>5800</v>
      </c>
      <c r="L711" s="79">
        <f t="shared" si="169"/>
        <v>11600</v>
      </c>
      <c r="M711" s="65" t="s">
        <v>52</v>
      </c>
      <c r="N711" s="66" t="s">
        <v>1369</v>
      </c>
      <c r="O711" s="66" t="s">
        <v>1497</v>
      </c>
      <c r="P711" s="66" t="s">
        <v>64</v>
      </c>
      <c r="Q711" s="66" t="s">
        <v>64</v>
      </c>
      <c r="R711" s="66" t="s">
        <v>63</v>
      </c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66" t="s">
        <v>52</v>
      </c>
      <c r="AW711" s="66" t="s">
        <v>1498</v>
      </c>
      <c r="AX711" s="66" t="s">
        <v>52</v>
      </c>
      <c r="AY711" s="66" t="s">
        <v>52</v>
      </c>
      <c r="AZ711" s="66" t="s">
        <v>52</v>
      </c>
    </row>
    <row r="712" spans="1:52" ht="30" customHeight="1" x14ac:dyDescent="0.3">
      <c r="A712" s="65" t="s">
        <v>1499</v>
      </c>
      <c r="B712" s="65" t="s">
        <v>1500</v>
      </c>
      <c r="C712" s="65" t="s">
        <v>137</v>
      </c>
      <c r="D712" s="75">
        <v>3</v>
      </c>
      <c r="E712" s="80">
        <f>단가대비표!O165</f>
        <v>3100</v>
      </c>
      <c r="F712" s="79">
        <f t="shared" si="165"/>
        <v>9300</v>
      </c>
      <c r="G712" s="80">
        <f>단가대비표!P165</f>
        <v>0</v>
      </c>
      <c r="H712" s="79">
        <f t="shared" si="166"/>
        <v>0</v>
      </c>
      <c r="I712" s="80">
        <f>단가대비표!V165</f>
        <v>0</v>
      </c>
      <c r="J712" s="79">
        <f t="shared" si="167"/>
        <v>0</v>
      </c>
      <c r="K712" s="80">
        <f t="shared" si="168"/>
        <v>3100</v>
      </c>
      <c r="L712" s="79">
        <f t="shared" si="169"/>
        <v>9300</v>
      </c>
      <c r="M712" s="65" t="s">
        <v>52</v>
      </c>
      <c r="N712" s="66" t="s">
        <v>1369</v>
      </c>
      <c r="O712" s="66" t="s">
        <v>1501</v>
      </c>
      <c r="P712" s="66" t="s">
        <v>64</v>
      </c>
      <c r="Q712" s="66" t="s">
        <v>64</v>
      </c>
      <c r="R712" s="66" t="s">
        <v>63</v>
      </c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66" t="s">
        <v>52</v>
      </c>
      <c r="AW712" s="66" t="s">
        <v>1502</v>
      </c>
      <c r="AX712" s="66" t="s">
        <v>52</v>
      </c>
      <c r="AY712" s="66" t="s">
        <v>52</v>
      </c>
      <c r="AZ712" s="66" t="s">
        <v>52</v>
      </c>
    </row>
    <row r="713" spans="1:52" ht="30" customHeight="1" x14ac:dyDescent="0.3">
      <c r="A713" s="65" t="s">
        <v>1503</v>
      </c>
      <c r="B713" s="65" t="s">
        <v>1504</v>
      </c>
      <c r="C713" s="65" t="s">
        <v>137</v>
      </c>
      <c r="D713" s="75">
        <v>1</v>
      </c>
      <c r="E713" s="80">
        <f>단가대비표!O166</f>
        <v>3800</v>
      </c>
      <c r="F713" s="79">
        <f t="shared" si="165"/>
        <v>3800</v>
      </c>
      <c r="G713" s="80">
        <f>단가대비표!P166</f>
        <v>0</v>
      </c>
      <c r="H713" s="79">
        <f t="shared" si="166"/>
        <v>0</v>
      </c>
      <c r="I713" s="80">
        <f>단가대비표!V166</f>
        <v>0</v>
      </c>
      <c r="J713" s="79">
        <f t="shared" si="167"/>
        <v>0</v>
      </c>
      <c r="K713" s="80">
        <f t="shared" si="168"/>
        <v>3800</v>
      </c>
      <c r="L713" s="79">
        <f t="shared" si="169"/>
        <v>3800</v>
      </c>
      <c r="M713" s="65" t="s">
        <v>52</v>
      </c>
      <c r="N713" s="66" t="s">
        <v>1369</v>
      </c>
      <c r="O713" s="66" t="s">
        <v>1505</v>
      </c>
      <c r="P713" s="66" t="s">
        <v>64</v>
      </c>
      <c r="Q713" s="66" t="s">
        <v>64</v>
      </c>
      <c r="R713" s="66" t="s">
        <v>63</v>
      </c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66" t="s">
        <v>52</v>
      </c>
      <c r="AW713" s="66" t="s">
        <v>1506</v>
      </c>
      <c r="AX713" s="66" t="s">
        <v>52</v>
      </c>
      <c r="AY713" s="66" t="s">
        <v>52</v>
      </c>
      <c r="AZ713" s="66" t="s">
        <v>52</v>
      </c>
    </row>
    <row r="714" spans="1:52" ht="30" customHeight="1" x14ac:dyDescent="0.3">
      <c r="A714" s="65" t="s">
        <v>1507</v>
      </c>
      <c r="B714" s="65" t="s">
        <v>1508</v>
      </c>
      <c r="C714" s="65" t="s">
        <v>137</v>
      </c>
      <c r="D714" s="75">
        <v>1</v>
      </c>
      <c r="E714" s="80">
        <f>단가대비표!O167</f>
        <v>19030</v>
      </c>
      <c r="F714" s="79">
        <f t="shared" si="165"/>
        <v>19030</v>
      </c>
      <c r="G714" s="80">
        <f>단가대비표!P167</f>
        <v>0</v>
      </c>
      <c r="H714" s="79">
        <f t="shared" si="166"/>
        <v>0</v>
      </c>
      <c r="I714" s="80">
        <f>단가대비표!V167</f>
        <v>0</v>
      </c>
      <c r="J714" s="79">
        <f t="shared" si="167"/>
        <v>0</v>
      </c>
      <c r="K714" s="80">
        <f t="shared" si="168"/>
        <v>19030</v>
      </c>
      <c r="L714" s="79">
        <f t="shared" si="169"/>
        <v>19030</v>
      </c>
      <c r="M714" s="65" t="s">
        <v>52</v>
      </c>
      <c r="N714" s="66" t="s">
        <v>1369</v>
      </c>
      <c r="O714" s="66" t="s">
        <v>1509</v>
      </c>
      <c r="P714" s="66" t="s">
        <v>64</v>
      </c>
      <c r="Q714" s="66" t="s">
        <v>64</v>
      </c>
      <c r="R714" s="66" t="s">
        <v>63</v>
      </c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66" t="s">
        <v>52</v>
      </c>
      <c r="AW714" s="66" t="s">
        <v>1510</v>
      </c>
      <c r="AX714" s="66" t="s">
        <v>52</v>
      </c>
      <c r="AY714" s="66" t="s">
        <v>52</v>
      </c>
      <c r="AZ714" s="66" t="s">
        <v>52</v>
      </c>
    </row>
    <row r="715" spans="1:52" ht="30" customHeight="1" x14ac:dyDescent="0.3">
      <c r="A715" s="65" t="s">
        <v>1511</v>
      </c>
      <c r="B715" s="65" t="s">
        <v>1512</v>
      </c>
      <c r="C715" s="65" t="s">
        <v>137</v>
      </c>
      <c r="D715" s="75">
        <v>9</v>
      </c>
      <c r="E715" s="80">
        <f>단가대비표!O168</f>
        <v>7000</v>
      </c>
      <c r="F715" s="79">
        <f t="shared" si="165"/>
        <v>63000</v>
      </c>
      <c r="G715" s="80">
        <f>단가대비표!P168</f>
        <v>0</v>
      </c>
      <c r="H715" s="79">
        <f t="shared" si="166"/>
        <v>0</v>
      </c>
      <c r="I715" s="80">
        <f>단가대비표!V168</f>
        <v>0</v>
      </c>
      <c r="J715" s="79">
        <f t="shared" si="167"/>
        <v>0</v>
      </c>
      <c r="K715" s="80">
        <f t="shared" si="168"/>
        <v>7000</v>
      </c>
      <c r="L715" s="79">
        <f t="shared" si="169"/>
        <v>63000</v>
      </c>
      <c r="M715" s="65" t="s">
        <v>52</v>
      </c>
      <c r="N715" s="66" t="s">
        <v>1369</v>
      </c>
      <c r="O715" s="66" t="s">
        <v>1513</v>
      </c>
      <c r="P715" s="66" t="s">
        <v>64</v>
      </c>
      <c r="Q715" s="66" t="s">
        <v>64</v>
      </c>
      <c r="R715" s="66" t="s">
        <v>63</v>
      </c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66" t="s">
        <v>52</v>
      </c>
      <c r="AW715" s="66" t="s">
        <v>1514</v>
      </c>
      <c r="AX715" s="66" t="s">
        <v>52</v>
      </c>
      <c r="AY715" s="66" t="s">
        <v>52</v>
      </c>
      <c r="AZ715" s="66" t="s">
        <v>52</v>
      </c>
    </row>
    <row r="716" spans="1:52" ht="30" customHeight="1" x14ac:dyDescent="0.3">
      <c r="A716" s="65" t="s">
        <v>1515</v>
      </c>
      <c r="B716" s="65" t="s">
        <v>1516</v>
      </c>
      <c r="C716" s="65" t="s">
        <v>692</v>
      </c>
      <c r="D716" s="75">
        <v>0.24</v>
      </c>
      <c r="E716" s="80">
        <f>단가대비표!O169</f>
        <v>14400</v>
      </c>
      <c r="F716" s="79">
        <f t="shared" si="165"/>
        <v>3456</v>
      </c>
      <c r="G716" s="80">
        <f>단가대비표!P169</f>
        <v>0</v>
      </c>
      <c r="H716" s="79">
        <f t="shared" si="166"/>
        <v>0</v>
      </c>
      <c r="I716" s="80">
        <f>단가대비표!V169</f>
        <v>0</v>
      </c>
      <c r="J716" s="79">
        <f t="shared" si="167"/>
        <v>0</v>
      </c>
      <c r="K716" s="80">
        <f t="shared" si="168"/>
        <v>14400</v>
      </c>
      <c r="L716" s="79">
        <f t="shared" si="169"/>
        <v>3456</v>
      </c>
      <c r="M716" s="65" t="s">
        <v>52</v>
      </c>
      <c r="N716" s="66" t="s">
        <v>1369</v>
      </c>
      <c r="O716" s="66" t="s">
        <v>1517</v>
      </c>
      <c r="P716" s="66" t="s">
        <v>64</v>
      </c>
      <c r="Q716" s="66" t="s">
        <v>64</v>
      </c>
      <c r="R716" s="66" t="s">
        <v>63</v>
      </c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66" t="s">
        <v>52</v>
      </c>
      <c r="AW716" s="66" t="s">
        <v>1518</v>
      </c>
      <c r="AX716" s="66" t="s">
        <v>52</v>
      </c>
      <c r="AY716" s="66" t="s">
        <v>52</v>
      </c>
      <c r="AZ716" s="66" t="s">
        <v>52</v>
      </c>
    </row>
    <row r="717" spans="1:52" ht="30" customHeight="1" x14ac:dyDescent="0.3">
      <c r="A717" s="65" t="s">
        <v>1519</v>
      </c>
      <c r="B717" s="65" t="s">
        <v>1520</v>
      </c>
      <c r="C717" s="65" t="s">
        <v>137</v>
      </c>
      <c r="D717" s="75">
        <v>4</v>
      </c>
      <c r="E717" s="80">
        <f>단가대비표!O170</f>
        <v>3600</v>
      </c>
      <c r="F717" s="79">
        <f t="shared" si="165"/>
        <v>14400</v>
      </c>
      <c r="G717" s="80">
        <f>단가대비표!P170</f>
        <v>0</v>
      </c>
      <c r="H717" s="79">
        <f t="shared" si="166"/>
        <v>0</v>
      </c>
      <c r="I717" s="80">
        <f>단가대비표!V170</f>
        <v>0</v>
      </c>
      <c r="J717" s="79">
        <f t="shared" si="167"/>
        <v>0</v>
      </c>
      <c r="K717" s="80">
        <f t="shared" si="168"/>
        <v>3600</v>
      </c>
      <c r="L717" s="79">
        <f t="shared" si="169"/>
        <v>14400</v>
      </c>
      <c r="M717" s="65" t="s">
        <v>52</v>
      </c>
      <c r="N717" s="66" t="s">
        <v>1369</v>
      </c>
      <c r="O717" s="66" t="s">
        <v>1521</v>
      </c>
      <c r="P717" s="66" t="s">
        <v>64</v>
      </c>
      <c r="Q717" s="66" t="s">
        <v>64</v>
      </c>
      <c r="R717" s="66" t="s">
        <v>63</v>
      </c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66" t="s">
        <v>52</v>
      </c>
      <c r="AW717" s="66" t="s">
        <v>1522</v>
      </c>
      <c r="AX717" s="66" t="s">
        <v>52</v>
      </c>
      <c r="AY717" s="66" t="s">
        <v>52</v>
      </c>
      <c r="AZ717" s="66" t="s">
        <v>52</v>
      </c>
    </row>
    <row r="718" spans="1:52" ht="30" customHeight="1" x14ac:dyDescent="0.3">
      <c r="A718" s="65" t="s">
        <v>1519</v>
      </c>
      <c r="B718" s="65" t="s">
        <v>1523</v>
      </c>
      <c r="C718" s="65" t="s">
        <v>137</v>
      </c>
      <c r="D718" s="75">
        <v>6</v>
      </c>
      <c r="E718" s="80">
        <f>단가대비표!O171</f>
        <v>4680</v>
      </c>
      <c r="F718" s="79">
        <f t="shared" si="165"/>
        <v>28080</v>
      </c>
      <c r="G718" s="80">
        <f>단가대비표!P171</f>
        <v>0</v>
      </c>
      <c r="H718" s="79">
        <f t="shared" si="166"/>
        <v>0</v>
      </c>
      <c r="I718" s="80">
        <f>단가대비표!V171</f>
        <v>0</v>
      </c>
      <c r="J718" s="79">
        <f t="shared" si="167"/>
        <v>0</v>
      </c>
      <c r="K718" s="80">
        <f t="shared" si="168"/>
        <v>4680</v>
      </c>
      <c r="L718" s="79">
        <f t="shared" si="169"/>
        <v>28080</v>
      </c>
      <c r="M718" s="65" t="s">
        <v>52</v>
      </c>
      <c r="N718" s="66" t="s">
        <v>1369</v>
      </c>
      <c r="O718" s="66" t="s">
        <v>1524</v>
      </c>
      <c r="P718" s="66" t="s">
        <v>64</v>
      </c>
      <c r="Q718" s="66" t="s">
        <v>64</v>
      </c>
      <c r="R718" s="66" t="s">
        <v>63</v>
      </c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66" t="s">
        <v>52</v>
      </c>
      <c r="AW718" s="66" t="s">
        <v>1525</v>
      </c>
      <c r="AX718" s="66" t="s">
        <v>52</v>
      </c>
      <c r="AY718" s="66" t="s">
        <v>52</v>
      </c>
      <c r="AZ718" s="66" t="s">
        <v>52</v>
      </c>
    </row>
    <row r="719" spans="1:52" ht="30" customHeight="1" x14ac:dyDescent="0.3">
      <c r="A719" s="65" t="s">
        <v>1526</v>
      </c>
      <c r="B719" s="65" t="s">
        <v>1527</v>
      </c>
      <c r="C719" s="65" t="s">
        <v>137</v>
      </c>
      <c r="D719" s="75">
        <v>16</v>
      </c>
      <c r="E719" s="80">
        <f>단가대비표!O172</f>
        <v>1890</v>
      </c>
      <c r="F719" s="79">
        <f t="shared" si="165"/>
        <v>30240</v>
      </c>
      <c r="G719" s="80">
        <f>단가대비표!P172</f>
        <v>0</v>
      </c>
      <c r="H719" s="79">
        <f t="shared" si="166"/>
        <v>0</v>
      </c>
      <c r="I719" s="80">
        <f>단가대비표!V172</f>
        <v>0</v>
      </c>
      <c r="J719" s="79">
        <f t="shared" si="167"/>
        <v>0</v>
      </c>
      <c r="K719" s="80">
        <f t="shared" si="168"/>
        <v>1890</v>
      </c>
      <c r="L719" s="79">
        <f t="shared" si="169"/>
        <v>30240</v>
      </c>
      <c r="M719" s="65" t="s">
        <v>52</v>
      </c>
      <c r="N719" s="66" t="s">
        <v>1369</v>
      </c>
      <c r="O719" s="66" t="s">
        <v>1528</v>
      </c>
      <c r="P719" s="66" t="s">
        <v>64</v>
      </c>
      <c r="Q719" s="66" t="s">
        <v>64</v>
      </c>
      <c r="R719" s="66" t="s">
        <v>63</v>
      </c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66" t="s">
        <v>52</v>
      </c>
      <c r="AW719" s="66" t="s">
        <v>1529</v>
      </c>
      <c r="AX719" s="66" t="s">
        <v>52</v>
      </c>
      <c r="AY719" s="66" t="s">
        <v>52</v>
      </c>
      <c r="AZ719" s="66" t="s">
        <v>52</v>
      </c>
    </row>
    <row r="720" spans="1:52" ht="30" customHeight="1" x14ac:dyDescent="0.3">
      <c r="A720" s="65" t="s">
        <v>1530</v>
      </c>
      <c r="B720" s="65" t="s">
        <v>1531</v>
      </c>
      <c r="C720" s="65" t="s">
        <v>137</v>
      </c>
      <c r="D720" s="75">
        <v>2</v>
      </c>
      <c r="E720" s="80">
        <f>단가대비표!O173</f>
        <v>13700</v>
      </c>
      <c r="F720" s="79">
        <f t="shared" si="165"/>
        <v>27400</v>
      </c>
      <c r="G720" s="80">
        <f>단가대비표!P173</f>
        <v>0</v>
      </c>
      <c r="H720" s="79">
        <f t="shared" si="166"/>
        <v>0</v>
      </c>
      <c r="I720" s="80">
        <f>단가대비표!V173</f>
        <v>0</v>
      </c>
      <c r="J720" s="79">
        <f t="shared" si="167"/>
        <v>0</v>
      </c>
      <c r="K720" s="80">
        <f t="shared" si="168"/>
        <v>13700</v>
      </c>
      <c r="L720" s="79">
        <f t="shared" si="169"/>
        <v>27400</v>
      </c>
      <c r="M720" s="65" t="s">
        <v>52</v>
      </c>
      <c r="N720" s="66" t="s">
        <v>1369</v>
      </c>
      <c r="O720" s="66" t="s">
        <v>1532</v>
      </c>
      <c r="P720" s="66" t="s">
        <v>64</v>
      </c>
      <c r="Q720" s="66" t="s">
        <v>64</v>
      </c>
      <c r="R720" s="66" t="s">
        <v>63</v>
      </c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66" t="s">
        <v>52</v>
      </c>
      <c r="AW720" s="66" t="s">
        <v>1533</v>
      </c>
      <c r="AX720" s="66" t="s">
        <v>52</v>
      </c>
      <c r="AY720" s="66" t="s">
        <v>52</v>
      </c>
      <c r="AZ720" s="66" t="s">
        <v>52</v>
      </c>
    </row>
    <row r="721" spans="1:52" ht="30" customHeight="1" x14ac:dyDescent="0.3">
      <c r="A721" s="65" t="s">
        <v>1530</v>
      </c>
      <c r="B721" s="65" t="s">
        <v>1534</v>
      </c>
      <c r="C721" s="65" t="s">
        <v>137</v>
      </c>
      <c r="D721" s="75">
        <v>2</v>
      </c>
      <c r="E721" s="80">
        <f>단가대비표!O174</f>
        <v>19560</v>
      </c>
      <c r="F721" s="79">
        <f t="shared" si="165"/>
        <v>39120</v>
      </c>
      <c r="G721" s="80">
        <f>단가대비표!P174</f>
        <v>0</v>
      </c>
      <c r="H721" s="79">
        <f t="shared" si="166"/>
        <v>0</v>
      </c>
      <c r="I721" s="80">
        <f>단가대비표!V174</f>
        <v>0</v>
      </c>
      <c r="J721" s="79">
        <f t="shared" si="167"/>
        <v>0</v>
      </c>
      <c r="K721" s="80">
        <f t="shared" si="168"/>
        <v>19560</v>
      </c>
      <c r="L721" s="79">
        <f t="shared" si="169"/>
        <v>39120</v>
      </c>
      <c r="M721" s="65" t="s">
        <v>52</v>
      </c>
      <c r="N721" s="66" t="s">
        <v>1369</v>
      </c>
      <c r="O721" s="66" t="s">
        <v>1535</v>
      </c>
      <c r="P721" s="66" t="s">
        <v>64</v>
      </c>
      <c r="Q721" s="66" t="s">
        <v>64</v>
      </c>
      <c r="R721" s="66" t="s">
        <v>63</v>
      </c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66" t="s">
        <v>52</v>
      </c>
      <c r="AW721" s="66" t="s">
        <v>1536</v>
      </c>
      <c r="AX721" s="66" t="s">
        <v>52</v>
      </c>
      <c r="AY721" s="66" t="s">
        <v>52</v>
      </c>
      <c r="AZ721" s="66" t="s">
        <v>52</v>
      </c>
    </row>
    <row r="722" spans="1:52" ht="30" customHeight="1" x14ac:dyDescent="0.3">
      <c r="A722" s="65" t="s">
        <v>1537</v>
      </c>
      <c r="B722" s="65" t="s">
        <v>1538</v>
      </c>
      <c r="C722" s="65" t="s">
        <v>734</v>
      </c>
      <c r="D722" s="75">
        <v>119.7</v>
      </c>
      <c r="E722" s="80">
        <f>단가대비표!O175</f>
        <v>524</v>
      </c>
      <c r="F722" s="79">
        <f t="shared" si="165"/>
        <v>62722.8</v>
      </c>
      <c r="G722" s="80">
        <f>단가대비표!P175</f>
        <v>0</v>
      </c>
      <c r="H722" s="79">
        <f t="shared" si="166"/>
        <v>0</v>
      </c>
      <c r="I722" s="80">
        <f>단가대비표!V175</f>
        <v>0</v>
      </c>
      <c r="J722" s="79">
        <f t="shared" si="167"/>
        <v>0</v>
      </c>
      <c r="K722" s="80">
        <f t="shared" si="168"/>
        <v>524</v>
      </c>
      <c r="L722" s="79">
        <f t="shared" si="169"/>
        <v>62722.8</v>
      </c>
      <c r="M722" s="65" t="s">
        <v>52</v>
      </c>
      <c r="N722" s="66" t="s">
        <v>1369</v>
      </c>
      <c r="O722" s="66" t="s">
        <v>1539</v>
      </c>
      <c r="P722" s="66" t="s">
        <v>64</v>
      </c>
      <c r="Q722" s="66" t="s">
        <v>64</v>
      </c>
      <c r="R722" s="66" t="s">
        <v>63</v>
      </c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66" t="s">
        <v>52</v>
      </c>
      <c r="AW722" s="66" t="s">
        <v>1540</v>
      </c>
      <c r="AX722" s="66" t="s">
        <v>52</v>
      </c>
      <c r="AY722" s="66" t="s">
        <v>52</v>
      </c>
      <c r="AZ722" s="66" t="s">
        <v>52</v>
      </c>
    </row>
    <row r="723" spans="1:52" ht="30" customHeight="1" x14ac:dyDescent="0.3">
      <c r="A723" s="65" t="s">
        <v>1537</v>
      </c>
      <c r="B723" s="65" t="s">
        <v>1541</v>
      </c>
      <c r="C723" s="65" t="s">
        <v>734</v>
      </c>
      <c r="D723" s="75">
        <v>12.6</v>
      </c>
      <c r="E723" s="80">
        <f>단가대비표!O176</f>
        <v>810</v>
      </c>
      <c r="F723" s="79">
        <f t="shared" si="165"/>
        <v>10206</v>
      </c>
      <c r="G723" s="80">
        <f>단가대비표!P176</f>
        <v>0</v>
      </c>
      <c r="H723" s="79">
        <f t="shared" si="166"/>
        <v>0</v>
      </c>
      <c r="I723" s="80">
        <f>단가대비표!V176</f>
        <v>0</v>
      </c>
      <c r="J723" s="79">
        <f t="shared" si="167"/>
        <v>0</v>
      </c>
      <c r="K723" s="80">
        <f t="shared" si="168"/>
        <v>810</v>
      </c>
      <c r="L723" s="79">
        <f t="shared" si="169"/>
        <v>10206</v>
      </c>
      <c r="M723" s="65" t="s">
        <v>52</v>
      </c>
      <c r="N723" s="66" t="s">
        <v>1369</v>
      </c>
      <c r="O723" s="66" t="s">
        <v>1542</v>
      </c>
      <c r="P723" s="66" t="s">
        <v>64</v>
      </c>
      <c r="Q723" s="66" t="s">
        <v>64</v>
      </c>
      <c r="R723" s="66" t="s">
        <v>63</v>
      </c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66" t="s">
        <v>52</v>
      </c>
      <c r="AW723" s="66" t="s">
        <v>1543</v>
      </c>
      <c r="AX723" s="66" t="s">
        <v>52</v>
      </c>
      <c r="AY723" s="66" t="s">
        <v>52</v>
      </c>
      <c r="AZ723" s="66" t="s">
        <v>52</v>
      </c>
    </row>
    <row r="724" spans="1:52" ht="30" customHeight="1" x14ac:dyDescent="0.3">
      <c r="A724" s="65" t="s">
        <v>3113</v>
      </c>
      <c r="B724" s="65" t="s">
        <v>588</v>
      </c>
      <c r="C724" s="65" t="s">
        <v>589</v>
      </c>
      <c r="D724" s="75">
        <v>1.88</v>
      </c>
      <c r="E724" s="80">
        <f>단가대비표!O114</f>
        <v>0</v>
      </c>
      <c r="F724" s="79">
        <f t="shared" si="165"/>
        <v>0</v>
      </c>
      <c r="G724" s="80">
        <f>단가대비표!P114</f>
        <v>95767</v>
      </c>
      <c r="H724" s="79">
        <f t="shared" si="166"/>
        <v>180041.9</v>
      </c>
      <c r="I724" s="80">
        <f>단가대비표!V114</f>
        <v>0</v>
      </c>
      <c r="J724" s="79">
        <f t="shared" si="167"/>
        <v>0</v>
      </c>
      <c r="K724" s="80">
        <f t="shared" si="168"/>
        <v>95767</v>
      </c>
      <c r="L724" s="79">
        <f t="shared" si="169"/>
        <v>180041.9</v>
      </c>
      <c r="M724" s="65" t="s">
        <v>52</v>
      </c>
      <c r="N724" s="66" t="s">
        <v>1369</v>
      </c>
      <c r="O724" s="66" t="s">
        <v>682</v>
      </c>
      <c r="P724" s="66" t="s">
        <v>64</v>
      </c>
      <c r="Q724" s="66" t="s">
        <v>64</v>
      </c>
      <c r="R724" s="66" t="s">
        <v>63</v>
      </c>
      <c r="S724" s="76"/>
      <c r="T724" s="76"/>
      <c r="U724" s="76"/>
      <c r="V724" s="76">
        <v>1</v>
      </c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66" t="s">
        <v>52</v>
      </c>
      <c r="AW724" s="66" t="s">
        <v>1544</v>
      </c>
      <c r="AX724" s="66" t="s">
        <v>52</v>
      </c>
      <c r="AY724" s="66" t="s">
        <v>52</v>
      </c>
      <c r="AZ724" s="66" t="s">
        <v>52</v>
      </c>
    </row>
    <row r="725" spans="1:52" ht="30" customHeight="1" x14ac:dyDescent="0.3">
      <c r="A725" s="65" t="s">
        <v>3114</v>
      </c>
      <c r="B725" s="65" t="s">
        <v>1546</v>
      </c>
      <c r="C725" s="65" t="s">
        <v>589</v>
      </c>
      <c r="D725" s="75">
        <v>14.62</v>
      </c>
      <c r="E725" s="80">
        <f>단가대비표!O128</f>
        <v>0</v>
      </c>
      <c r="F725" s="79">
        <f t="shared" si="165"/>
        <v>0</v>
      </c>
      <c r="G725" s="80">
        <f>단가대비표!P128</f>
        <v>116674</v>
      </c>
      <c r="H725" s="79">
        <f t="shared" si="166"/>
        <v>1705773.8</v>
      </c>
      <c r="I725" s="80">
        <f>단가대비표!V128</f>
        <v>0</v>
      </c>
      <c r="J725" s="79">
        <f t="shared" si="167"/>
        <v>0</v>
      </c>
      <c r="K725" s="80">
        <f t="shared" si="168"/>
        <v>116674</v>
      </c>
      <c r="L725" s="79">
        <f t="shared" si="169"/>
        <v>1705773.8</v>
      </c>
      <c r="M725" s="65" t="s">
        <v>52</v>
      </c>
      <c r="N725" s="66" t="s">
        <v>1369</v>
      </c>
      <c r="O725" s="66" t="s">
        <v>1547</v>
      </c>
      <c r="P725" s="66" t="s">
        <v>64</v>
      </c>
      <c r="Q725" s="66" t="s">
        <v>64</v>
      </c>
      <c r="R725" s="66" t="s">
        <v>63</v>
      </c>
      <c r="S725" s="76"/>
      <c r="T725" s="76"/>
      <c r="U725" s="76"/>
      <c r="V725" s="76">
        <v>1</v>
      </c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66" t="s">
        <v>52</v>
      </c>
      <c r="AW725" s="66" t="s">
        <v>1548</v>
      </c>
      <c r="AX725" s="66" t="s">
        <v>52</v>
      </c>
      <c r="AY725" s="66" t="s">
        <v>52</v>
      </c>
      <c r="AZ725" s="66" t="s">
        <v>52</v>
      </c>
    </row>
    <row r="726" spans="1:52" ht="30" customHeight="1" x14ac:dyDescent="0.3">
      <c r="A726" s="65" t="s">
        <v>3115</v>
      </c>
      <c r="B726" s="65" t="s">
        <v>1546</v>
      </c>
      <c r="C726" s="65" t="s">
        <v>589</v>
      </c>
      <c r="D726" s="75">
        <v>4.5999999999999996</v>
      </c>
      <c r="E726" s="80">
        <f>단가대비표!O129</f>
        <v>0</v>
      </c>
      <c r="F726" s="79">
        <f t="shared" si="165"/>
        <v>0</v>
      </c>
      <c r="G726" s="80">
        <f>단가대비표!P129</f>
        <v>89755</v>
      </c>
      <c r="H726" s="79">
        <f t="shared" si="166"/>
        <v>412873</v>
      </c>
      <c r="I726" s="80">
        <f>단가대비표!V129</f>
        <v>0</v>
      </c>
      <c r="J726" s="79">
        <f t="shared" si="167"/>
        <v>0</v>
      </c>
      <c r="K726" s="80">
        <f t="shared" si="168"/>
        <v>89755</v>
      </c>
      <c r="L726" s="79">
        <f t="shared" si="169"/>
        <v>412873</v>
      </c>
      <c r="M726" s="65" t="s">
        <v>52</v>
      </c>
      <c r="N726" s="66" t="s">
        <v>1369</v>
      </c>
      <c r="O726" s="66" t="s">
        <v>1550</v>
      </c>
      <c r="P726" s="66" t="s">
        <v>64</v>
      </c>
      <c r="Q726" s="66" t="s">
        <v>64</v>
      </c>
      <c r="R726" s="66" t="s">
        <v>63</v>
      </c>
      <c r="S726" s="76"/>
      <c r="T726" s="76"/>
      <c r="U726" s="76"/>
      <c r="V726" s="76">
        <v>1</v>
      </c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66" t="s">
        <v>52</v>
      </c>
      <c r="AW726" s="66" t="s">
        <v>1551</v>
      </c>
      <c r="AX726" s="66" t="s">
        <v>52</v>
      </c>
      <c r="AY726" s="66" t="s">
        <v>52</v>
      </c>
      <c r="AZ726" s="66" t="s">
        <v>52</v>
      </c>
    </row>
    <row r="727" spans="1:52" ht="30" customHeight="1" x14ac:dyDescent="0.3">
      <c r="A727" s="65" t="s">
        <v>3116</v>
      </c>
      <c r="B727" s="65" t="s">
        <v>1546</v>
      </c>
      <c r="C727" s="65" t="s">
        <v>589</v>
      </c>
      <c r="D727" s="75">
        <v>1.57</v>
      </c>
      <c r="E727" s="80">
        <f>단가대비표!O130</f>
        <v>0</v>
      </c>
      <c r="F727" s="79">
        <f t="shared" si="165"/>
        <v>0</v>
      </c>
      <c r="G727" s="80">
        <f>단가대비표!P130</f>
        <v>110036</v>
      </c>
      <c r="H727" s="79">
        <f t="shared" si="166"/>
        <v>172756.5</v>
      </c>
      <c r="I727" s="80">
        <f>단가대비표!V130</f>
        <v>0</v>
      </c>
      <c r="J727" s="79">
        <f t="shared" si="167"/>
        <v>0</v>
      </c>
      <c r="K727" s="80">
        <f t="shared" si="168"/>
        <v>110036</v>
      </c>
      <c r="L727" s="79">
        <f t="shared" si="169"/>
        <v>172756.5</v>
      </c>
      <c r="M727" s="65" t="s">
        <v>52</v>
      </c>
      <c r="N727" s="66" t="s">
        <v>1369</v>
      </c>
      <c r="O727" s="66" t="s">
        <v>1552</v>
      </c>
      <c r="P727" s="66" t="s">
        <v>64</v>
      </c>
      <c r="Q727" s="66" t="s">
        <v>64</v>
      </c>
      <c r="R727" s="66" t="s">
        <v>63</v>
      </c>
      <c r="S727" s="76"/>
      <c r="T727" s="76"/>
      <c r="U727" s="76"/>
      <c r="V727" s="76">
        <v>1</v>
      </c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66" t="s">
        <v>52</v>
      </c>
      <c r="AW727" s="66" t="s">
        <v>1553</v>
      </c>
      <c r="AX727" s="66" t="s">
        <v>52</v>
      </c>
      <c r="AY727" s="66" t="s">
        <v>52</v>
      </c>
      <c r="AZ727" s="66" t="s">
        <v>52</v>
      </c>
    </row>
    <row r="728" spans="1:52" ht="30" customHeight="1" x14ac:dyDescent="0.3">
      <c r="A728" s="65" t="s">
        <v>3117</v>
      </c>
      <c r="B728" s="65" t="s">
        <v>1546</v>
      </c>
      <c r="C728" s="65" t="s">
        <v>589</v>
      </c>
      <c r="D728" s="75">
        <v>0.33</v>
      </c>
      <c r="E728" s="80">
        <f>단가대비표!O131</f>
        <v>0</v>
      </c>
      <c r="F728" s="79">
        <f t="shared" si="165"/>
        <v>0</v>
      </c>
      <c r="G728" s="80">
        <f>단가대비표!P131</f>
        <v>134081</v>
      </c>
      <c r="H728" s="79">
        <f t="shared" si="166"/>
        <v>44246.7</v>
      </c>
      <c r="I728" s="80">
        <f>단가대비표!V131</f>
        <v>0</v>
      </c>
      <c r="J728" s="79">
        <f t="shared" si="167"/>
        <v>0</v>
      </c>
      <c r="K728" s="80">
        <f t="shared" si="168"/>
        <v>134081</v>
      </c>
      <c r="L728" s="79">
        <f t="shared" si="169"/>
        <v>44246.7</v>
      </c>
      <c r="M728" s="65" t="s">
        <v>52</v>
      </c>
      <c r="N728" s="66" t="s">
        <v>1369</v>
      </c>
      <c r="O728" s="66" t="s">
        <v>1555</v>
      </c>
      <c r="P728" s="66" t="s">
        <v>64</v>
      </c>
      <c r="Q728" s="66" t="s">
        <v>64</v>
      </c>
      <c r="R728" s="66" t="s">
        <v>63</v>
      </c>
      <c r="S728" s="76"/>
      <c r="T728" s="76"/>
      <c r="U728" s="76"/>
      <c r="V728" s="76">
        <v>1</v>
      </c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66" t="s">
        <v>52</v>
      </c>
      <c r="AW728" s="66" t="s">
        <v>1556</v>
      </c>
      <c r="AX728" s="66" t="s">
        <v>52</v>
      </c>
      <c r="AY728" s="66" t="s">
        <v>52</v>
      </c>
      <c r="AZ728" s="66" t="s">
        <v>52</v>
      </c>
    </row>
    <row r="729" spans="1:52" ht="30" customHeight="1" x14ac:dyDescent="0.3">
      <c r="A729" s="65" t="s">
        <v>3114</v>
      </c>
      <c r="B729" s="65" t="s">
        <v>1546</v>
      </c>
      <c r="C729" s="65" t="s">
        <v>589</v>
      </c>
      <c r="D729" s="75">
        <v>1.31</v>
      </c>
      <c r="E729" s="80">
        <f>단가대비표!O132</f>
        <v>0</v>
      </c>
      <c r="F729" s="79">
        <f t="shared" si="165"/>
        <v>0</v>
      </c>
      <c r="G729" s="80">
        <f>단가대비표!P132</f>
        <v>116674</v>
      </c>
      <c r="H729" s="79">
        <f t="shared" si="166"/>
        <v>152842.9</v>
      </c>
      <c r="I729" s="80">
        <f>단가대비표!V132</f>
        <v>0</v>
      </c>
      <c r="J729" s="79">
        <f t="shared" si="167"/>
        <v>0</v>
      </c>
      <c r="K729" s="80">
        <f t="shared" si="168"/>
        <v>116674</v>
      </c>
      <c r="L729" s="79">
        <f t="shared" si="169"/>
        <v>152842.9</v>
      </c>
      <c r="M729" s="65" t="s">
        <v>52</v>
      </c>
      <c r="N729" s="66" t="s">
        <v>1369</v>
      </c>
      <c r="O729" s="66" t="s">
        <v>1557</v>
      </c>
      <c r="P729" s="66" t="s">
        <v>64</v>
      </c>
      <c r="Q729" s="66" t="s">
        <v>64</v>
      </c>
      <c r="R729" s="66" t="s">
        <v>63</v>
      </c>
      <c r="S729" s="76"/>
      <c r="T729" s="76"/>
      <c r="U729" s="76"/>
      <c r="V729" s="76">
        <v>1</v>
      </c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66" t="s">
        <v>52</v>
      </c>
      <c r="AW729" s="66" t="s">
        <v>1558</v>
      </c>
      <c r="AX729" s="66" t="s">
        <v>52</v>
      </c>
      <c r="AY729" s="66" t="s">
        <v>52</v>
      </c>
      <c r="AZ729" s="66" t="s">
        <v>52</v>
      </c>
    </row>
    <row r="730" spans="1:52" ht="30" customHeight="1" x14ac:dyDescent="0.3">
      <c r="A730" s="65" t="s">
        <v>687</v>
      </c>
      <c r="B730" s="65" t="s">
        <v>3057</v>
      </c>
      <c r="C730" s="65" t="s">
        <v>505</v>
      </c>
      <c r="D730" s="75">
        <v>1</v>
      </c>
      <c r="E730" s="80">
        <f>ROUND(0.02*H731,2)</f>
        <v>53370.68</v>
      </c>
      <c r="F730" s="79">
        <f t="shared" si="165"/>
        <v>53370.6</v>
      </c>
      <c r="G730" s="80">
        <v>0</v>
      </c>
      <c r="H730" s="79">
        <f t="shared" si="166"/>
        <v>0</v>
      </c>
      <c r="I730" s="80">
        <v>0</v>
      </c>
      <c r="J730" s="79">
        <f t="shared" si="167"/>
        <v>0</v>
      </c>
      <c r="K730" s="80">
        <f t="shared" si="168"/>
        <v>53370.6</v>
      </c>
      <c r="L730" s="79">
        <f t="shared" si="169"/>
        <v>53370.6</v>
      </c>
      <c r="M730" s="65" t="s">
        <v>52</v>
      </c>
      <c r="N730" s="66" t="s">
        <v>1369</v>
      </c>
      <c r="O730" s="66" t="s">
        <v>510</v>
      </c>
      <c r="P730" s="66" t="s">
        <v>64</v>
      </c>
      <c r="Q730" s="66" t="s">
        <v>64</v>
      </c>
      <c r="R730" s="66" t="s">
        <v>64</v>
      </c>
      <c r="S730" s="76">
        <v>1</v>
      </c>
      <c r="T730" s="76">
        <v>0</v>
      </c>
      <c r="U730" s="76">
        <v>0.03</v>
      </c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66" t="s">
        <v>52</v>
      </c>
      <c r="AW730" s="66" t="s">
        <v>1559</v>
      </c>
      <c r="AX730" s="66" t="s">
        <v>52</v>
      </c>
      <c r="AY730" s="66" t="s">
        <v>52</v>
      </c>
      <c r="AZ730" s="66" t="s">
        <v>52</v>
      </c>
    </row>
    <row r="731" spans="1:52" ht="30" customHeight="1" x14ac:dyDescent="0.3">
      <c r="A731" s="65" t="s">
        <v>595</v>
      </c>
      <c r="B731" s="65" t="s">
        <v>52</v>
      </c>
      <c r="C731" s="65" t="s">
        <v>52</v>
      </c>
      <c r="D731" s="75"/>
      <c r="E731" s="80"/>
      <c r="F731" s="79">
        <f>TRUNC(SUMIF(N686:N730, N685, F686:F730),0)</f>
        <v>17209613</v>
      </c>
      <c r="G731" s="80"/>
      <c r="H731" s="79">
        <f>TRUNC(SUMIF(N686:N730, N685, H686:H730),0)</f>
        <v>2668534</v>
      </c>
      <c r="I731" s="80"/>
      <c r="J731" s="79">
        <f>TRUNC(SUMIF(N686:N730, N685, J686:J730),0)</f>
        <v>0</v>
      </c>
      <c r="K731" s="80"/>
      <c r="L731" s="79">
        <f>F731+H731+J731</f>
        <v>19878147</v>
      </c>
      <c r="M731" s="65" t="s">
        <v>52</v>
      </c>
      <c r="N731" s="66" t="s">
        <v>207</v>
      </c>
      <c r="O731" s="66" t="s">
        <v>207</v>
      </c>
      <c r="P731" s="66" t="s">
        <v>52</v>
      </c>
      <c r="Q731" s="66" t="s">
        <v>52</v>
      </c>
      <c r="R731" s="66" t="s">
        <v>52</v>
      </c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66" t="s">
        <v>52</v>
      </c>
      <c r="AW731" s="66" t="s">
        <v>52</v>
      </c>
      <c r="AX731" s="66" t="s">
        <v>52</v>
      </c>
      <c r="AY731" s="66" t="s">
        <v>52</v>
      </c>
      <c r="AZ731" s="66" t="s">
        <v>52</v>
      </c>
    </row>
    <row r="732" spans="1:52" ht="30" customHeight="1" x14ac:dyDescent="0.3">
      <c r="A732" s="75"/>
      <c r="B732" s="75"/>
      <c r="C732" s="75"/>
      <c r="D732" s="75"/>
      <c r="E732" s="80"/>
      <c r="F732" s="79"/>
      <c r="G732" s="80"/>
      <c r="H732" s="79"/>
      <c r="I732" s="80"/>
      <c r="J732" s="79"/>
      <c r="K732" s="80"/>
      <c r="L732" s="79"/>
      <c r="M732" s="75"/>
    </row>
    <row r="733" spans="1:52" ht="30" customHeight="1" x14ac:dyDescent="0.3">
      <c r="A733" s="230" t="s">
        <v>1560</v>
      </c>
      <c r="B733" s="230"/>
      <c r="C733" s="230"/>
      <c r="D733" s="230"/>
      <c r="E733" s="231"/>
      <c r="F733" s="232"/>
      <c r="G733" s="231"/>
      <c r="H733" s="232"/>
      <c r="I733" s="231"/>
      <c r="J733" s="232"/>
      <c r="K733" s="231"/>
      <c r="L733" s="232"/>
      <c r="M733" s="230"/>
      <c r="N733" s="78" t="s">
        <v>344</v>
      </c>
    </row>
    <row r="734" spans="1:52" ht="30" customHeight="1" x14ac:dyDescent="0.3">
      <c r="A734" s="65" t="s">
        <v>342</v>
      </c>
      <c r="B734" s="65" t="s">
        <v>1561</v>
      </c>
      <c r="C734" s="65" t="s">
        <v>176</v>
      </c>
      <c r="D734" s="75">
        <v>1</v>
      </c>
      <c r="E734" s="80">
        <f>일위대가목록!E97</f>
        <v>17356813</v>
      </c>
      <c r="F734" s="79">
        <f t="shared" ref="F734:F741" si="170">TRUNC(E734*D734,1)</f>
        <v>17356813</v>
      </c>
      <c r="G734" s="80">
        <f>일위대가목록!F97</f>
        <v>2642866</v>
      </c>
      <c r="H734" s="79">
        <f t="shared" ref="H734:H741" si="171">TRUNC(G734*D734,1)</f>
        <v>2642866</v>
      </c>
      <c r="I734" s="80">
        <f>일위대가목록!G97</f>
        <v>0</v>
      </c>
      <c r="J734" s="79">
        <f t="shared" ref="J734:J741" si="172">TRUNC(I734*D734,1)</f>
        <v>0</v>
      </c>
      <c r="K734" s="80">
        <f t="shared" ref="K734:L741" si="173">TRUNC(E734+G734+I734,1)</f>
        <v>19999679</v>
      </c>
      <c r="L734" s="79">
        <f t="shared" si="173"/>
        <v>19999679</v>
      </c>
      <c r="M734" s="65" t="s">
        <v>177</v>
      </c>
      <c r="N734" s="66" t="s">
        <v>52</v>
      </c>
      <c r="O734" s="66" t="s">
        <v>1562</v>
      </c>
      <c r="P734" s="66" t="s">
        <v>63</v>
      </c>
      <c r="Q734" s="66" t="s">
        <v>64</v>
      </c>
      <c r="R734" s="66" t="s">
        <v>64</v>
      </c>
      <c r="S734" s="76"/>
      <c r="T734" s="76"/>
      <c r="U734" s="76"/>
      <c r="V734" s="76">
        <v>1</v>
      </c>
      <c r="W734" s="76"/>
      <c r="X734" s="76">
        <v>3</v>
      </c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66" t="s">
        <v>1370</v>
      </c>
      <c r="AW734" s="66" t="s">
        <v>1563</v>
      </c>
      <c r="AX734" s="66" t="s">
        <v>52</v>
      </c>
      <c r="AY734" s="66" t="s">
        <v>52</v>
      </c>
      <c r="AZ734" s="66" t="s">
        <v>52</v>
      </c>
    </row>
    <row r="735" spans="1:52" ht="30" customHeight="1" x14ac:dyDescent="0.3">
      <c r="A735" s="65" t="s">
        <v>1372</v>
      </c>
      <c r="B735" s="65" t="s">
        <v>1373</v>
      </c>
      <c r="C735" s="65" t="s">
        <v>505</v>
      </c>
      <c r="D735" s="75">
        <v>1</v>
      </c>
      <c r="E735" s="80">
        <f>TRUNC(SUMIF(V734:V741, RIGHTB(O735, 1), F734:F741)*U735, 2)</f>
        <v>17356813</v>
      </c>
      <c r="F735" s="79">
        <f t="shared" si="170"/>
        <v>17356813</v>
      </c>
      <c r="G735" s="80">
        <v>0</v>
      </c>
      <c r="H735" s="79">
        <f t="shared" si="171"/>
        <v>0</v>
      </c>
      <c r="I735" s="80">
        <v>0</v>
      </c>
      <c r="J735" s="79">
        <f t="shared" si="172"/>
        <v>0</v>
      </c>
      <c r="K735" s="80">
        <f t="shared" si="173"/>
        <v>17356813</v>
      </c>
      <c r="L735" s="79">
        <f t="shared" si="173"/>
        <v>17356813</v>
      </c>
      <c r="M735" s="65" t="s">
        <v>52</v>
      </c>
      <c r="N735" s="66" t="s">
        <v>344</v>
      </c>
      <c r="O735" s="66" t="s">
        <v>510</v>
      </c>
      <c r="P735" s="66" t="s">
        <v>64</v>
      </c>
      <c r="Q735" s="66" t="s">
        <v>64</v>
      </c>
      <c r="R735" s="66" t="s">
        <v>64</v>
      </c>
      <c r="S735" s="76">
        <v>0</v>
      </c>
      <c r="T735" s="76">
        <v>0</v>
      </c>
      <c r="U735" s="76">
        <v>1</v>
      </c>
      <c r="V735" s="76"/>
      <c r="W735" s="76">
        <v>2</v>
      </c>
      <c r="X735" s="76"/>
      <c r="Y735" s="76"/>
      <c r="Z735" s="76">
        <v>5</v>
      </c>
      <c r="AA735" s="76">
        <v>6</v>
      </c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66" t="s">
        <v>52</v>
      </c>
      <c r="AW735" s="66" t="s">
        <v>1564</v>
      </c>
      <c r="AX735" s="66" t="s">
        <v>52</v>
      </c>
      <c r="AY735" s="66" t="s">
        <v>52</v>
      </c>
      <c r="AZ735" s="66" t="s">
        <v>52</v>
      </c>
    </row>
    <row r="736" spans="1:52" ht="30" customHeight="1" x14ac:dyDescent="0.3">
      <c r="A736" s="65" t="s">
        <v>1375</v>
      </c>
      <c r="B736" s="65" t="s">
        <v>1376</v>
      </c>
      <c r="C736" s="65" t="s">
        <v>505</v>
      </c>
      <c r="D736" s="75">
        <v>1</v>
      </c>
      <c r="E736" s="80">
        <f>TRUNC(SUMIF(W734:W741, RIGHTB(O736, 1), F734:F741)*U736, 2)</f>
        <v>178775.17</v>
      </c>
      <c r="F736" s="79">
        <f t="shared" si="170"/>
        <v>178775.1</v>
      </c>
      <c r="G736" s="80">
        <v>0</v>
      </c>
      <c r="H736" s="79">
        <f t="shared" si="171"/>
        <v>0</v>
      </c>
      <c r="I736" s="80">
        <v>0</v>
      </c>
      <c r="J736" s="79">
        <f t="shared" si="172"/>
        <v>0</v>
      </c>
      <c r="K736" s="80">
        <f t="shared" si="173"/>
        <v>178775.1</v>
      </c>
      <c r="L736" s="79">
        <f t="shared" si="173"/>
        <v>178775.1</v>
      </c>
      <c r="M736" s="65" t="s">
        <v>52</v>
      </c>
      <c r="N736" s="66" t="s">
        <v>344</v>
      </c>
      <c r="O736" s="66" t="s">
        <v>542</v>
      </c>
      <c r="P736" s="66" t="s">
        <v>64</v>
      </c>
      <c r="Q736" s="66" t="s">
        <v>64</v>
      </c>
      <c r="R736" s="66" t="s">
        <v>64</v>
      </c>
      <c r="S736" s="76">
        <v>0</v>
      </c>
      <c r="T736" s="76">
        <v>0</v>
      </c>
      <c r="U736" s="76">
        <v>1.03E-2</v>
      </c>
      <c r="V736" s="76"/>
      <c r="W736" s="76"/>
      <c r="X736" s="76"/>
      <c r="Y736" s="76"/>
      <c r="Z736" s="76">
        <v>5</v>
      </c>
      <c r="AA736" s="76">
        <v>6</v>
      </c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66" t="s">
        <v>52</v>
      </c>
      <c r="AW736" s="66" t="s">
        <v>1565</v>
      </c>
      <c r="AX736" s="66" t="s">
        <v>52</v>
      </c>
      <c r="AY736" s="66" t="s">
        <v>52</v>
      </c>
      <c r="AZ736" s="66" t="s">
        <v>52</v>
      </c>
    </row>
    <row r="737" spans="1:52" ht="30" customHeight="1" x14ac:dyDescent="0.3">
      <c r="A737" s="65" t="s">
        <v>1378</v>
      </c>
      <c r="B737" s="65" t="s">
        <v>3054</v>
      </c>
      <c r="C737" s="65" t="s">
        <v>505</v>
      </c>
      <c r="D737" s="75">
        <v>1</v>
      </c>
      <c r="E737" s="80">
        <f>ROUND(1.1453*SUM(H734),2)</f>
        <v>3026874.43</v>
      </c>
      <c r="F737" s="79">
        <f t="shared" si="170"/>
        <v>3026874.4</v>
      </c>
      <c r="G737" s="80">
        <v>0</v>
      </c>
      <c r="H737" s="79">
        <f t="shared" si="171"/>
        <v>0</v>
      </c>
      <c r="I737" s="80">
        <v>0</v>
      </c>
      <c r="J737" s="79">
        <f t="shared" si="172"/>
        <v>0</v>
      </c>
      <c r="K737" s="80">
        <f t="shared" si="173"/>
        <v>3026874.4</v>
      </c>
      <c r="L737" s="79">
        <f t="shared" si="173"/>
        <v>3026874.4</v>
      </c>
      <c r="M737" s="65" t="s">
        <v>52</v>
      </c>
      <c r="N737" s="66" t="s">
        <v>344</v>
      </c>
      <c r="O737" s="66" t="s">
        <v>914</v>
      </c>
      <c r="P737" s="66" t="s">
        <v>64</v>
      </c>
      <c r="Q737" s="66" t="s">
        <v>64</v>
      </c>
      <c r="R737" s="66" t="s">
        <v>64</v>
      </c>
      <c r="S737" s="76">
        <v>1</v>
      </c>
      <c r="T737" s="76">
        <v>0</v>
      </c>
      <c r="U737" s="76">
        <v>1.2453000000000001</v>
      </c>
      <c r="V737" s="76"/>
      <c r="W737" s="76"/>
      <c r="X737" s="76"/>
      <c r="Y737" s="76">
        <v>4</v>
      </c>
      <c r="Z737" s="76"/>
      <c r="AA737" s="76">
        <v>6</v>
      </c>
      <c r="AB737" s="76">
        <v>7</v>
      </c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66" t="s">
        <v>52</v>
      </c>
      <c r="AW737" s="66" t="s">
        <v>1566</v>
      </c>
      <c r="AX737" s="66" t="s">
        <v>52</v>
      </c>
      <c r="AY737" s="66" t="s">
        <v>52</v>
      </c>
      <c r="AZ737" s="66" t="s">
        <v>52</v>
      </c>
    </row>
    <row r="738" spans="1:52" ht="30" customHeight="1" x14ac:dyDescent="0.3">
      <c r="A738" s="65" t="s">
        <v>1380</v>
      </c>
      <c r="B738" s="65" t="s">
        <v>1381</v>
      </c>
      <c r="C738" s="65" t="s">
        <v>505</v>
      </c>
      <c r="D738" s="75">
        <v>1</v>
      </c>
      <c r="E738" s="80">
        <f>TRUNC(SUMIF(Y734:Y741, RIGHTB(O738, 1), F734:F741)*U738, 2)</f>
        <v>1056379.1599999999</v>
      </c>
      <c r="F738" s="79">
        <f t="shared" si="170"/>
        <v>1056379.1000000001</v>
      </c>
      <c r="G738" s="80">
        <v>0</v>
      </c>
      <c r="H738" s="79">
        <f t="shared" si="171"/>
        <v>0</v>
      </c>
      <c r="I738" s="80">
        <v>0</v>
      </c>
      <c r="J738" s="79">
        <f t="shared" si="172"/>
        <v>0</v>
      </c>
      <c r="K738" s="80">
        <f t="shared" si="173"/>
        <v>1056379.1000000001</v>
      </c>
      <c r="L738" s="79">
        <f t="shared" si="173"/>
        <v>1056379.1000000001</v>
      </c>
      <c r="M738" s="65" t="s">
        <v>52</v>
      </c>
      <c r="N738" s="66" t="s">
        <v>344</v>
      </c>
      <c r="O738" s="66" t="s">
        <v>1382</v>
      </c>
      <c r="P738" s="66" t="s">
        <v>64</v>
      </c>
      <c r="Q738" s="66" t="s">
        <v>64</v>
      </c>
      <c r="R738" s="66" t="s">
        <v>64</v>
      </c>
      <c r="S738" s="76">
        <v>0</v>
      </c>
      <c r="T738" s="76">
        <v>0</v>
      </c>
      <c r="U738" s="76">
        <v>0.34899999999999998</v>
      </c>
      <c r="V738" s="76"/>
      <c r="W738" s="76"/>
      <c r="X738" s="76"/>
      <c r="Y738" s="76"/>
      <c r="Z738" s="76"/>
      <c r="AA738" s="76">
        <v>6</v>
      </c>
      <c r="AB738" s="76">
        <v>7</v>
      </c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66" t="s">
        <v>52</v>
      </c>
      <c r="AW738" s="66" t="s">
        <v>1567</v>
      </c>
      <c r="AX738" s="66" t="s">
        <v>52</v>
      </c>
      <c r="AY738" s="66" t="s">
        <v>52</v>
      </c>
      <c r="AZ738" s="66" t="s">
        <v>52</v>
      </c>
    </row>
    <row r="739" spans="1:52" ht="30" customHeight="1" x14ac:dyDescent="0.3">
      <c r="A739" s="65" t="s">
        <v>1384</v>
      </c>
      <c r="B739" s="65" t="s">
        <v>1385</v>
      </c>
      <c r="C739" s="65" t="s">
        <v>505</v>
      </c>
      <c r="D739" s="75">
        <v>1</v>
      </c>
      <c r="E739" s="80">
        <f>TRUNC(SUMIF(Z734:Z741, RIGHTB(O739, 1), F734:F741)*U739, 2)</f>
        <v>1569435.13</v>
      </c>
      <c r="F739" s="79">
        <f t="shared" si="170"/>
        <v>1569435.1</v>
      </c>
      <c r="G739" s="80">
        <v>0</v>
      </c>
      <c r="H739" s="79">
        <f t="shared" si="171"/>
        <v>0</v>
      </c>
      <c r="I739" s="80">
        <v>0</v>
      </c>
      <c r="J739" s="79">
        <f t="shared" si="172"/>
        <v>0</v>
      </c>
      <c r="K739" s="80">
        <f t="shared" si="173"/>
        <v>1569435.1</v>
      </c>
      <c r="L739" s="79">
        <f t="shared" si="173"/>
        <v>1569435.1</v>
      </c>
      <c r="M739" s="65" t="s">
        <v>52</v>
      </c>
      <c r="N739" s="66" t="s">
        <v>344</v>
      </c>
      <c r="O739" s="66" t="s">
        <v>1386</v>
      </c>
      <c r="P739" s="66" t="s">
        <v>64</v>
      </c>
      <c r="Q739" s="66" t="s">
        <v>64</v>
      </c>
      <c r="R739" s="66" t="s">
        <v>64</v>
      </c>
      <c r="S739" s="76">
        <v>0</v>
      </c>
      <c r="T739" s="76">
        <v>0</v>
      </c>
      <c r="U739" s="76">
        <v>8.9499999999999996E-2</v>
      </c>
      <c r="V739" s="76"/>
      <c r="W739" s="76"/>
      <c r="X739" s="76"/>
      <c r="Y739" s="76"/>
      <c r="Z739" s="76"/>
      <c r="AA739" s="76">
        <v>6</v>
      </c>
      <c r="AB739" s="76">
        <v>7</v>
      </c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66" t="s">
        <v>52</v>
      </c>
      <c r="AW739" s="66" t="s">
        <v>1568</v>
      </c>
      <c r="AX739" s="66" t="s">
        <v>52</v>
      </c>
      <c r="AY739" s="66" t="s">
        <v>52</v>
      </c>
      <c r="AZ739" s="66" t="s">
        <v>52</v>
      </c>
    </row>
    <row r="740" spans="1:52" ht="30" customHeight="1" x14ac:dyDescent="0.3">
      <c r="A740" s="65" t="s">
        <v>1388</v>
      </c>
      <c r="B740" s="65" t="s">
        <v>1389</v>
      </c>
      <c r="C740" s="65" t="s">
        <v>505</v>
      </c>
      <c r="D740" s="75">
        <v>1</v>
      </c>
      <c r="E740" s="80">
        <f>TRUNC(SUMIF(AA734:AA741, RIGHTB(O740, 1), F734:F741)*U740, 2)</f>
        <v>1623179.36</v>
      </c>
      <c r="F740" s="79">
        <f t="shared" si="170"/>
        <v>1623179.3</v>
      </c>
      <c r="G740" s="80">
        <v>0</v>
      </c>
      <c r="H740" s="79">
        <f t="shared" si="171"/>
        <v>0</v>
      </c>
      <c r="I740" s="80">
        <v>0</v>
      </c>
      <c r="J740" s="79">
        <f t="shared" si="172"/>
        <v>0</v>
      </c>
      <c r="K740" s="80">
        <f t="shared" si="173"/>
        <v>1623179.3</v>
      </c>
      <c r="L740" s="79">
        <f t="shared" si="173"/>
        <v>1623179.3</v>
      </c>
      <c r="M740" s="65" t="s">
        <v>52</v>
      </c>
      <c r="N740" s="66" t="s">
        <v>344</v>
      </c>
      <c r="O740" s="66" t="s">
        <v>1390</v>
      </c>
      <c r="P740" s="66" t="s">
        <v>64</v>
      </c>
      <c r="Q740" s="66" t="s">
        <v>64</v>
      </c>
      <c r="R740" s="66" t="s">
        <v>64</v>
      </c>
      <c r="S740" s="76">
        <v>0</v>
      </c>
      <c r="T740" s="76">
        <v>0</v>
      </c>
      <c r="U740" s="76">
        <v>7.0000000000000007E-2</v>
      </c>
      <c r="V740" s="76"/>
      <c r="W740" s="76"/>
      <c r="X740" s="76"/>
      <c r="Y740" s="76"/>
      <c r="Z740" s="76"/>
      <c r="AA740" s="76"/>
      <c r="AB740" s="76">
        <v>7</v>
      </c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66" t="s">
        <v>52</v>
      </c>
      <c r="AW740" s="66" t="s">
        <v>1569</v>
      </c>
      <c r="AX740" s="66" t="s">
        <v>52</v>
      </c>
      <c r="AY740" s="66" t="s">
        <v>52</v>
      </c>
      <c r="AZ740" s="66" t="s">
        <v>52</v>
      </c>
    </row>
    <row r="741" spans="1:52" ht="30" customHeight="1" x14ac:dyDescent="0.3">
      <c r="A741" s="65" t="s">
        <v>1392</v>
      </c>
      <c r="B741" s="65" t="s">
        <v>1393</v>
      </c>
      <c r="C741" s="65" t="s">
        <v>505</v>
      </c>
      <c r="D741" s="75">
        <v>1</v>
      </c>
      <c r="E741" s="80">
        <f>TRUNC(SUMIF(AB734:AB741, RIGHTB(O741, 1), F734:F741)*U741, 2)</f>
        <v>1818966.97</v>
      </c>
      <c r="F741" s="79">
        <f t="shared" si="170"/>
        <v>1818966.9</v>
      </c>
      <c r="G741" s="80">
        <v>0</v>
      </c>
      <c r="H741" s="79">
        <f t="shared" si="171"/>
        <v>0</v>
      </c>
      <c r="I741" s="80">
        <v>0</v>
      </c>
      <c r="J741" s="79">
        <f t="shared" si="172"/>
        <v>0</v>
      </c>
      <c r="K741" s="80">
        <f t="shared" si="173"/>
        <v>1818966.9</v>
      </c>
      <c r="L741" s="79">
        <f t="shared" si="173"/>
        <v>1818966.9</v>
      </c>
      <c r="M741" s="65" t="s">
        <v>52</v>
      </c>
      <c r="N741" s="66" t="s">
        <v>344</v>
      </c>
      <c r="O741" s="66" t="s">
        <v>1394</v>
      </c>
      <c r="P741" s="66" t="s">
        <v>64</v>
      </c>
      <c r="Q741" s="66" t="s">
        <v>64</v>
      </c>
      <c r="R741" s="66" t="s">
        <v>64</v>
      </c>
      <c r="S741" s="76">
        <v>0</v>
      </c>
      <c r="T741" s="76">
        <v>0</v>
      </c>
      <c r="U741" s="76">
        <v>0.25</v>
      </c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66" t="s">
        <v>52</v>
      </c>
      <c r="AW741" s="66" t="s">
        <v>1570</v>
      </c>
      <c r="AX741" s="66" t="s">
        <v>52</v>
      </c>
      <c r="AY741" s="66" t="s">
        <v>52</v>
      </c>
      <c r="AZ741" s="66" t="s">
        <v>52</v>
      </c>
    </row>
    <row r="742" spans="1:52" ht="30" customHeight="1" x14ac:dyDescent="0.3">
      <c r="A742" s="65" t="s">
        <v>595</v>
      </c>
      <c r="B742" s="65" t="s">
        <v>52</v>
      </c>
      <c r="C742" s="65" t="s">
        <v>52</v>
      </c>
      <c r="D742" s="75"/>
      <c r="E742" s="80"/>
      <c r="F742" s="79">
        <f>TRUNC(SUMIF(N734:N741, N733, F734:F741),0)</f>
        <v>26630422</v>
      </c>
      <c r="G742" s="80"/>
      <c r="H742" s="79">
        <f>TRUNC(SUMIF(N734:N741, N733, H734:H741),0)</f>
        <v>0</v>
      </c>
      <c r="I742" s="80"/>
      <c r="J742" s="79">
        <f>TRUNC(SUMIF(N734:N741, N733, J734:J741),0)</f>
        <v>0</v>
      </c>
      <c r="K742" s="80"/>
      <c r="L742" s="79">
        <f>F742+H742+J742</f>
        <v>26630422</v>
      </c>
      <c r="M742" s="65" t="s">
        <v>52</v>
      </c>
      <c r="N742" s="66" t="s">
        <v>207</v>
      </c>
      <c r="O742" s="66" t="s">
        <v>207</v>
      </c>
      <c r="P742" s="66" t="s">
        <v>52</v>
      </c>
      <c r="Q742" s="66" t="s">
        <v>52</v>
      </c>
      <c r="R742" s="66" t="s">
        <v>52</v>
      </c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66" t="s">
        <v>52</v>
      </c>
      <c r="AW742" s="66" t="s">
        <v>52</v>
      </c>
      <c r="AX742" s="66" t="s">
        <v>52</v>
      </c>
      <c r="AY742" s="66" t="s">
        <v>52</v>
      </c>
      <c r="AZ742" s="66" t="s">
        <v>52</v>
      </c>
    </row>
    <row r="743" spans="1:52" ht="30" customHeight="1" x14ac:dyDescent="0.3">
      <c r="A743" s="75"/>
      <c r="B743" s="75"/>
      <c r="C743" s="75"/>
      <c r="D743" s="75"/>
      <c r="E743" s="80"/>
      <c r="F743" s="79"/>
      <c r="G743" s="80"/>
      <c r="H743" s="79"/>
      <c r="I743" s="80"/>
      <c r="J743" s="79"/>
      <c r="K743" s="80"/>
      <c r="L743" s="79"/>
      <c r="M743" s="75"/>
    </row>
    <row r="744" spans="1:52" ht="30" customHeight="1" x14ac:dyDescent="0.3">
      <c r="A744" s="230" t="s">
        <v>1571</v>
      </c>
      <c r="B744" s="230"/>
      <c r="C744" s="230"/>
      <c r="D744" s="230"/>
      <c r="E744" s="231"/>
      <c r="F744" s="232"/>
      <c r="G744" s="231"/>
      <c r="H744" s="232"/>
      <c r="I744" s="231"/>
      <c r="J744" s="232"/>
      <c r="K744" s="231"/>
      <c r="L744" s="232"/>
      <c r="M744" s="230"/>
      <c r="N744" s="78" t="s">
        <v>1562</v>
      </c>
    </row>
    <row r="745" spans="1:52" ht="30" customHeight="1" x14ac:dyDescent="0.3">
      <c r="A745" s="65" t="s">
        <v>1398</v>
      </c>
      <c r="B745" s="65" t="s">
        <v>1399</v>
      </c>
      <c r="C745" s="65" t="s">
        <v>176</v>
      </c>
      <c r="D745" s="75">
        <v>1</v>
      </c>
      <c r="E745" s="80">
        <f>단가대비표!O177</f>
        <v>2720500</v>
      </c>
      <c r="F745" s="79">
        <f t="shared" ref="F745:F790" si="174">TRUNC(E745*D745,1)</f>
        <v>2720500</v>
      </c>
      <c r="G745" s="80">
        <f>단가대비표!P177</f>
        <v>0</v>
      </c>
      <c r="H745" s="79">
        <f t="shared" ref="H745:H790" si="175">TRUNC(G745*D745,1)</f>
        <v>0</v>
      </c>
      <c r="I745" s="80">
        <f>단가대비표!V177</f>
        <v>0</v>
      </c>
      <c r="J745" s="79">
        <f t="shared" ref="J745:J790" si="176">TRUNC(I745*D745,1)</f>
        <v>0</v>
      </c>
      <c r="K745" s="80">
        <f t="shared" ref="K745:K790" si="177">TRUNC(E745+G745+I745,1)</f>
        <v>2720500</v>
      </c>
      <c r="L745" s="79">
        <f t="shared" ref="L745:L790" si="178">TRUNC(F745+H745+J745,1)</f>
        <v>2720500</v>
      </c>
      <c r="M745" s="65" t="s">
        <v>52</v>
      </c>
      <c r="N745" s="66" t="s">
        <v>1562</v>
      </c>
      <c r="O745" s="66" t="s">
        <v>1573</v>
      </c>
      <c r="P745" s="66" t="s">
        <v>64</v>
      </c>
      <c r="Q745" s="66" t="s">
        <v>64</v>
      </c>
      <c r="R745" s="66" t="s">
        <v>63</v>
      </c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66" t="s">
        <v>52</v>
      </c>
      <c r="AW745" s="66" t="s">
        <v>1574</v>
      </c>
      <c r="AX745" s="66" t="s">
        <v>52</v>
      </c>
      <c r="AY745" s="66" t="s">
        <v>52</v>
      </c>
      <c r="AZ745" s="66" t="s">
        <v>52</v>
      </c>
    </row>
    <row r="746" spans="1:52" ht="30" customHeight="1" x14ac:dyDescent="0.3">
      <c r="A746" s="65" t="s">
        <v>1402</v>
      </c>
      <c r="B746" s="65" t="s">
        <v>52</v>
      </c>
      <c r="C746" s="65" t="s">
        <v>137</v>
      </c>
      <c r="D746" s="75">
        <v>3</v>
      </c>
      <c r="E746" s="80">
        <f>단가대비표!O178</f>
        <v>39500</v>
      </c>
      <c r="F746" s="79">
        <f t="shared" si="174"/>
        <v>118500</v>
      </c>
      <c r="G746" s="80">
        <f>단가대비표!P178</f>
        <v>0</v>
      </c>
      <c r="H746" s="79">
        <f t="shared" si="175"/>
        <v>0</v>
      </c>
      <c r="I746" s="80">
        <f>단가대비표!V178</f>
        <v>0</v>
      </c>
      <c r="J746" s="79">
        <f t="shared" si="176"/>
        <v>0</v>
      </c>
      <c r="K746" s="80">
        <f t="shared" si="177"/>
        <v>39500</v>
      </c>
      <c r="L746" s="79">
        <f t="shared" si="178"/>
        <v>118500</v>
      </c>
      <c r="M746" s="65" t="s">
        <v>52</v>
      </c>
      <c r="N746" s="66" t="s">
        <v>1562</v>
      </c>
      <c r="O746" s="66" t="s">
        <v>1575</v>
      </c>
      <c r="P746" s="66" t="s">
        <v>64</v>
      </c>
      <c r="Q746" s="66" t="s">
        <v>64</v>
      </c>
      <c r="R746" s="66" t="s">
        <v>63</v>
      </c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66" t="s">
        <v>52</v>
      </c>
      <c r="AW746" s="66" t="s">
        <v>1576</v>
      </c>
      <c r="AX746" s="66" t="s">
        <v>52</v>
      </c>
      <c r="AY746" s="66" t="s">
        <v>52</v>
      </c>
      <c r="AZ746" s="66" t="s">
        <v>52</v>
      </c>
    </row>
    <row r="747" spans="1:52" ht="30" customHeight="1" x14ac:dyDescent="0.3">
      <c r="A747" s="65" t="s">
        <v>1405</v>
      </c>
      <c r="B747" s="65" t="s">
        <v>1406</v>
      </c>
      <c r="C747" s="65" t="s">
        <v>137</v>
      </c>
      <c r="D747" s="75">
        <v>2</v>
      </c>
      <c r="E747" s="80">
        <f>단가대비표!O179</f>
        <v>5690</v>
      </c>
      <c r="F747" s="79">
        <f t="shared" si="174"/>
        <v>11380</v>
      </c>
      <c r="G747" s="80">
        <f>단가대비표!P179</f>
        <v>0</v>
      </c>
      <c r="H747" s="79">
        <f t="shared" si="175"/>
        <v>0</v>
      </c>
      <c r="I747" s="80">
        <f>단가대비표!V179</f>
        <v>0</v>
      </c>
      <c r="J747" s="79">
        <f t="shared" si="176"/>
        <v>0</v>
      </c>
      <c r="K747" s="80">
        <f t="shared" si="177"/>
        <v>5690</v>
      </c>
      <c r="L747" s="79">
        <f t="shared" si="178"/>
        <v>11380</v>
      </c>
      <c r="M747" s="65" t="s">
        <v>52</v>
      </c>
      <c r="N747" s="66" t="s">
        <v>1562</v>
      </c>
      <c r="O747" s="66" t="s">
        <v>1577</v>
      </c>
      <c r="P747" s="66" t="s">
        <v>64</v>
      </c>
      <c r="Q747" s="66" t="s">
        <v>64</v>
      </c>
      <c r="R747" s="66" t="s">
        <v>63</v>
      </c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66" t="s">
        <v>52</v>
      </c>
      <c r="AW747" s="66" t="s">
        <v>1578</v>
      </c>
      <c r="AX747" s="66" t="s">
        <v>52</v>
      </c>
      <c r="AY747" s="66" t="s">
        <v>52</v>
      </c>
      <c r="AZ747" s="66" t="s">
        <v>52</v>
      </c>
    </row>
    <row r="748" spans="1:52" ht="30" customHeight="1" x14ac:dyDescent="0.3">
      <c r="A748" s="65" t="s">
        <v>1409</v>
      </c>
      <c r="B748" s="65" t="s">
        <v>52</v>
      </c>
      <c r="C748" s="65" t="s">
        <v>137</v>
      </c>
      <c r="D748" s="75">
        <v>2</v>
      </c>
      <c r="E748" s="80">
        <f>단가대비표!O180</f>
        <v>10000</v>
      </c>
      <c r="F748" s="79">
        <f t="shared" si="174"/>
        <v>20000</v>
      </c>
      <c r="G748" s="80">
        <f>단가대비표!P180</f>
        <v>0</v>
      </c>
      <c r="H748" s="79">
        <f t="shared" si="175"/>
        <v>0</v>
      </c>
      <c r="I748" s="80">
        <f>단가대비표!V180</f>
        <v>0</v>
      </c>
      <c r="J748" s="79">
        <f t="shared" si="176"/>
        <v>0</v>
      </c>
      <c r="K748" s="80">
        <f t="shared" si="177"/>
        <v>10000</v>
      </c>
      <c r="L748" s="79">
        <f t="shared" si="178"/>
        <v>20000</v>
      </c>
      <c r="M748" s="65" t="s">
        <v>52</v>
      </c>
      <c r="N748" s="66" t="s">
        <v>1562</v>
      </c>
      <c r="O748" s="66" t="s">
        <v>1579</v>
      </c>
      <c r="P748" s="66" t="s">
        <v>64</v>
      </c>
      <c r="Q748" s="66" t="s">
        <v>64</v>
      </c>
      <c r="R748" s="66" t="s">
        <v>63</v>
      </c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66" t="s">
        <v>52</v>
      </c>
      <c r="AW748" s="66" t="s">
        <v>1580</v>
      </c>
      <c r="AX748" s="66" t="s">
        <v>52</v>
      </c>
      <c r="AY748" s="66" t="s">
        <v>52</v>
      </c>
      <c r="AZ748" s="66" t="s">
        <v>52</v>
      </c>
    </row>
    <row r="749" spans="1:52" ht="30" customHeight="1" x14ac:dyDescent="0.3">
      <c r="A749" s="65" t="s">
        <v>1412</v>
      </c>
      <c r="B749" s="65" t="s">
        <v>1413</v>
      </c>
      <c r="C749" s="65" t="s">
        <v>137</v>
      </c>
      <c r="D749" s="75">
        <v>2</v>
      </c>
      <c r="E749" s="80">
        <f>단가대비표!O181</f>
        <v>5690</v>
      </c>
      <c r="F749" s="79">
        <f t="shared" si="174"/>
        <v>11380</v>
      </c>
      <c r="G749" s="80">
        <f>단가대비표!P181</f>
        <v>0</v>
      </c>
      <c r="H749" s="79">
        <f t="shared" si="175"/>
        <v>0</v>
      </c>
      <c r="I749" s="80">
        <f>단가대비표!V181</f>
        <v>0</v>
      </c>
      <c r="J749" s="79">
        <f t="shared" si="176"/>
        <v>0</v>
      </c>
      <c r="K749" s="80">
        <f t="shared" si="177"/>
        <v>5690</v>
      </c>
      <c r="L749" s="79">
        <f t="shared" si="178"/>
        <v>11380</v>
      </c>
      <c r="M749" s="65" t="s">
        <v>52</v>
      </c>
      <c r="N749" s="66" t="s">
        <v>1562</v>
      </c>
      <c r="O749" s="66" t="s">
        <v>1581</v>
      </c>
      <c r="P749" s="66" t="s">
        <v>64</v>
      </c>
      <c r="Q749" s="66" t="s">
        <v>64</v>
      </c>
      <c r="R749" s="66" t="s">
        <v>63</v>
      </c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66" t="s">
        <v>52</v>
      </c>
      <c r="AW749" s="66" t="s">
        <v>1582</v>
      </c>
      <c r="AX749" s="66" t="s">
        <v>52</v>
      </c>
      <c r="AY749" s="66" t="s">
        <v>52</v>
      </c>
      <c r="AZ749" s="66" t="s">
        <v>52</v>
      </c>
    </row>
    <row r="750" spans="1:52" ht="30" customHeight="1" x14ac:dyDescent="0.3">
      <c r="A750" s="65" t="s">
        <v>1416</v>
      </c>
      <c r="B750" s="65" t="s">
        <v>1417</v>
      </c>
      <c r="C750" s="65" t="s">
        <v>137</v>
      </c>
      <c r="D750" s="75">
        <v>2</v>
      </c>
      <c r="E750" s="80">
        <f>단가대비표!O182</f>
        <v>36000</v>
      </c>
      <c r="F750" s="79">
        <f t="shared" si="174"/>
        <v>72000</v>
      </c>
      <c r="G750" s="80">
        <f>단가대비표!P182</f>
        <v>0</v>
      </c>
      <c r="H750" s="79">
        <f t="shared" si="175"/>
        <v>0</v>
      </c>
      <c r="I750" s="80">
        <f>단가대비표!V182</f>
        <v>0</v>
      </c>
      <c r="J750" s="79">
        <f t="shared" si="176"/>
        <v>0</v>
      </c>
      <c r="K750" s="80">
        <f t="shared" si="177"/>
        <v>36000</v>
      </c>
      <c r="L750" s="79">
        <f t="shared" si="178"/>
        <v>72000</v>
      </c>
      <c r="M750" s="65" t="s">
        <v>52</v>
      </c>
      <c r="N750" s="66" t="s">
        <v>1562</v>
      </c>
      <c r="O750" s="66" t="s">
        <v>1583</v>
      </c>
      <c r="P750" s="66" t="s">
        <v>64</v>
      </c>
      <c r="Q750" s="66" t="s">
        <v>64</v>
      </c>
      <c r="R750" s="66" t="s">
        <v>63</v>
      </c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66" t="s">
        <v>52</v>
      </c>
      <c r="AW750" s="66" t="s">
        <v>1584</v>
      </c>
      <c r="AX750" s="66" t="s">
        <v>52</v>
      </c>
      <c r="AY750" s="66" t="s">
        <v>52</v>
      </c>
      <c r="AZ750" s="66" t="s">
        <v>52</v>
      </c>
    </row>
    <row r="751" spans="1:52" ht="30" customHeight="1" x14ac:dyDescent="0.3">
      <c r="A751" s="65" t="s">
        <v>1420</v>
      </c>
      <c r="B751" s="65" t="s">
        <v>1421</v>
      </c>
      <c r="C751" s="65" t="s">
        <v>137</v>
      </c>
      <c r="D751" s="75">
        <v>3</v>
      </c>
      <c r="E751" s="80">
        <f>단가대비표!O183</f>
        <v>3000</v>
      </c>
      <c r="F751" s="79">
        <f t="shared" si="174"/>
        <v>9000</v>
      </c>
      <c r="G751" s="80">
        <f>단가대비표!P183</f>
        <v>0</v>
      </c>
      <c r="H751" s="79">
        <f t="shared" si="175"/>
        <v>0</v>
      </c>
      <c r="I751" s="80">
        <f>단가대비표!V183</f>
        <v>0</v>
      </c>
      <c r="J751" s="79">
        <f t="shared" si="176"/>
        <v>0</v>
      </c>
      <c r="K751" s="80">
        <f t="shared" si="177"/>
        <v>3000</v>
      </c>
      <c r="L751" s="79">
        <f t="shared" si="178"/>
        <v>9000</v>
      </c>
      <c r="M751" s="65" t="s">
        <v>52</v>
      </c>
      <c r="N751" s="66" t="s">
        <v>1562</v>
      </c>
      <c r="O751" s="66" t="s">
        <v>1585</v>
      </c>
      <c r="P751" s="66" t="s">
        <v>64</v>
      </c>
      <c r="Q751" s="66" t="s">
        <v>64</v>
      </c>
      <c r="R751" s="66" t="s">
        <v>63</v>
      </c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66" t="s">
        <v>52</v>
      </c>
      <c r="AW751" s="66" t="s">
        <v>1586</v>
      </c>
      <c r="AX751" s="66" t="s">
        <v>52</v>
      </c>
      <c r="AY751" s="66" t="s">
        <v>52</v>
      </c>
      <c r="AZ751" s="66" t="s">
        <v>52</v>
      </c>
    </row>
    <row r="752" spans="1:52" ht="30" customHeight="1" x14ac:dyDescent="0.3">
      <c r="A752" s="65" t="s">
        <v>1424</v>
      </c>
      <c r="B752" s="65" t="s">
        <v>1425</v>
      </c>
      <c r="C752" s="65" t="s">
        <v>137</v>
      </c>
      <c r="D752" s="75">
        <v>2</v>
      </c>
      <c r="E752" s="80">
        <f>단가대비표!O184</f>
        <v>4100</v>
      </c>
      <c r="F752" s="79">
        <f t="shared" si="174"/>
        <v>8200</v>
      </c>
      <c r="G752" s="80">
        <f>단가대비표!P184</f>
        <v>0</v>
      </c>
      <c r="H752" s="79">
        <f t="shared" si="175"/>
        <v>0</v>
      </c>
      <c r="I752" s="80">
        <f>단가대비표!V184</f>
        <v>0</v>
      </c>
      <c r="J752" s="79">
        <f t="shared" si="176"/>
        <v>0</v>
      </c>
      <c r="K752" s="80">
        <f t="shared" si="177"/>
        <v>4100</v>
      </c>
      <c r="L752" s="79">
        <f t="shared" si="178"/>
        <v>8200</v>
      </c>
      <c r="M752" s="65" t="s">
        <v>52</v>
      </c>
      <c r="N752" s="66" t="s">
        <v>1562</v>
      </c>
      <c r="O752" s="66" t="s">
        <v>1587</v>
      </c>
      <c r="P752" s="66" t="s">
        <v>64</v>
      </c>
      <c r="Q752" s="66" t="s">
        <v>64</v>
      </c>
      <c r="R752" s="66" t="s">
        <v>63</v>
      </c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66" t="s">
        <v>52</v>
      </c>
      <c r="AW752" s="66" t="s">
        <v>1588</v>
      </c>
      <c r="AX752" s="66" t="s">
        <v>52</v>
      </c>
      <c r="AY752" s="66" t="s">
        <v>52</v>
      </c>
      <c r="AZ752" s="66" t="s">
        <v>52</v>
      </c>
    </row>
    <row r="753" spans="1:52" ht="30" customHeight="1" x14ac:dyDescent="0.3">
      <c r="A753" s="65" t="s">
        <v>1428</v>
      </c>
      <c r="B753" s="65" t="s">
        <v>1429</v>
      </c>
      <c r="C753" s="65" t="s">
        <v>137</v>
      </c>
      <c r="D753" s="75">
        <v>2</v>
      </c>
      <c r="E753" s="80">
        <f>단가대비표!O185</f>
        <v>4500</v>
      </c>
      <c r="F753" s="79">
        <f t="shared" si="174"/>
        <v>9000</v>
      </c>
      <c r="G753" s="80">
        <f>단가대비표!P185</f>
        <v>0</v>
      </c>
      <c r="H753" s="79">
        <f t="shared" si="175"/>
        <v>0</v>
      </c>
      <c r="I753" s="80">
        <f>단가대비표!V185</f>
        <v>0</v>
      </c>
      <c r="J753" s="79">
        <f t="shared" si="176"/>
        <v>0</v>
      </c>
      <c r="K753" s="80">
        <f t="shared" si="177"/>
        <v>4500</v>
      </c>
      <c r="L753" s="79">
        <f t="shared" si="178"/>
        <v>9000</v>
      </c>
      <c r="M753" s="65" t="s">
        <v>52</v>
      </c>
      <c r="N753" s="66" t="s">
        <v>1562</v>
      </c>
      <c r="O753" s="66" t="s">
        <v>1589</v>
      </c>
      <c r="P753" s="66" t="s">
        <v>64</v>
      </c>
      <c r="Q753" s="66" t="s">
        <v>64</v>
      </c>
      <c r="R753" s="66" t="s">
        <v>63</v>
      </c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66" t="s">
        <v>52</v>
      </c>
      <c r="AW753" s="66" t="s">
        <v>1590</v>
      </c>
      <c r="AX753" s="66" t="s">
        <v>52</v>
      </c>
      <c r="AY753" s="66" t="s">
        <v>52</v>
      </c>
      <c r="AZ753" s="66" t="s">
        <v>52</v>
      </c>
    </row>
    <row r="754" spans="1:52" ht="30" customHeight="1" x14ac:dyDescent="0.3">
      <c r="A754" s="65" t="s">
        <v>1432</v>
      </c>
      <c r="B754" s="65" t="s">
        <v>1433</v>
      </c>
      <c r="C754" s="65" t="s">
        <v>137</v>
      </c>
      <c r="D754" s="75">
        <v>1</v>
      </c>
      <c r="E754" s="80">
        <f>단가대비표!O186</f>
        <v>13970</v>
      </c>
      <c r="F754" s="79">
        <f t="shared" si="174"/>
        <v>13970</v>
      </c>
      <c r="G754" s="80">
        <f>단가대비표!P186</f>
        <v>0</v>
      </c>
      <c r="H754" s="79">
        <f t="shared" si="175"/>
        <v>0</v>
      </c>
      <c r="I754" s="80">
        <f>단가대비표!V186</f>
        <v>0</v>
      </c>
      <c r="J754" s="79">
        <f t="shared" si="176"/>
        <v>0</v>
      </c>
      <c r="K754" s="80">
        <f t="shared" si="177"/>
        <v>13970</v>
      </c>
      <c r="L754" s="79">
        <f t="shared" si="178"/>
        <v>13970</v>
      </c>
      <c r="M754" s="65" t="s">
        <v>52</v>
      </c>
      <c r="N754" s="66" t="s">
        <v>1562</v>
      </c>
      <c r="O754" s="66" t="s">
        <v>1591</v>
      </c>
      <c r="P754" s="66" t="s">
        <v>64</v>
      </c>
      <c r="Q754" s="66" t="s">
        <v>64</v>
      </c>
      <c r="R754" s="66" t="s">
        <v>63</v>
      </c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66" t="s">
        <v>52</v>
      </c>
      <c r="AW754" s="66" t="s">
        <v>1592</v>
      </c>
      <c r="AX754" s="66" t="s">
        <v>52</v>
      </c>
      <c r="AY754" s="66" t="s">
        <v>52</v>
      </c>
      <c r="AZ754" s="66" t="s">
        <v>52</v>
      </c>
    </row>
    <row r="755" spans="1:52" ht="30" customHeight="1" x14ac:dyDescent="0.3">
      <c r="A755" s="65" t="s">
        <v>1436</v>
      </c>
      <c r="B755" s="65" t="s">
        <v>1437</v>
      </c>
      <c r="C755" s="65" t="s">
        <v>137</v>
      </c>
      <c r="D755" s="75">
        <v>1</v>
      </c>
      <c r="E755" s="80">
        <f>단가대비표!O187</f>
        <v>15970</v>
      </c>
      <c r="F755" s="79">
        <f t="shared" si="174"/>
        <v>15970</v>
      </c>
      <c r="G755" s="80">
        <f>단가대비표!P187</f>
        <v>0</v>
      </c>
      <c r="H755" s="79">
        <f t="shared" si="175"/>
        <v>0</v>
      </c>
      <c r="I755" s="80">
        <f>단가대비표!V187</f>
        <v>0</v>
      </c>
      <c r="J755" s="79">
        <f t="shared" si="176"/>
        <v>0</v>
      </c>
      <c r="K755" s="80">
        <f t="shared" si="177"/>
        <v>15970</v>
      </c>
      <c r="L755" s="79">
        <f t="shared" si="178"/>
        <v>15970</v>
      </c>
      <c r="M755" s="65" t="s">
        <v>52</v>
      </c>
      <c r="N755" s="66" t="s">
        <v>1562</v>
      </c>
      <c r="O755" s="66" t="s">
        <v>1593</v>
      </c>
      <c r="P755" s="66" t="s">
        <v>64</v>
      </c>
      <c r="Q755" s="66" t="s">
        <v>64</v>
      </c>
      <c r="R755" s="66" t="s">
        <v>63</v>
      </c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66" t="s">
        <v>52</v>
      </c>
      <c r="AW755" s="66" t="s">
        <v>1594</v>
      </c>
      <c r="AX755" s="66" t="s">
        <v>52</v>
      </c>
      <c r="AY755" s="66" t="s">
        <v>52</v>
      </c>
      <c r="AZ755" s="66" t="s">
        <v>52</v>
      </c>
    </row>
    <row r="756" spans="1:52" ht="30" customHeight="1" x14ac:dyDescent="0.3">
      <c r="A756" s="65" t="s">
        <v>1440</v>
      </c>
      <c r="B756" s="65" t="s">
        <v>1441</v>
      </c>
      <c r="C756" s="65" t="s">
        <v>137</v>
      </c>
      <c r="D756" s="75">
        <v>1</v>
      </c>
      <c r="E756" s="80">
        <f>단가대비표!O188</f>
        <v>2567</v>
      </c>
      <c r="F756" s="79">
        <f t="shared" si="174"/>
        <v>2567</v>
      </c>
      <c r="G756" s="80">
        <f>단가대비표!P188</f>
        <v>0</v>
      </c>
      <c r="H756" s="79">
        <f t="shared" si="175"/>
        <v>0</v>
      </c>
      <c r="I756" s="80">
        <f>단가대비표!V188</f>
        <v>0</v>
      </c>
      <c r="J756" s="79">
        <f t="shared" si="176"/>
        <v>0</v>
      </c>
      <c r="K756" s="80">
        <f t="shared" si="177"/>
        <v>2567</v>
      </c>
      <c r="L756" s="79">
        <f t="shared" si="178"/>
        <v>2567</v>
      </c>
      <c r="M756" s="65" t="s">
        <v>52</v>
      </c>
      <c r="N756" s="66" t="s">
        <v>1562</v>
      </c>
      <c r="O756" s="66" t="s">
        <v>1595</v>
      </c>
      <c r="P756" s="66" t="s">
        <v>64</v>
      </c>
      <c r="Q756" s="66" t="s">
        <v>64</v>
      </c>
      <c r="R756" s="66" t="s">
        <v>63</v>
      </c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66" t="s">
        <v>52</v>
      </c>
      <c r="AW756" s="66" t="s">
        <v>1596</v>
      </c>
      <c r="AX756" s="66" t="s">
        <v>52</v>
      </c>
      <c r="AY756" s="66" t="s">
        <v>52</v>
      </c>
      <c r="AZ756" s="66" t="s">
        <v>52</v>
      </c>
    </row>
    <row r="757" spans="1:52" ht="30" customHeight="1" x14ac:dyDescent="0.3">
      <c r="A757" s="65" t="s">
        <v>1444</v>
      </c>
      <c r="B757" s="65" t="s">
        <v>1445</v>
      </c>
      <c r="C757" s="65" t="s">
        <v>734</v>
      </c>
      <c r="D757" s="75">
        <v>13.68</v>
      </c>
      <c r="E757" s="80">
        <f>단가대비표!O189</f>
        <v>43165</v>
      </c>
      <c r="F757" s="79">
        <f t="shared" si="174"/>
        <v>590497.19999999995</v>
      </c>
      <c r="G757" s="80">
        <f>단가대비표!P189</f>
        <v>0</v>
      </c>
      <c r="H757" s="79">
        <f t="shared" si="175"/>
        <v>0</v>
      </c>
      <c r="I757" s="80">
        <f>단가대비표!V189</f>
        <v>0</v>
      </c>
      <c r="J757" s="79">
        <f t="shared" si="176"/>
        <v>0</v>
      </c>
      <c r="K757" s="80">
        <f t="shared" si="177"/>
        <v>43165</v>
      </c>
      <c r="L757" s="79">
        <f t="shared" si="178"/>
        <v>590497.19999999995</v>
      </c>
      <c r="M757" s="65" t="s">
        <v>52</v>
      </c>
      <c r="N757" s="66" t="s">
        <v>1562</v>
      </c>
      <c r="O757" s="66" t="s">
        <v>1597</v>
      </c>
      <c r="P757" s="66" t="s">
        <v>64</v>
      </c>
      <c r="Q757" s="66" t="s">
        <v>64</v>
      </c>
      <c r="R757" s="66" t="s">
        <v>63</v>
      </c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66" t="s">
        <v>52</v>
      </c>
      <c r="AW757" s="66" t="s">
        <v>1598</v>
      </c>
      <c r="AX757" s="66" t="s">
        <v>52</v>
      </c>
      <c r="AY757" s="66" t="s">
        <v>52</v>
      </c>
      <c r="AZ757" s="66" t="s">
        <v>52</v>
      </c>
    </row>
    <row r="758" spans="1:52" ht="30" customHeight="1" x14ac:dyDescent="0.3">
      <c r="A758" s="65" t="s">
        <v>1448</v>
      </c>
      <c r="B758" s="65" t="s">
        <v>1449</v>
      </c>
      <c r="C758" s="65" t="s">
        <v>734</v>
      </c>
      <c r="D758" s="75">
        <v>13.68</v>
      </c>
      <c r="E758" s="80">
        <f>단가대비표!O190</f>
        <v>7000</v>
      </c>
      <c r="F758" s="79">
        <f t="shared" si="174"/>
        <v>95760</v>
      </c>
      <c r="G758" s="80">
        <f>단가대비표!P190</f>
        <v>0</v>
      </c>
      <c r="H758" s="79">
        <f t="shared" si="175"/>
        <v>0</v>
      </c>
      <c r="I758" s="80">
        <f>단가대비표!V190</f>
        <v>0</v>
      </c>
      <c r="J758" s="79">
        <f t="shared" si="176"/>
        <v>0</v>
      </c>
      <c r="K758" s="80">
        <f t="shared" si="177"/>
        <v>7000</v>
      </c>
      <c r="L758" s="79">
        <f t="shared" si="178"/>
        <v>95760</v>
      </c>
      <c r="M758" s="65" t="s">
        <v>52</v>
      </c>
      <c r="N758" s="66" t="s">
        <v>1562</v>
      </c>
      <c r="O758" s="66" t="s">
        <v>1599</v>
      </c>
      <c r="P758" s="66" t="s">
        <v>64</v>
      </c>
      <c r="Q758" s="66" t="s">
        <v>64</v>
      </c>
      <c r="R758" s="66" t="s">
        <v>63</v>
      </c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66" t="s">
        <v>52</v>
      </c>
      <c r="AW758" s="66" t="s">
        <v>1600</v>
      </c>
      <c r="AX758" s="66" t="s">
        <v>52</v>
      </c>
      <c r="AY758" s="66" t="s">
        <v>52</v>
      </c>
      <c r="AZ758" s="66" t="s">
        <v>52</v>
      </c>
    </row>
    <row r="759" spans="1:52" ht="30" customHeight="1" x14ac:dyDescent="0.3">
      <c r="A759" s="65" t="s">
        <v>1452</v>
      </c>
      <c r="B759" s="65" t="s">
        <v>1453</v>
      </c>
      <c r="C759" s="65" t="s">
        <v>1454</v>
      </c>
      <c r="D759" s="75">
        <v>36.79</v>
      </c>
      <c r="E759" s="80">
        <f>단가대비표!O191</f>
        <v>2100</v>
      </c>
      <c r="F759" s="79">
        <f t="shared" si="174"/>
        <v>77259</v>
      </c>
      <c r="G759" s="80">
        <f>단가대비표!P191</f>
        <v>0</v>
      </c>
      <c r="H759" s="79">
        <f t="shared" si="175"/>
        <v>0</v>
      </c>
      <c r="I759" s="80">
        <f>단가대비표!V191</f>
        <v>0</v>
      </c>
      <c r="J759" s="79">
        <f t="shared" si="176"/>
        <v>0</v>
      </c>
      <c r="K759" s="80">
        <f t="shared" si="177"/>
        <v>2100</v>
      </c>
      <c r="L759" s="79">
        <f t="shared" si="178"/>
        <v>77259</v>
      </c>
      <c r="M759" s="65" t="s">
        <v>52</v>
      </c>
      <c r="N759" s="66" t="s">
        <v>1562</v>
      </c>
      <c r="O759" s="66" t="s">
        <v>1601</v>
      </c>
      <c r="P759" s="66" t="s">
        <v>64</v>
      </c>
      <c r="Q759" s="66" t="s">
        <v>64</v>
      </c>
      <c r="R759" s="66" t="s">
        <v>63</v>
      </c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66" t="s">
        <v>52</v>
      </c>
      <c r="AW759" s="66" t="s">
        <v>1602</v>
      </c>
      <c r="AX759" s="66" t="s">
        <v>52</v>
      </c>
      <c r="AY759" s="66" t="s">
        <v>52</v>
      </c>
      <c r="AZ759" s="66" t="s">
        <v>52</v>
      </c>
    </row>
    <row r="760" spans="1:52" ht="30" customHeight="1" x14ac:dyDescent="0.3">
      <c r="A760" s="65" t="s">
        <v>1457</v>
      </c>
      <c r="B760" s="65" t="s">
        <v>1458</v>
      </c>
      <c r="C760" s="65" t="s">
        <v>143</v>
      </c>
      <c r="D760" s="75">
        <v>3</v>
      </c>
      <c r="E760" s="80">
        <f>단가대비표!O192</f>
        <v>0</v>
      </c>
      <c r="F760" s="79">
        <f t="shared" si="174"/>
        <v>0</v>
      </c>
      <c r="G760" s="80">
        <f>단가대비표!P192</f>
        <v>0</v>
      </c>
      <c r="H760" s="79">
        <f t="shared" si="175"/>
        <v>0</v>
      </c>
      <c r="I760" s="80">
        <f>단가대비표!V192</f>
        <v>0</v>
      </c>
      <c r="J760" s="79">
        <f t="shared" si="176"/>
        <v>0</v>
      </c>
      <c r="K760" s="80">
        <f t="shared" si="177"/>
        <v>0</v>
      </c>
      <c r="L760" s="79">
        <f t="shared" si="178"/>
        <v>0</v>
      </c>
      <c r="M760" s="65" t="s">
        <v>52</v>
      </c>
      <c r="N760" s="66" t="s">
        <v>1562</v>
      </c>
      <c r="O760" s="66" t="s">
        <v>1603</v>
      </c>
      <c r="P760" s="66" t="s">
        <v>64</v>
      </c>
      <c r="Q760" s="66" t="s">
        <v>64</v>
      </c>
      <c r="R760" s="66" t="s">
        <v>63</v>
      </c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66" t="s">
        <v>52</v>
      </c>
      <c r="AW760" s="66" t="s">
        <v>1604</v>
      </c>
      <c r="AX760" s="66" t="s">
        <v>52</v>
      </c>
      <c r="AY760" s="66" t="s">
        <v>52</v>
      </c>
      <c r="AZ760" s="66" t="s">
        <v>52</v>
      </c>
    </row>
    <row r="761" spans="1:52" ht="30" customHeight="1" x14ac:dyDescent="0.3">
      <c r="A761" s="65" t="s">
        <v>1461</v>
      </c>
      <c r="B761" s="65" t="s">
        <v>1462</v>
      </c>
      <c r="C761" s="65" t="s">
        <v>734</v>
      </c>
      <c r="D761" s="75">
        <v>0.8</v>
      </c>
      <c r="E761" s="80">
        <f>단가대비표!O193</f>
        <v>18503</v>
      </c>
      <c r="F761" s="79">
        <f t="shared" si="174"/>
        <v>14802.4</v>
      </c>
      <c r="G761" s="80">
        <f>단가대비표!P193</f>
        <v>0</v>
      </c>
      <c r="H761" s="79">
        <f t="shared" si="175"/>
        <v>0</v>
      </c>
      <c r="I761" s="80">
        <f>단가대비표!V193</f>
        <v>0</v>
      </c>
      <c r="J761" s="79">
        <f t="shared" si="176"/>
        <v>0</v>
      </c>
      <c r="K761" s="80">
        <f t="shared" si="177"/>
        <v>18503</v>
      </c>
      <c r="L761" s="79">
        <f t="shared" si="178"/>
        <v>14802.4</v>
      </c>
      <c r="M761" s="65" t="s">
        <v>52</v>
      </c>
      <c r="N761" s="66" t="s">
        <v>1562</v>
      </c>
      <c r="O761" s="66" t="s">
        <v>1605</v>
      </c>
      <c r="P761" s="66" t="s">
        <v>64</v>
      </c>
      <c r="Q761" s="66" t="s">
        <v>64</v>
      </c>
      <c r="R761" s="66" t="s">
        <v>63</v>
      </c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66" t="s">
        <v>52</v>
      </c>
      <c r="AW761" s="66" t="s">
        <v>1606</v>
      </c>
      <c r="AX761" s="66" t="s">
        <v>52</v>
      </c>
      <c r="AY761" s="66" t="s">
        <v>52</v>
      </c>
      <c r="AZ761" s="66" t="s">
        <v>52</v>
      </c>
    </row>
    <row r="762" spans="1:52" ht="30" customHeight="1" x14ac:dyDescent="0.3">
      <c r="A762" s="65" t="s">
        <v>1465</v>
      </c>
      <c r="B762" s="65" t="s">
        <v>1466</v>
      </c>
      <c r="C762" s="65" t="s">
        <v>734</v>
      </c>
      <c r="D762" s="75">
        <v>6</v>
      </c>
      <c r="E762" s="80">
        <f>단가대비표!O194</f>
        <v>13127</v>
      </c>
      <c r="F762" s="79">
        <f t="shared" si="174"/>
        <v>78762</v>
      </c>
      <c r="G762" s="80">
        <f>단가대비표!P194</f>
        <v>0</v>
      </c>
      <c r="H762" s="79">
        <f t="shared" si="175"/>
        <v>0</v>
      </c>
      <c r="I762" s="80">
        <f>단가대비표!V194</f>
        <v>0</v>
      </c>
      <c r="J762" s="79">
        <f t="shared" si="176"/>
        <v>0</v>
      </c>
      <c r="K762" s="80">
        <f t="shared" si="177"/>
        <v>13127</v>
      </c>
      <c r="L762" s="79">
        <f t="shared" si="178"/>
        <v>78762</v>
      </c>
      <c r="M762" s="65" t="s">
        <v>52</v>
      </c>
      <c r="N762" s="66" t="s">
        <v>1562</v>
      </c>
      <c r="O762" s="66" t="s">
        <v>1607</v>
      </c>
      <c r="P762" s="66" t="s">
        <v>64</v>
      </c>
      <c r="Q762" s="66" t="s">
        <v>64</v>
      </c>
      <c r="R762" s="66" t="s">
        <v>63</v>
      </c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66" t="s">
        <v>52</v>
      </c>
      <c r="AW762" s="66" t="s">
        <v>1608</v>
      </c>
      <c r="AX762" s="66" t="s">
        <v>52</v>
      </c>
      <c r="AY762" s="66" t="s">
        <v>52</v>
      </c>
      <c r="AZ762" s="66" t="s">
        <v>52</v>
      </c>
    </row>
    <row r="763" spans="1:52" ht="30" customHeight="1" x14ac:dyDescent="0.3">
      <c r="A763" s="65" t="s">
        <v>1469</v>
      </c>
      <c r="B763" s="65" t="s">
        <v>1470</v>
      </c>
      <c r="C763" s="65" t="s">
        <v>137</v>
      </c>
      <c r="D763" s="75">
        <v>1</v>
      </c>
      <c r="E763" s="80">
        <f>단가대비표!O195</f>
        <v>7340</v>
      </c>
      <c r="F763" s="79">
        <f t="shared" si="174"/>
        <v>7340</v>
      </c>
      <c r="G763" s="80">
        <f>단가대비표!P195</f>
        <v>0</v>
      </c>
      <c r="H763" s="79">
        <f t="shared" si="175"/>
        <v>0</v>
      </c>
      <c r="I763" s="80">
        <f>단가대비표!V195</f>
        <v>0</v>
      </c>
      <c r="J763" s="79">
        <f t="shared" si="176"/>
        <v>0</v>
      </c>
      <c r="K763" s="80">
        <f t="shared" si="177"/>
        <v>7340</v>
      </c>
      <c r="L763" s="79">
        <f t="shared" si="178"/>
        <v>7340</v>
      </c>
      <c r="M763" s="65" t="s">
        <v>52</v>
      </c>
      <c r="N763" s="66" t="s">
        <v>1562</v>
      </c>
      <c r="O763" s="66" t="s">
        <v>1609</v>
      </c>
      <c r="P763" s="66" t="s">
        <v>64</v>
      </c>
      <c r="Q763" s="66" t="s">
        <v>64</v>
      </c>
      <c r="R763" s="66" t="s">
        <v>63</v>
      </c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66" t="s">
        <v>52</v>
      </c>
      <c r="AW763" s="66" t="s">
        <v>1610</v>
      </c>
      <c r="AX763" s="66" t="s">
        <v>52</v>
      </c>
      <c r="AY763" s="66" t="s">
        <v>52</v>
      </c>
      <c r="AZ763" s="66" t="s">
        <v>52</v>
      </c>
    </row>
    <row r="764" spans="1:52" ht="30" customHeight="1" x14ac:dyDescent="0.3">
      <c r="A764" s="233" t="s">
        <v>3110</v>
      </c>
      <c r="B764" s="233" t="s">
        <v>3112</v>
      </c>
      <c r="C764" s="65" t="s">
        <v>321</v>
      </c>
      <c r="D764" s="75">
        <v>1</v>
      </c>
      <c r="E764" s="80">
        <f>단가대비표!O196</f>
        <v>9180000</v>
      </c>
      <c r="F764" s="79">
        <f t="shared" si="174"/>
        <v>9180000</v>
      </c>
      <c r="G764" s="80">
        <f>단가대비표!P196</f>
        <v>0</v>
      </c>
      <c r="H764" s="79">
        <f t="shared" si="175"/>
        <v>0</v>
      </c>
      <c r="I764" s="80">
        <f>단가대비표!V196</f>
        <v>0</v>
      </c>
      <c r="J764" s="79">
        <f t="shared" si="176"/>
        <v>0</v>
      </c>
      <c r="K764" s="80">
        <f t="shared" si="177"/>
        <v>9180000</v>
      </c>
      <c r="L764" s="79">
        <f t="shared" si="178"/>
        <v>9180000</v>
      </c>
      <c r="M764" s="65" t="s">
        <v>52</v>
      </c>
      <c r="N764" s="66" t="s">
        <v>1562</v>
      </c>
      <c r="O764" s="66" t="s">
        <v>1611</v>
      </c>
      <c r="P764" s="66" t="s">
        <v>64</v>
      </c>
      <c r="Q764" s="66" t="s">
        <v>64</v>
      </c>
      <c r="R764" s="66" t="s">
        <v>63</v>
      </c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66" t="s">
        <v>52</v>
      </c>
      <c r="AW764" s="66" t="s">
        <v>1612</v>
      </c>
      <c r="AX764" s="66" t="s">
        <v>52</v>
      </c>
      <c r="AY764" s="66" t="s">
        <v>52</v>
      </c>
      <c r="AZ764" s="66" t="s">
        <v>52</v>
      </c>
    </row>
    <row r="765" spans="1:52" ht="30" customHeight="1" x14ac:dyDescent="0.3">
      <c r="A765" s="65" t="s">
        <v>1475</v>
      </c>
      <c r="B765" s="65" t="s">
        <v>1476</v>
      </c>
      <c r="C765" s="65" t="s">
        <v>321</v>
      </c>
      <c r="D765" s="75">
        <v>1</v>
      </c>
      <c r="E765" s="80">
        <f>단가대비표!O197</f>
        <v>2658000</v>
      </c>
      <c r="F765" s="79">
        <f t="shared" si="174"/>
        <v>2658000</v>
      </c>
      <c r="G765" s="80">
        <f>단가대비표!P197</f>
        <v>0</v>
      </c>
      <c r="H765" s="79">
        <f t="shared" si="175"/>
        <v>0</v>
      </c>
      <c r="I765" s="80">
        <f>단가대비표!V197</f>
        <v>0</v>
      </c>
      <c r="J765" s="79">
        <f t="shared" si="176"/>
        <v>0</v>
      </c>
      <c r="K765" s="80">
        <f t="shared" si="177"/>
        <v>2658000</v>
      </c>
      <c r="L765" s="79">
        <f t="shared" si="178"/>
        <v>2658000</v>
      </c>
      <c r="M765" s="65" t="s">
        <v>52</v>
      </c>
      <c r="N765" s="66" t="s">
        <v>1562</v>
      </c>
      <c r="O765" s="66" t="s">
        <v>1613</v>
      </c>
      <c r="P765" s="66" t="s">
        <v>64</v>
      </c>
      <c r="Q765" s="66" t="s">
        <v>64</v>
      </c>
      <c r="R765" s="66" t="s">
        <v>63</v>
      </c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66" t="s">
        <v>52</v>
      </c>
      <c r="AW765" s="66" t="s">
        <v>1614</v>
      </c>
      <c r="AX765" s="66" t="s">
        <v>52</v>
      </c>
      <c r="AY765" s="66" t="s">
        <v>52</v>
      </c>
      <c r="AZ765" s="66" t="s">
        <v>52</v>
      </c>
    </row>
    <row r="766" spans="1:52" ht="30" customHeight="1" x14ac:dyDescent="0.3">
      <c r="A766" s="65" t="s">
        <v>1479</v>
      </c>
      <c r="B766" s="65" t="s">
        <v>1480</v>
      </c>
      <c r="C766" s="65" t="s">
        <v>137</v>
      </c>
      <c r="D766" s="75">
        <v>3</v>
      </c>
      <c r="E766" s="80">
        <f>단가대비표!O198</f>
        <v>180000</v>
      </c>
      <c r="F766" s="79">
        <f t="shared" si="174"/>
        <v>540000</v>
      </c>
      <c r="G766" s="80">
        <f>단가대비표!P198</f>
        <v>0</v>
      </c>
      <c r="H766" s="79">
        <f t="shared" si="175"/>
        <v>0</v>
      </c>
      <c r="I766" s="80">
        <f>단가대비표!V198</f>
        <v>0</v>
      </c>
      <c r="J766" s="79">
        <f t="shared" si="176"/>
        <v>0</v>
      </c>
      <c r="K766" s="80">
        <f t="shared" si="177"/>
        <v>180000</v>
      </c>
      <c r="L766" s="79">
        <f t="shared" si="178"/>
        <v>540000</v>
      </c>
      <c r="M766" s="65" t="s">
        <v>52</v>
      </c>
      <c r="N766" s="66" t="s">
        <v>1562</v>
      </c>
      <c r="O766" s="66" t="s">
        <v>1615</v>
      </c>
      <c r="P766" s="66" t="s">
        <v>64</v>
      </c>
      <c r="Q766" s="66" t="s">
        <v>64</v>
      </c>
      <c r="R766" s="66" t="s">
        <v>63</v>
      </c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66" t="s">
        <v>52</v>
      </c>
      <c r="AW766" s="66" t="s">
        <v>1616</v>
      </c>
      <c r="AX766" s="66" t="s">
        <v>52</v>
      </c>
      <c r="AY766" s="66" t="s">
        <v>52</v>
      </c>
      <c r="AZ766" s="66" t="s">
        <v>52</v>
      </c>
    </row>
    <row r="767" spans="1:52" ht="30" customHeight="1" x14ac:dyDescent="0.3">
      <c r="A767" s="65" t="s">
        <v>1483</v>
      </c>
      <c r="B767" s="65" t="s">
        <v>1484</v>
      </c>
      <c r="C767" s="65" t="s">
        <v>137</v>
      </c>
      <c r="D767" s="75">
        <v>3</v>
      </c>
      <c r="E767" s="80">
        <f>단가대비표!O199</f>
        <v>180000</v>
      </c>
      <c r="F767" s="79">
        <f t="shared" si="174"/>
        <v>540000</v>
      </c>
      <c r="G767" s="80">
        <f>단가대비표!P199</f>
        <v>0</v>
      </c>
      <c r="H767" s="79">
        <f t="shared" si="175"/>
        <v>0</v>
      </c>
      <c r="I767" s="80">
        <f>단가대비표!V199</f>
        <v>0</v>
      </c>
      <c r="J767" s="79">
        <f t="shared" si="176"/>
        <v>0</v>
      </c>
      <c r="K767" s="80">
        <f t="shared" si="177"/>
        <v>180000</v>
      </c>
      <c r="L767" s="79">
        <f t="shared" si="178"/>
        <v>540000</v>
      </c>
      <c r="M767" s="65" t="s">
        <v>52</v>
      </c>
      <c r="N767" s="66" t="s">
        <v>1562</v>
      </c>
      <c r="O767" s="66" t="s">
        <v>1617</v>
      </c>
      <c r="P767" s="66" t="s">
        <v>64</v>
      </c>
      <c r="Q767" s="66" t="s">
        <v>64</v>
      </c>
      <c r="R767" s="66" t="s">
        <v>63</v>
      </c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66" t="s">
        <v>52</v>
      </c>
      <c r="AW767" s="66" t="s">
        <v>1618</v>
      </c>
      <c r="AX767" s="66" t="s">
        <v>52</v>
      </c>
      <c r="AY767" s="66" t="s">
        <v>52</v>
      </c>
      <c r="AZ767" s="66" t="s">
        <v>52</v>
      </c>
    </row>
    <row r="768" spans="1:52" ht="30" customHeight="1" x14ac:dyDescent="0.3">
      <c r="A768" s="65" t="s">
        <v>1619</v>
      </c>
      <c r="B768" s="65" t="s">
        <v>1620</v>
      </c>
      <c r="C768" s="65" t="s">
        <v>237</v>
      </c>
      <c r="D768" s="75">
        <v>1</v>
      </c>
      <c r="E768" s="80">
        <f>단가대비표!O200</f>
        <v>150000</v>
      </c>
      <c r="F768" s="79">
        <f t="shared" si="174"/>
        <v>150000</v>
      </c>
      <c r="G768" s="80">
        <f>단가대비표!P200</f>
        <v>0</v>
      </c>
      <c r="H768" s="79">
        <f t="shared" si="175"/>
        <v>0</v>
      </c>
      <c r="I768" s="80">
        <f>단가대비표!V200</f>
        <v>0</v>
      </c>
      <c r="J768" s="79">
        <f t="shared" si="176"/>
        <v>0</v>
      </c>
      <c r="K768" s="80">
        <f t="shared" si="177"/>
        <v>150000</v>
      </c>
      <c r="L768" s="79">
        <f t="shared" si="178"/>
        <v>150000</v>
      </c>
      <c r="M768" s="65" t="s">
        <v>52</v>
      </c>
      <c r="N768" s="66" t="s">
        <v>1562</v>
      </c>
      <c r="O768" s="66" t="s">
        <v>1621</v>
      </c>
      <c r="P768" s="66" t="s">
        <v>64</v>
      </c>
      <c r="Q768" s="66" t="s">
        <v>64</v>
      </c>
      <c r="R768" s="66" t="s">
        <v>63</v>
      </c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66" t="s">
        <v>52</v>
      </c>
      <c r="AW768" s="66" t="s">
        <v>1622</v>
      </c>
      <c r="AX768" s="66" t="s">
        <v>52</v>
      </c>
      <c r="AY768" s="66" t="s">
        <v>52</v>
      </c>
      <c r="AZ768" s="66" t="s">
        <v>52</v>
      </c>
    </row>
    <row r="769" spans="1:52" ht="30" customHeight="1" x14ac:dyDescent="0.3">
      <c r="A769" s="65" t="s">
        <v>1487</v>
      </c>
      <c r="B769" s="65" t="s">
        <v>1488</v>
      </c>
      <c r="C769" s="65" t="s">
        <v>137</v>
      </c>
      <c r="D769" s="75">
        <v>2</v>
      </c>
      <c r="E769" s="80">
        <f>단가대비표!O201</f>
        <v>14400</v>
      </c>
      <c r="F769" s="79">
        <f t="shared" si="174"/>
        <v>28800</v>
      </c>
      <c r="G769" s="80">
        <f>단가대비표!P201</f>
        <v>0</v>
      </c>
      <c r="H769" s="79">
        <f t="shared" si="175"/>
        <v>0</v>
      </c>
      <c r="I769" s="80">
        <f>단가대비표!V201</f>
        <v>0</v>
      </c>
      <c r="J769" s="79">
        <f t="shared" si="176"/>
        <v>0</v>
      </c>
      <c r="K769" s="80">
        <f t="shared" si="177"/>
        <v>14400</v>
      </c>
      <c r="L769" s="79">
        <f t="shared" si="178"/>
        <v>28800</v>
      </c>
      <c r="M769" s="65" t="s">
        <v>52</v>
      </c>
      <c r="N769" s="66" t="s">
        <v>1562</v>
      </c>
      <c r="O769" s="66" t="s">
        <v>1623</v>
      </c>
      <c r="P769" s="66" t="s">
        <v>64</v>
      </c>
      <c r="Q769" s="66" t="s">
        <v>64</v>
      </c>
      <c r="R769" s="66" t="s">
        <v>63</v>
      </c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66" t="s">
        <v>52</v>
      </c>
      <c r="AW769" s="66" t="s">
        <v>1624</v>
      </c>
      <c r="AX769" s="66" t="s">
        <v>52</v>
      </c>
      <c r="AY769" s="66" t="s">
        <v>52</v>
      </c>
      <c r="AZ769" s="66" t="s">
        <v>52</v>
      </c>
    </row>
    <row r="770" spans="1:52" ht="30" customHeight="1" x14ac:dyDescent="0.3">
      <c r="A770" s="65" t="s">
        <v>1491</v>
      </c>
      <c r="B770" s="65" t="s">
        <v>1492</v>
      </c>
      <c r="C770" s="65" t="s">
        <v>137</v>
      </c>
      <c r="D770" s="75">
        <v>1</v>
      </c>
      <c r="E770" s="80">
        <f>단가대비표!O202</f>
        <v>10200</v>
      </c>
      <c r="F770" s="79">
        <f t="shared" si="174"/>
        <v>10200</v>
      </c>
      <c r="G770" s="80">
        <f>단가대비표!P202</f>
        <v>0</v>
      </c>
      <c r="H770" s="79">
        <f t="shared" si="175"/>
        <v>0</v>
      </c>
      <c r="I770" s="80">
        <f>단가대비표!V202</f>
        <v>0</v>
      </c>
      <c r="J770" s="79">
        <f t="shared" si="176"/>
        <v>0</v>
      </c>
      <c r="K770" s="80">
        <f t="shared" si="177"/>
        <v>10200</v>
      </c>
      <c r="L770" s="79">
        <f t="shared" si="178"/>
        <v>10200</v>
      </c>
      <c r="M770" s="65" t="s">
        <v>52</v>
      </c>
      <c r="N770" s="66" t="s">
        <v>1562</v>
      </c>
      <c r="O770" s="66" t="s">
        <v>1625</v>
      </c>
      <c r="P770" s="66" t="s">
        <v>64</v>
      </c>
      <c r="Q770" s="66" t="s">
        <v>64</v>
      </c>
      <c r="R770" s="66" t="s">
        <v>63</v>
      </c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66" t="s">
        <v>52</v>
      </c>
      <c r="AW770" s="66" t="s">
        <v>1626</v>
      </c>
      <c r="AX770" s="66" t="s">
        <v>52</v>
      </c>
      <c r="AY770" s="66" t="s">
        <v>52</v>
      </c>
      <c r="AZ770" s="66" t="s">
        <v>52</v>
      </c>
    </row>
    <row r="771" spans="1:52" ht="30" customHeight="1" x14ac:dyDescent="0.3">
      <c r="A771" s="65" t="s">
        <v>1495</v>
      </c>
      <c r="B771" s="65" t="s">
        <v>1496</v>
      </c>
      <c r="C771" s="65" t="s">
        <v>137</v>
      </c>
      <c r="D771" s="75">
        <v>2</v>
      </c>
      <c r="E771" s="80">
        <f>단가대비표!O203</f>
        <v>5800</v>
      </c>
      <c r="F771" s="79">
        <f t="shared" si="174"/>
        <v>11600</v>
      </c>
      <c r="G771" s="80">
        <f>단가대비표!P203</f>
        <v>0</v>
      </c>
      <c r="H771" s="79">
        <f t="shared" si="175"/>
        <v>0</v>
      </c>
      <c r="I771" s="80">
        <f>단가대비표!V203</f>
        <v>0</v>
      </c>
      <c r="J771" s="79">
        <f t="shared" si="176"/>
        <v>0</v>
      </c>
      <c r="K771" s="80">
        <f t="shared" si="177"/>
        <v>5800</v>
      </c>
      <c r="L771" s="79">
        <f t="shared" si="178"/>
        <v>11600</v>
      </c>
      <c r="M771" s="65" t="s">
        <v>52</v>
      </c>
      <c r="N771" s="66" t="s">
        <v>1562</v>
      </c>
      <c r="O771" s="66" t="s">
        <v>1627</v>
      </c>
      <c r="P771" s="66" t="s">
        <v>64</v>
      </c>
      <c r="Q771" s="66" t="s">
        <v>64</v>
      </c>
      <c r="R771" s="66" t="s">
        <v>63</v>
      </c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66" t="s">
        <v>52</v>
      </c>
      <c r="AW771" s="66" t="s">
        <v>1628</v>
      </c>
      <c r="AX771" s="66" t="s">
        <v>52</v>
      </c>
      <c r="AY771" s="66" t="s">
        <v>52</v>
      </c>
      <c r="AZ771" s="66" t="s">
        <v>52</v>
      </c>
    </row>
    <row r="772" spans="1:52" ht="30" customHeight="1" x14ac:dyDescent="0.3">
      <c r="A772" s="65" t="s">
        <v>1499</v>
      </c>
      <c r="B772" s="65" t="s">
        <v>1500</v>
      </c>
      <c r="C772" s="65" t="s">
        <v>137</v>
      </c>
      <c r="D772" s="75">
        <v>3</v>
      </c>
      <c r="E772" s="80">
        <f>단가대비표!O204</f>
        <v>3100</v>
      </c>
      <c r="F772" s="79">
        <f t="shared" si="174"/>
        <v>9300</v>
      </c>
      <c r="G772" s="80">
        <f>단가대비표!P204</f>
        <v>0</v>
      </c>
      <c r="H772" s="79">
        <f t="shared" si="175"/>
        <v>0</v>
      </c>
      <c r="I772" s="80">
        <f>단가대비표!V204</f>
        <v>0</v>
      </c>
      <c r="J772" s="79">
        <f t="shared" si="176"/>
        <v>0</v>
      </c>
      <c r="K772" s="80">
        <f t="shared" si="177"/>
        <v>3100</v>
      </c>
      <c r="L772" s="79">
        <f t="shared" si="178"/>
        <v>9300</v>
      </c>
      <c r="M772" s="65" t="s">
        <v>52</v>
      </c>
      <c r="N772" s="66" t="s">
        <v>1562</v>
      </c>
      <c r="O772" s="66" t="s">
        <v>1629</v>
      </c>
      <c r="P772" s="66" t="s">
        <v>64</v>
      </c>
      <c r="Q772" s="66" t="s">
        <v>64</v>
      </c>
      <c r="R772" s="66" t="s">
        <v>63</v>
      </c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66" t="s">
        <v>52</v>
      </c>
      <c r="AW772" s="66" t="s">
        <v>1630</v>
      </c>
      <c r="AX772" s="66" t="s">
        <v>52</v>
      </c>
      <c r="AY772" s="66" t="s">
        <v>52</v>
      </c>
      <c r="AZ772" s="66" t="s">
        <v>52</v>
      </c>
    </row>
    <row r="773" spans="1:52" ht="30" customHeight="1" x14ac:dyDescent="0.3">
      <c r="A773" s="65" t="s">
        <v>1503</v>
      </c>
      <c r="B773" s="65" t="s">
        <v>1504</v>
      </c>
      <c r="C773" s="65" t="s">
        <v>137</v>
      </c>
      <c r="D773" s="75">
        <v>1</v>
      </c>
      <c r="E773" s="80">
        <f>단가대비표!O205</f>
        <v>3800</v>
      </c>
      <c r="F773" s="79">
        <f t="shared" si="174"/>
        <v>3800</v>
      </c>
      <c r="G773" s="80">
        <f>단가대비표!P205</f>
        <v>0</v>
      </c>
      <c r="H773" s="79">
        <f t="shared" si="175"/>
        <v>0</v>
      </c>
      <c r="I773" s="80">
        <f>단가대비표!V205</f>
        <v>0</v>
      </c>
      <c r="J773" s="79">
        <f t="shared" si="176"/>
        <v>0</v>
      </c>
      <c r="K773" s="80">
        <f t="shared" si="177"/>
        <v>3800</v>
      </c>
      <c r="L773" s="79">
        <f t="shared" si="178"/>
        <v>3800</v>
      </c>
      <c r="M773" s="65" t="s">
        <v>52</v>
      </c>
      <c r="N773" s="66" t="s">
        <v>1562</v>
      </c>
      <c r="O773" s="66" t="s">
        <v>1631</v>
      </c>
      <c r="P773" s="66" t="s">
        <v>64</v>
      </c>
      <c r="Q773" s="66" t="s">
        <v>64</v>
      </c>
      <c r="R773" s="66" t="s">
        <v>63</v>
      </c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66" t="s">
        <v>52</v>
      </c>
      <c r="AW773" s="66" t="s">
        <v>1632</v>
      </c>
      <c r="AX773" s="66" t="s">
        <v>52</v>
      </c>
      <c r="AY773" s="66" t="s">
        <v>52</v>
      </c>
      <c r="AZ773" s="66" t="s">
        <v>52</v>
      </c>
    </row>
    <row r="774" spans="1:52" ht="30" customHeight="1" x14ac:dyDescent="0.3">
      <c r="A774" s="65" t="s">
        <v>1507</v>
      </c>
      <c r="B774" s="65" t="s">
        <v>1508</v>
      </c>
      <c r="C774" s="65" t="s">
        <v>137</v>
      </c>
      <c r="D774" s="75">
        <v>1</v>
      </c>
      <c r="E774" s="80">
        <f>단가대비표!O206</f>
        <v>19030</v>
      </c>
      <c r="F774" s="79">
        <f t="shared" si="174"/>
        <v>19030</v>
      </c>
      <c r="G774" s="80">
        <f>단가대비표!P206</f>
        <v>0</v>
      </c>
      <c r="H774" s="79">
        <f t="shared" si="175"/>
        <v>0</v>
      </c>
      <c r="I774" s="80">
        <f>단가대비표!V206</f>
        <v>0</v>
      </c>
      <c r="J774" s="79">
        <f t="shared" si="176"/>
        <v>0</v>
      </c>
      <c r="K774" s="80">
        <f t="shared" si="177"/>
        <v>19030</v>
      </c>
      <c r="L774" s="79">
        <f t="shared" si="178"/>
        <v>19030</v>
      </c>
      <c r="M774" s="65" t="s">
        <v>52</v>
      </c>
      <c r="N774" s="66" t="s">
        <v>1562</v>
      </c>
      <c r="O774" s="66" t="s">
        <v>1633</v>
      </c>
      <c r="P774" s="66" t="s">
        <v>64</v>
      </c>
      <c r="Q774" s="66" t="s">
        <v>64</v>
      </c>
      <c r="R774" s="66" t="s">
        <v>63</v>
      </c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66" t="s">
        <v>52</v>
      </c>
      <c r="AW774" s="66" t="s">
        <v>1634</v>
      </c>
      <c r="AX774" s="66" t="s">
        <v>52</v>
      </c>
      <c r="AY774" s="66" t="s">
        <v>52</v>
      </c>
      <c r="AZ774" s="66" t="s">
        <v>52</v>
      </c>
    </row>
    <row r="775" spans="1:52" ht="30" customHeight="1" x14ac:dyDescent="0.3">
      <c r="A775" s="65" t="s">
        <v>1511</v>
      </c>
      <c r="B775" s="65" t="s">
        <v>1512</v>
      </c>
      <c r="C775" s="65" t="s">
        <v>137</v>
      </c>
      <c r="D775" s="75">
        <v>9</v>
      </c>
      <c r="E775" s="80">
        <f>단가대비표!O207</f>
        <v>7000</v>
      </c>
      <c r="F775" s="79">
        <f t="shared" si="174"/>
        <v>63000</v>
      </c>
      <c r="G775" s="80">
        <f>단가대비표!P207</f>
        <v>0</v>
      </c>
      <c r="H775" s="79">
        <f t="shared" si="175"/>
        <v>0</v>
      </c>
      <c r="I775" s="80">
        <f>단가대비표!V207</f>
        <v>0</v>
      </c>
      <c r="J775" s="79">
        <f t="shared" si="176"/>
        <v>0</v>
      </c>
      <c r="K775" s="80">
        <f t="shared" si="177"/>
        <v>7000</v>
      </c>
      <c r="L775" s="79">
        <f t="shared" si="178"/>
        <v>63000</v>
      </c>
      <c r="M775" s="65" t="s">
        <v>52</v>
      </c>
      <c r="N775" s="66" t="s">
        <v>1562</v>
      </c>
      <c r="O775" s="66" t="s">
        <v>1635</v>
      </c>
      <c r="P775" s="66" t="s">
        <v>64</v>
      </c>
      <c r="Q775" s="66" t="s">
        <v>64</v>
      </c>
      <c r="R775" s="66" t="s">
        <v>63</v>
      </c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66" t="s">
        <v>52</v>
      </c>
      <c r="AW775" s="66" t="s">
        <v>1636</v>
      </c>
      <c r="AX775" s="66" t="s">
        <v>52</v>
      </c>
      <c r="AY775" s="66" t="s">
        <v>52</v>
      </c>
      <c r="AZ775" s="66" t="s">
        <v>52</v>
      </c>
    </row>
    <row r="776" spans="1:52" ht="30" customHeight="1" x14ac:dyDescent="0.3">
      <c r="A776" s="65" t="s">
        <v>1515</v>
      </c>
      <c r="B776" s="65" t="s">
        <v>1516</v>
      </c>
      <c r="C776" s="65" t="s">
        <v>692</v>
      </c>
      <c r="D776" s="75">
        <v>0.24</v>
      </c>
      <c r="E776" s="80">
        <f>단가대비표!O208</f>
        <v>14400</v>
      </c>
      <c r="F776" s="79">
        <f t="shared" si="174"/>
        <v>3456</v>
      </c>
      <c r="G776" s="80">
        <f>단가대비표!P208</f>
        <v>0</v>
      </c>
      <c r="H776" s="79">
        <f t="shared" si="175"/>
        <v>0</v>
      </c>
      <c r="I776" s="80">
        <f>단가대비표!V208</f>
        <v>0</v>
      </c>
      <c r="J776" s="79">
        <f t="shared" si="176"/>
        <v>0</v>
      </c>
      <c r="K776" s="80">
        <f t="shared" si="177"/>
        <v>14400</v>
      </c>
      <c r="L776" s="79">
        <f t="shared" si="178"/>
        <v>3456</v>
      </c>
      <c r="M776" s="65" t="s">
        <v>52</v>
      </c>
      <c r="N776" s="66" t="s">
        <v>1562</v>
      </c>
      <c r="O776" s="66" t="s">
        <v>1637</v>
      </c>
      <c r="P776" s="66" t="s">
        <v>64</v>
      </c>
      <c r="Q776" s="66" t="s">
        <v>64</v>
      </c>
      <c r="R776" s="66" t="s">
        <v>63</v>
      </c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66" t="s">
        <v>52</v>
      </c>
      <c r="AW776" s="66" t="s">
        <v>1638</v>
      </c>
      <c r="AX776" s="66" t="s">
        <v>52</v>
      </c>
      <c r="AY776" s="66" t="s">
        <v>52</v>
      </c>
      <c r="AZ776" s="66" t="s">
        <v>52</v>
      </c>
    </row>
    <row r="777" spans="1:52" ht="30" customHeight="1" x14ac:dyDescent="0.3">
      <c r="A777" s="65" t="s">
        <v>1519</v>
      </c>
      <c r="B777" s="65" t="s">
        <v>1520</v>
      </c>
      <c r="C777" s="65" t="s">
        <v>137</v>
      </c>
      <c r="D777" s="75">
        <v>4</v>
      </c>
      <c r="E777" s="80">
        <f>단가대비표!O209</f>
        <v>3600</v>
      </c>
      <c r="F777" s="79">
        <f t="shared" si="174"/>
        <v>14400</v>
      </c>
      <c r="G777" s="80">
        <f>단가대비표!P209</f>
        <v>0</v>
      </c>
      <c r="H777" s="79">
        <f t="shared" si="175"/>
        <v>0</v>
      </c>
      <c r="I777" s="80">
        <f>단가대비표!V209</f>
        <v>0</v>
      </c>
      <c r="J777" s="79">
        <f t="shared" si="176"/>
        <v>0</v>
      </c>
      <c r="K777" s="80">
        <f t="shared" si="177"/>
        <v>3600</v>
      </c>
      <c r="L777" s="79">
        <f t="shared" si="178"/>
        <v>14400</v>
      </c>
      <c r="M777" s="65" t="s">
        <v>52</v>
      </c>
      <c r="N777" s="66" t="s">
        <v>1562</v>
      </c>
      <c r="O777" s="66" t="s">
        <v>1639</v>
      </c>
      <c r="P777" s="66" t="s">
        <v>64</v>
      </c>
      <c r="Q777" s="66" t="s">
        <v>64</v>
      </c>
      <c r="R777" s="66" t="s">
        <v>63</v>
      </c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66" t="s">
        <v>52</v>
      </c>
      <c r="AW777" s="66" t="s">
        <v>1640</v>
      </c>
      <c r="AX777" s="66" t="s">
        <v>52</v>
      </c>
      <c r="AY777" s="66" t="s">
        <v>52</v>
      </c>
      <c r="AZ777" s="66" t="s">
        <v>52</v>
      </c>
    </row>
    <row r="778" spans="1:52" ht="30" customHeight="1" x14ac:dyDescent="0.3">
      <c r="A778" s="65" t="s">
        <v>1519</v>
      </c>
      <c r="B778" s="65" t="s">
        <v>1523</v>
      </c>
      <c r="C778" s="65" t="s">
        <v>137</v>
      </c>
      <c r="D778" s="75">
        <v>6</v>
      </c>
      <c r="E778" s="80">
        <f>단가대비표!O210</f>
        <v>4680</v>
      </c>
      <c r="F778" s="79">
        <f t="shared" si="174"/>
        <v>28080</v>
      </c>
      <c r="G778" s="80">
        <f>단가대비표!P210</f>
        <v>0</v>
      </c>
      <c r="H778" s="79">
        <f t="shared" si="175"/>
        <v>0</v>
      </c>
      <c r="I778" s="80">
        <f>단가대비표!V210</f>
        <v>0</v>
      </c>
      <c r="J778" s="79">
        <f t="shared" si="176"/>
        <v>0</v>
      </c>
      <c r="K778" s="80">
        <f t="shared" si="177"/>
        <v>4680</v>
      </c>
      <c r="L778" s="79">
        <f t="shared" si="178"/>
        <v>28080</v>
      </c>
      <c r="M778" s="65" t="s">
        <v>52</v>
      </c>
      <c r="N778" s="66" t="s">
        <v>1562</v>
      </c>
      <c r="O778" s="66" t="s">
        <v>1641</v>
      </c>
      <c r="P778" s="66" t="s">
        <v>64</v>
      </c>
      <c r="Q778" s="66" t="s">
        <v>64</v>
      </c>
      <c r="R778" s="66" t="s">
        <v>63</v>
      </c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66" t="s">
        <v>52</v>
      </c>
      <c r="AW778" s="66" t="s">
        <v>1642</v>
      </c>
      <c r="AX778" s="66" t="s">
        <v>52</v>
      </c>
      <c r="AY778" s="66" t="s">
        <v>52</v>
      </c>
      <c r="AZ778" s="66" t="s">
        <v>52</v>
      </c>
    </row>
    <row r="779" spans="1:52" ht="30" customHeight="1" x14ac:dyDescent="0.3">
      <c r="A779" s="65" t="s">
        <v>1526</v>
      </c>
      <c r="B779" s="65" t="s">
        <v>1527</v>
      </c>
      <c r="C779" s="65" t="s">
        <v>137</v>
      </c>
      <c r="D779" s="75">
        <v>16</v>
      </c>
      <c r="E779" s="80">
        <f>단가대비표!O211</f>
        <v>1890</v>
      </c>
      <c r="F779" s="79">
        <f t="shared" si="174"/>
        <v>30240</v>
      </c>
      <c r="G779" s="80">
        <f>단가대비표!P211</f>
        <v>0</v>
      </c>
      <c r="H779" s="79">
        <f t="shared" si="175"/>
        <v>0</v>
      </c>
      <c r="I779" s="80">
        <f>단가대비표!V211</f>
        <v>0</v>
      </c>
      <c r="J779" s="79">
        <f t="shared" si="176"/>
        <v>0</v>
      </c>
      <c r="K779" s="80">
        <f t="shared" si="177"/>
        <v>1890</v>
      </c>
      <c r="L779" s="79">
        <f t="shared" si="178"/>
        <v>30240</v>
      </c>
      <c r="M779" s="65" t="s">
        <v>52</v>
      </c>
      <c r="N779" s="66" t="s">
        <v>1562</v>
      </c>
      <c r="O779" s="66" t="s">
        <v>1643</v>
      </c>
      <c r="P779" s="66" t="s">
        <v>64</v>
      </c>
      <c r="Q779" s="66" t="s">
        <v>64</v>
      </c>
      <c r="R779" s="66" t="s">
        <v>63</v>
      </c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66" t="s">
        <v>52</v>
      </c>
      <c r="AW779" s="66" t="s">
        <v>1644</v>
      </c>
      <c r="AX779" s="66" t="s">
        <v>52</v>
      </c>
      <c r="AY779" s="66" t="s">
        <v>52</v>
      </c>
      <c r="AZ779" s="66" t="s">
        <v>52</v>
      </c>
    </row>
    <row r="780" spans="1:52" ht="30" customHeight="1" x14ac:dyDescent="0.3">
      <c r="A780" s="65" t="s">
        <v>1530</v>
      </c>
      <c r="B780" s="65" t="s">
        <v>1531</v>
      </c>
      <c r="C780" s="65" t="s">
        <v>137</v>
      </c>
      <c r="D780" s="75">
        <v>2</v>
      </c>
      <c r="E780" s="80">
        <f>단가대비표!O212</f>
        <v>13700</v>
      </c>
      <c r="F780" s="79">
        <f t="shared" si="174"/>
        <v>27400</v>
      </c>
      <c r="G780" s="80">
        <f>단가대비표!P212</f>
        <v>0</v>
      </c>
      <c r="H780" s="79">
        <f t="shared" si="175"/>
        <v>0</v>
      </c>
      <c r="I780" s="80">
        <f>단가대비표!V212</f>
        <v>0</v>
      </c>
      <c r="J780" s="79">
        <f t="shared" si="176"/>
        <v>0</v>
      </c>
      <c r="K780" s="80">
        <f t="shared" si="177"/>
        <v>13700</v>
      </c>
      <c r="L780" s="79">
        <f t="shared" si="178"/>
        <v>27400</v>
      </c>
      <c r="M780" s="65" t="s">
        <v>52</v>
      </c>
      <c r="N780" s="66" t="s">
        <v>1562</v>
      </c>
      <c r="O780" s="66" t="s">
        <v>1645</v>
      </c>
      <c r="P780" s="66" t="s">
        <v>64</v>
      </c>
      <c r="Q780" s="66" t="s">
        <v>64</v>
      </c>
      <c r="R780" s="66" t="s">
        <v>63</v>
      </c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66" t="s">
        <v>52</v>
      </c>
      <c r="AW780" s="66" t="s">
        <v>1646</v>
      </c>
      <c r="AX780" s="66" t="s">
        <v>52</v>
      </c>
      <c r="AY780" s="66" t="s">
        <v>52</v>
      </c>
      <c r="AZ780" s="66" t="s">
        <v>52</v>
      </c>
    </row>
    <row r="781" spans="1:52" ht="30" customHeight="1" x14ac:dyDescent="0.3">
      <c r="A781" s="65" t="s">
        <v>1530</v>
      </c>
      <c r="B781" s="65" t="s">
        <v>1534</v>
      </c>
      <c r="C781" s="65" t="s">
        <v>137</v>
      </c>
      <c r="D781" s="75">
        <v>2</v>
      </c>
      <c r="E781" s="80">
        <f>단가대비표!O213</f>
        <v>19560</v>
      </c>
      <c r="F781" s="79">
        <f t="shared" si="174"/>
        <v>39120</v>
      </c>
      <c r="G781" s="80">
        <f>단가대비표!P213</f>
        <v>0</v>
      </c>
      <c r="H781" s="79">
        <f t="shared" si="175"/>
        <v>0</v>
      </c>
      <c r="I781" s="80">
        <f>단가대비표!V213</f>
        <v>0</v>
      </c>
      <c r="J781" s="79">
        <f t="shared" si="176"/>
        <v>0</v>
      </c>
      <c r="K781" s="80">
        <f t="shared" si="177"/>
        <v>19560</v>
      </c>
      <c r="L781" s="79">
        <f t="shared" si="178"/>
        <v>39120</v>
      </c>
      <c r="M781" s="65" t="s">
        <v>52</v>
      </c>
      <c r="N781" s="66" t="s">
        <v>1562</v>
      </c>
      <c r="O781" s="66" t="s">
        <v>1647</v>
      </c>
      <c r="P781" s="66" t="s">
        <v>64</v>
      </c>
      <c r="Q781" s="66" t="s">
        <v>64</v>
      </c>
      <c r="R781" s="66" t="s">
        <v>63</v>
      </c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66" t="s">
        <v>52</v>
      </c>
      <c r="AW781" s="66" t="s">
        <v>1648</v>
      </c>
      <c r="AX781" s="66" t="s">
        <v>52</v>
      </c>
      <c r="AY781" s="66" t="s">
        <v>52</v>
      </c>
      <c r="AZ781" s="66" t="s">
        <v>52</v>
      </c>
    </row>
    <row r="782" spans="1:52" ht="30" customHeight="1" x14ac:dyDescent="0.3">
      <c r="A782" s="65" t="s">
        <v>1537</v>
      </c>
      <c r="B782" s="65" t="s">
        <v>1538</v>
      </c>
      <c r="C782" s="65" t="s">
        <v>734</v>
      </c>
      <c r="D782" s="75">
        <v>110.7</v>
      </c>
      <c r="E782" s="80">
        <f>단가대비표!O214</f>
        <v>524</v>
      </c>
      <c r="F782" s="79">
        <f t="shared" si="174"/>
        <v>58006.8</v>
      </c>
      <c r="G782" s="80">
        <f>단가대비표!P214</f>
        <v>0</v>
      </c>
      <c r="H782" s="79">
        <f t="shared" si="175"/>
        <v>0</v>
      </c>
      <c r="I782" s="80">
        <f>단가대비표!V214</f>
        <v>0</v>
      </c>
      <c r="J782" s="79">
        <f t="shared" si="176"/>
        <v>0</v>
      </c>
      <c r="K782" s="80">
        <f t="shared" si="177"/>
        <v>524</v>
      </c>
      <c r="L782" s="79">
        <f t="shared" si="178"/>
        <v>58006.8</v>
      </c>
      <c r="M782" s="65" t="s">
        <v>52</v>
      </c>
      <c r="N782" s="66" t="s">
        <v>1562</v>
      </c>
      <c r="O782" s="66" t="s">
        <v>1649</v>
      </c>
      <c r="P782" s="66" t="s">
        <v>64</v>
      </c>
      <c r="Q782" s="66" t="s">
        <v>64</v>
      </c>
      <c r="R782" s="66" t="s">
        <v>63</v>
      </c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66" t="s">
        <v>52</v>
      </c>
      <c r="AW782" s="66" t="s">
        <v>1650</v>
      </c>
      <c r="AX782" s="66" t="s">
        <v>52</v>
      </c>
      <c r="AY782" s="66" t="s">
        <v>52</v>
      </c>
      <c r="AZ782" s="66" t="s">
        <v>52</v>
      </c>
    </row>
    <row r="783" spans="1:52" ht="30" customHeight="1" x14ac:dyDescent="0.3">
      <c r="A783" s="65" t="s">
        <v>1537</v>
      </c>
      <c r="B783" s="65" t="s">
        <v>1541</v>
      </c>
      <c r="C783" s="65" t="s">
        <v>734</v>
      </c>
      <c r="D783" s="75">
        <v>15.6</v>
      </c>
      <c r="E783" s="80">
        <f>단가대비표!O215</f>
        <v>810</v>
      </c>
      <c r="F783" s="79">
        <f t="shared" si="174"/>
        <v>12636</v>
      </c>
      <c r="G783" s="80">
        <f>단가대비표!P215</f>
        <v>0</v>
      </c>
      <c r="H783" s="79">
        <f t="shared" si="175"/>
        <v>0</v>
      </c>
      <c r="I783" s="80">
        <f>단가대비표!V215</f>
        <v>0</v>
      </c>
      <c r="J783" s="79">
        <f t="shared" si="176"/>
        <v>0</v>
      </c>
      <c r="K783" s="80">
        <f t="shared" si="177"/>
        <v>810</v>
      </c>
      <c r="L783" s="79">
        <f t="shared" si="178"/>
        <v>12636</v>
      </c>
      <c r="M783" s="65" t="s">
        <v>52</v>
      </c>
      <c r="N783" s="66" t="s">
        <v>1562</v>
      </c>
      <c r="O783" s="66" t="s">
        <v>1651</v>
      </c>
      <c r="P783" s="66" t="s">
        <v>64</v>
      </c>
      <c r="Q783" s="66" t="s">
        <v>64</v>
      </c>
      <c r="R783" s="66" t="s">
        <v>63</v>
      </c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66" t="s">
        <v>52</v>
      </c>
      <c r="AW783" s="66" t="s">
        <v>1652</v>
      </c>
      <c r="AX783" s="66" t="s">
        <v>52</v>
      </c>
      <c r="AY783" s="66" t="s">
        <v>52</v>
      </c>
      <c r="AZ783" s="66" t="s">
        <v>52</v>
      </c>
    </row>
    <row r="784" spans="1:52" ht="30" customHeight="1" x14ac:dyDescent="0.3">
      <c r="A784" s="65" t="s">
        <v>3113</v>
      </c>
      <c r="B784" s="65" t="s">
        <v>588</v>
      </c>
      <c r="C784" s="65" t="s">
        <v>589</v>
      </c>
      <c r="D784" s="75">
        <v>1.88</v>
      </c>
      <c r="E784" s="80">
        <f>단가대비표!O114</f>
        <v>0</v>
      </c>
      <c r="F784" s="79">
        <f t="shared" si="174"/>
        <v>0</v>
      </c>
      <c r="G784" s="80">
        <f>단가대비표!P114</f>
        <v>95767</v>
      </c>
      <c r="H784" s="79">
        <f t="shared" si="175"/>
        <v>180041.9</v>
      </c>
      <c r="I784" s="80">
        <f>단가대비표!V114</f>
        <v>0</v>
      </c>
      <c r="J784" s="79">
        <f t="shared" si="176"/>
        <v>0</v>
      </c>
      <c r="K784" s="80">
        <f t="shared" si="177"/>
        <v>95767</v>
      </c>
      <c r="L784" s="79">
        <f t="shared" si="178"/>
        <v>180041.9</v>
      </c>
      <c r="M784" s="65" t="s">
        <v>52</v>
      </c>
      <c r="N784" s="66" t="s">
        <v>1562</v>
      </c>
      <c r="O784" s="66" t="s">
        <v>682</v>
      </c>
      <c r="P784" s="66" t="s">
        <v>64</v>
      </c>
      <c r="Q784" s="66" t="s">
        <v>64</v>
      </c>
      <c r="R784" s="66" t="s">
        <v>63</v>
      </c>
      <c r="S784" s="76"/>
      <c r="T784" s="76"/>
      <c r="U784" s="76"/>
      <c r="V784" s="76">
        <v>1</v>
      </c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66" t="s">
        <v>52</v>
      </c>
      <c r="AW784" s="66" t="s">
        <v>1653</v>
      </c>
      <c r="AX784" s="66" t="s">
        <v>52</v>
      </c>
      <c r="AY784" s="66" t="s">
        <v>52</v>
      </c>
      <c r="AZ784" s="66" t="s">
        <v>52</v>
      </c>
    </row>
    <row r="785" spans="1:52" ht="30" customHeight="1" x14ac:dyDescent="0.3">
      <c r="A785" s="65" t="s">
        <v>3114</v>
      </c>
      <c r="B785" s="65" t="s">
        <v>1546</v>
      </c>
      <c r="C785" s="65" t="s">
        <v>589</v>
      </c>
      <c r="D785" s="75">
        <v>14.4</v>
      </c>
      <c r="E785" s="80">
        <f>단가대비표!O128</f>
        <v>0</v>
      </c>
      <c r="F785" s="79">
        <f t="shared" si="174"/>
        <v>0</v>
      </c>
      <c r="G785" s="80">
        <f>단가대비표!P128</f>
        <v>116674</v>
      </c>
      <c r="H785" s="79">
        <f t="shared" si="175"/>
        <v>1680105.6</v>
      </c>
      <c r="I785" s="80">
        <f>단가대비표!V128</f>
        <v>0</v>
      </c>
      <c r="J785" s="79">
        <f t="shared" si="176"/>
        <v>0</v>
      </c>
      <c r="K785" s="80">
        <f t="shared" si="177"/>
        <v>116674</v>
      </c>
      <c r="L785" s="79">
        <f t="shared" si="178"/>
        <v>1680105.6</v>
      </c>
      <c r="M785" s="65" t="s">
        <v>52</v>
      </c>
      <c r="N785" s="66" t="s">
        <v>1562</v>
      </c>
      <c r="O785" s="66" t="s">
        <v>1547</v>
      </c>
      <c r="P785" s="66" t="s">
        <v>64</v>
      </c>
      <c r="Q785" s="66" t="s">
        <v>64</v>
      </c>
      <c r="R785" s="66" t="s">
        <v>63</v>
      </c>
      <c r="S785" s="76"/>
      <c r="T785" s="76"/>
      <c r="U785" s="76"/>
      <c r="V785" s="76">
        <v>1</v>
      </c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66" t="s">
        <v>52</v>
      </c>
      <c r="AW785" s="66" t="s">
        <v>1654</v>
      </c>
      <c r="AX785" s="66" t="s">
        <v>52</v>
      </c>
      <c r="AY785" s="66" t="s">
        <v>52</v>
      </c>
      <c r="AZ785" s="66" t="s">
        <v>52</v>
      </c>
    </row>
    <row r="786" spans="1:52" ht="30" customHeight="1" x14ac:dyDescent="0.3">
      <c r="A786" s="65" t="s">
        <v>3115</v>
      </c>
      <c r="B786" s="65" t="s">
        <v>1546</v>
      </c>
      <c r="C786" s="65" t="s">
        <v>589</v>
      </c>
      <c r="D786" s="75">
        <v>4.5999999999999996</v>
      </c>
      <c r="E786" s="80">
        <f>단가대비표!O129</f>
        <v>0</v>
      </c>
      <c r="F786" s="79">
        <f t="shared" si="174"/>
        <v>0</v>
      </c>
      <c r="G786" s="80">
        <f>단가대비표!P129</f>
        <v>89755</v>
      </c>
      <c r="H786" s="79">
        <f t="shared" si="175"/>
        <v>412873</v>
      </c>
      <c r="I786" s="80">
        <f>단가대비표!V129</f>
        <v>0</v>
      </c>
      <c r="J786" s="79">
        <f t="shared" si="176"/>
        <v>0</v>
      </c>
      <c r="K786" s="80">
        <f t="shared" si="177"/>
        <v>89755</v>
      </c>
      <c r="L786" s="79">
        <f t="shared" si="178"/>
        <v>412873</v>
      </c>
      <c r="M786" s="65" t="s">
        <v>52</v>
      </c>
      <c r="N786" s="66" t="s">
        <v>1562</v>
      </c>
      <c r="O786" s="66" t="s">
        <v>1550</v>
      </c>
      <c r="P786" s="66" t="s">
        <v>64</v>
      </c>
      <c r="Q786" s="66" t="s">
        <v>64</v>
      </c>
      <c r="R786" s="66" t="s">
        <v>63</v>
      </c>
      <c r="S786" s="76"/>
      <c r="T786" s="76"/>
      <c r="U786" s="76"/>
      <c r="V786" s="76">
        <v>1</v>
      </c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66" t="s">
        <v>52</v>
      </c>
      <c r="AW786" s="66" t="s">
        <v>1655</v>
      </c>
      <c r="AX786" s="66" t="s">
        <v>52</v>
      </c>
      <c r="AY786" s="66" t="s">
        <v>52</v>
      </c>
      <c r="AZ786" s="66" t="s">
        <v>52</v>
      </c>
    </row>
    <row r="787" spans="1:52" ht="30" customHeight="1" x14ac:dyDescent="0.3">
      <c r="A787" s="65" t="s">
        <v>3116</v>
      </c>
      <c r="B787" s="65" t="s">
        <v>1546</v>
      </c>
      <c r="C787" s="65" t="s">
        <v>589</v>
      </c>
      <c r="D787" s="75">
        <v>1.57</v>
      </c>
      <c r="E787" s="80">
        <f>단가대비표!O130</f>
        <v>0</v>
      </c>
      <c r="F787" s="79">
        <f t="shared" si="174"/>
        <v>0</v>
      </c>
      <c r="G787" s="80">
        <f>단가대비표!P130</f>
        <v>110036</v>
      </c>
      <c r="H787" s="79">
        <f t="shared" si="175"/>
        <v>172756.5</v>
      </c>
      <c r="I787" s="80">
        <f>단가대비표!V130</f>
        <v>0</v>
      </c>
      <c r="J787" s="79">
        <f t="shared" si="176"/>
        <v>0</v>
      </c>
      <c r="K787" s="80">
        <f t="shared" si="177"/>
        <v>110036</v>
      </c>
      <c r="L787" s="79">
        <f t="shared" si="178"/>
        <v>172756.5</v>
      </c>
      <c r="M787" s="65" t="s">
        <v>52</v>
      </c>
      <c r="N787" s="66" t="s">
        <v>1562</v>
      </c>
      <c r="O787" s="66" t="s">
        <v>1552</v>
      </c>
      <c r="P787" s="66" t="s">
        <v>64</v>
      </c>
      <c r="Q787" s="66" t="s">
        <v>64</v>
      </c>
      <c r="R787" s="66" t="s">
        <v>63</v>
      </c>
      <c r="S787" s="76"/>
      <c r="T787" s="76"/>
      <c r="U787" s="76"/>
      <c r="V787" s="76">
        <v>1</v>
      </c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66" t="s">
        <v>52</v>
      </c>
      <c r="AW787" s="66" t="s">
        <v>1656</v>
      </c>
      <c r="AX787" s="66" t="s">
        <v>52</v>
      </c>
      <c r="AY787" s="66" t="s">
        <v>52</v>
      </c>
      <c r="AZ787" s="66" t="s">
        <v>52</v>
      </c>
    </row>
    <row r="788" spans="1:52" ht="30" customHeight="1" x14ac:dyDescent="0.3">
      <c r="A788" s="65" t="s">
        <v>3117</v>
      </c>
      <c r="B788" s="65" t="s">
        <v>1546</v>
      </c>
      <c r="C788" s="65" t="s">
        <v>589</v>
      </c>
      <c r="D788" s="75">
        <v>0.33</v>
      </c>
      <c r="E788" s="80">
        <f>단가대비표!O131</f>
        <v>0</v>
      </c>
      <c r="F788" s="79">
        <f t="shared" si="174"/>
        <v>0</v>
      </c>
      <c r="G788" s="80">
        <f>단가대비표!P131</f>
        <v>134081</v>
      </c>
      <c r="H788" s="79">
        <f t="shared" si="175"/>
        <v>44246.7</v>
      </c>
      <c r="I788" s="80">
        <f>단가대비표!V131</f>
        <v>0</v>
      </c>
      <c r="J788" s="79">
        <f t="shared" si="176"/>
        <v>0</v>
      </c>
      <c r="K788" s="80">
        <f t="shared" si="177"/>
        <v>134081</v>
      </c>
      <c r="L788" s="79">
        <f t="shared" si="178"/>
        <v>44246.7</v>
      </c>
      <c r="M788" s="65" t="s">
        <v>52</v>
      </c>
      <c r="N788" s="66" t="s">
        <v>1562</v>
      </c>
      <c r="O788" s="66" t="s">
        <v>1555</v>
      </c>
      <c r="P788" s="66" t="s">
        <v>64</v>
      </c>
      <c r="Q788" s="66" t="s">
        <v>64</v>
      </c>
      <c r="R788" s="66" t="s">
        <v>63</v>
      </c>
      <c r="S788" s="76"/>
      <c r="T788" s="76"/>
      <c r="U788" s="76"/>
      <c r="V788" s="76">
        <v>1</v>
      </c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66" t="s">
        <v>52</v>
      </c>
      <c r="AW788" s="66" t="s">
        <v>1657</v>
      </c>
      <c r="AX788" s="66" t="s">
        <v>52</v>
      </c>
      <c r="AY788" s="66" t="s">
        <v>52</v>
      </c>
      <c r="AZ788" s="66" t="s">
        <v>52</v>
      </c>
    </row>
    <row r="789" spans="1:52" ht="30" customHeight="1" x14ac:dyDescent="0.3">
      <c r="A789" s="65" t="s">
        <v>3114</v>
      </c>
      <c r="B789" s="65" t="s">
        <v>1546</v>
      </c>
      <c r="C789" s="65" t="s">
        <v>589</v>
      </c>
      <c r="D789" s="75">
        <v>1.31</v>
      </c>
      <c r="E789" s="80">
        <f>단가대비표!O132</f>
        <v>0</v>
      </c>
      <c r="F789" s="79">
        <f t="shared" si="174"/>
        <v>0</v>
      </c>
      <c r="G789" s="80">
        <f>단가대비표!P132</f>
        <v>116674</v>
      </c>
      <c r="H789" s="79">
        <f t="shared" si="175"/>
        <v>152842.9</v>
      </c>
      <c r="I789" s="80">
        <f>단가대비표!V132</f>
        <v>0</v>
      </c>
      <c r="J789" s="79">
        <f t="shared" si="176"/>
        <v>0</v>
      </c>
      <c r="K789" s="80">
        <f t="shared" si="177"/>
        <v>116674</v>
      </c>
      <c r="L789" s="79">
        <f t="shared" si="178"/>
        <v>152842.9</v>
      </c>
      <c r="M789" s="65" t="s">
        <v>52</v>
      </c>
      <c r="N789" s="66" t="s">
        <v>1562</v>
      </c>
      <c r="O789" s="66" t="s">
        <v>1557</v>
      </c>
      <c r="P789" s="66" t="s">
        <v>64</v>
      </c>
      <c r="Q789" s="66" t="s">
        <v>64</v>
      </c>
      <c r="R789" s="66" t="s">
        <v>63</v>
      </c>
      <c r="S789" s="76"/>
      <c r="T789" s="76"/>
      <c r="U789" s="76"/>
      <c r="V789" s="76">
        <v>1</v>
      </c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66" t="s">
        <v>52</v>
      </c>
      <c r="AW789" s="66" t="s">
        <v>1658</v>
      </c>
      <c r="AX789" s="66" t="s">
        <v>52</v>
      </c>
      <c r="AY789" s="66" t="s">
        <v>52</v>
      </c>
      <c r="AZ789" s="66" t="s">
        <v>52</v>
      </c>
    </row>
    <row r="790" spans="1:52" ht="30" customHeight="1" x14ac:dyDescent="0.3">
      <c r="A790" s="65" t="s">
        <v>687</v>
      </c>
      <c r="B790" s="65" t="s">
        <v>3057</v>
      </c>
      <c r="C790" s="65" t="s">
        <v>505</v>
      </c>
      <c r="D790" s="75">
        <v>1</v>
      </c>
      <c r="E790" s="80">
        <f>ROUND(0.02*H791,2)</f>
        <v>52857.32</v>
      </c>
      <c r="F790" s="79">
        <f t="shared" si="174"/>
        <v>52857.3</v>
      </c>
      <c r="G790" s="80">
        <v>0</v>
      </c>
      <c r="H790" s="79">
        <f t="shared" si="175"/>
        <v>0</v>
      </c>
      <c r="I790" s="80">
        <v>0</v>
      </c>
      <c r="J790" s="79">
        <f t="shared" si="176"/>
        <v>0</v>
      </c>
      <c r="K790" s="80">
        <f t="shared" si="177"/>
        <v>52857.3</v>
      </c>
      <c r="L790" s="79">
        <f t="shared" si="178"/>
        <v>52857.3</v>
      </c>
      <c r="M790" s="65" t="s">
        <v>52</v>
      </c>
      <c r="N790" s="66" t="s">
        <v>1562</v>
      </c>
      <c r="O790" s="66" t="s">
        <v>510</v>
      </c>
      <c r="P790" s="66" t="s">
        <v>64</v>
      </c>
      <c r="Q790" s="66" t="s">
        <v>64</v>
      </c>
      <c r="R790" s="66" t="s">
        <v>64</v>
      </c>
      <c r="S790" s="76">
        <v>1</v>
      </c>
      <c r="T790" s="76">
        <v>0</v>
      </c>
      <c r="U790" s="76">
        <v>0.03</v>
      </c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66" t="s">
        <v>52</v>
      </c>
      <c r="AW790" s="66" t="s">
        <v>1659</v>
      </c>
      <c r="AX790" s="66" t="s">
        <v>52</v>
      </c>
      <c r="AY790" s="66" t="s">
        <v>52</v>
      </c>
      <c r="AZ790" s="66" t="s">
        <v>52</v>
      </c>
    </row>
    <row r="791" spans="1:52" ht="30" customHeight="1" x14ac:dyDescent="0.3">
      <c r="A791" s="65" t="s">
        <v>595</v>
      </c>
      <c r="B791" s="65" t="s">
        <v>52</v>
      </c>
      <c r="C791" s="65" t="s">
        <v>52</v>
      </c>
      <c r="D791" s="75"/>
      <c r="E791" s="80"/>
      <c r="F791" s="79">
        <f>TRUNC(SUMIF(N745:N790, N744, F745:F790),0)</f>
        <v>17356813</v>
      </c>
      <c r="G791" s="80"/>
      <c r="H791" s="79">
        <f>TRUNC(SUMIF(N745:N790, N744, H745:H790),0)</f>
        <v>2642866</v>
      </c>
      <c r="I791" s="80"/>
      <c r="J791" s="79">
        <f>TRUNC(SUMIF(N745:N790, N744, J745:J790),0)</f>
        <v>0</v>
      </c>
      <c r="K791" s="80"/>
      <c r="L791" s="79">
        <f>F791+H791+J791</f>
        <v>19999679</v>
      </c>
      <c r="M791" s="65" t="s">
        <v>52</v>
      </c>
      <c r="N791" s="66" t="s">
        <v>207</v>
      </c>
      <c r="O791" s="66" t="s">
        <v>207</v>
      </c>
      <c r="P791" s="66" t="s">
        <v>52</v>
      </c>
      <c r="Q791" s="66" t="s">
        <v>52</v>
      </c>
      <c r="R791" s="66" t="s">
        <v>52</v>
      </c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66" t="s">
        <v>52</v>
      </c>
      <c r="AW791" s="66" t="s">
        <v>52</v>
      </c>
      <c r="AX791" s="66" t="s">
        <v>52</v>
      </c>
      <c r="AY791" s="66" t="s">
        <v>52</v>
      </c>
      <c r="AZ791" s="66" t="s">
        <v>52</v>
      </c>
    </row>
    <row r="792" spans="1:52" ht="30" customHeight="1" x14ac:dyDescent="0.3">
      <c r="A792" s="75"/>
      <c r="B792" s="75"/>
      <c r="C792" s="75"/>
      <c r="D792" s="75"/>
      <c r="E792" s="80"/>
      <c r="F792" s="79"/>
      <c r="G792" s="80"/>
      <c r="H792" s="79"/>
      <c r="I792" s="80"/>
      <c r="J792" s="79"/>
      <c r="K792" s="80"/>
      <c r="L792" s="79"/>
      <c r="M792" s="75"/>
    </row>
    <row r="793" spans="1:52" ht="30" customHeight="1" x14ac:dyDescent="0.3">
      <c r="A793" s="230" t="s">
        <v>1660</v>
      </c>
      <c r="B793" s="230"/>
      <c r="C793" s="230"/>
      <c r="D793" s="230"/>
      <c r="E793" s="231"/>
      <c r="F793" s="232"/>
      <c r="G793" s="231"/>
      <c r="H793" s="232"/>
      <c r="I793" s="231"/>
      <c r="J793" s="232"/>
      <c r="K793" s="231"/>
      <c r="L793" s="232"/>
      <c r="M793" s="230"/>
      <c r="N793" s="78" t="s">
        <v>347</v>
      </c>
    </row>
    <row r="794" spans="1:52" ht="30" customHeight="1" x14ac:dyDescent="0.3">
      <c r="A794" s="65" t="s">
        <v>342</v>
      </c>
      <c r="B794" s="65" t="s">
        <v>1661</v>
      </c>
      <c r="C794" s="65" t="s">
        <v>176</v>
      </c>
      <c r="D794" s="75">
        <v>1</v>
      </c>
      <c r="E794" s="80">
        <f>일위대가목록!E99</f>
        <v>20673022</v>
      </c>
      <c r="F794" s="79">
        <f t="shared" ref="F794:F801" si="179">TRUNC(E794*D794,1)</f>
        <v>20673022</v>
      </c>
      <c r="G794" s="80">
        <f>일위대가목록!F99</f>
        <v>3653293</v>
      </c>
      <c r="H794" s="79">
        <f t="shared" ref="H794:H801" si="180">TRUNC(G794*D794,1)</f>
        <v>3653293</v>
      </c>
      <c r="I794" s="80">
        <f>일위대가목록!G99</f>
        <v>0</v>
      </c>
      <c r="J794" s="79">
        <f t="shared" ref="J794:J801" si="181">TRUNC(I794*D794,1)</f>
        <v>0</v>
      </c>
      <c r="K794" s="80">
        <f t="shared" ref="K794:L801" si="182">TRUNC(E794+G794+I794,1)</f>
        <v>24326315</v>
      </c>
      <c r="L794" s="79">
        <f t="shared" si="182"/>
        <v>24326315</v>
      </c>
      <c r="M794" s="65" t="s">
        <v>177</v>
      </c>
      <c r="N794" s="66" t="s">
        <v>52</v>
      </c>
      <c r="O794" s="66" t="s">
        <v>1662</v>
      </c>
      <c r="P794" s="66" t="s">
        <v>63</v>
      </c>
      <c r="Q794" s="66" t="s">
        <v>64</v>
      </c>
      <c r="R794" s="66" t="s">
        <v>64</v>
      </c>
      <c r="S794" s="76"/>
      <c r="T794" s="76"/>
      <c r="U794" s="76"/>
      <c r="V794" s="76">
        <v>1</v>
      </c>
      <c r="W794" s="76"/>
      <c r="X794" s="76">
        <v>3</v>
      </c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66" t="s">
        <v>1370</v>
      </c>
      <c r="AW794" s="66" t="s">
        <v>1663</v>
      </c>
      <c r="AX794" s="66" t="s">
        <v>52</v>
      </c>
      <c r="AY794" s="66" t="s">
        <v>52</v>
      </c>
      <c r="AZ794" s="66" t="s">
        <v>52</v>
      </c>
    </row>
    <row r="795" spans="1:52" ht="30" customHeight="1" x14ac:dyDescent="0.3">
      <c r="A795" s="65" t="s">
        <v>1372</v>
      </c>
      <c r="B795" s="65" t="s">
        <v>1373</v>
      </c>
      <c r="C795" s="65" t="s">
        <v>505</v>
      </c>
      <c r="D795" s="75">
        <v>1</v>
      </c>
      <c r="E795" s="80">
        <f>TRUNC(SUMIF(V794:V801, RIGHTB(O795, 1), F794:F801)*U795, 2)</f>
        <v>20673022</v>
      </c>
      <c r="F795" s="79">
        <f t="shared" si="179"/>
        <v>20673022</v>
      </c>
      <c r="G795" s="80">
        <v>0</v>
      </c>
      <c r="H795" s="79">
        <f t="shared" si="180"/>
        <v>0</v>
      </c>
      <c r="I795" s="80">
        <v>0</v>
      </c>
      <c r="J795" s="79">
        <f t="shared" si="181"/>
        <v>0</v>
      </c>
      <c r="K795" s="80">
        <f t="shared" si="182"/>
        <v>20673022</v>
      </c>
      <c r="L795" s="79">
        <f t="shared" si="182"/>
        <v>20673022</v>
      </c>
      <c r="M795" s="65" t="s">
        <v>52</v>
      </c>
      <c r="N795" s="66" t="s">
        <v>347</v>
      </c>
      <c r="O795" s="66" t="s">
        <v>510</v>
      </c>
      <c r="P795" s="66" t="s">
        <v>64</v>
      </c>
      <c r="Q795" s="66" t="s">
        <v>64</v>
      </c>
      <c r="R795" s="66" t="s">
        <v>64</v>
      </c>
      <c r="S795" s="76">
        <v>0</v>
      </c>
      <c r="T795" s="76">
        <v>0</v>
      </c>
      <c r="U795" s="76">
        <v>1</v>
      </c>
      <c r="V795" s="76"/>
      <c r="W795" s="76">
        <v>2</v>
      </c>
      <c r="X795" s="76"/>
      <c r="Y795" s="76"/>
      <c r="Z795" s="76">
        <v>5</v>
      </c>
      <c r="AA795" s="76">
        <v>6</v>
      </c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66" t="s">
        <v>52</v>
      </c>
      <c r="AW795" s="66" t="s">
        <v>1664</v>
      </c>
      <c r="AX795" s="66" t="s">
        <v>52</v>
      </c>
      <c r="AY795" s="66" t="s">
        <v>52</v>
      </c>
      <c r="AZ795" s="66" t="s">
        <v>52</v>
      </c>
    </row>
    <row r="796" spans="1:52" ht="30" customHeight="1" x14ac:dyDescent="0.3">
      <c r="A796" s="65" t="s">
        <v>1375</v>
      </c>
      <c r="B796" s="65" t="s">
        <v>1376</v>
      </c>
      <c r="C796" s="65" t="s">
        <v>505</v>
      </c>
      <c r="D796" s="75">
        <v>1</v>
      </c>
      <c r="E796" s="80">
        <f>TRUNC(SUMIF(W794:W801, RIGHTB(O796, 1), F794:F801)*U796, 2)</f>
        <v>212932.12</v>
      </c>
      <c r="F796" s="79">
        <f t="shared" si="179"/>
        <v>212932.1</v>
      </c>
      <c r="G796" s="80">
        <v>0</v>
      </c>
      <c r="H796" s="79">
        <f t="shared" si="180"/>
        <v>0</v>
      </c>
      <c r="I796" s="80">
        <v>0</v>
      </c>
      <c r="J796" s="79">
        <f t="shared" si="181"/>
        <v>0</v>
      </c>
      <c r="K796" s="80">
        <f t="shared" si="182"/>
        <v>212932.1</v>
      </c>
      <c r="L796" s="79">
        <f t="shared" si="182"/>
        <v>212932.1</v>
      </c>
      <c r="M796" s="65" t="s">
        <v>52</v>
      </c>
      <c r="N796" s="66" t="s">
        <v>347</v>
      </c>
      <c r="O796" s="66" t="s">
        <v>542</v>
      </c>
      <c r="P796" s="66" t="s">
        <v>64</v>
      </c>
      <c r="Q796" s="66" t="s">
        <v>64</v>
      </c>
      <c r="R796" s="66" t="s">
        <v>64</v>
      </c>
      <c r="S796" s="76">
        <v>0</v>
      </c>
      <c r="T796" s="76">
        <v>0</v>
      </c>
      <c r="U796" s="76">
        <v>1.03E-2</v>
      </c>
      <c r="V796" s="76"/>
      <c r="W796" s="76"/>
      <c r="X796" s="76"/>
      <c r="Y796" s="76"/>
      <c r="Z796" s="76">
        <v>5</v>
      </c>
      <c r="AA796" s="76">
        <v>6</v>
      </c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66" t="s">
        <v>52</v>
      </c>
      <c r="AW796" s="66" t="s">
        <v>1665</v>
      </c>
      <c r="AX796" s="66" t="s">
        <v>52</v>
      </c>
      <c r="AY796" s="66" t="s">
        <v>52</v>
      </c>
      <c r="AZ796" s="66" t="s">
        <v>52</v>
      </c>
    </row>
    <row r="797" spans="1:52" ht="30" customHeight="1" x14ac:dyDescent="0.3">
      <c r="A797" s="65" t="s">
        <v>1378</v>
      </c>
      <c r="B797" s="65" t="s">
        <v>3054</v>
      </c>
      <c r="C797" s="65" t="s">
        <v>505</v>
      </c>
      <c r="D797" s="75">
        <v>1</v>
      </c>
      <c r="E797" s="80">
        <f>ROUND(1.1453*SUM(H794),2)</f>
        <v>4184116.47</v>
      </c>
      <c r="F797" s="79">
        <f t="shared" si="179"/>
        <v>4184116.4</v>
      </c>
      <c r="G797" s="80">
        <v>0</v>
      </c>
      <c r="H797" s="79">
        <f t="shared" si="180"/>
        <v>0</v>
      </c>
      <c r="I797" s="80">
        <v>0</v>
      </c>
      <c r="J797" s="79">
        <f t="shared" si="181"/>
        <v>0</v>
      </c>
      <c r="K797" s="80">
        <f t="shared" si="182"/>
        <v>4184116.4</v>
      </c>
      <c r="L797" s="79">
        <f t="shared" si="182"/>
        <v>4184116.4</v>
      </c>
      <c r="M797" s="65" t="s">
        <v>52</v>
      </c>
      <c r="N797" s="66" t="s">
        <v>347</v>
      </c>
      <c r="O797" s="66" t="s">
        <v>914</v>
      </c>
      <c r="P797" s="66" t="s">
        <v>64</v>
      </c>
      <c r="Q797" s="66" t="s">
        <v>64</v>
      </c>
      <c r="R797" s="66" t="s">
        <v>64</v>
      </c>
      <c r="S797" s="76">
        <v>1</v>
      </c>
      <c r="T797" s="76">
        <v>0</v>
      </c>
      <c r="U797" s="76">
        <v>1.2453000000000001</v>
      </c>
      <c r="V797" s="76"/>
      <c r="W797" s="76"/>
      <c r="X797" s="76"/>
      <c r="Y797" s="76">
        <v>4</v>
      </c>
      <c r="Z797" s="76"/>
      <c r="AA797" s="76">
        <v>6</v>
      </c>
      <c r="AB797" s="76">
        <v>7</v>
      </c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66" t="s">
        <v>52</v>
      </c>
      <c r="AW797" s="66" t="s">
        <v>1666</v>
      </c>
      <c r="AX797" s="66" t="s">
        <v>52</v>
      </c>
      <c r="AY797" s="66" t="s">
        <v>52</v>
      </c>
      <c r="AZ797" s="66" t="s">
        <v>52</v>
      </c>
    </row>
    <row r="798" spans="1:52" ht="30" customHeight="1" x14ac:dyDescent="0.3">
      <c r="A798" s="65" t="s">
        <v>1380</v>
      </c>
      <c r="B798" s="65" t="s">
        <v>1381</v>
      </c>
      <c r="C798" s="65" t="s">
        <v>505</v>
      </c>
      <c r="D798" s="75">
        <v>1</v>
      </c>
      <c r="E798" s="80">
        <f>TRUNC(SUMIF(Y794:Y801, RIGHTB(O798, 1), F794:F801)*U798, 2)</f>
        <v>1460256.62</v>
      </c>
      <c r="F798" s="79">
        <f t="shared" si="179"/>
        <v>1460256.6</v>
      </c>
      <c r="G798" s="80">
        <v>0</v>
      </c>
      <c r="H798" s="79">
        <f t="shared" si="180"/>
        <v>0</v>
      </c>
      <c r="I798" s="80">
        <v>0</v>
      </c>
      <c r="J798" s="79">
        <f t="shared" si="181"/>
        <v>0</v>
      </c>
      <c r="K798" s="80">
        <f t="shared" si="182"/>
        <v>1460256.6</v>
      </c>
      <c r="L798" s="79">
        <f t="shared" si="182"/>
        <v>1460256.6</v>
      </c>
      <c r="M798" s="65" t="s">
        <v>52</v>
      </c>
      <c r="N798" s="66" t="s">
        <v>347</v>
      </c>
      <c r="O798" s="66" t="s">
        <v>1382</v>
      </c>
      <c r="P798" s="66" t="s">
        <v>64</v>
      </c>
      <c r="Q798" s="66" t="s">
        <v>64</v>
      </c>
      <c r="R798" s="66" t="s">
        <v>64</v>
      </c>
      <c r="S798" s="76">
        <v>0</v>
      </c>
      <c r="T798" s="76">
        <v>0</v>
      </c>
      <c r="U798" s="76">
        <v>0.34899999999999998</v>
      </c>
      <c r="V798" s="76"/>
      <c r="W798" s="76"/>
      <c r="X798" s="76"/>
      <c r="Y798" s="76"/>
      <c r="Z798" s="76"/>
      <c r="AA798" s="76">
        <v>6</v>
      </c>
      <c r="AB798" s="76">
        <v>7</v>
      </c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66" t="s">
        <v>52</v>
      </c>
      <c r="AW798" s="66" t="s">
        <v>1667</v>
      </c>
      <c r="AX798" s="66" t="s">
        <v>52</v>
      </c>
      <c r="AY798" s="66" t="s">
        <v>52</v>
      </c>
      <c r="AZ798" s="66" t="s">
        <v>52</v>
      </c>
    </row>
    <row r="799" spans="1:52" ht="30" customHeight="1" x14ac:dyDescent="0.3">
      <c r="A799" s="65" t="s">
        <v>1384</v>
      </c>
      <c r="B799" s="65" t="s">
        <v>1385</v>
      </c>
      <c r="C799" s="65" t="s">
        <v>505</v>
      </c>
      <c r="D799" s="75">
        <v>1</v>
      </c>
      <c r="E799" s="80">
        <f>TRUNC(SUMIF(Z794:Z801, RIGHTB(O799, 1), F794:F801)*U799, 2)</f>
        <v>1869292.89</v>
      </c>
      <c r="F799" s="79">
        <f t="shared" si="179"/>
        <v>1869292.8</v>
      </c>
      <c r="G799" s="80">
        <v>0</v>
      </c>
      <c r="H799" s="79">
        <f t="shared" si="180"/>
        <v>0</v>
      </c>
      <c r="I799" s="80">
        <v>0</v>
      </c>
      <c r="J799" s="79">
        <f t="shared" si="181"/>
        <v>0</v>
      </c>
      <c r="K799" s="80">
        <f t="shared" si="182"/>
        <v>1869292.8</v>
      </c>
      <c r="L799" s="79">
        <f t="shared" si="182"/>
        <v>1869292.8</v>
      </c>
      <c r="M799" s="65" t="s">
        <v>52</v>
      </c>
      <c r="N799" s="66" t="s">
        <v>347</v>
      </c>
      <c r="O799" s="66" t="s">
        <v>1386</v>
      </c>
      <c r="P799" s="66" t="s">
        <v>64</v>
      </c>
      <c r="Q799" s="66" t="s">
        <v>64</v>
      </c>
      <c r="R799" s="66" t="s">
        <v>64</v>
      </c>
      <c r="S799" s="76">
        <v>0</v>
      </c>
      <c r="T799" s="76">
        <v>0</v>
      </c>
      <c r="U799" s="76">
        <v>8.9499999999999996E-2</v>
      </c>
      <c r="V799" s="76"/>
      <c r="W799" s="76"/>
      <c r="X799" s="76"/>
      <c r="Y799" s="76"/>
      <c r="Z799" s="76"/>
      <c r="AA799" s="76">
        <v>6</v>
      </c>
      <c r="AB799" s="76">
        <v>7</v>
      </c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66" t="s">
        <v>52</v>
      </c>
      <c r="AW799" s="66" t="s">
        <v>1668</v>
      </c>
      <c r="AX799" s="66" t="s">
        <v>52</v>
      </c>
      <c r="AY799" s="66" t="s">
        <v>52</v>
      </c>
      <c r="AZ799" s="66" t="s">
        <v>52</v>
      </c>
    </row>
    <row r="800" spans="1:52" ht="30" customHeight="1" x14ac:dyDescent="0.3">
      <c r="A800" s="65" t="s">
        <v>1388</v>
      </c>
      <c r="B800" s="65" t="s">
        <v>1389</v>
      </c>
      <c r="C800" s="65" t="s">
        <v>505</v>
      </c>
      <c r="D800" s="75">
        <v>1</v>
      </c>
      <c r="E800" s="80">
        <f>TRUNC(SUMIF(AA794:AA801, RIGHTB(O800, 1), F794:F801)*U800, 2)</f>
        <v>1987973.39</v>
      </c>
      <c r="F800" s="79">
        <f t="shared" si="179"/>
        <v>1987973.3</v>
      </c>
      <c r="G800" s="80">
        <v>0</v>
      </c>
      <c r="H800" s="79">
        <f t="shared" si="180"/>
        <v>0</v>
      </c>
      <c r="I800" s="80">
        <v>0</v>
      </c>
      <c r="J800" s="79">
        <f t="shared" si="181"/>
        <v>0</v>
      </c>
      <c r="K800" s="80">
        <f t="shared" si="182"/>
        <v>1987973.3</v>
      </c>
      <c r="L800" s="79">
        <f t="shared" si="182"/>
        <v>1987973.3</v>
      </c>
      <c r="M800" s="65" t="s">
        <v>52</v>
      </c>
      <c r="N800" s="66" t="s">
        <v>347</v>
      </c>
      <c r="O800" s="66" t="s">
        <v>1390</v>
      </c>
      <c r="P800" s="66" t="s">
        <v>64</v>
      </c>
      <c r="Q800" s="66" t="s">
        <v>64</v>
      </c>
      <c r="R800" s="66" t="s">
        <v>64</v>
      </c>
      <c r="S800" s="76">
        <v>0</v>
      </c>
      <c r="T800" s="76">
        <v>0</v>
      </c>
      <c r="U800" s="76">
        <v>7.0000000000000007E-2</v>
      </c>
      <c r="V800" s="76"/>
      <c r="W800" s="76"/>
      <c r="X800" s="76"/>
      <c r="Y800" s="76"/>
      <c r="Z800" s="76"/>
      <c r="AA800" s="76"/>
      <c r="AB800" s="76">
        <v>7</v>
      </c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66" t="s">
        <v>52</v>
      </c>
      <c r="AW800" s="66" t="s">
        <v>1669</v>
      </c>
      <c r="AX800" s="66" t="s">
        <v>52</v>
      </c>
      <c r="AY800" s="66" t="s">
        <v>52</v>
      </c>
      <c r="AZ800" s="66" t="s">
        <v>52</v>
      </c>
    </row>
    <row r="801" spans="1:52" ht="30" customHeight="1" x14ac:dyDescent="0.3">
      <c r="A801" s="65" t="s">
        <v>1392</v>
      </c>
      <c r="B801" s="65" t="s">
        <v>1393</v>
      </c>
      <c r="C801" s="65" t="s">
        <v>505</v>
      </c>
      <c r="D801" s="75">
        <v>1</v>
      </c>
      <c r="E801" s="80">
        <f>TRUNC(SUMIF(AB794:AB801, RIGHTB(O801, 1), F794:F801)*U801, 2)</f>
        <v>2375409.77</v>
      </c>
      <c r="F801" s="79">
        <f t="shared" si="179"/>
        <v>2375409.7000000002</v>
      </c>
      <c r="G801" s="80">
        <v>0</v>
      </c>
      <c r="H801" s="79">
        <f t="shared" si="180"/>
        <v>0</v>
      </c>
      <c r="I801" s="80">
        <v>0</v>
      </c>
      <c r="J801" s="79">
        <f t="shared" si="181"/>
        <v>0</v>
      </c>
      <c r="K801" s="80">
        <f t="shared" si="182"/>
        <v>2375409.7000000002</v>
      </c>
      <c r="L801" s="79">
        <f t="shared" si="182"/>
        <v>2375409.7000000002</v>
      </c>
      <c r="M801" s="65" t="s">
        <v>52</v>
      </c>
      <c r="N801" s="66" t="s">
        <v>347</v>
      </c>
      <c r="O801" s="66" t="s">
        <v>1394</v>
      </c>
      <c r="P801" s="66" t="s">
        <v>64</v>
      </c>
      <c r="Q801" s="66" t="s">
        <v>64</v>
      </c>
      <c r="R801" s="66" t="s">
        <v>64</v>
      </c>
      <c r="S801" s="76">
        <v>0</v>
      </c>
      <c r="T801" s="76">
        <v>0</v>
      </c>
      <c r="U801" s="76">
        <v>0.25</v>
      </c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66" t="s">
        <v>52</v>
      </c>
      <c r="AW801" s="66" t="s">
        <v>1670</v>
      </c>
      <c r="AX801" s="66" t="s">
        <v>52</v>
      </c>
      <c r="AY801" s="66" t="s">
        <v>52</v>
      </c>
      <c r="AZ801" s="66" t="s">
        <v>52</v>
      </c>
    </row>
    <row r="802" spans="1:52" ht="30" customHeight="1" x14ac:dyDescent="0.3">
      <c r="A802" s="65" t="s">
        <v>595</v>
      </c>
      <c r="B802" s="65" t="s">
        <v>52</v>
      </c>
      <c r="C802" s="65" t="s">
        <v>52</v>
      </c>
      <c r="D802" s="75"/>
      <c r="E802" s="80"/>
      <c r="F802" s="79">
        <f>TRUNC(SUMIF(N794:N801, N793, F794:F801),0)</f>
        <v>32763002</v>
      </c>
      <c r="G802" s="80"/>
      <c r="H802" s="79">
        <f>TRUNC(SUMIF(N794:N801, N793, H794:H801),0)</f>
        <v>0</v>
      </c>
      <c r="I802" s="80"/>
      <c r="J802" s="79">
        <f>TRUNC(SUMIF(N794:N801, N793, J794:J801),0)</f>
        <v>0</v>
      </c>
      <c r="K802" s="80"/>
      <c r="L802" s="79">
        <f>F802+H802+J802</f>
        <v>32763002</v>
      </c>
      <c r="M802" s="65" t="s">
        <v>52</v>
      </c>
      <c r="N802" s="66" t="s">
        <v>207</v>
      </c>
      <c r="O802" s="66" t="s">
        <v>207</v>
      </c>
      <c r="P802" s="66" t="s">
        <v>52</v>
      </c>
      <c r="Q802" s="66" t="s">
        <v>52</v>
      </c>
      <c r="R802" s="66" t="s">
        <v>52</v>
      </c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66" t="s">
        <v>52</v>
      </c>
      <c r="AW802" s="66" t="s">
        <v>52</v>
      </c>
      <c r="AX802" s="66" t="s">
        <v>52</v>
      </c>
      <c r="AY802" s="66" t="s">
        <v>52</v>
      </c>
      <c r="AZ802" s="66" t="s">
        <v>52</v>
      </c>
    </row>
    <row r="803" spans="1:52" ht="30" customHeight="1" x14ac:dyDescent="0.3">
      <c r="A803" s="75"/>
      <c r="B803" s="75"/>
      <c r="C803" s="75"/>
      <c r="D803" s="75"/>
      <c r="E803" s="80"/>
      <c r="F803" s="79"/>
      <c r="G803" s="80"/>
      <c r="H803" s="79"/>
      <c r="I803" s="80"/>
      <c r="J803" s="79"/>
      <c r="K803" s="80"/>
      <c r="L803" s="79"/>
      <c r="M803" s="75"/>
    </row>
    <row r="804" spans="1:52" ht="30" customHeight="1" x14ac:dyDescent="0.3">
      <c r="A804" s="230" t="s">
        <v>1671</v>
      </c>
      <c r="B804" s="230"/>
      <c r="C804" s="230"/>
      <c r="D804" s="230"/>
      <c r="E804" s="231"/>
      <c r="F804" s="232"/>
      <c r="G804" s="231"/>
      <c r="H804" s="232"/>
      <c r="I804" s="231"/>
      <c r="J804" s="232"/>
      <c r="K804" s="231"/>
      <c r="L804" s="232"/>
      <c r="M804" s="230"/>
      <c r="N804" s="78" t="s">
        <v>1662</v>
      </c>
    </row>
    <row r="805" spans="1:52" ht="30" customHeight="1" x14ac:dyDescent="0.3">
      <c r="A805" s="65" t="s">
        <v>1398</v>
      </c>
      <c r="B805" s="65" t="s">
        <v>1399</v>
      </c>
      <c r="C805" s="65" t="s">
        <v>176</v>
      </c>
      <c r="D805" s="75">
        <v>1</v>
      </c>
      <c r="E805" s="80">
        <f>단가대비표!O216</f>
        <v>2720500</v>
      </c>
      <c r="F805" s="79">
        <f t="shared" ref="F805:F836" si="183">TRUNC(E805*D805,1)</f>
        <v>2720500</v>
      </c>
      <c r="G805" s="80">
        <f>단가대비표!P216</f>
        <v>0</v>
      </c>
      <c r="H805" s="79">
        <f t="shared" ref="H805:H836" si="184">TRUNC(G805*D805,1)</f>
        <v>0</v>
      </c>
      <c r="I805" s="80">
        <f>단가대비표!V216</f>
        <v>0</v>
      </c>
      <c r="J805" s="79">
        <f t="shared" ref="J805:J836" si="185">TRUNC(I805*D805,1)</f>
        <v>0</v>
      </c>
      <c r="K805" s="80">
        <f t="shared" ref="K805:K836" si="186">TRUNC(E805+G805+I805,1)</f>
        <v>2720500</v>
      </c>
      <c r="L805" s="79">
        <f t="shared" ref="L805:L836" si="187">TRUNC(F805+H805+J805,1)</f>
        <v>2720500</v>
      </c>
      <c r="M805" s="65" t="s">
        <v>52</v>
      </c>
      <c r="N805" s="66" t="s">
        <v>1662</v>
      </c>
      <c r="O805" s="66" t="s">
        <v>1673</v>
      </c>
      <c r="P805" s="66" t="s">
        <v>64</v>
      </c>
      <c r="Q805" s="66" t="s">
        <v>64</v>
      </c>
      <c r="R805" s="66" t="s">
        <v>63</v>
      </c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66" t="s">
        <v>52</v>
      </c>
      <c r="AW805" s="66" t="s">
        <v>1674</v>
      </c>
      <c r="AX805" s="66" t="s">
        <v>52</v>
      </c>
      <c r="AY805" s="66" t="s">
        <v>52</v>
      </c>
      <c r="AZ805" s="66" t="s">
        <v>52</v>
      </c>
    </row>
    <row r="806" spans="1:52" ht="30" customHeight="1" x14ac:dyDescent="0.3">
      <c r="A806" s="65" t="s">
        <v>1402</v>
      </c>
      <c r="B806" s="65" t="s">
        <v>52</v>
      </c>
      <c r="C806" s="65" t="s">
        <v>137</v>
      </c>
      <c r="D806" s="75">
        <v>3</v>
      </c>
      <c r="E806" s="80">
        <f>단가대비표!O217</f>
        <v>39500</v>
      </c>
      <c r="F806" s="79">
        <f t="shared" si="183"/>
        <v>118500</v>
      </c>
      <c r="G806" s="80">
        <f>단가대비표!P217</f>
        <v>0</v>
      </c>
      <c r="H806" s="79">
        <f t="shared" si="184"/>
        <v>0</v>
      </c>
      <c r="I806" s="80">
        <f>단가대비표!V217</f>
        <v>0</v>
      </c>
      <c r="J806" s="79">
        <f t="shared" si="185"/>
        <v>0</v>
      </c>
      <c r="K806" s="80">
        <f t="shared" si="186"/>
        <v>39500</v>
      </c>
      <c r="L806" s="79">
        <f t="shared" si="187"/>
        <v>118500</v>
      </c>
      <c r="M806" s="65" t="s">
        <v>52</v>
      </c>
      <c r="N806" s="66" t="s">
        <v>1662</v>
      </c>
      <c r="O806" s="66" t="s">
        <v>1675</v>
      </c>
      <c r="P806" s="66" t="s">
        <v>64</v>
      </c>
      <c r="Q806" s="66" t="s">
        <v>64</v>
      </c>
      <c r="R806" s="66" t="s">
        <v>63</v>
      </c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66" t="s">
        <v>52</v>
      </c>
      <c r="AW806" s="66" t="s">
        <v>1676</v>
      </c>
      <c r="AX806" s="66" t="s">
        <v>52</v>
      </c>
      <c r="AY806" s="66" t="s">
        <v>52</v>
      </c>
      <c r="AZ806" s="66" t="s">
        <v>52</v>
      </c>
    </row>
    <row r="807" spans="1:52" ht="30" customHeight="1" x14ac:dyDescent="0.3">
      <c r="A807" s="65" t="s">
        <v>1405</v>
      </c>
      <c r="B807" s="65" t="s">
        <v>1406</v>
      </c>
      <c r="C807" s="65" t="s">
        <v>137</v>
      </c>
      <c r="D807" s="75">
        <v>2</v>
      </c>
      <c r="E807" s="80">
        <f>단가대비표!O218</f>
        <v>5690</v>
      </c>
      <c r="F807" s="79">
        <f t="shared" si="183"/>
        <v>11380</v>
      </c>
      <c r="G807" s="80">
        <f>단가대비표!P218</f>
        <v>0</v>
      </c>
      <c r="H807" s="79">
        <f t="shared" si="184"/>
        <v>0</v>
      </c>
      <c r="I807" s="80">
        <f>단가대비표!V218</f>
        <v>0</v>
      </c>
      <c r="J807" s="79">
        <f t="shared" si="185"/>
        <v>0</v>
      </c>
      <c r="K807" s="80">
        <f t="shared" si="186"/>
        <v>5690</v>
      </c>
      <c r="L807" s="79">
        <f t="shared" si="187"/>
        <v>11380</v>
      </c>
      <c r="M807" s="65" t="s">
        <v>52</v>
      </c>
      <c r="N807" s="66" t="s">
        <v>1662</v>
      </c>
      <c r="O807" s="66" t="s">
        <v>1677</v>
      </c>
      <c r="P807" s="66" t="s">
        <v>64</v>
      </c>
      <c r="Q807" s="66" t="s">
        <v>64</v>
      </c>
      <c r="R807" s="66" t="s">
        <v>63</v>
      </c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66" t="s">
        <v>52</v>
      </c>
      <c r="AW807" s="66" t="s">
        <v>1678</v>
      </c>
      <c r="AX807" s="66" t="s">
        <v>52</v>
      </c>
      <c r="AY807" s="66" t="s">
        <v>52</v>
      </c>
      <c r="AZ807" s="66" t="s">
        <v>52</v>
      </c>
    </row>
    <row r="808" spans="1:52" ht="30" customHeight="1" x14ac:dyDescent="0.3">
      <c r="A808" s="65" t="s">
        <v>1409</v>
      </c>
      <c r="B808" s="65" t="s">
        <v>52</v>
      </c>
      <c r="C808" s="65" t="s">
        <v>137</v>
      </c>
      <c r="D808" s="75">
        <v>2</v>
      </c>
      <c r="E808" s="80">
        <f>단가대비표!O219</f>
        <v>10000</v>
      </c>
      <c r="F808" s="79">
        <f t="shared" si="183"/>
        <v>20000</v>
      </c>
      <c r="G808" s="80">
        <f>단가대비표!P219</f>
        <v>0</v>
      </c>
      <c r="H808" s="79">
        <f t="shared" si="184"/>
        <v>0</v>
      </c>
      <c r="I808" s="80">
        <f>단가대비표!V219</f>
        <v>0</v>
      </c>
      <c r="J808" s="79">
        <f t="shared" si="185"/>
        <v>0</v>
      </c>
      <c r="K808" s="80">
        <f t="shared" si="186"/>
        <v>10000</v>
      </c>
      <c r="L808" s="79">
        <f t="shared" si="187"/>
        <v>20000</v>
      </c>
      <c r="M808" s="65" t="s">
        <v>52</v>
      </c>
      <c r="N808" s="66" t="s">
        <v>1662</v>
      </c>
      <c r="O808" s="66" t="s">
        <v>1679</v>
      </c>
      <c r="P808" s="66" t="s">
        <v>64</v>
      </c>
      <c r="Q808" s="66" t="s">
        <v>64</v>
      </c>
      <c r="R808" s="66" t="s">
        <v>63</v>
      </c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66" t="s">
        <v>52</v>
      </c>
      <c r="AW808" s="66" t="s">
        <v>1680</v>
      </c>
      <c r="AX808" s="66" t="s">
        <v>52</v>
      </c>
      <c r="AY808" s="66" t="s">
        <v>52</v>
      </c>
      <c r="AZ808" s="66" t="s">
        <v>52</v>
      </c>
    </row>
    <row r="809" spans="1:52" ht="30" customHeight="1" x14ac:dyDescent="0.3">
      <c r="A809" s="65" t="s">
        <v>1412</v>
      </c>
      <c r="B809" s="65" t="s">
        <v>1413</v>
      </c>
      <c r="C809" s="65" t="s">
        <v>137</v>
      </c>
      <c r="D809" s="75">
        <v>2</v>
      </c>
      <c r="E809" s="80">
        <f>단가대비표!O220</f>
        <v>5690</v>
      </c>
      <c r="F809" s="79">
        <f t="shared" si="183"/>
        <v>11380</v>
      </c>
      <c r="G809" s="80">
        <f>단가대비표!P220</f>
        <v>0</v>
      </c>
      <c r="H809" s="79">
        <f t="shared" si="184"/>
        <v>0</v>
      </c>
      <c r="I809" s="80">
        <f>단가대비표!V220</f>
        <v>0</v>
      </c>
      <c r="J809" s="79">
        <f t="shared" si="185"/>
        <v>0</v>
      </c>
      <c r="K809" s="80">
        <f t="shared" si="186"/>
        <v>5690</v>
      </c>
      <c r="L809" s="79">
        <f t="shared" si="187"/>
        <v>11380</v>
      </c>
      <c r="M809" s="65" t="s">
        <v>52</v>
      </c>
      <c r="N809" s="66" t="s">
        <v>1662</v>
      </c>
      <c r="O809" s="66" t="s">
        <v>1681</v>
      </c>
      <c r="P809" s="66" t="s">
        <v>64</v>
      </c>
      <c r="Q809" s="66" t="s">
        <v>64</v>
      </c>
      <c r="R809" s="66" t="s">
        <v>63</v>
      </c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66" t="s">
        <v>52</v>
      </c>
      <c r="AW809" s="66" t="s">
        <v>1682</v>
      </c>
      <c r="AX809" s="66" t="s">
        <v>52</v>
      </c>
      <c r="AY809" s="66" t="s">
        <v>52</v>
      </c>
      <c r="AZ809" s="66" t="s">
        <v>52</v>
      </c>
    </row>
    <row r="810" spans="1:52" ht="30" customHeight="1" x14ac:dyDescent="0.3">
      <c r="A810" s="65" t="s">
        <v>1416</v>
      </c>
      <c r="B810" s="65" t="s">
        <v>1417</v>
      </c>
      <c r="C810" s="65" t="s">
        <v>137</v>
      </c>
      <c r="D810" s="75">
        <v>2</v>
      </c>
      <c r="E810" s="80">
        <f>단가대비표!O221</f>
        <v>36000</v>
      </c>
      <c r="F810" s="79">
        <f t="shared" si="183"/>
        <v>72000</v>
      </c>
      <c r="G810" s="80">
        <f>단가대비표!P221</f>
        <v>0</v>
      </c>
      <c r="H810" s="79">
        <f t="shared" si="184"/>
        <v>0</v>
      </c>
      <c r="I810" s="80">
        <f>단가대비표!V221</f>
        <v>0</v>
      </c>
      <c r="J810" s="79">
        <f t="shared" si="185"/>
        <v>0</v>
      </c>
      <c r="K810" s="80">
        <f t="shared" si="186"/>
        <v>36000</v>
      </c>
      <c r="L810" s="79">
        <f t="shared" si="187"/>
        <v>72000</v>
      </c>
      <c r="M810" s="65" t="s">
        <v>52</v>
      </c>
      <c r="N810" s="66" t="s">
        <v>1662</v>
      </c>
      <c r="O810" s="66" t="s">
        <v>1683</v>
      </c>
      <c r="P810" s="66" t="s">
        <v>64</v>
      </c>
      <c r="Q810" s="66" t="s">
        <v>64</v>
      </c>
      <c r="R810" s="66" t="s">
        <v>63</v>
      </c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66" t="s">
        <v>52</v>
      </c>
      <c r="AW810" s="66" t="s">
        <v>1684</v>
      </c>
      <c r="AX810" s="66" t="s">
        <v>52</v>
      </c>
      <c r="AY810" s="66" t="s">
        <v>52</v>
      </c>
      <c r="AZ810" s="66" t="s">
        <v>52</v>
      </c>
    </row>
    <row r="811" spans="1:52" ht="30" customHeight="1" x14ac:dyDescent="0.3">
      <c r="A811" s="65" t="s">
        <v>1420</v>
      </c>
      <c r="B811" s="65" t="s">
        <v>1421</v>
      </c>
      <c r="C811" s="65" t="s">
        <v>137</v>
      </c>
      <c r="D811" s="75">
        <v>3</v>
      </c>
      <c r="E811" s="80">
        <f>단가대비표!O222</f>
        <v>3000</v>
      </c>
      <c r="F811" s="79">
        <f t="shared" si="183"/>
        <v>9000</v>
      </c>
      <c r="G811" s="80">
        <f>단가대비표!P222</f>
        <v>0</v>
      </c>
      <c r="H811" s="79">
        <f t="shared" si="184"/>
        <v>0</v>
      </c>
      <c r="I811" s="80">
        <f>단가대비표!V222</f>
        <v>0</v>
      </c>
      <c r="J811" s="79">
        <f t="shared" si="185"/>
        <v>0</v>
      </c>
      <c r="K811" s="80">
        <f t="shared" si="186"/>
        <v>3000</v>
      </c>
      <c r="L811" s="79">
        <f t="shared" si="187"/>
        <v>9000</v>
      </c>
      <c r="M811" s="65" t="s">
        <v>52</v>
      </c>
      <c r="N811" s="66" t="s">
        <v>1662</v>
      </c>
      <c r="O811" s="66" t="s">
        <v>1685</v>
      </c>
      <c r="P811" s="66" t="s">
        <v>64</v>
      </c>
      <c r="Q811" s="66" t="s">
        <v>64</v>
      </c>
      <c r="R811" s="66" t="s">
        <v>63</v>
      </c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66" t="s">
        <v>52</v>
      </c>
      <c r="AW811" s="66" t="s">
        <v>1686</v>
      </c>
      <c r="AX811" s="66" t="s">
        <v>52</v>
      </c>
      <c r="AY811" s="66" t="s">
        <v>52</v>
      </c>
      <c r="AZ811" s="66" t="s">
        <v>52</v>
      </c>
    </row>
    <row r="812" spans="1:52" ht="30" customHeight="1" x14ac:dyDescent="0.3">
      <c r="A812" s="65" t="s">
        <v>1424</v>
      </c>
      <c r="B812" s="65" t="s">
        <v>1425</v>
      </c>
      <c r="C812" s="65" t="s">
        <v>137</v>
      </c>
      <c r="D812" s="75">
        <v>2</v>
      </c>
      <c r="E812" s="80">
        <f>단가대비표!O223</f>
        <v>4100</v>
      </c>
      <c r="F812" s="79">
        <f t="shared" si="183"/>
        <v>8200</v>
      </c>
      <c r="G812" s="80">
        <f>단가대비표!P223</f>
        <v>0</v>
      </c>
      <c r="H812" s="79">
        <f t="shared" si="184"/>
        <v>0</v>
      </c>
      <c r="I812" s="80">
        <f>단가대비표!V223</f>
        <v>0</v>
      </c>
      <c r="J812" s="79">
        <f t="shared" si="185"/>
        <v>0</v>
      </c>
      <c r="K812" s="80">
        <f t="shared" si="186"/>
        <v>4100</v>
      </c>
      <c r="L812" s="79">
        <f t="shared" si="187"/>
        <v>8200</v>
      </c>
      <c r="M812" s="65" t="s">
        <v>52</v>
      </c>
      <c r="N812" s="66" t="s">
        <v>1662</v>
      </c>
      <c r="O812" s="66" t="s">
        <v>1687</v>
      </c>
      <c r="P812" s="66" t="s">
        <v>64</v>
      </c>
      <c r="Q812" s="66" t="s">
        <v>64</v>
      </c>
      <c r="R812" s="66" t="s">
        <v>63</v>
      </c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66" t="s">
        <v>52</v>
      </c>
      <c r="AW812" s="66" t="s">
        <v>1688</v>
      </c>
      <c r="AX812" s="66" t="s">
        <v>52</v>
      </c>
      <c r="AY812" s="66" t="s">
        <v>52</v>
      </c>
      <c r="AZ812" s="66" t="s">
        <v>52</v>
      </c>
    </row>
    <row r="813" spans="1:52" ht="30" customHeight="1" x14ac:dyDescent="0.3">
      <c r="A813" s="65" t="s">
        <v>1428</v>
      </c>
      <c r="B813" s="65" t="s">
        <v>1429</v>
      </c>
      <c r="C813" s="65" t="s">
        <v>137</v>
      </c>
      <c r="D813" s="75">
        <v>2</v>
      </c>
      <c r="E813" s="80">
        <f>단가대비표!O224</f>
        <v>4500</v>
      </c>
      <c r="F813" s="79">
        <f t="shared" si="183"/>
        <v>9000</v>
      </c>
      <c r="G813" s="80">
        <f>단가대비표!P224</f>
        <v>0</v>
      </c>
      <c r="H813" s="79">
        <f t="shared" si="184"/>
        <v>0</v>
      </c>
      <c r="I813" s="80">
        <f>단가대비표!V224</f>
        <v>0</v>
      </c>
      <c r="J813" s="79">
        <f t="shared" si="185"/>
        <v>0</v>
      </c>
      <c r="K813" s="80">
        <f t="shared" si="186"/>
        <v>4500</v>
      </c>
      <c r="L813" s="79">
        <f t="shared" si="187"/>
        <v>9000</v>
      </c>
      <c r="M813" s="65" t="s">
        <v>52</v>
      </c>
      <c r="N813" s="66" t="s">
        <v>1662</v>
      </c>
      <c r="O813" s="66" t="s">
        <v>1689</v>
      </c>
      <c r="P813" s="66" t="s">
        <v>64</v>
      </c>
      <c r="Q813" s="66" t="s">
        <v>64</v>
      </c>
      <c r="R813" s="66" t="s">
        <v>63</v>
      </c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66" t="s">
        <v>52</v>
      </c>
      <c r="AW813" s="66" t="s">
        <v>1690</v>
      </c>
      <c r="AX813" s="66" t="s">
        <v>52</v>
      </c>
      <c r="AY813" s="66" t="s">
        <v>52</v>
      </c>
      <c r="AZ813" s="66" t="s">
        <v>52</v>
      </c>
    </row>
    <row r="814" spans="1:52" ht="30" customHeight="1" x14ac:dyDescent="0.3">
      <c r="A814" s="65" t="s">
        <v>1432</v>
      </c>
      <c r="B814" s="65" t="s">
        <v>1433</v>
      </c>
      <c r="C814" s="65" t="s">
        <v>137</v>
      </c>
      <c r="D814" s="75">
        <v>1</v>
      </c>
      <c r="E814" s="80">
        <f>단가대비표!O225</f>
        <v>13970</v>
      </c>
      <c r="F814" s="79">
        <f t="shared" si="183"/>
        <v>13970</v>
      </c>
      <c r="G814" s="80">
        <f>단가대비표!P225</f>
        <v>0</v>
      </c>
      <c r="H814" s="79">
        <f t="shared" si="184"/>
        <v>0</v>
      </c>
      <c r="I814" s="80">
        <f>단가대비표!V225</f>
        <v>0</v>
      </c>
      <c r="J814" s="79">
        <f t="shared" si="185"/>
        <v>0</v>
      </c>
      <c r="K814" s="80">
        <f t="shared" si="186"/>
        <v>13970</v>
      </c>
      <c r="L814" s="79">
        <f t="shared" si="187"/>
        <v>13970</v>
      </c>
      <c r="M814" s="65" t="s">
        <v>52</v>
      </c>
      <c r="N814" s="66" t="s">
        <v>1662</v>
      </c>
      <c r="O814" s="66" t="s">
        <v>1691</v>
      </c>
      <c r="P814" s="66" t="s">
        <v>64</v>
      </c>
      <c r="Q814" s="66" t="s">
        <v>64</v>
      </c>
      <c r="R814" s="66" t="s">
        <v>63</v>
      </c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66" t="s">
        <v>52</v>
      </c>
      <c r="AW814" s="66" t="s">
        <v>1692</v>
      </c>
      <c r="AX814" s="66" t="s">
        <v>52</v>
      </c>
      <c r="AY814" s="66" t="s">
        <v>52</v>
      </c>
      <c r="AZ814" s="66" t="s">
        <v>52</v>
      </c>
    </row>
    <row r="815" spans="1:52" ht="30" customHeight="1" x14ac:dyDescent="0.3">
      <c r="A815" s="65" t="s">
        <v>1436</v>
      </c>
      <c r="B815" s="65" t="s">
        <v>1437</v>
      </c>
      <c r="C815" s="65" t="s">
        <v>137</v>
      </c>
      <c r="D815" s="75">
        <v>1</v>
      </c>
      <c r="E815" s="80">
        <f>단가대비표!O226</f>
        <v>15970</v>
      </c>
      <c r="F815" s="79">
        <f t="shared" si="183"/>
        <v>15970</v>
      </c>
      <c r="G815" s="80">
        <f>단가대비표!P226</f>
        <v>0</v>
      </c>
      <c r="H815" s="79">
        <f t="shared" si="184"/>
        <v>0</v>
      </c>
      <c r="I815" s="80">
        <f>단가대비표!V226</f>
        <v>0</v>
      </c>
      <c r="J815" s="79">
        <f t="shared" si="185"/>
        <v>0</v>
      </c>
      <c r="K815" s="80">
        <f t="shared" si="186"/>
        <v>15970</v>
      </c>
      <c r="L815" s="79">
        <f t="shared" si="187"/>
        <v>15970</v>
      </c>
      <c r="M815" s="65" t="s">
        <v>52</v>
      </c>
      <c r="N815" s="66" t="s">
        <v>1662</v>
      </c>
      <c r="O815" s="66" t="s">
        <v>1693</v>
      </c>
      <c r="P815" s="66" t="s">
        <v>64</v>
      </c>
      <c r="Q815" s="66" t="s">
        <v>64</v>
      </c>
      <c r="R815" s="66" t="s">
        <v>63</v>
      </c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66" t="s">
        <v>52</v>
      </c>
      <c r="AW815" s="66" t="s">
        <v>1694</v>
      </c>
      <c r="AX815" s="66" t="s">
        <v>52</v>
      </c>
      <c r="AY815" s="66" t="s">
        <v>52</v>
      </c>
      <c r="AZ815" s="66" t="s">
        <v>52</v>
      </c>
    </row>
    <row r="816" spans="1:52" ht="30" customHeight="1" x14ac:dyDescent="0.3">
      <c r="A816" s="65" t="s">
        <v>1440</v>
      </c>
      <c r="B816" s="65" t="s">
        <v>1441</v>
      </c>
      <c r="C816" s="65" t="s">
        <v>137</v>
      </c>
      <c r="D816" s="75">
        <v>1</v>
      </c>
      <c r="E816" s="80">
        <f>단가대비표!O227</f>
        <v>2567</v>
      </c>
      <c r="F816" s="79">
        <f t="shared" si="183"/>
        <v>2567</v>
      </c>
      <c r="G816" s="80">
        <f>단가대비표!P227</f>
        <v>0</v>
      </c>
      <c r="H816" s="79">
        <f t="shared" si="184"/>
        <v>0</v>
      </c>
      <c r="I816" s="80">
        <f>단가대비표!V227</f>
        <v>0</v>
      </c>
      <c r="J816" s="79">
        <f t="shared" si="185"/>
        <v>0</v>
      </c>
      <c r="K816" s="80">
        <f t="shared" si="186"/>
        <v>2567</v>
      </c>
      <c r="L816" s="79">
        <f t="shared" si="187"/>
        <v>2567</v>
      </c>
      <c r="M816" s="65" t="s">
        <v>52</v>
      </c>
      <c r="N816" s="66" t="s">
        <v>1662</v>
      </c>
      <c r="O816" s="66" t="s">
        <v>1695</v>
      </c>
      <c r="P816" s="66" t="s">
        <v>64</v>
      </c>
      <c r="Q816" s="66" t="s">
        <v>64</v>
      </c>
      <c r="R816" s="66" t="s">
        <v>63</v>
      </c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66" t="s">
        <v>52</v>
      </c>
      <c r="AW816" s="66" t="s">
        <v>1696</v>
      </c>
      <c r="AX816" s="66" t="s">
        <v>52</v>
      </c>
      <c r="AY816" s="66" t="s">
        <v>52</v>
      </c>
      <c r="AZ816" s="66" t="s">
        <v>52</v>
      </c>
    </row>
    <row r="817" spans="1:52" ht="30" customHeight="1" x14ac:dyDescent="0.3">
      <c r="A817" s="65" t="s">
        <v>1444</v>
      </c>
      <c r="B817" s="65" t="s">
        <v>1462</v>
      </c>
      <c r="C817" s="65" t="s">
        <v>734</v>
      </c>
      <c r="D817" s="75">
        <v>11.56</v>
      </c>
      <c r="E817" s="80">
        <f>단가대비표!O228</f>
        <v>43165</v>
      </c>
      <c r="F817" s="79">
        <f t="shared" si="183"/>
        <v>498987.4</v>
      </c>
      <c r="G817" s="80">
        <f>단가대비표!P228</f>
        <v>0</v>
      </c>
      <c r="H817" s="79">
        <f t="shared" si="184"/>
        <v>0</v>
      </c>
      <c r="I817" s="80">
        <f>단가대비표!V228</f>
        <v>0</v>
      </c>
      <c r="J817" s="79">
        <f t="shared" si="185"/>
        <v>0</v>
      </c>
      <c r="K817" s="80">
        <f t="shared" si="186"/>
        <v>43165</v>
      </c>
      <c r="L817" s="79">
        <f t="shared" si="187"/>
        <v>498987.4</v>
      </c>
      <c r="M817" s="65" t="s">
        <v>52</v>
      </c>
      <c r="N817" s="66" t="s">
        <v>1662</v>
      </c>
      <c r="O817" s="66" t="s">
        <v>1697</v>
      </c>
      <c r="P817" s="66" t="s">
        <v>64</v>
      </c>
      <c r="Q817" s="66" t="s">
        <v>64</v>
      </c>
      <c r="R817" s="66" t="s">
        <v>63</v>
      </c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66" t="s">
        <v>52</v>
      </c>
      <c r="AW817" s="66" t="s">
        <v>1698</v>
      </c>
      <c r="AX817" s="66" t="s">
        <v>52</v>
      </c>
      <c r="AY817" s="66" t="s">
        <v>52</v>
      </c>
      <c r="AZ817" s="66" t="s">
        <v>52</v>
      </c>
    </row>
    <row r="818" spans="1:52" ht="30" customHeight="1" x14ac:dyDescent="0.3">
      <c r="A818" s="65" t="s">
        <v>1448</v>
      </c>
      <c r="B818" s="65" t="s">
        <v>1449</v>
      </c>
      <c r="C818" s="65" t="s">
        <v>734</v>
      </c>
      <c r="D818" s="75">
        <v>11.56</v>
      </c>
      <c r="E818" s="80">
        <f>단가대비표!O229</f>
        <v>7000</v>
      </c>
      <c r="F818" s="79">
        <f t="shared" si="183"/>
        <v>80920</v>
      </c>
      <c r="G818" s="80">
        <f>단가대비표!P229</f>
        <v>0</v>
      </c>
      <c r="H818" s="79">
        <f t="shared" si="184"/>
        <v>0</v>
      </c>
      <c r="I818" s="80">
        <f>단가대비표!V229</f>
        <v>0</v>
      </c>
      <c r="J818" s="79">
        <f t="shared" si="185"/>
        <v>0</v>
      </c>
      <c r="K818" s="80">
        <f t="shared" si="186"/>
        <v>7000</v>
      </c>
      <c r="L818" s="79">
        <f t="shared" si="187"/>
        <v>80920</v>
      </c>
      <c r="M818" s="65" t="s">
        <v>52</v>
      </c>
      <c r="N818" s="66" t="s">
        <v>1662</v>
      </c>
      <c r="O818" s="66" t="s">
        <v>1699</v>
      </c>
      <c r="P818" s="66" t="s">
        <v>64</v>
      </c>
      <c r="Q818" s="66" t="s">
        <v>64</v>
      </c>
      <c r="R818" s="66" t="s">
        <v>63</v>
      </c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66" t="s">
        <v>52</v>
      </c>
      <c r="AW818" s="66" t="s">
        <v>1700</v>
      </c>
      <c r="AX818" s="66" t="s">
        <v>52</v>
      </c>
      <c r="AY818" s="66" t="s">
        <v>52</v>
      </c>
      <c r="AZ818" s="66" t="s">
        <v>52</v>
      </c>
    </row>
    <row r="819" spans="1:52" ht="30" customHeight="1" x14ac:dyDescent="0.3">
      <c r="A819" s="65" t="s">
        <v>1452</v>
      </c>
      <c r="B819" s="65" t="s">
        <v>1453</v>
      </c>
      <c r="C819" s="65" t="s">
        <v>1454</v>
      </c>
      <c r="D819" s="75">
        <v>15.49</v>
      </c>
      <c r="E819" s="80">
        <f>단가대비표!O230</f>
        <v>2100</v>
      </c>
      <c r="F819" s="79">
        <f t="shared" si="183"/>
        <v>32529</v>
      </c>
      <c r="G819" s="80">
        <f>단가대비표!P230</f>
        <v>0</v>
      </c>
      <c r="H819" s="79">
        <f t="shared" si="184"/>
        <v>0</v>
      </c>
      <c r="I819" s="80">
        <f>단가대비표!V230</f>
        <v>0</v>
      </c>
      <c r="J819" s="79">
        <f t="shared" si="185"/>
        <v>0</v>
      </c>
      <c r="K819" s="80">
        <f t="shared" si="186"/>
        <v>2100</v>
      </c>
      <c r="L819" s="79">
        <f t="shared" si="187"/>
        <v>32529</v>
      </c>
      <c r="M819" s="65" t="s">
        <v>52</v>
      </c>
      <c r="N819" s="66" t="s">
        <v>1662</v>
      </c>
      <c r="O819" s="66" t="s">
        <v>1701</v>
      </c>
      <c r="P819" s="66" t="s">
        <v>64</v>
      </c>
      <c r="Q819" s="66" t="s">
        <v>64</v>
      </c>
      <c r="R819" s="66" t="s">
        <v>63</v>
      </c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66" t="s">
        <v>52</v>
      </c>
      <c r="AW819" s="66" t="s">
        <v>1702</v>
      </c>
      <c r="AX819" s="66" t="s">
        <v>52</v>
      </c>
      <c r="AY819" s="66" t="s">
        <v>52</v>
      </c>
      <c r="AZ819" s="66" t="s">
        <v>52</v>
      </c>
    </row>
    <row r="820" spans="1:52" ht="30" customHeight="1" x14ac:dyDescent="0.3">
      <c r="A820" s="65" t="s">
        <v>1457</v>
      </c>
      <c r="B820" s="65" t="s">
        <v>1703</v>
      </c>
      <c r="C820" s="65" t="s">
        <v>143</v>
      </c>
      <c r="D820" s="75">
        <v>3</v>
      </c>
      <c r="E820" s="80">
        <f>단가대비표!O231</f>
        <v>0</v>
      </c>
      <c r="F820" s="79">
        <f t="shared" si="183"/>
        <v>0</v>
      </c>
      <c r="G820" s="80">
        <f>단가대비표!P231</f>
        <v>0</v>
      </c>
      <c r="H820" s="79">
        <f t="shared" si="184"/>
        <v>0</v>
      </c>
      <c r="I820" s="80">
        <f>단가대비표!V231</f>
        <v>0</v>
      </c>
      <c r="J820" s="79">
        <f t="shared" si="185"/>
        <v>0</v>
      </c>
      <c r="K820" s="80">
        <f t="shared" si="186"/>
        <v>0</v>
      </c>
      <c r="L820" s="79">
        <f t="shared" si="187"/>
        <v>0</v>
      </c>
      <c r="M820" s="65" t="s">
        <v>52</v>
      </c>
      <c r="N820" s="66" t="s">
        <v>1662</v>
      </c>
      <c r="O820" s="66" t="s">
        <v>1704</v>
      </c>
      <c r="P820" s="66" t="s">
        <v>64</v>
      </c>
      <c r="Q820" s="66" t="s">
        <v>64</v>
      </c>
      <c r="R820" s="66" t="s">
        <v>63</v>
      </c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66" t="s">
        <v>52</v>
      </c>
      <c r="AW820" s="66" t="s">
        <v>1705</v>
      </c>
      <c r="AX820" s="66" t="s">
        <v>52</v>
      </c>
      <c r="AY820" s="66" t="s">
        <v>52</v>
      </c>
      <c r="AZ820" s="66" t="s">
        <v>52</v>
      </c>
    </row>
    <row r="821" spans="1:52" ht="30" customHeight="1" x14ac:dyDescent="0.3">
      <c r="A821" s="65" t="s">
        <v>1461</v>
      </c>
      <c r="B821" s="65" t="s">
        <v>1462</v>
      </c>
      <c r="C821" s="65" t="s">
        <v>734</v>
      </c>
      <c r="D821" s="75">
        <v>0.8</v>
      </c>
      <c r="E821" s="80">
        <f>단가대비표!O232</f>
        <v>0</v>
      </c>
      <c r="F821" s="79">
        <f t="shared" si="183"/>
        <v>0</v>
      </c>
      <c r="G821" s="80">
        <f>단가대비표!P232</f>
        <v>0</v>
      </c>
      <c r="H821" s="79">
        <f t="shared" si="184"/>
        <v>0</v>
      </c>
      <c r="I821" s="80">
        <f>단가대비표!V232</f>
        <v>0</v>
      </c>
      <c r="J821" s="79">
        <f t="shared" si="185"/>
        <v>0</v>
      </c>
      <c r="K821" s="80">
        <f t="shared" si="186"/>
        <v>0</v>
      </c>
      <c r="L821" s="79">
        <f t="shared" si="187"/>
        <v>0</v>
      </c>
      <c r="M821" s="65" t="s">
        <v>52</v>
      </c>
      <c r="N821" s="66" t="s">
        <v>1662</v>
      </c>
      <c r="O821" s="66" t="s">
        <v>1706</v>
      </c>
      <c r="P821" s="66" t="s">
        <v>64</v>
      </c>
      <c r="Q821" s="66" t="s">
        <v>64</v>
      </c>
      <c r="R821" s="66" t="s">
        <v>63</v>
      </c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66" t="s">
        <v>52</v>
      </c>
      <c r="AW821" s="66" t="s">
        <v>1707</v>
      </c>
      <c r="AX821" s="66" t="s">
        <v>52</v>
      </c>
      <c r="AY821" s="66" t="s">
        <v>52</v>
      </c>
      <c r="AZ821" s="66" t="s">
        <v>52</v>
      </c>
    </row>
    <row r="822" spans="1:52" ht="30" customHeight="1" x14ac:dyDescent="0.3">
      <c r="A822" s="65" t="s">
        <v>1465</v>
      </c>
      <c r="B822" s="65" t="s">
        <v>1466</v>
      </c>
      <c r="C822" s="65" t="s">
        <v>734</v>
      </c>
      <c r="D822" s="75">
        <v>6</v>
      </c>
      <c r="E822" s="80">
        <f>단가대비표!O233</f>
        <v>13127</v>
      </c>
      <c r="F822" s="79">
        <f t="shared" si="183"/>
        <v>78762</v>
      </c>
      <c r="G822" s="80">
        <f>단가대비표!P233</f>
        <v>0</v>
      </c>
      <c r="H822" s="79">
        <f t="shared" si="184"/>
        <v>0</v>
      </c>
      <c r="I822" s="80">
        <f>단가대비표!V233</f>
        <v>0</v>
      </c>
      <c r="J822" s="79">
        <f t="shared" si="185"/>
        <v>0</v>
      </c>
      <c r="K822" s="80">
        <f t="shared" si="186"/>
        <v>13127</v>
      </c>
      <c r="L822" s="79">
        <f t="shared" si="187"/>
        <v>78762</v>
      </c>
      <c r="M822" s="65" t="s">
        <v>52</v>
      </c>
      <c r="N822" s="66" t="s">
        <v>1662</v>
      </c>
      <c r="O822" s="66" t="s">
        <v>1708</v>
      </c>
      <c r="P822" s="66" t="s">
        <v>64</v>
      </c>
      <c r="Q822" s="66" t="s">
        <v>64</v>
      </c>
      <c r="R822" s="66" t="s">
        <v>63</v>
      </c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66" t="s">
        <v>52</v>
      </c>
      <c r="AW822" s="66" t="s">
        <v>1709</v>
      </c>
      <c r="AX822" s="66" t="s">
        <v>52</v>
      </c>
      <c r="AY822" s="66" t="s">
        <v>52</v>
      </c>
      <c r="AZ822" s="66" t="s">
        <v>52</v>
      </c>
    </row>
    <row r="823" spans="1:52" ht="30" customHeight="1" x14ac:dyDescent="0.3">
      <c r="A823" s="65" t="s">
        <v>1469</v>
      </c>
      <c r="B823" s="65" t="s">
        <v>1470</v>
      </c>
      <c r="C823" s="65" t="s">
        <v>137</v>
      </c>
      <c r="D823" s="75">
        <v>1</v>
      </c>
      <c r="E823" s="80">
        <f>단가대비표!O234</f>
        <v>7340</v>
      </c>
      <c r="F823" s="79">
        <f t="shared" si="183"/>
        <v>7340</v>
      </c>
      <c r="G823" s="80">
        <f>단가대비표!P234</f>
        <v>0</v>
      </c>
      <c r="H823" s="79">
        <f t="shared" si="184"/>
        <v>0</v>
      </c>
      <c r="I823" s="80">
        <f>단가대비표!V234</f>
        <v>0</v>
      </c>
      <c r="J823" s="79">
        <f t="shared" si="185"/>
        <v>0</v>
      </c>
      <c r="K823" s="80">
        <f t="shared" si="186"/>
        <v>7340</v>
      </c>
      <c r="L823" s="79">
        <f t="shared" si="187"/>
        <v>7340</v>
      </c>
      <c r="M823" s="65" t="s">
        <v>52</v>
      </c>
      <c r="N823" s="66" t="s">
        <v>1662</v>
      </c>
      <c r="O823" s="66" t="s">
        <v>1710</v>
      </c>
      <c r="P823" s="66" t="s">
        <v>64</v>
      </c>
      <c r="Q823" s="66" t="s">
        <v>64</v>
      </c>
      <c r="R823" s="66" t="s">
        <v>63</v>
      </c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66" t="s">
        <v>52</v>
      </c>
      <c r="AW823" s="66" t="s">
        <v>1711</v>
      </c>
      <c r="AX823" s="66" t="s">
        <v>52</v>
      </c>
      <c r="AY823" s="66" t="s">
        <v>52</v>
      </c>
      <c r="AZ823" s="66" t="s">
        <v>52</v>
      </c>
    </row>
    <row r="824" spans="1:52" ht="30" customHeight="1" x14ac:dyDescent="0.3">
      <c r="A824" s="233" t="s">
        <v>3110</v>
      </c>
      <c r="B824" s="233" t="s">
        <v>3112</v>
      </c>
      <c r="C824" s="65" t="s">
        <v>321</v>
      </c>
      <c r="D824" s="75">
        <v>1</v>
      </c>
      <c r="E824" s="80">
        <f>단가대비표!O235</f>
        <v>9180000</v>
      </c>
      <c r="F824" s="79">
        <f t="shared" si="183"/>
        <v>9180000</v>
      </c>
      <c r="G824" s="80">
        <f>단가대비표!P235</f>
        <v>0</v>
      </c>
      <c r="H824" s="79">
        <f t="shared" si="184"/>
        <v>0</v>
      </c>
      <c r="I824" s="80">
        <f>단가대비표!V235</f>
        <v>0</v>
      </c>
      <c r="J824" s="79">
        <f t="shared" si="185"/>
        <v>0</v>
      </c>
      <c r="K824" s="80">
        <f t="shared" si="186"/>
        <v>9180000</v>
      </c>
      <c r="L824" s="79">
        <f t="shared" si="187"/>
        <v>9180000</v>
      </c>
      <c r="M824" s="65" t="s">
        <v>52</v>
      </c>
      <c r="N824" s="66" t="s">
        <v>1662</v>
      </c>
      <c r="O824" s="66" t="s">
        <v>1712</v>
      </c>
      <c r="P824" s="66" t="s">
        <v>64</v>
      </c>
      <c r="Q824" s="66" t="s">
        <v>64</v>
      </c>
      <c r="R824" s="66" t="s">
        <v>63</v>
      </c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66" t="s">
        <v>52</v>
      </c>
      <c r="AW824" s="66" t="s">
        <v>1713</v>
      </c>
      <c r="AX824" s="66" t="s">
        <v>52</v>
      </c>
      <c r="AY824" s="66" t="s">
        <v>52</v>
      </c>
      <c r="AZ824" s="66" t="s">
        <v>52</v>
      </c>
    </row>
    <row r="825" spans="1:52" ht="30" customHeight="1" x14ac:dyDescent="0.3">
      <c r="A825" s="65" t="s">
        <v>1714</v>
      </c>
      <c r="B825" s="65" t="s">
        <v>1715</v>
      </c>
      <c r="C825" s="65" t="s">
        <v>321</v>
      </c>
      <c r="D825" s="75">
        <v>1</v>
      </c>
      <c r="E825" s="80">
        <f>단가대비표!O236</f>
        <v>1897000</v>
      </c>
      <c r="F825" s="79">
        <f t="shared" si="183"/>
        <v>1897000</v>
      </c>
      <c r="G825" s="80">
        <f>단가대비표!P236</f>
        <v>0</v>
      </c>
      <c r="H825" s="79">
        <f t="shared" si="184"/>
        <v>0</v>
      </c>
      <c r="I825" s="80">
        <f>단가대비표!V236</f>
        <v>0</v>
      </c>
      <c r="J825" s="79">
        <f t="shared" si="185"/>
        <v>0</v>
      </c>
      <c r="K825" s="80">
        <f t="shared" si="186"/>
        <v>1897000</v>
      </c>
      <c r="L825" s="79">
        <f t="shared" si="187"/>
        <v>1897000</v>
      </c>
      <c r="M825" s="65" t="s">
        <v>52</v>
      </c>
      <c r="N825" s="66" t="s">
        <v>1662</v>
      </c>
      <c r="O825" s="66" t="s">
        <v>1716</v>
      </c>
      <c r="P825" s="66" t="s">
        <v>64</v>
      </c>
      <c r="Q825" s="66" t="s">
        <v>64</v>
      </c>
      <c r="R825" s="66" t="s">
        <v>63</v>
      </c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66" t="s">
        <v>52</v>
      </c>
      <c r="AW825" s="66" t="s">
        <v>1717</v>
      </c>
      <c r="AX825" s="66" t="s">
        <v>52</v>
      </c>
      <c r="AY825" s="66" t="s">
        <v>52</v>
      </c>
      <c r="AZ825" s="66" t="s">
        <v>52</v>
      </c>
    </row>
    <row r="826" spans="1:52" ht="30" customHeight="1" x14ac:dyDescent="0.3">
      <c r="A826" s="65" t="s">
        <v>1475</v>
      </c>
      <c r="B826" s="65" t="s">
        <v>1718</v>
      </c>
      <c r="C826" s="65" t="s">
        <v>321</v>
      </c>
      <c r="D826" s="75">
        <v>1</v>
      </c>
      <c r="E826" s="80">
        <f>단가대비표!O237</f>
        <v>2069000</v>
      </c>
      <c r="F826" s="79">
        <f t="shared" si="183"/>
        <v>2069000</v>
      </c>
      <c r="G826" s="80">
        <f>단가대비표!P237</f>
        <v>0</v>
      </c>
      <c r="H826" s="79">
        <f t="shared" si="184"/>
        <v>0</v>
      </c>
      <c r="I826" s="80">
        <f>단가대비표!V237</f>
        <v>0</v>
      </c>
      <c r="J826" s="79">
        <f t="shared" si="185"/>
        <v>0</v>
      </c>
      <c r="K826" s="80">
        <f t="shared" si="186"/>
        <v>2069000</v>
      </c>
      <c r="L826" s="79">
        <f t="shared" si="187"/>
        <v>2069000</v>
      </c>
      <c r="M826" s="65" t="s">
        <v>52</v>
      </c>
      <c r="N826" s="66" t="s">
        <v>1662</v>
      </c>
      <c r="O826" s="66" t="s">
        <v>1719</v>
      </c>
      <c r="P826" s="66" t="s">
        <v>64</v>
      </c>
      <c r="Q826" s="66" t="s">
        <v>64</v>
      </c>
      <c r="R826" s="66" t="s">
        <v>63</v>
      </c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66" t="s">
        <v>52</v>
      </c>
      <c r="AW826" s="66" t="s">
        <v>1720</v>
      </c>
      <c r="AX826" s="66" t="s">
        <v>52</v>
      </c>
      <c r="AY826" s="66" t="s">
        <v>52</v>
      </c>
      <c r="AZ826" s="66" t="s">
        <v>52</v>
      </c>
    </row>
    <row r="827" spans="1:52" ht="30" customHeight="1" x14ac:dyDescent="0.3">
      <c r="A827" s="65" t="s">
        <v>1721</v>
      </c>
      <c r="B827" s="65" t="s">
        <v>1722</v>
      </c>
      <c r="C827" s="65" t="s">
        <v>137</v>
      </c>
      <c r="D827" s="75">
        <v>3</v>
      </c>
      <c r="E827" s="80">
        <f>단가대비표!O238</f>
        <v>230000</v>
      </c>
      <c r="F827" s="79">
        <f t="shared" si="183"/>
        <v>690000</v>
      </c>
      <c r="G827" s="80">
        <f>단가대비표!P238</f>
        <v>0</v>
      </c>
      <c r="H827" s="79">
        <f t="shared" si="184"/>
        <v>0</v>
      </c>
      <c r="I827" s="80">
        <f>단가대비표!V238</f>
        <v>0</v>
      </c>
      <c r="J827" s="79">
        <f t="shared" si="185"/>
        <v>0</v>
      </c>
      <c r="K827" s="80">
        <f t="shared" si="186"/>
        <v>230000</v>
      </c>
      <c r="L827" s="79">
        <f t="shared" si="187"/>
        <v>690000</v>
      </c>
      <c r="M827" s="65" t="s">
        <v>52</v>
      </c>
      <c r="N827" s="66" t="s">
        <v>1662</v>
      </c>
      <c r="O827" s="66" t="s">
        <v>1723</v>
      </c>
      <c r="P827" s="66" t="s">
        <v>64</v>
      </c>
      <c r="Q827" s="66" t="s">
        <v>64</v>
      </c>
      <c r="R827" s="66" t="s">
        <v>63</v>
      </c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66" t="s">
        <v>52</v>
      </c>
      <c r="AW827" s="66" t="s">
        <v>1724</v>
      </c>
      <c r="AX827" s="66" t="s">
        <v>52</v>
      </c>
      <c r="AY827" s="66" t="s">
        <v>52</v>
      </c>
      <c r="AZ827" s="66" t="s">
        <v>52</v>
      </c>
    </row>
    <row r="828" spans="1:52" ht="30" customHeight="1" x14ac:dyDescent="0.3">
      <c r="A828" s="65" t="s">
        <v>1483</v>
      </c>
      <c r="B828" s="65" t="s">
        <v>1725</v>
      </c>
      <c r="C828" s="65" t="s">
        <v>137</v>
      </c>
      <c r="D828" s="75">
        <v>2</v>
      </c>
      <c r="E828" s="80">
        <f>단가대비표!O239</f>
        <v>180000</v>
      </c>
      <c r="F828" s="79">
        <f t="shared" si="183"/>
        <v>360000</v>
      </c>
      <c r="G828" s="80">
        <f>단가대비표!P239</f>
        <v>0</v>
      </c>
      <c r="H828" s="79">
        <f t="shared" si="184"/>
        <v>0</v>
      </c>
      <c r="I828" s="80">
        <f>단가대비표!V239</f>
        <v>0</v>
      </c>
      <c r="J828" s="79">
        <f t="shared" si="185"/>
        <v>0</v>
      </c>
      <c r="K828" s="80">
        <f t="shared" si="186"/>
        <v>180000</v>
      </c>
      <c r="L828" s="79">
        <f t="shared" si="187"/>
        <v>360000</v>
      </c>
      <c r="M828" s="65" t="s">
        <v>52</v>
      </c>
      <c r="N828" s="66" t="s">
        <v>1662</v>
      </c>
      <c r="O828" s="66" t="s">
        <v>1726</v>
      </c>
      <c r="P828" s="66" t="s">
        <v>64</v>
      </c>
      <c r="Q828" s="66" t="s">
        <v>64</v>
      </c>
      <c r="R828" s="66" t="s">
        <v>63</v>
      </c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66" t="s">
        <v>52</v>
      </c>
      <c r="AW828" s="66" t="s">
        <v>1727</v>
      </c>
      <c r="AX828" s="66" t="s">
        <v>52</v>
      </c>
      <c r="AY828" s="66" t="s">
        <v>52</v>
      </c>
      <c r="AZ828" s="66" t="s">
        <v>52</v>
      </c>
    </row>
    <row r="829" spans="1:52" ht="30" customHeight="1" x14ac:dyDescent="0.3">
      <c r="A829" s="65" t="s">
        <v>1728</v>
      </c>
      <c r="B829" s="65" t="s">
        <v>1729</v>
      </c>
      <c r="C829" s="65" t="s">
        <v>321</v>
      </c>
      <c r="D829" s="75">
        <v>1</v>
      </c>
      <c r="E829" s="80">
        <f>단가대비표!O240</f>
        <v>1776000</v>
      </c>
      <c r="F829" s="79">
        <f t="shared" si="183"/>
        <v>1776000</v>
      </c>
      <c r="G829" s="80">
        <f>단가대비표!P240</f>
        <v>0</v>
      </c>
      <c r="H829" s="79">
        <f t="shared" si="184"/>
        <v>0</v>
      </c>
      <c r="I829" s="80">
        <f>단가대비표!V240</f>
        <v>0</v>
      </c>
      <c r="J829" s="79">
        <f t="shared" si="185"/>
        <v>0</v>
      </c>
      <c r="K829" s="80">
        <f t="shared" si="186"/>
        <v>1776000</v>
      </c>
      <c r="L829" s="79">
        <f t="shared" si="187"/>
        <v>1776000</v>
      </c>
      <c r="M829" s="65" t="s">
        <v>52</v>
      </c>
      <c r="N829" s="66" t="s">
        <v>1662</v>
      </c>
      <c r="O829" s="66" t="s">
        <v>1730</v>
      </c>
      <c r="P829" s="66" t="s">
        <v>64</v>
      </c>
      <c r="Q829" s="66" t="s">
        <v>64</v>
      </c>
      <c r="R829" s="66" t="s">
        <v>63</v>
      </c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66" t="s">
        <v>52</v>
      </c>
      <c r="AW829" s="66" t="s">
        <v>1731</v>
      </c>
      <c r="AX829" s="66" t="s">
        <v>52</v>
      </c>
      <c r="AY829" s="66" t="s">
        <v>52</v>
      </c>
      <c r="AZ829" s="66" t="s">
        <v>52</v>
      </c>
    </row>
    <row r="830" spans="1:52" ht="30" customHeight="1" x14ac:dyDescent="0.3">
      <c r="A830" s="65" t="s">
        <v>1732</v>
      </c>
      <c r="B830" s="65" t="s">
        <v>1733</v>
      </c>
      <c r="C830" s="65" t="s">
        <v>237</v>
      </c>
      <c r="D830" s="75">
        <v>1</v>
      </c>
      <c r="E830" s="80">
        <f>단가대비표!O241</f>
        <v>105000</v>
      </c>
      <c r="F830" s="79">
        <f t="shared" si="183"/>
        <v>105000</v>
      </c>
      <c r="G830" s="80">
        <f>단가대비표!P241</f>
        <v>0</v>
      </c>
      <c r="H830" s="79">
        <f t="shared" si="184"/>
        <v>0</v>
      </c>
      <c r="I830" s="80">
        <f>단가대비표!V241</f>
        <v>0</v>
      </c>
      <c r="J830" s="79">
        <f t="shared" si="185"/>
        <v>0</v>
      </c>
      <c r="K830" s="80">
        <f t="shared" si="186"/>
        <v>105000</v>
      </c>
      <c r="L830" s="79">
        <f t="shared" si="187"/>
        <v>105000</v>
      </c>
      <c r="M830" s="65" t="s">
        <v>52</v>
      </c>
      <c r="N830" s="66" t="s">
        <v>1662</v>
      </c>
      <c r="O830" s="66" t="s">
        <v>1734</v>
      </c>
      <c r="P830" s="66" t="s">
        <v>64</v>
      </c>
      <c r="Q830" s="66" t="s">
        <v>64</v>
      </c>
      <c r="R830" s="66" t="s">
        <v>63</v>
      </c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66" t="s">
        <v>52</v>
      </c>
      <c r="AW830" s="66" t="s">
        <v>1735</v>
      </c>
      <c r="AX830" s="66" t="s">
        <v>52</v>
      </c>
      <c r="AY830" s="66" t="s">
        <v>52</v>
      </c>
      <c r="AZ830" s="66" t="s">
        <v>52</v>
      </c>
    </row>
    <row r="831" spans="1:52" ht="30" customHeight="1" x14ac:dyDescent="0.3">
      <c r="A831" s="65" t="s">
        <v>1487</v>
      </c>
      <c r="B831" s="65" t="s">
        <v>1488</v>
      </c>
      <c r="C831" s="65" t="s">
        <v>137</v>
      </c>
      <c r="D831" s="75">
        <v>2</v>
      </c>
      <c r="E831" s="80">
        <f>단가대비표!O242</f>
        <v>14400</v>
      </c>
      <c r="F831" s="79">
        <f t="shared" si="183"/>
        <v>28800</v>
      </c>
      <c r="G831" s="80">
        <f>단가대비표!P242</f>
        <v>0</v>
      </c>
      <c r="H831" s="79">
        <f t="shared" si="184"/>
        <v>0</v>
      </c>
      <c r="I831" s="80">
        <f>단가대비표!V242</f>
        <v>0</v>
      </c>
      <c r="J831" s="79">
        <f t="shared" si="185"/>
        <v>0</v>
      </c>
      <c r="K831" s="80">
        <f t="shared" si="186"/>
        <v>14400</v>
      </c>
      <c r="L831" s="79">
        <f t="shared" si="187"/>
        <v>28800</v>
      </c>
      <c r="M831" s="65" t="s">
        <v>52</v>
      </c>
      <c r="N831" s="66" t="s">
        <v>1662</v>
      </c>
      <c r="O831" s="66" t="s">
        <v>1736</v>
      </c>
      <c r="P831" s="66" t="s">
        <v>64</v>
      </c>
      <c r="Q831" s="66" t="s">
        <v>64</v>
      </c>
      <c r="R831" s="66" t="s">
        <v>63</v>
      </c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66" t="s">
        <v>52</v>
      </c>
      <c r="AW831" s="66" t="s">
        <v>1737</v>
      </c>
      <c r="AX831" s="66" t="s">
        <v>52</v>
      </c>
      <c r="AY831" s="66" t="s">
        <v>52</v>
      </c>
      <c r="AZ831" s="66" t="s">
        <v>52</v>
      </c>
    </row>
    <row r="832" spans="1:52" ht="30" customHeight="1" x14ac:dyDescent="0.3">
      <c r="A832" s="65" t="s">
        <v>1738</v>
      </c>
      <c r="B832" s="65" t="s">
        <v>1739</v>
      </c>
      <c r="C832" s="65" t="s">
        <v>137</v>
      </c>
      <c r="D832" s="75">
        <v>1</v>
      </c>
      <c r="E832" s="80">
        <f>단가대비표!O243</f>
        <v>145200</v>
      </c>
      <c r="F832" s="79">
        <f t="shared" si="183"/>
        <v>145200</v>
      </c>
      <c r="G832" s="80">
        <f>단가대비표!P243</f>
        <v>0</v>
      </c>
      <c r="H832" s="79">
        <f t="shared" si="184"/>
        <v>0</v>
      </c>
      <c r="I832" s="80">
        <f>단가대비표!V243</f>
        <v>0</v>
      </c>
      <c r="J832" s="79">
        <f t="shared" si="185"/>
        <v>0</v>
      </c>
      <c r="K832" s="80">
        <f t="shared" si="186"/>
        <v>145200</v>
      </c>
      <c r="L832" s="79">
        <f t="shared" si="187"/>
        <v>145200</v>
      </c>
      <c r="M832" s="65" t="s">
        <v>52</v>
      </c>
      <c r="N832" s="66" t="s">
        <v>1662</v>
      </c>
      <c r="O832" s="66" t="s">
        <v>1740</v>
      </c>
      <c r="P832" s="66" t="s">
        <v>64</v>
      </c>
      <c r="Q832" s="66" t="s">
        <v>64</v>
      </c>
      <c r="R832" s="66" t="s">
        <v>63</v>
      </c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66" t="s">
        <v>52</v>
      </c>
      <c r="AW832" s="66" t="s">
        <v>1741</v>
      </c>
      <c r="AX832" s="66" t="s">
        <v>52</v>
      </c>
      <c r="AY832" s="66" t="s">
        <v>52</v>
      </c>
      <c r="AZ832" s="66" t="s">
        <v>52</v>
      </c>
    </row>
    <row r="833" spans="1:52" ht="30" customHeight="1" x14ac:dyDescent="0.3">
      <c r="A833" s="65" t="s">
        <v>1742</v>
      </c>
      <c r="B833" s="65" t="s">
        <v>52</v>
      </c>
      <c r="C833" s="65" t="s">
        <v>137</v>
      </c>
      <c r="D833" s="75">
        <v>1</v>
      </c>
      <c r="E833" s="80">
        <f>단가대비표!O244</f>
        <v>179520</v>
      </c>
      <c r="F833" s="79">
        <f t="shared" si="183"/>
        <v>179520</v>
      </c>
      <c r="G833" s="80">
        <f>단가대비표!P244</f>
        <v>0</v>
      </c>
      <c r="H833" s="79">
        <f t="shared" si="184"/>
        <v>0</v>
      </c>
      <c r="I833" s="80">
        <f>단가대비표!V244</f>
        <v>0</v>
      </c>
      <c r="J833" s="79">
        <f t="shared" si="185"/>
        <v>0</v>
      </c>
      <c r="K833" s="80">
        <f t="shared" si="186"/>
        <v>179520</v>
      </c>
      <c r="L833" s="79">
        <f t="shared" si="187"/>
        <v>179520</v>
      </c>
      <c r="M833" s="65" t="s">
        <v>52</v>
      </c>
      <c r="N833" s="66" t="s">
        <v>1662</v>
      </c>
      <c r="O833" s="66" t="s">
        <v>1743</v>
      </c>
      <c r="P833" s="66" t="s">
        <v>64</v>
      </c>
      <c r="Q833" s="66" t="s">
        <v>64</v>
      </c>
      <c r="R833" s="66" t="s">
        <v>63</v>
      </c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66" t="s">
        <v>52</v>
      </c>
      <c r="AW833" s="66" t="s">
        <v>1744</v>
      </c>
      <c r="AX833" s="66" t="s">
        <v>52</v>
      </c>
      <c r="AY833" s="66" t="s">
        <v>52</v>
      </c>
      <c r="AZ833" s="66" t="s">
        <v>52</v>
      </c>
    </row>
    <row r="834" spans="1:52" ht="30" customHeight="1" x14ac:dyDescent="0.3">
      <c r="A834" s="65" t="s">
        <v>1491</v>
      </c>
      <c r="B834" s="65" t="s">
        <v>1492</v>
      </c>
      <c r="C834" s="65" t="s">
        <v>137</v>
      </c>
      <c r="D834" s="75">
        <v>1</v>
      </c>
      <c r="E834" s="80">
        <f>단가대비표!O245</f>
        <v>10200</v>
      </c>
      <c r="F834" s="79">
        <f t="shared" si="183"/>
        <v>10200</v>
      </c>
      <c r="G834" s="80">
        <f>단가대비표!P245</f>
        <v>0</v>
      </c>
      <c r="H834" s="79">
        <f t="shared" si="184"/>
        <v>0</v>
      </c>
      <c r="I834" s="80">
        <f>단가대비표!V245</f>
        <v>0</v>
      </c>
      <c r="J834" s="79">
        <f t="shared" si="185"/>
        <v>0</v>
      </c>
      <c r="K834" s="80">
        <f t="shared" si="186"/>
        <v>10200</v>
      </c>
      <c r="L834" s="79">
        <f t="shared" si="187"/>
        <v>10200</v>
      </c>
      <c r="M834" s="65" t="s">
        <v>52</v>
      </c>
      <c r="N834" s="66" t="s">
        <v>1662</v>
      </c>
      <c r="O834" s="66" t="s">
        <v>1745</v>
      </c>
      <c r="P834" s="66" t="s">
        <v>64</v>
      </c>
      <c r="Q834" s="66" t="s">
        <v>64</v>
      </c>
      <c r="R834" s="66" t="s">
        <v>63</v>
      </c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66" t="s">
        <v>52</v>
      </c>
      <c r="AW834" s="66" t="s">
        <v>1746</v>
      </c>
      <c r="AX834" s="66" t="s">
        <v>52</v>
      </c>
      <c r="AY834" s="66" t="s">
        <v>52</v>
      </c>
      <c r="AZ834" s="66" t="s">
        <v>52</v>
      </c>
    </row>
    <row r="835" spans="1:52" ht="30" customHeight="1" x14ac:dyDescent="0.3">
      <c r="A835" s="65" t="s">
        <v>1495</v>
      </c>
      <c r="B835" s="65" t="s">
        <v>1496</v>
      </c>
      <c r="C835" s="65" t="s">
        <v>137</v>
      </c>
      <c r="D835" s="75">
        <v>2</v>
      </c>
      <c r="E835" s="80">
        <f>단가대비표!O246</f>
        <v>5800</v>
      </c>
      <c r="F835" s="79">
        <f t="shared" si="183"/>
        <v>11600</v>
      </c>
      <c r="G835" s="80">
        <f>단가대비표!P246</f>
        <v>0</v>
      </c>
      <c r="H835" s="79">
        <f t="shared" si="184"/>
        <v>0</v>
      </c>
      <c r="I835" s="80">
        <f>단가대비표!V246</f>
        <v>0</v>
      </c>
      <c r="J835" s="79">
        <f t="shared" si="185"/>
        <v>0</v>
      </c>
      <c r="K835" s="80">
        <f t="shared" si="186"/>
        <v>5800</v>
      </c>
      <c r="L835" s="79">
        <f t="shared" si="187"/>
        <v>11600</v>
      </c>
      <c r="M835" s="65" t="s">
        <v>52</v>
      </c>
      <c r="N835" s="66" t="s">
        <v>1662</v>
      </c>
      <c r="O835" s="66" t="s">
        <v>1747</v>
      </c>
      <c r="P835" s="66" t="s">
        <v>64</v>
      </c>
      <c r="Q835" s="66" t="s">
        <v>64</v>
      </c>
      <c r="R835" s="66" t="s">
        <v>63</v>
      </c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66" t="s">
        <v>52</v>
      </c>
      <c r="AW835" s="66" t="s">
        <v>1748</v>
      </c>
      <c r="AX835" s="66" t="s">
        <v>52</v>
      </c>
      <c r="AY835" s="66" t="s">
        <v>52</v>
      </c>
      <c r="AZ835" s="66" t="s">
        <v>52</v>
      </c>
    </row>
    <row r="836" spans="1:52" ht="30" customHeight="1" x14ac:dyDescent="0.3">
      <c r="A836" s="65" t="s">
        <v>1499</v>
      </c>
      <c r="B836" s="65" t="s">
        <v>1500</v>
      </c>
      <c r="C836" s="65" t="s">
        <v>137</v>
      </c>
      <c r="D836" s="75">
        <v>3</v>
      </c>
      <c r="E836" s="80">
        <f>단가대비표!O247</f>
        <v>3100</v>
      </c>
      <c r="F836" s="79">
        <f t="shared" si="183"/>
        <v>9300</v>
      </c>
      <c r="G836" s="80">
        <f>단가대비표!P247</f>
        <v>0</v>
      </c>
      <c r="H836" s="79">
        <f t="shared" si="184"/>
        <v>0</v>
      </c>
      <c r="I836" s="80">
        <f>단가대비표!V247</f>
        <v>0</v>
      </c>
      <c r="J836" s="79">
        <f t="shared" si="185"/>
        <v>0</v>
      </c>
      <c r="K836" s="80">
        <f t="shared" si="186"/>
        <v>3100</v>
      </c>
      <c r="L836" s="79">
        <f t="shared" si="187"/>
        <v>9300</v>
      </c>
      <c r="M836" s="65" t="s">
        <v>52</v>
      </c>
      <c r="N836" s="66" t="s">
        <v>1662</v>
      </c>
      <c r="O836" s="66" t="s">
        <v>1749</v>
      </c>
      <c r="P836" s="66" t="s">
        <v>64</v>
      </c>
      <c r="Q836" s="66" t="s">
        <v>64</v>
      </c>
      <c r="R836" s="66" t="s">
        <v>63</v>
      </c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66" t="s">
        <v>52</v>
      </c>
      <c r="AW836" s="66" t="s">
        <v>1750</v>
      </c>
      <c r="AX836" s="66" t="s">
        <v>52</v>
      </c>
      <c r="AY836" s="66" t="s">
        <v>52</v>
      </c>
      <c r="AZ836" s="66" t="s">
        <v>52</v>
      </c>
    </row>
    <row r="837" spans="1:52" ht="30" customHeight="1" x14ac:dyDescent="0.3">
      <c r="A837" s="65" t="s">
        <v>1751</v>
      </c>
      <c r="B837" s="65" t="s">
        <v>1752</v>
      </c>
      <c r="C837" s="65" t="s">
        <v>137</v>
      </c>
      <c r="D837" s="75">
        <v>1</v>
      </c>
      <c r="E837" s="80">
        <f>단가대비표!O248</f>
        <v>27150</v>
      </c>
      <c r="F837" s="79">
        <f t="shared" ref="F837:F854" si="188">TRUNC(E837*D837,1)</f>
        <v>27150</v>
      </c>
      <c r="G837" s="80">
        <f>단가대비표!P248</f>
        <v>0</v>
      </c>
      <c r="H837" s="79">
        <f t="shared" ref="H837:H854" si="189">TRUNC(G837*D837,1)</f>
        <v>0</v>
      </c>
      <c r="I837" s="80">
        <f>단가대비표!V248</f>
        <v>0</v>
      </c>
      <c r="J837" s="79">
        <f t="shared" ref="J837:J854" si="190">TRUNC(I837*D837,1)</f>
        <v>0</v>
      </c>
      <c r="K837" s="80">
        <f t="shared" ref="K837:K854" si="191">TRUNC(E837+G837+I837,1)</f>
        <v>27150</v>
      </c>
      <c r="L837" s="79">
        <f t="shared" ref="L837:L854" si="192">TRUNC(F837+H837+J837,1)</f>
        <v>27150</v>
      </c>
      <c r="M837" s="65" t="s">
        <v>52</v>
      </c>
      <c r="N837" s="66" t="s">
        <v>1662</v>
      </c>
      <c r="O837" s="66" t="s">
        <v>1753</v>
      </c>
      <c r="P837" s="66" t="s">
        <v>64</v>
      </c>
      <c r="Q837" s="66" t="s">
        <v>64</v>
      </c>
      <c r="R837" s="66" t="s">
        <v>63</v>
      </c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66" t="s">
        <v>52</v>
      </c>
      <c r="AW837" s="66" t="s">
        <v>1754</v>
      </c>
      <c r="AX837" s="66" t="s">
        <v>52</v>
      </c>
      <c r="AY837" s="66" t="s">
        <v>52</v>
      </c>
      <c r="AZ837" s="66" t="s">
        <v>52</v>
      </c>
    </row>
    <row r="838" spans="1:52" ht="30" customHeight="1" x14ac:dyDescent="0.3">
      <c r="A838" s="65" t="s">
        <v>1751</v>
      </c>
      <c r="B838" s="65" t="s">
        <v>1755</v>
      </c>
      <c r="C838" s="65" t="s">
        <v>137</v>
      </c>
      <c r="D838" s="75">
        <v>1</v>
      </c>
      <c r="E838" s="80">
        <f>단가대비표!O249</f>
        <v>27150</v>
      </c>
      <c r="F838" s="79">
        <f t="shared" si="188"/>
        <v>27150</v>
      </c>
      <c r="G838" s="80">
        <f>단가대비표!P249</f>
        <v>0</v>
      </c>
      <c r="H838" s="79">
        <f t="shared" si="189"/>
        <v>0</v>
      </c>
      <c r="I838" s="80">
        <f>단가대비표!V249</f>
        <v>0</v>
      </c>
      <c r="J838" s="79">
        <f t="shared" si="190"/>
        <v>0</v>
      </c>
      <c r="K838" s="80">
        <f t="shared" si="191"/>
        <v>27150</v>
      </c>
      <c r="L838" s="79">
        <f t="shared" si="192"/>
        <v>27150</v>
      </c>
      <c r="M838" s="65" t="s">
        <v>52</v>
      </c>
      <c r="N838" s="66" t="s">
        <v>1662</v>
      </c>
      <c r="O838" s="66" t="s">
        <v>1756</v>
      </c>
      <c r="P838" s="66" t="s">
        <v>64</v>
      </c>
      <c r="Q838" s="66" t="s">
        <v>64</v>
      </c>
      <c r="R838" s="66" t="s">
        <v>63</v>
      </c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66" t="s">
        <v>52</v>
      </c>
      <c r="AW838" s="66" t="s">
        <v>1757</v>
      </c>
      <c r="AX838" s="66" t="s">
        <v>52</v>
      </c>
      <c r="AY838" s="66" t="s">
        <v>52</v>
      </c>
      <c r="AZ838" s="66" t="s">
        <v>52</v>
      </c>
    </row>
    <row r="839" spans="1:52" ht="30" customHeight="1" x14ac:dyDescent="0.3">
      <c r="A839" s="65" t="s">
        <v>1511</v>
      </c>
      <c r="B839" s="65" t="s">
        <v>1512</v>
      </c>
      <c r="C839" s="65" t="s">
        <v>137</v>
      </c>
      <c r="D839" s="75">
        <v>21</v>
      </c>
      <c r="E839" s="80">
        <f>단가대비표!O250</f>
        <v>7000</v>
      </c>
      <c r="F839" s="79">
        <f t="shared" si="188"/>
        <v>147000</v>
      </c>
      <c r="G839" s="80">
        <f>단가대비표!P250</f>
        <v>0</v>
      </c>
      <c r="H839" s="79">
        <f t="shared" si="189"/>
        <v>0</v>
      </c>
      <c r="I839" s="80">
        <f>단가대비표!V250</f>
        <v>0</v>
      </c>
      <c r="J839" s="79">
        <f t="shared" si="190"/>
        <v>0</v>
      </c>
      <c r="K839" s="80">
        <f t="shared" si="191"/>
        <v>7000</v>
      </c>
      <c r="L839" s="79">
        <f t="shared" si="192"/>
        <v>147000</v>
      </c>
      <c r="M839" s="65" t="s">
        <v>52</v>
      </c>
      <c r="N839" s="66" t="s">
        <v>1662</v>
      </c>
      <c r="O839" s="66" t="s">
        <v>1758</v>
      </c>
      <c r="P839" s="66" t="s">
        <v>64</v>
      </c>
      <c r="Q839" s="66" t="s">
        <v>64</v>
      </c>
      <c r="R839" s="66" t="s">
        <v>63</v>
      </c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66" t="s">
        <v>52</v>
      </c>
      <c r="AW839" s="66" t="s">
        <v>1759</v>
      </c>
      <c r="AX839" s="66" t="s">
        <v>52</v>
      </c>
      <c r="AY839" s="66" t="s">
        <v>52</v>
      </c>
      <c r="AZ839" s="66" t="s">
        <v>52</v>
      </c>
    </row>
    <row r="840" spans="1:52" ht="30" customHeight="1" x14ac:dyDescent="0.3">
      <c r="A840" s="65" t="s">
        <v>1515</v>
      </c>
      <c r="B840" s="65" t="s">
        <v>1516</v>
      </c>
      <c r="C840" s="65" t="s">
        <v>692</v>
      </c>
      <c r="D840" s="75">
        <v>0.24</v>
      </c>
      <c r="E840" s="80">
        <f>단가대비표!O251</f>
        <v>14400</v>
      </c>
      <c r="F840" s="79">
        <f t="shared" si="188"/>
        <v>3456</v>
      </c>
      <c r="G840" s="80">
        <f>단가대비표!P251</f>
        <v>0</v>
      </c>
      <c r="H840" s="79">
        <f t="shared" si="189"/>
        <v>0</v>
      </c>
      <c r="I840" s="80">
        <f>단가대비표!V251</f>
        <v>0</v>
      </c>
      <c r="J840" s="79">
        <f t="shared" si="190"/>
        <v>0</v>
      </c>
      <c r="K840" s="80">
        <f t="shared" si="191"/>
        <v>14400</v>
      </c>
      <c r="L840" s="79">
        <f t="shared" si="192"/>
        <v>3456</v>
      </c>
      <c r="M840" s="65" t="s">
        <v>52</v>
      </c>
      <c r="N840" s="66" t="s">
        <v>1662</v>
      </c>
      <c r="O840" s="66" t="s">
        <v>1760</v>
      </c>
      <c r="P840" s="66" t="s">
        <v>64</v>
      </c>
      <c r="Q840" s="66" t="s">
        <v>64</v>
      </c>
      <c r="R840" s="66" t="s">
        <v>63</v>
      </c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66" t="s">
        <v>52</v>
      </c>
      <c r="AW840" s="66" t="s">
        <v>1761</v>
      </c>
      <c r="AX840" s="66" t="s">
        <v>52</v>
      </c>
      <c r="AY840" s="66" t="s">
        <v>52</v>
      </c>
      <c r="AZ840" s="66" t="s">
        <v>52</v>
      </c>
    </row>
    <row r="841" spans="1:52" ht="30" customHeight="1" x14ac:dyDescent="0.3">
      <c r="A841" s="65" t="s">
        <v>1519</v>
      </c>
      <c r="B841" s="65" t="s">
        <v>1520</v>
      </c>
      <c r="C841" s="65" t="s">
        <v>137</v>
      </c>
      <c r="D841" s="75">
        <v>4</v>
      </c>
      <c r="E841" s="80">
        <f>단가대비표!O252</f>
        <v>3600</v>
      </c>
      <c r="F841" s="79">
        <f t="shared" si="188"/>
        <v>14400</v>
      </c>
      <c r="G841" s="80">
        <f>단가대비표!P252</f>
        <v>0</v>
      </c>
      <c r="H841" s="79">
        <f t="shared" si="189"/>
        <v>0</v>
      </c>
      <c r="I841" s="80">
        <f>단가대비표!V252</f>
        <v>0</v>
      </c>
      <c r="J841" s="79">
        <f t="shared" si="190"/>
        <v>0</v>
      </c>
      <c r="K841" s="80">
        <f t="shared" si="191"/>
        <v>3600</v>
      </c>
      <c r="L841" s="79">
        <f t="shared" si="192"/>
        <v>14400</v>
      </c>
      <c r="M841" s="65" t="s">
        <v>52</v>
      </c>
      <c r="N841" s="66" t="s">
        <v>1662</v>
      </c>
      <c r="O841" s="66" t="s">
        <v>1762</v>
      </c>
      <c r="P841" s="66" t="s">
        <v>64</v>
      </c>
      <c r="Q841" s="66" t="s">
        <v>64</v>
      </c>
      <c r="R841" s="66" t="s">
        <v>63</v>
      </c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66" t="s">
        <v>52</v>
      </c>
      <c r="AW841" s="66" t="s">
        <v>1763</v>
      </c>
      <c r="AX841" s="66" t="s">
        <v>52</v>
      </c>
      <c r="AY841" s="66" t="s">
        <v>52</v>
      </c>
      <c r="AZ841" s="66" t="s">
        <v>52</v>
      </c>
    </row>
    <row r="842" spans="1:52" ht="30" customHeight="1" x14ac:dyDescent="0.3">
      <c r="A842" s="65" t="s">
        <v>1519</v>
      </c>
      <c r="B842" s="65" t="s">
        <v>1523</v>
      </c>
      <c r="C842" s="65" t="s">
        <v>137</v>
      </c>
      <c r="D842" s="75">
        <v>6</v>
      </c>
      <c r="E842" s="80">
        <f>단가대비표!O253</f>
        <v>4680</v>
      </c>
      <c r="F842" s="79">
        <f t="shared" si="188"/>
        <v>28080</v>
      </c>
      <c r="G842" s="80">
        <f>단가대비표!P253</f>
        <v>0</v>
      </c>
      <c r="H842" s="79">
        <f t="shared" si="189"/>
        <v>0</v>
      </c>
      <c r="I842" s="80">
        <f>단가대비표!V253</f>
        <v>0</v>
      </c>
      <c r="J842" s="79">
        <f t="shared" si="190"/>
        <v>0</v>
      </c>
      <c r="K842" s="80">
        <f t="shared" si="191"/>
        <v>4680</v>
      </c>
      <c r="L842" s="79">
        <f t="shared" si="192"/>
        <v>28080</v>
      </c>
      <c r="M842" s="65" t="s">
        <v>52</v>
      </c>
      <c r="N842" s="66" t="s">
        <v>1662</v>
      </c>
      <c r="O842" s="66" t="s">
        <v>1764</v>
      </c>
      <c r="P842" s="66" t="s">
        <v>64</v>
      </c>
      <c r="Q842" s="66" t="s">
        <v>64</v>
      </c>
      <c r="R842" s="66" t="s">
        <v>63</v>
      </c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66" t="s">
        <v>52</v>
      </c>
      <c r="AW842" s="66" t="s">
        <v>1765</v>
      </c>
      <c r="AX842" s="66" t="s">
        <v>52</v>
      </c>
      <c r="AY842" s="66" t="s">
        <v>52</v>
      </c>
      <c r="AZ842" s="66" t="s">
        <v>52</v>
      </c>
    </row>
    <row r="843" spans="1:52" ht="30" customHeight="1" x14ac:dyDescent="0.3">
      <c r="A843" s="65" t="s">
        <v>1526</v>
      </c>
      <c r="B843" s="65" t="s">
        <v>1527</v>
      </c>
      <c r="C843" s="65" t="s">
        <v>137</v>
      </c>
      <c r="D843" s="75">
        <v>16</v>
      </c>
      <c r="E843" s="80">
        <f>단가대비표!O254</f>
        <v>1890</v>
      </c>
      <c r="F843" s="79">
        <f t="shared" si="188"/>
        <v>30240</v>
      </c>
      <c r="G843" s="80">
        <f>단가대비표!P254</f>
        <v>0</v>
      </c>
      <c r="H843" s="79">
        <f t="shared" si="189"/>
        <v>0</v>
      </c>
      <c r="I843" s="80">
        <f>단가대비표!V254</f>
        <v>0</v>
      </c>
      <c r="J843" s="79">
        <f t="shared" si="190"/>
        <v>0</v>
      </c>
      <c r="K843" s="80">
        <f t="shared" si="191"/>
        <v>1890</v>
      </c>
      <c r="L843" s="79">
        <f t="shared" si="192"/>
        <v>30240</v>
      </c>
      <c r="M843" s="65" t="s">
        <v>52</v>
      </c>
      <c r="N843" s="66" t="s">
        <v>1662</v>
      </c>
      <c r="O843" s="66" t="s">
        <v>1766</v>
      </c>
      <c r="P843" s="66" t="s">
        <v>64</v>
      </c>
      <c r="Q843" s="66" t="s">
        <v>64</v>
      </c>
      <c r="R843" s="66" t="s">
        <v>63</v>
      </c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66" t="s">
        <v>52</v>
      </c>
      <c r="AW843" s="66" t="s">
        <v>1767</v>
      </c>
      <c r="AX843" s="66" t="s">
        <v>52</v>
      </c>
      <c r="AY843" s="66" t="s">
        <v>52</v>
      </c>
      <c r="AZ843" s="66" t="s">
        <v>52</v>
      </c>
    </row>
    <row r="844" spans="1:52" ht="30" customHeight="1" x14ac:dyDescent="0.3">
      <c r="A844" s="65" t="s">
        <v>1530</v>
      </c>
      <c r="B844" s="65" t="s">
        <v>1531</v>
      </c>
      <c r="C844" s="65" t="s">
        <v>137</v>
      </c>
      <c r="D844" s="75">
        <v>2</v>
      </c>
      <c r="E844" s="80">
        <f>단가대비표!O255</f>
        <v>13700</v>
      </c>
      <c r="F844" s="79">
        <f t="shared" si="188"/>
        <v>27400</v>
      </c>
      <c r="G844" s="80">
        <f>단가대비표!P255</f>
        <v>0</v>
      </c>
      <c r="H844" s="79">
        <f t="shared" si="189"/>
        <v>0</v>
      </c>
      <c r="I844" s="80">
        <f>단가대비표!V255</f>
        <v>0</v>
      </c>
      <c r="J844" s="79">
        <f t="shared" si="190"/>
        <v>0</v>
      </c>
      <c r="K844" s="80">
        <f t="shared" si="191"/>
        <v>13700</v>
      </c>
      <c r="L844" s="79">
        <f t="shared" si="192"/>
        <v>27400</v>
      </c>
      <c r="M844" s="65" t="s">
        <v>52</v>
      </c>
      <c r="N844" s="66" t="s">
        <v>1662</v>
      </c>
      <c r="O844" s="66" t="s">
        <v>1768</v>
      </c>
      <c r="P844" s="66" t="s">
        <v>64</v>
      </c>
      <c r="Q844" s="66" t="s">
        <v>64</v>
      </c>
      <c r="R844" s="66" t="s">
        <v>63</v>
      </c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66" t="s">
        <v>52</v>
      </c>
      <c r="AW844" s="66" t="s">
        <v>1769</v>
      </c>
      <c r="AX844" s="66" t="s">
        <v>52</v>
      </c>
      <c r="AY844" s="66" t="s">
        <v>52</v>
      </c>
      <c r="AZ844" s="66" t="s">
        <v>52</v>
      </c>
    </row>
    <row r="845" spans="1:52" ht="30" customHeight="1" x14ac:dyDescent="0.3">
      <c r="A845" s="65" t="s">
        <v>1530</v>
      </c>
      <c r="B845" s="65" t="s">
        <v>1534</v>
      </c>
      <c r="C845" s="65" t="s">
        <v>137</v>
      </c>
      <c r="D845" s="75">
        <v>3</v>
      </c>
      <c r="E845" s="80">
        <f>단가대비표!O256</f>
        <v>19560</v>
      </c>
      <c r="F845" s="79">
        <f t="shared" si="188"/>
        <v>58680</v>
      </c>
      <c r="G845" s="80">
        <f>단가대비표!P256</f>
        <v>0</v>
      </c>
      <c r="H845" s="79">
        <f t="shared" si="189"/>
        <v>0</v>
      </c>
      <c r="I845" s="80">
        <f>단가대비표!V256</f>
        <v>0</v>
      </c>
      <c r="J845" s="79">
        <f t="shared" si="190"/>
        <v>0</v>
      </c>
      <c r="K845" s="80">
        <f t="shared" si="191"/>
        <v>19560</v>
      </c>
      <c r="L845" s="79">
        <f t="shared" si="192"/>
        <v>58680</v>
      </c>
      <c r="M845" s="65" t="s">
        <v>52</v>
      </c>
      <c r="N845" s="66" t="s">
        <v>1662</v>
      </c>
      <c r="O845" s="66" t="s">
        <v>1770</v>
      </c>
      <c r="P845" s="66" t="s">
        <v>64</v>
      </c>
      <c r="Q845" s="66" t="s">
        <v>64</v>
      </c>
      <c r="R845" s="66" t="s">
        <v>63</v>
      </c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66" t="s">
        <v>52</v>
      </c>
      <c r="AW845" s="66" t="s">
        <v>1771</v>
      </c>
      <c r="AX845" s="66" t="s">
        <v>52</v>
      </c>
      <c r="AY845" s="66" t="s">
        <v>52</v>
      </c>
      <c r="AZ845" s="66" t="s">
        <v>52</v>
      </c>
    </row>
    <row r="846" spans="1:52" ht="30" customHeight="1" x14ac:dyDescent="0.3">
      <c r="A846" s="65" t="s">
        <v>1537</v>
      </c>
      <c r="B846" s="65" t="s">
        <v>1538</v>
      </c>
      <c r="C846" s="65" t="s">
        <v>734</v>
      </c>
      <c r="D846" s="75">
        <v>107.1</v>
      </c>
      <c r="E846" s="80">
        <f>단가대비표!O257</f>
        <v>524</v>
      </c>
      <c r="F846" s="79">
        <f t="shared" si="188"/>
        <v>56120.4</v>
      </c>
      <c r="G846" s="80">
        <f>단가대비표!P257</f>
        <v>0</v>
      </c>
      <c r="H846" s="79">
        <f t="shared" si="189"/>
        <v>0</v>
      </c>
      <c r="I846" s="80">
        <f>단가대비표!V257</f>
        <v>0</v>
      </c>
      <c r="J846" s="79">
        <f t="shared" si="190"/>
        <v>0</v>
      </c>
      <c r="K846" s="80">
        <f t="shared" si="191"/>
        <v>524</v>
      </c>
      <c r="L846" s="79">
        <f t="shared" si="192"/>
        <v>56120.4</v>
      </c>
      <c r="M846" s="65" t="s">
        <v>52</v>
      </c>
      <c r="N846" s="66" t="s">
        <v>1662</v>
      </c>
      <c r="O846" s="66" t="s">
        <v>1772</v>
      </c>
      <c r="P846" s="66" t="s">
        <v>64</v>
      </c>
      <c r="Q846" s="66" t="s">
        <v>64</v>
      </c>
      <c r="R846" s="66" t="s">
        <v>63</v>
      </c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66" t="s">
        <v>52</v>
      </c>
      <c r="AW846" s="66" t="s">
        <v>1773</v>
      </c>
      <c r="AX846" s="66" t="s">
        <v>52</v>
      </c>
      <c r="AY846" s="66" t="s">
        <v>52</v>
      </c>
      <c r="AZ846" s="66" t="s">
        <v>52</v>
      </c>
    </row>
    <row r="847" spans="1:52" ht="30" customHeight="1" x14ac:dyDescent="0.3">
      <c r="A847" s="65" t="s">
        <v>1537</v>
      </c>
      <c r="B847" s="65" t="s">
        <v>1541</v>
      </c>
      <c r="C847" s="65" t="s">
        <v>734</v>
      </c>
      <c r="D847" s="75">
        <v>9.4499999999999993</v>
      </c>
      <c r="E847" s="80">
        <f>단가대비표!O258</f>
        <v>810</v>
      </c>
      <c r="F847" s="79">
        <f t="shared" si="188"/>
        <v>7654.5</v>
      </c>
      <c r="G847" s="80">
        <f>단가대비표!P258</f>
        <v>0</v>
      </c>
      <c r="H847" s="79">
        <f t="shared" si="189"/>
        <v>0</v>
      </c>
      <c r="I847" s="80">
        <f>단가대비표!V258</f>
        <v>0</v>
      </c>
      <c r="J847" s="79">
        <f t="shared" si="190"/>
        <v>0</v>
      </c>
      <c r="K847" s="80">
        <f t="shared" si="191"/>
        <v>810</v>
      </c>
      <c r="L847" s="79">
        <f t="shared" si="192"/>
        <v>7654.5</v>
      </c>
      <c r="M847" s="65" t="s">
        <v>52</v>
      </c>
      <c r="N847" s="66" t="s">
        <v>1662</v>
      </c>
      <c r="O847" s="66" t="s">
        <v>1774</v>
      </c>
      <c r="P847" s="66" t="s">
        <v>64</v>
      </c>
      <c r="Q847" s="66" t="s">
        <v>64</v>
      </c>
      <c r="R847" s="66" t="s">
        <v>63</v>
      </c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66" t="s">
        <v>52</v>
      </c>
      <c r="AW847" s="66" t="s">
        <v>1775</v>
      </c>
      <c r="AX847" s="66" t="s">
        <v>52</v>
      </c>
      <c r="AY847" s="66" t="s">
        <v>52</v>
      </c>
      <c r="AZ847" s="66" t="s">
        <v>52</v>
      </c>
    </row>
    <row r="848" spans="1:52" ht="30" customHeight="1" x14ac:dyDescent="0.3">
      <c r="A848" s="65" t="s">
        <v>3113</v>
      </c>
      <c r="B848" s="65" t="s">
        <v>588</v>
      </c>
      <c r="C848" s="65" t="s">
        <v>589</v>
      </c>
      <c r="D848" s="75">
        <v>1.82</v>
      </c>
      <c r="E848" s="80">
        <f>단가대비표!O114</f>
        <v>0</v>
      </c>
      <c r="F848" s="79">
        <f t="shared" si="188"/>
        <v>0</v>
      </c>
      <c r="G848" s="80">
        <f>단가대비표!P114</f>
        <v>95767</v>
      </c>
      <c r="H848" s="79">
        <f t="shared" si="189"/>
        <v>174295.9</v>
      </c>
      <c r="I848" s="80">
        <f>단가대비표!V114</f>
        <v>0</v>
      </c>
      <c r="J848" s="79">
        <f t="shared" si="190"/>
        <v>0</v>
      </c>
      <c r="K848" s="80">
        <f t="shared" si="191"/>
        <v>95767</v>
      </c>
      <c r="L848" s="79">
        <f t="shared" si="192"/>
        <v>174295.9</v>
      </c>
      <c r="M848" s="65" t="s">
        <v>52</v>
      </c>
      <c r="N848" s="66" t="s">
        <v>1662</v>
      </c>
      <c r="O848" s="66" t="s">
        <v>682</v>
      </c>
      <c r="P848" s="66" t="s">
        <v>64</v>
      </c>
      <c r="Q848" s="66" t="s">
        <v>64</v>
      </c>
      <c r="R848" s="66" t="s">
        <v>63</v>
      </c>
      <c r="S848" s="76"/>
      <c r="T848" s="76"/>
      <c r="U848" s="76"/>
      <c r="V848" s="76">
        <v>1</v>
      </c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66" t="s">
        <v>52</v>
      </c>
      <c r="AW848" s="66" t="s">
        <v>1776</v>
      </c>
      <c r="AX848" s="66" t="s">
        <v>52</v>
      </c>
      <c r="AY848" s="66" t="s">
        <v>52</v>
      </c>
      <c r="AZ848" s="66" t="s">
        <v>52</v>
      </c>
    </row>
    <row r="849" spans="1:52" ht="30" customHeight="1" x14ac:dyDescent="0.3">
      <c r="A849" s="65" t="s">
        <v>3114</v>
      </c>
      <c r="B849" s="65" t="s">
        <v>1546</v>
      </c>
      <c r="C849" s="65" t="s">
        <v>589</v>
      </c>
      <c r="D849" s="75">
        <v>21.33</v>
      </c>
      <c r="E849" s="80">
        <f>단가대비표!O128</f>
        <v>0</v>
      </c>
      <c r="F849" s="79">
        <f t="shared" si="188"/>
        <v>0</v>
      </c>
      <c r="G849" s="80">
        <f>단가대비표!P128</f>
        <v>116674</v>
      </c>
      <c r="H849" s="79">
        <f t="shared" si="189"/>
        <v>2488656.4</v>
      </c>
      <c r="I849" s="80">
        <f>단가대비표!V128</f>
        <v>0</v>
      </c>
      <c r="J849" s="79">
        <f t="shared" si="190"/>
        <v>0</v>
      </c>
      <c r="K849" s="80">
        <f t="shared" si="191"/>
        <v>116674</v>
      </c>
      <c r="L849" s="79">
        <f t="shared" si="192"/>
        <v>2488656.4</v>
      </c>
      <c r="M849" s="65" t="s">
        <v>52</v>
      </c>
      <c r="N849" s="66" t="s">
        <v>1662</v>
      </c>
      <c r="O849" s="66" t="s">
        <v>1547</v>
      </c>
      <c r="P849" s="66" t="s">
        <v>64</v>
      </c>
      <c r="Q849" s="66" t="s">
        <v>64</v>
      </c>
      <c r="R849" s="66" t="s">
        <v>63</v>
      </c>
      <c r="S849" s="76"/>
      <c r="T849" s="76"/>
      <c r="U849" s="76"/>
      <c r="V849" s="76">
        <v>1</v>
      </c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66" t="s">
        <v>52</v>
      </c>
      <c r="AW849" s="66" t="s">
        <v>1777</v>
      </c>
      <c r="AX849" s="66" t="s">
        <v>52</v>
      </c>
      <c r="AY849" s="66" t="s">
        <v>52</v>
      </c>
      <c r="AZ849" s="66" t="s">
        <v>52</v>
      </c>
    </row>
    <row r="850" spans="1:52" ht="30" customHeight="1" x14ac:dyDescent="0.3">
      <c r="A850" s="65" t="s">
        <v>3115</v>
      </c>
      <c r="B850" s="65" t="s">
        <v>1546</v>
      </c>
      <c r="C850" s="65" t="s">
        <v>589</v>
      </c>
      <c r="D850" s="75">
        <v>4.5199999999999996</v>
      </c>
      <c r="E850" s="80">
        <f>단가대비표!O129</f>
        <v>0</v>
      </c>
      <c r="F850" s="79">
        <f t="shared" si="188"/>
        <v>0</v>
      </c>
      <c r="G850" s="80">
        <f>단가대비표!P129</f>
        <v>89755</v>
      </c>
      <c r="H850" s="79">
        <f t="shared" si="189"/>
        <v>405692.6</v>
      </c>
      <c r="I850" s="80">
        <f>단가대비표!V129</f>
        <v>0</v>
      </c>
      <c r="J850" s="79">
        <f t="shared" si="190"/>
        <v>0</v>
      </c>
      <c r="K850" s="80">
        <f t="shared" si="191"/>
        <v>89755</v>
      </c>
      <c r="L850" s="79">
        <f t="shared" si="192"/>
        <v>405692.6</v>
      </c>
      <c r="M850" s="65" t="s">
        <v>52</v>
      </c>
      <c r="N850" s="66" t="s">
        <v>1662</v>
      </c>
      <c r="O850" s="66" t="s">
        <v>1550</v>
      </c>
      <c r="P850" s="66" t="s">
        <v>64</v>
      </c>
      <c r="Q850" s="66" t="s">
        <v>64</v>
      </c>
      <c r="R850" s="66" t="s">
        <v>63</v>
      </c>
      <c r="S850" s="76"/>
      <c r="T850" s="76"/>
      <c r="U850" s="76"/>
      <c r="V850" s="76">
        <v>1</v>
      </c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66" t="s">
        <v>52</v>
      </c>
      <c r="AW850" s="66" t="s">
        <v>1778</v>
      </c>
      <c r="AX850" s="66" t="s">
        <v>52</v>
      </c>
      <c r="AY850" s="66" t="s">
        <v>52</v>
      </c>
      <c r="AZ850" s="66" t="s">
        <v>52</v>
      </c>
    </row>
    <row r="851" spans="1:52" ht="30" customHeight="1" x14ac:dyDescent="0.3">
      <c r="A851" s="65" t="s">
        <v>3116</v>
      </c>
      <c r="B851" s="65" t="s">
        <v>1546</v>
      </c>
      <c r="C851" s="65" t="s">
        <v>589</v>
      </c>
      <c r="D851" s="75">
        <v>3.12</v>
      </c>
      <c r="E851" s="80">
        <f>단가대비표!O130</f>
        <v>0</v>
      </c>
      <c r="F851" s="79">
        <f t="shared" si="188"/>
        <v>0</v>
      </c>
      <c r="G851" s="80">
        <f>단가대비표!P130</f>
        <v>110036</v>
      </c>
      <c r="H851" s="79">
        <f t="shared" si="189"/>
        <v>343312.3</v>
      </c>
      <c r="I851" s="80">
        <f>단가대비표!V130</f>
        <v>0</v>
      </c>
      <c r="J851" s="79">
        <f t="shared" si="190"/>
        <v>0</v>
      </c>
      <c r="K851" s="80">
        <f t="shared" si="191"/>
        <v>110036</v>
      </c>
      <c r="L851" s="79">
        <f t="shared" si="192"/>
        <v>343312.3</v>
      </c>
      <c r="M851" s="65" t="s">
        <v>52</v>
      </c>
      <c r="N851" s="66" t="s">
        <v>1662</v>
      </c>
      <c r="O851" s="66" t="s">
        <v>1552</v>
      </c>
      <c r="P851" s="66" t="s">
        <v>64</v>
      </c>
      <c r="Q851" s="66" t="s">
        <v>64</v>
      </c>
      <c r="R851" s="66" t="s">
        <v>63</v>
      </c>
      <c r="S851" s="76"/>
      <c r="T851" s="76"/>
      <c r="U851" s="76"/>
      <c r="V851" s="76">
        <v>1</v>
      </c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66" t="s">
        <v>52</v>
      </c>
      <c r="AW851" s="66" t="s">
        <v>1779</v>
      </c>
      <c r="AX851" s="66" t="s">
        <v>52</v>
      </c>
      <c r="AY851" s="66" t="s">
        <v>52</v>
      </c>
      <c r="AZ851" s="66" t="s">
        <v>52</v>
      </c>
    </row>
    <row r="852" spans="1:52" ht="30" customHeight="1" x14ac:dyDescent="0.3">
      <c r="A852" s="65" t="s">
        <v>3117</v>
      </c>
      <c r="B852" s="65" t="s">
        <v>1546</v>
      </c>
      <c r="C852" s="65" t="s">
        <v>589</v>
      </c>
      <c r="D852" s="75">
        <v>0.66</v>
      </c>
      <c r="E852" s="80">
        <f>단가대비표!O131</f>
        <v>0</v>
      </c>
      <c r="F852" s="79">
        <f t="shared" si="188"/>
        <v>0</v>
      </c>
      <c r="G852" s="80">
        <f>단가대비표!P131</f>
        <v>134081</v>
      </c>
      <c r="H852" s="79">
        <f t="shared" si="189"/>
        <v>88493.4</v>
      </c>
      <c r="I852" s="80">
        <f>단가대비표!V131</f>
        <v>0</v>
      </c>
      <c r="J852" s="79">
        <f t="shared" si="190"/>
        <v>0</v>
      </c>
      <c r="K852" s="80">
        <f t="shared" si="191"/>
        <v>134081</v>
      </c>
      <c r="L852" s="79">
        <f t="shared" si="192"/>
        <v>88493.4</v>
      </c>
      <c r="M852" s="65" t="s">
        <v>52</v>
      </c>
      <c r="N852" s="66" t="s">
        <v>1662</v>
      </c>
      <c r="O852" s="66" t="s">
        <v>1555</v>
      </c>
      <c r="P852" s="66" t="s">
        <v>64</v>
      </c>
      <c r="Q852" s="66" t="s">
        <v>64</v>
      </c>
      <c r="R852" s="66" t="s">
        <v>63</v>
      </c>
      <c r="S852" s="76"/>
      <c r="T852" s="76"/>
      <c r="U852" s="76"/>
      <c r="V852" s="76">
        <v>1</v>
      </c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66" t="s">
        <v>52</v>
      </c>
      <c r="AW852" s="66" t="s">
        <v>1780</v>
      </c>
      <c r="AX852" s="66" t="s">
        <v>52</v>
      </c>
      <c r="AY852" s="66" t="s">
        <v>52</v>
      </c>
      <c r="AZ852" s="66" t="s">
        <v>52</v>
      </c>
    </row>
    <row r="853" spans="1:52" ht="30" customHeight="1" x14ac:dyDescent="0.3">
      <c r="A853" s="65" t="s">
        <v>3114</v>
      </c>
      <c r="B853" s="65" t="s">
        <v>1546</v>
      </c>
      <c r="C853" s="65" t="s">
        <v>589</v>
      </c>
      <c r="D853" s="75">
        <v>1.31</v>
      </c>
      <c r="E853" s="80">
        <f>단가대비표!O132</f>
        <v>0</v>
      </c>
      <c r="F853" s="79">
        <f t="shared" si="188"/>
        <v>0</v>
      </c>
      <c r="G853" s="80">
        <f>단가대비표!P132</f>
        <v>116674</v>
      </c>
      <c r="H853" s="79">
        <f t="shared" si="189"/>
        <v>152842.9</v>
      </c>
      <c r="I853" s="80">
        <f>단가대비표!V132</f>
        <v>0</v>
      </c>
      <c r="J853" s="79">
        <f t="shared" si="190"/>
        <v>0</v>
      </c>
      <c r="K853" s="80">
        <f t="shared" si="191"/>
        <v>116674</v>
      </c>
      <c r="L853" s="79">
        <f t="shared" si="192"/>
        <v>152842.9</v>
      </c>
      <c r="M853" s="65" t="s">
        <v>52</v>
      </c>
      <c r="N853" s="66" t="s">
        <v>1662</v>
      </c>
      <c r="O853" s="66" t="s">
        <v>1557</v>
      </c>
      <c r="P853" s="66" t="s">
        <v>64</v>
      </c>
      <c r="Q853" s="66" t="s">
        <v>64</v>
      </c>
      <c r="R853" s="66" t="s">
        <v>63</v>
      </c>
      <c r="S853" s="76"/>
      <c r="T853" s="76"/>
      <c r="U853" s="76"/>
      <c r="V853" s="76">
        <v>1</v>
      </c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66" t="s">
        <v>52</v>
      </c>
      <c r="AW853" s="66" t="s">
        <v>1781</v>
      </c>
      <c r="AX853" s="66" t="s">
        <v>52</v>
      </c>
      <c r="AY853" s="66" t="s">
        <v>52</v>
      </c>
      <c r="AZ853" s="66" t="s">
        <v>52</v>
      </c>
    </row>
    <row r="854" spans="1:52" ht="30" customHeight="1" x14ac:dyDescent="0.3">
      <c r="A854" s="65" t="s">
        <v>687</v>
      </c>
      <c r="B854" s="65" t="s">
        <v>3057</v>
      </c>
      <c r="C854" s="65" t="s">
        <v>505</v>
      </c>
      <c r="D854" s="75">
        <v>1</v>
      </c>
      <c r="E854" s="80">
        <f>ROUND(0.02*H855,2)</f>
        <v>73065.86</v>
      </c>
      <c r="F854" s="79">
        <f t="shared" si="188"/>
        <v>73065.8</v>
      </c>
      <c r="G854" s="80">
        <v>0</v>
      </c>
      <c r="H854" s="79">
        <f t="shared" si="189"/>
        <v>0</v>
      </c>
      <c r="I854" s="80">
        <v>0</v>
      </c>
      <c r="J854" s="79">
        <f t="shared" si="190"/>
        <v>0</v>
      </c>
      <c r="K854" s="80">
        <f t="shared" si="191"/>
        <v>73065.8</v>
      </c>
      <c r="L854" s="79">
        <f t="shared" si="192"/>
        <v>73065.8</v>
      </c>
      <c r="M854" s="65" t="s">
        <v>52</v>
      </c>
      <c r="N854" s="66" t="s">
        <v>1662</v>
      </c>
      <c r="O854" s="66" t="s">
        <v>510</v>
      </c>
      <c r="P854" s="66" t="s">
        <v>64</v>
      </c>
      <c r="Q854" s="66" t="s">
        <v>64</v>
      </c>
      <c r="R854" s="66" t="s">
        <v>64</v>
      </c>
      <c r="S854" s="76">
        <v>1</v>
      </c>
      <c r="T854" s="76">
        <v>0</v>
      </c>
      <c r="U854" s="76">
        <v>0.03</v>
      </c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66" t="s">
        <v>52</v>
      </c>
      <c r="AW854" s="66" t="s">
        <v>1782</v>
      </c>
      <c r="AX854" s="66" t="s">
        <v>52</v>
      </c>
      <c r="AY854" s="66" t="s">
        <v>52</v>
      </c>
      <c r="AZ854" s="66" t="s">
        <v>52</v>
      </c>
    </row>
    <row r="855" spans="1:52" ht="30" customHeight="1" x14ac:dyDescent="0.3">
      <c r="A855" s="65" t="s">
        <v>595</v>
      </c>
      <c r="B855" s="65" t="s">
        <v>52</v>
      </c>
      <c r="C855" s="65" t="s">
        <v>52</v>
      </c>
      <c r="D855" s="75"/>
      <c r="E855" s="80"/>
      <c r="F855" s="79">
        <f>TRUNC(SUMIF(N805:N854, N804, F805:F854),0)</f>
        <v>20673022</v>
      </c>
      <c r="G855" s="80"/>
      <c r="H855" s="79">
        <f>TRUNC(SUMIF(N805:N854, N804, H805:H854),0)</f>
        <v>3653293</v>
      </c>
      <c r="I855" s="80"/>
      <c r="J855" s="79">
        <f>TRUNC(SUMIF(N805:N854, N804, J805:J854),0)</f>
        <v>0</v>
      </c>
      <c r="K855" s="80"/>
      <c r="L855" s="79">
        <f>F855+H855+J855</f>
        <v>24326315</v>
      </c>
      <c r="M855" s="65" t="s">
        <v>52</v>
      </c>
      <c r="N855" s="66" t="s">
        <v>207</v>
      </c>
      <c r="O855" s="66" t="s">
        <v>207</v>
      </c>
      <c r="P855" s="66" t="s">
        <v>52</v>
      </c>
      <c r="Q855" s="66" t="s">
        <v>52</v>
      </c>
      <c r="R855" s="66" t="s">
        <v>52</v>
      </c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66" t="s">
        <v>52</v>
      </c>
      <c r="AW855" s="66" t="s">
        <v>52</v>
      </c>
      <c r="AX855" s="66" t="s">
        <v>52</v>
      </c>
      <c r="AY855" s="66" t="s">
        <v>52</v>
      </c>
      <c r="AZ855" s="66" t="s">
        <v>52</v>
      </c>
    </row>
    <row r="856" spans="1:52" ht="30" customHeight="1" x14ac:dyDescent="0.3">
      <c r="A856" s="75"/>
      <c r="B856" s="75"/>
      <c r="C856" s="75"/>
      <c r="D856" s="75"/>
      <c r="E856" s="80"/>
      <c r="F856" s="79"/>
      <c r="G856" s="80"/>
      <c r="H856" s="79"/>
      <c r="I856" s="80"/>
      <c r="J856" s="79"/>
      <c r="K856" s="80"/>
      <c r="L856" s="79"/>
      <c r="M856" s="75"/>
    </row>
    <row r="857" spans="1:52" ht="30" customHeight="1" x14ac:dyDescent="0.3">
      <c r="A857" s="230" t="s">
        <v>1783</v>
      </c>
      <c r="B857" s="230"/>
      <c r="C857" s="230"/>
      <c r="D857" s="230"/>
      <c r="E857" s="231"/>
      <c r="F857" s="232"/>
      <c r="G857" s="231"/>
      <c r="H857" s="232"/>
      <c r="I857" s="231"/>
      <c r="J857" s="232"/>
      <c r="K857" s="231"/>
      <c r="L857" s="232"/>
      <c r="M857" s="230"/>
      <c r="N857" s="78" t="s">
        <v>350</v>
      </c>
    </row>
    <row r="858" spans="1:52" ht="30" customHeight="1" x14ac:dyDescent="0.3">
      <c r="A858" s="65" t="s">
        <v>342</v>
      </c>
      <c r="B858" s="65" t="s">
        <v>1784</v>
      </c>
      <c r="C858" s="65" t="s">
        <v>176</v>
      </c>
      <c r="D858" s="75">
        <v>1</v>
      </c>
      <c r="E858" s="80">
        <f>일위대가목록!E101</f>
        <v>20687824</v>
      </c>
      <c r="F858" s="79">
        <f t="shared" ref="F858:F865" si="193">TRUNC(E858*D858,1)</f>
        <v>20687824</v>
      </c>
      <c r="G858" s="80">
        <f>일위대가목록!F101</f>
        <v>3653293</v>
      </c>
      <c r="H858" s="79">
        <f t="shared" ref="H858:H865" si="194">TRUNC(G858*D858,1)</f>
        <v>3653293</v>
      </c>
      <c r="I858" s="80">
        <f>일위대가목록!G101</f>
        <v>0</v>
      </c>
      <c r="J858" s="79">
        <f t="shared" ref="J858:J865" si="195">TRUNC(I858*D858,1)</f>
        <v>0</v>
      </c>
      <c r="K858" s="80">
        <f t="shared" ref="K858:L865" si="196">TRUNC(E858+G858+I858,1)</f>
        <v>24341117</v>
      </c>
      <c r="L858" s="79">
        <f t="shared" si="196"/>
        <v>24341117</v>
      </c>
      <c r="M858" s="65" t="s">
        <v>177</v>
      </c>
      <c r="N858" s="66" t="s">
        <v>52</v>
      </c>
      <c r="O858" s="66" t="s">
        <v>1785</v>
      </c>
      <c r="P858" s="66" t="s">
        <v>63</v>
      </c>
      <c r="Q858" s="66" t="s">
        <v>64</v>
      </c>
      <c r="R858" s="66" t="s">
        <v>64</v>
      </c>
      <c r="S858" s="76"/>
      <c r="T858" s="76"/>
      <c r="U858" s="76"/>
      <c r="V858" s="76">
        <v>1</v>
      </c>
      <c r="W858" s="76"/>
      <c r="X858" s="76">
        <v>3</v>
      </c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66" t="s">
        <v>1370</v>
      </c>
      <c r="AW858" s="66" t="s">
        <v>1786</v>
      </c>
      <c r="AX858" s="66" t="s">
        <v>52</v>
      </c>
      <c r="AY858" s="66" t="s">
        <v>52</v>
      </c>
      <c r="AZ858" s="66" t="s">
        <v>52</v>
      </c>
    </row>
    <row r="859" spans="1:52" ht="30" customHeight="1" x14ac:dyDescent="0.3">
      <c r="A859" s="65" t="s">
        <v>1372</v>
      </c>
      <c r="B859" s="65" t="s">
        <v>1373</v>
      </c>
      <c r="C859" s="65" t="s">
        <v>505</v>
      </c>
      <c r="D859" s="75">
        <v>1</v>
      </c>
      <c r="E859" s="80">
        <f>TRUNC(SUMIF(V858:V865, RIGHTB(O859, 1), F858:F865)*U859, 2)</f>
        <v>20687824</v>
      </c>
      <c r="F859" s="79">
        <f t="shared" si="193"/>
        <v>20687824</v>
      </c>
      <c r="G859" s="80">
        <v>0</v>
      </c>
      <c r="H859" s="79">
        <f t="shared" si="194"/>
        <v>0</v>
      </c>
      <c r="I859" s="80">
        <v>0</v>
      </c>
      <c r="J859" s="79">
        <f t="shared" si="195"/>
        <v>0</v>
      </c>
      <c r="K859" s="80">
        <f t="shared" si="196"/>
        <v>20687824</v>
      </c>
      <c r="L859" s="79">
        <f t="shared" si="196"/>
        <v>20687824</v>
      </c>
      <c r="M859" s="65" t="s">
        <v>52</v>
      </c>
      <c r="N859" s="66" t="s">
        <v>350</v>
      </c>
      <c r="O859" s="66" t="s">
        <v>510</v>
      </c>
      <c r="P859" s="66" t="s">
        <v>64</v>
      </c>
      <c r="Q859" s="66" t="s">
        <v>64</v>
      </c>
      <c r="R859" s="66" t="s">
        <v>64</v>
      </c>
      <c r="S859" s="76">
        <v>0</v>
      </c>
      <c r="T859" s="76">
        <v>0</v>
      </c>
      <c r="U859" s="76">
        <v>1</v>
      </c>
      <c r="V859" s="76"/>
      <c r="W859" s="76">
        <v>2</v>
      </c>
      <c r="X859" s="76"/>
      <c r="Y859" s="76"/>
      <c r="Z859" s="76">
        <v>5</v>
      </c>
      <c r="AA859" s="76">
        <v>6</v>
      </c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66" t="s">
        <v>52</v>
      </c>
      <c r="AW859" s="66" t="s">
        <v>1787</v>
      </c>
      <c r="AX859" s="66" t="s">
        <v>52</v>
      </c>
      <c r="AY859" s="66" t="s">
        <v>52</v>
      </c>
      <c r="AZ859" s="66" t="s">
        <v>52</v>
      </c>
    </row>
    <row r="860" spans="1:52" ht="30" customHeight="1" x14ac:dyDescent="0.3">
      <c r="A860" s="65" t="s">
        <v>1375</v>
      </c>
      <c r="B860" s="65" t="s">
        <v>1376</v>
      </c>
      <c r="C860" s="65" t="s">
        <v>505</v>
      </c>
      <c r="D860" s="75">
        <v>1</v>
      </c>
      <c r="E860" s="80">
        <f>TRUNC(SUMIF(W858:W865, RIGHTB(O860, 1), F858:F865)*U860, 2)</f>
        <v>213084.58</v>
      </c>
      <c r="F860" s="79">
        <f t="shared" si="193"/>
        <v>213084.5</v>
      </c>
      <c r="G860" s="80">
        <v>0</v>
      </c>
      <c r="H860" s="79">
        <f t="shared" si="194"/>
        <v>0</v>
      </c>
      <c r="I860" s="80">
        <v>0</v>
      </c>
      <c r="J860" s="79">
        <f t="shared" si="195"/>
        <v>0</v>
      </c>
      <c r="K860" s="80">
        <f t="shared" si="196"/>
        <v>213084.5</v>
      </c>
      <c r="L860" s="79">
        <f t="shared" si="196"/>
        <v>213084.5</v>
      </c>
      <c r="M860" s="65" t="s">
        <v>52</v>
      </c>
      <c r="N860" s="66" t="s">
        <v>350</v>
      </c>
      <c r="O860" s="66" t="s">
        <v>542</v>
      </c>
      <c r="P860" s="66" t="s">
        <v>64</v>
      </c>
      <c r="Q860" s="66" t="s">
        <v>64</v>
      </c>
      <c r="R860" s="66" t="s">
        <v>64</v>
      </c>
      <c r="S860" s="76">
        <v>0</v>
      </c>
      <c r="T860" s="76">
        <v>0</v>
      </c>
      <c r="U860" s="76">
        <v>1.03E-2</v>
      </c>
      <c r="V860" s="76"/>
      <c r="W860" s="76"/>
      <c r="X860" s="76"/>
      <c r="Y860" s="76"/>
      <c r="Z860" s="76">
        <v>5</v>
      </c>
      <c r="AA860" s="76">
        <v>6</v>
      </c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66" t="s">
        <v>52</v>
      </c>
      <c r="AW860" s="66" t="s">
        <v>1788</v>
      </c>
      <c r="AX860" s="66" t="s">
        <v>52</v>
      </c>
      <c r="AY860" s="66" t="s">
        <v>52</v>
      </c>
      <c r="AZ860" s="66" t="s">
        <v>52</v>
      </c>
    </row>
    <row r="861" spans="1:52" ht="30" customHeight="1" x14ac:dyDescent="0.3">
      <c r="A861" s="65" t="s">
        <v>1378</v>
      </c>
      <c r="B861" s="65" t="s">
        <v>3054</v>
      </c>
      <c r="C861" s="65" t="s">
        <v>505</v>
      </c>
      <c r="D861" s="75">
        <v>1</v>
      </c>
      <c r="E861" s="80">
        <f>ROUND(1.1453*SUM(H858),2)</f>
        <v>4184116.47</v>
      </c>
      <c r="F861" s="79">
        <f t="shared" si="193"/>
        <v>4184116.4</v>
      </c>
      <c r="G861" s="80">
        <v>0</v>
      </c>
      <c r="H861" s="79">
        <f t="shared" si="194"/>
        <v>0</v>
      </c>
      <c r="I861" s="80">
        <v>0</v>
      </c>
      <c r="J861" s="79">
        <f t="shared" si="195"/>
        <v>0</v>
      </c>
      <c r="K861" s="80">
        <f t="shared" si="196"/>
        <v>4184116.4</v>
      </c>
      <c r="L861" s="79">
        <f t="shared" si="196"/>
        <v>4184116.4</v>
      </c>
      <c r="M861" s="65" t="s">
        <v>52</v>
      </c>
      <c r="N861" s="66" t="s">
        <v>350</v>
      </c>
      <c r="O861" s="66" t="s">
        <v>914</v>
      </c>
      <c r="P861" s="66" t="s">
        <v>64</v>
      </c>
      <c r="Q861" s="66" t="s">
        <v>64</v>
      </c>
      <c r="R861" s="66" t="s">
        <v>64</v>
      </c>
      <c r="S861" s="76">
        <v>1</v>
      </c>
      <c r="T861" s="76">
        <v>0</v>
      </c>
      <c r="U861" s="76">
        <v>1.2453000000000001</v>
      </c>
      <c r="V861" s="76"/>
      <c r="W861" s="76"/>
      <c r="X861" s="76"/>
      <c r="Y861" s="76">
        <v>4</v>
      </c>
      <c r="Z861" s="76"/>
      <c r="AA861" s="76">
        <v>6</v>
      </c>
      <c r="AB861" s="76">
        <v>7</v>
      </c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66" t="s">
        <v>52</v>
      </c>
      <c r="AW861" s="66" t="s">
        <v>1789</v>
      </c>
      <c r="AX861" s="66" t="s">
        <v>52</v>
      </c>
      <c r="AY861" s="66" t="s">
        <v>52</v>
      </c>
      <c r="AZ861" s="66" t="s">
        <v>52</v>
      </c>
    </row>
    <row r="862" spans="1:52" ht="30" customHeight="1" x14ac:dyDescent="0.3">
      <c r="A862" s="65" t="s">
        <v>1380</v>
      </c>
      <c r="B862" s="65" t="s">
        <v>1381</v>
      </c>
      <c r="C862" s="65" t="s">
        <v>505</v>
      </c>
      <c r="D862" s="75">
        <v>1</v>
      </c>
      <c r="E862" s="80">
        <f>TRUNC(SUMIF(Y858:Y865, RIGHTB(O862, 1), F858:F865)*U862, 2)</f>
        <v>1460256.62</v>
      </c>
      <c r="F862" s="79">
        <f t="shared" si="193"/>
        <v>1460256.6</v>
      </c>
      <c r="G862" s="80">
        <v>0</v>
      </c>
      <c r="H862" s="79">
        <f t="shared" si="194"/>
        <v>0</v>
      </c>
      <c r="I862" s="80">
        <v>0</v>
      </c>
      <c r="J862" s="79">
        <f t="shared" si="195"/>
        <v>0</v>
      </c>
      <c r="K862" s="80">
        <f t="shared" si="196"/>
        <v>1460256.6</v>
      </c>
      <c r="L862" s="79">
        <f t="shared" si="196"/>
        <v>1460256.6</v>
      </c>
      <c r="M862" s="65" t="s">
        <v>52</v>
      </c>
      <c r="N862" s="66" t="s">
        <v>350</v>
      </c>
      <c r="O862" s="66" t="s">
        <v>1382</v>
      </c>
      <c r="P862" s="66" t="s">
        <v>64</v>
      </c>
      <c r="Q862" s="66" t="s">
        <v>64</v>
      </c>
      <c r="R862" s="66" t="s">
        <v>64</v>
      </c>
      <c r="S862" s="76">
        <v>0</v>
      </c>
      <c r="T862" s="76">
        <v>0</v>
      </c>
      <c r="U862" s="76">
        <v>0.34899999999999998</v>
      </c>
      <c r="V862" s="76"/>
      <c r="W862" s="76"/>
      <c r="X862" s="76"/>
      <c r="Y862" s="76"/>
      <c r="Z862" s="76"/>
      <c r="AA862" s="76">
        <v>6</v>
      </c>
      <c r="AB862" s="76">
        <v>7</v>
      </c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66" t="s">
        <v>52</v>
      </c>
      <c r="AW862" s="66" t="s">
        <v>1790</v>
      </c>
      <c r="AX862" s="66" t="s">
        <v>52</v>
      </c>
      <c r="AY862" s="66" t="s">
        <v>52</v>
      </c>
      <c r="AZ862" s="66" t="s">
        <v>52</v>
      </c>
    </row>
    <row r="863" spans="1:52" ht="30" customHeight="1" x14ac:dyDescent="0.3">
      <c r="A863" s="65" t="s">
        <v>1384</v>
      </c>
      <c r="B863" s="65" t="s">
        <v>1385</v>
      </c>
      <c r="C863" s="65" t="s">
        <v>505</v>
      </c>
      <c r="D863" s="75">
        <v>1</v>
      </c>
      <c r="E863" s="80">
        <f>TRUNC(SUMIF(Z858:Z865, RIGHTB(O863, 1), F858:F865)*U863, 2)</f>
        <v>1870631.31</v>
      </c>
      <c r="F863" s="79">
        <f t="shared" si="193"/>
        <v>1870631.3</v>
      </c>
      <c r="G863" s="80">
        <v>0</v>
      </c>
      <c r="H863" s="79">
        <f t="shared" si="194"/>
        <v>0</v>
      </c>
      <c r="I863" s="80">
        <v>0</v>
      </c>
      <c r="J863" s="79">
        <f t="shared" si="195"/>
        <v>0</v>
      </c>
      <c r="K863" s="80">
        <f t="shared" si="196"/>
        <v>1870631.3</v>
      </c>
      <c r="L863" s="79">
        <f t="shared" si="196"/>
        <v>1870631.3</v>
      </c>
      <c r="M863" s="65" t="s">
        <v>52</v>
      </c>
      <c r="N863" s="66" t="s">
        <v>350</v>
      </c>
      <c r="O863" s="66" t="s">
        <v>1386</v>
      </c>
      <c r="P863" s="66" t="s">
        <v>64</v>
      </c>
      <c r="Q863" s="66" t="s">
        <v>64</v>
      </c>
      <c r="R863" s="66" t="s">
        <v>64</v>
      </c>
      <c r="S863" s="76">
        <v>0</v>
      </c>
      <c r="T863" s="76">
        <v>0</v>
      </c>
      <c r="U863" s="76">
        <v>8.9499999999999996E-2</v>
      </c>
      <c r="V863" s="76"/>
      <c r="W863" s="76"/>
      <c r="X863" s="76"/>
      <c r="Y863" s="76"/>
      <c r="Z863" s="76"/>
      <c r="AA863" s="76">
        <v>6</v>
      </c>
      <c r="AB863" s="76">
        <v>7</v>
      </c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66" t="s">
        <v>52</v>
      </c>
      <c r="AW863" s="66" t="s">
        <v>1791</v>
      </c>
      <c r="AX863" s="66" t="s">
        <v>52</v>
      </c>
      <c r="AY863" s="66" t="s">
        <v>52</v>
      </c>
      <c r="AZ863" s="66" t="s">
        <v>52</v>
      </c>
    </row>
    <row r="864" spans="1:52" ht="30" customHeight="1" x14ac:dyDescent="0.3">
      <c r="A864" s="65" t="s">
        <v>1388</v>
      </c>
      <c r="B864" s="65" t="s">
        <v>1389</v>
      </c>
      <c r="C864" s="65" t="s">
        <v>505</v>
      </c>
      <c r="D864" s="75">
        <v>1</v>
      </c>
      <c r="E864" s="80">
        <f>TRUNC(SUMIF(AA858:AA865, RIGHTB(O864, 1), F858:F865)*U864, 2)</f>
        <v>1989113.89</v>
      </c>
      <c r="F864" s="79">
        <f t="shared" si="193"/>
        <v>1989113.8</v>
      </c>
      <c r="G864" s="80">
        <v>0</v>
      </c>
      <c r="H864" s="79">
        <f t="shared" si="194"/>
        <v>0</v>
      </c>
      <c r="I864" s="80">
        <v>0</v>
      </c>
      <c r="J864" s="79">
        <f t="shared" si="195"/>
        <v>0</v>
      </c>
      <c r="K864" s="80">
        <f t="shared" si="196"/>
        <v>1989113.8</v>
      </c>
      <c r="L864" s="79">
        <f t="shared" si="196"/>
        <v>1989113.8</v>
      </c>
      <c r="M864" s="65" t="s">
        <v>52</v>
      </c>
      <c r="N864" s="66" t="s">
        <v>350</v>
      </c>
      <c r="O864" s="66" t="s">
        <v>1390</v>
      </c>
      <c r="P864" s="66" t="s">
        <v>64</v>
      </c>
      <c r="Q864" s="66" t="s">
        <v>64</v>
      </c>
      <c r="R864" s="66" t="s">
        <v>64</v>
      </c>
      <c r="S864" s="76">
        <v>0</v>
      </c>
      <c r="T864" s="76">
        <v>0</v>
      </c>
      <c r="U864" s="76">
        <v>7.0000000000000007E-2</v>
      </c>
      <c r="V864" s="76"/>
      <c r="W864" s="76"/>
      <c r="X864" s="76"/>
      <c r="Y864" s="76"/>
      <c r="Z864" s="76"/>
      <c r="AA864" s="76"/>
      <c r="AB864" s="76">
        <v>7</v>
      </c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66" t="s">
        <v>52</v>
      </c>
      <c r="AW864" s="66" t="s">
        <v>1792</v>
      </c>
      <c r="AX864" s="66" t="s">
        <v>52</v>
      </c>
      <c r="AY864" s="66" t="s">
        <v>52</v>
      </c>
      <c r="AZ864" s="66" t="s">
        <v>52</v>
      </c>
    </row>
    <row r="865" spans="1:52" ht="30" customHeight="1" x14ac:dyDescent="0.3">
      <c r="A865" s="65" t="s">
        <v>1392</v>
      </c>
      <c r="B865" s="65" t="s">
        <v>1393</v>
      </c>
      <c r="C865" s="65" t="s">
        <v>505</v>
      </c>
      <c r="D865" s="75">
        <v>1</v>
      </c>
      <c r="E865" s="80">
        <f>TRUNC(SUMIF(AB858:AB865, RIGHTB(O865, 1), F858:F865)*U865, 2)</f>
        <v>2376029.52</v>
      </c>
      <c r="F865" s="79">
        <f t="shared" si="193"/>
        <v>2376029.5</v>
      </c>
      <c r="G865" s="80">
        <v>0</v>
      </c>
      <c r="H865" s="79">
        <f t="shared" si="194"/>
        <v>0</v>
      </c>
      <c r="I865" s="80">
        <v>0</v>
      </c>
      <c r="J865" s="79">
        <f t="shared" si="195"/>
        <v>0</v>
      </c>
      <c r="K865" s="80">
        <f t="shared" si="196"/>
        <v>2376029.5</v>
      </c>
      <c r="L865" s="79">
        <f t="shared" si="196"/>
        <v>2376029.5</v>
      </c>
      <c r="M865" s="65" t="s">
        <v>52</v>
      </c>
      <c r="N865" s="66" t="s">
        <v>350</v>
      </c>
      <c r="O865" s="66" t="s">
        <v>1394</v>
      </c>
      <c r="P865" s="66" t="s">
        <v>64</v>
      </c>
      <c r="Q865" s="66" t="s">
        <v>64</v>
      </c>
      <c r="R865" s="66" t="s">
        <v>64</v>
      </c>
      <c r="S865" s="76">
        <v>0</v>
      </c>
      <c r="T865" s="76">
        <v>0</v>
      </c>
      <c r="U865" s="76">
        <v>0.25</v>
      </c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66" t="s">
        <v>52</v>
      </c>
      <c r="AW865" s="66" t="s">
        <v>1793</v>
      </c>
      <c r="AX865" s="66" t="s">
        <v>52</v>
      </c>
      <c r="AY865" s="66" t="s">
        <v>52</v>
      </c>
      <c r="AZ865" s="66" t="s">
        <v>52</v>
      </c>
    </row>
    <row r="866" spans="1:52" ht="30" customHeight="1" x14ac:dyDescent="0.3">
      <c r="A866" s="65" t="s">
        <v>595</v>
      </c>
      <c r="B866" s="65" t="s">
        <v>52</v>
      </c>
      <c r="C866" s="65" t="s">
        <v>52</v>
      </c>
      <c r="D866" s="75"/>
      <c r="E866" s="80"/>
      <c r="F866" s="79">
        <f>TRUNC(SUMIF(N858:N865, N857, F858:F865),0)</f>
        <v>32781056</v>
      </c>
      <c r="G866" s="80"/>
      <c r="H866" s="79">
        <f>TRUNC(SUMIF(N858:N865, N857, H858:H865),0)</f>
        <v>0</v>
      </c>
      <c r="I866" s="80"/>
      <c r="J866" s="79">
        <f>TRUNC(SUMIF(N858:N865, N857, J858:J865),0)</f>
        <v>0</v>
      </c>
      <c r="K866" s="80"/>
      <c r="L866" s="79">
        <f>F866+H866+J866</f>
        <v>32781056</v>
      </c>
      <c r="M866" s="65" t="s">
        <v>52</v>
      </c>
      <c r="N866" s="66" t="s">
        <v>207</v>
      </c>
      <c r="O866" s="66" t="s">
        <v>207</v>
      </c>
      <c r="P866" s="66" t="s">
        <v>52</v>
      </c>
      <c r="Q866" s="66" t="s">
        <v>52</v>
      </c>
      <c r="R866" s="66" t="s">
        <v>52</v>
      </c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66" t="s">
        <v>52</v>
      </c>
      <c r="AW866" s="66" t="s">
        <v>52</v>
      </c>
      <c r="AX866" s="66" t="s">
        <v>52</v>
      </c>
      <c r="AY866" s="66" t="s">
        <v>52</v>
      </c>
      <c r="AZ866" s="66" t="s">
        <v>52</v>
      </c>
    </row>
    <row r="867" spans="1:52" ht="30" customHeight="1" x14ac:dyDescent="0.3">
      <c r="A867" s="75"/>
      <c r="B867" s="75"/>
      <c r="C867" s="75"/>
      <c r="D867" s="75"/>
      <c r="E867" s="80"/>
      <c r="F867" s="79"/>
      <c r="G867" s="80"/>
      <c r="H867" s="79"/>
      <c r="I867" s="80"/>
      <c r="J867" s="79"/>
      <c r="K867" s="80"/>
      <c r="L867" s="79"/>
      <c r="M867" s="75"/>
    </row>
    <row r="868" spans="1:52" ht="30" customHeight="1" x14ac:dyDescent="0.3">
      <c r="A868" s="230" t="s">
        <v>1794</v>
      </c>
      <c r="B868" s="230"/>
      <c r="C868" s="230"/>
      <c r="D868" s="230"/>
      <c r="E868" s="231"/>
      <c r="F868" s="232"/>
      <c r="G868" s="231"/>
      <c r="H868" s="232"/>
      <c r="I868" s="231"/>
      <c r="J868" s="232"/>
      <c r="K868" s="231"/>
      <c r="L868" s="232"/>
      <c r="M868" s="230"/>
      <c r="N868" s="78" t="s">
        <v>1785</v>
      </c>
    </row>
    <row r="869" spans="1:52" ht="30" customHeight="1" x14ac:dyDescent="0.3">
      <c r="A869" s="65" t="s">
        <v>1398</v>
      </c>
      <c r="B869" s="65" t="s">
        <v>1399</v>
      </c>
      <c r="C869" s="65" t="s">
        <v>176</v>
      </c>
      <c r="D869" s="75">
        <v>1</v>
      </c>
      <c r="E869" s="80">
        <f>단가대비표!O259</f>
        <v>2720500</v>
      </c>
      <c r="F869" s="79">
        <f t="shared" ref="F869:F900" si="197">TRUNC(E869*D869,1)</f>
        <v>2720500</v>
      </c>
      <c r="G869" s="80">
        <f>단가대비표!P259</f>
        <v>0</v>
      </c>
      <c r="H869" s="79">
        <f t="shared" ref="H869:H900" si="198">TRUNC(G869*D869,1)</f>
        <v>0</v>
      </c>
      <c r="I869" s="80">
        <f>단가대비표!V259</f>
        <v>0</v>
      </c>
      <c r="J869" s="79">
        <f t="shared" ref="J869:J900" si="199">TRUNC(I869*D869,1)</f>
        <v>0</v>
      </c>
      <c r="K869" s="80">
        <f t="shared" ref="K869:K900" si="200">TRUNC(E869+G869+I869,1)</f>
        <v>2720500</v>
      </c>
      <c r="L869" s="79">
        <f t="shared" ref="L869:L900" si="201">TRUNC(F869+H869+J869,1)</f>
        <v>2720500</v>
      </c>
      <c r="M869" s="65" t="s">
        <v>52</v>
      </c>
      <c r="N869" s="66" t="s">
        <v>1785</v>
      </c>
      <c r="O869" s="66" t="s">
        <v>1796</v>
      </c>
      <c r="P869" s="66" t="s">
        <v>64</v>
      </c>
      <c r="Q869" s="66" t="s">
        <v>64</v>
      </c>
      <c r="R869" s="66" t="s">
        <v>63</v>
      </c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66" t="s">
        <v>52</v>
      </c>
      <c r="AW869" s="66" t="s">
        <v>1797</v>
      </c>
      <c r="AX869" s="66" t="s">
        <v>52</v>
      </c>
      <c r="AY869" s="66" t="s">
        <v>52</v>
      </c>
      <c r="AZ869" s="66" t="s">
        <v>52</v>
      </c>
    </row>
    <row r="870" spans="1:52" ht="30" customHeight="1" x14ac:dyDescent="0.3">
      <c r="A870" s="65" t="s">
        <v>1402</v>
      </c>
      <c r="B870" s="65" t="s">
        <v>52</v>
      </c>
      <c r="C870" s="65" t="s">
        <v>137</v>
      </c>
      <c r="D870" s="75">
        <v>3</v>
      </c>
      <c r="E870" s="80">
        <f>단가대비표!O260</f>
        <v>39500</v>
      </c>
      <c r="F870" s="79">
        <f t="shared" si="197"/>
        <v>118500</v>
      </c>
      <c r="G870" s="80">
        <f>단가대비표!P260</f>
        <v>0</v>
      </c>
      <c r="H870" s="79">
        <f t="shared" si="198"/>
        <v>0</v>
      </c>
      <c r="I870" s="80">
        <f>단가대비표!V260</f>
        <v>0</v>
      </c>
      <c r="J870" s="79">
        <f t="shared" si="199"/>
        <v>0</v>
      </c>
      <c r="K870" s="80">
        <f t="shared" si="200"/>
        <v>39500</v>
      </c>
      <c r="L870" s="79">
        <f t="shared" si="201"/>
        <v>118500</v>
      </c>
      <c r="M870" s="65" t="s">
        <v>52</v>
      </c>
      <c r="N870" s="66" t="s">
        <v>1785</v>
      </c>
      <c r="O870" s="66" t="s">
        <v>1798</v>
      </c>
      <c r="P870" s="66" t="s">
        <v>64</v>
      </c>
      <c r="Q870" s="66" t="s">
        <v>64</v>
      </c>
      <c r="R870" s="66" t="s">
        <v>63</v>
      </c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66" t="s">
        <v>52</v>
      </c>
      <c r="AW870" s="66" t="s">
        <v>1799</v>
      </c>
      <c r="AX870" s="66" t="s">
        <v>52</v>
      </c>
      <c r="AY870" s="66" t="s">
        <v>52</v>
      </c>
      <c r="AZ870" s="66" t="s">
        <v>52</v>
      </c>
    </row>
    <row r="871" spans="1:52" ht="30" customHeight="1" x14ac:dyDescent="0.3">
      <c r="A871" s="65" t="s">
        <v>1405</v>
      </c>
      <c r="B871" s="65" t="s">
        <v>1406</v>
      </c>
      <c r="C871" s="65" t="s">
        <v>137</v>
      </c>
      <c r="D871" s="75">
        <v>2</v>
      </c>
      <c r="E871" s="80">
        <f>단가대비표!O261</f>
        <v>5690</v>
      </c>
      <c r="F871" s="79">
        <f t="shared" si="197"/>
        <v>11380</v>
      </c>
      <c r="G871" s="80">
        <f>단가대비표!P261</f>
        <v>0</v>
      </c>
      <c r="H871" s="79">
        <f t="shared" si="198"/>
        <v>0</v>
      </c>
      <c r="I871" s="80">
        <f>단가대비표!V261</f>
        <v>0</v>
      </c>
      <c r="J871" s="79">
        <f t="shared" si="199"/>
        <v>0</v>
      </c>
      <c r="K871" s="80">
        <f t="shared" si="200"/>
        <v>5690</v>
      </c>
      <c r="L871" s="79">
        <f t="shared" si="201"/>
        <v>11380</v>
      </c>
      <c r="M871" s="65" t="s">
        <v>52</v>
      </c>
      <c r="N871" s="66" t="s">
        <v>1785</v>
      </c>
      <c r="O871" s="66" t="s">
        <v>1800</v>
      </c>
      <c r="P871" s="66" t="s">
        <v>64</v>
      </c>
      <c r="Q871" s="66" t="s">
        <v>64</v>
      </c>
      <c r="R871" s="66" t="s">
        <v>63</v>
      </c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66" t="s">
        <v>52</v>
      </c>
      <c r="AW871" s="66" t="s">
        <v>1801</v>
      </c>
      <c r="AX871" s="66" t="s">
        <v>52</v>
      </c>
      <c r="AY871" s="66" t="s">
        <v>52</v>
      </c>
      <c r="AZ871" s="66" t="s">
        <v>52</v>
      </c>
    </row>
    <row r="872" spans="1:52" ht="30" customHeight="1" x14ac:dyDescent="0.3">
      <c r="A872" s="65" t="s">
        <v>1409</v>
      </c>
      <c r="B872" s="65" t="s">
        <v>52</v>
      </c>
      <c r="C872" s="65" t="s">
        <v>137</v>
      </c>
      <c r="D872" s="75">
        <v>2</v>
      </c>
      <c r="E872" s="80">
        <f>단가대비표!O262</f>
        <v>10000</v>
      </c>
      <c r="F872" s="79">
        <f t="shared" si="197"/>
        <v>20000</v>
      </c>
      <c r="G872" s="80">
        <f>단가대비표!P262</f>
        <v>0</v>
      </c>
      <c r="H872" s="79">
        <f t="shared" si="198"/>
        <v>0</v>
      </c>
      <c r="I872" s="80">
        <f>단가대비표!V262</f>
        <v>0</v>
      </c>
      <c r="J872" s="79">
        <f t="shared" si="199"/>
        <v>0</v>
      </c>
      <c r="K872" s="80">
        <f t="shared" si="200"/>
        <v>10000</v>
      </c>
      <c r="L872" s="79">
        <f t="shared" si="201"/>
        <v>20000</v>
      </c>
      <c r="M872" s="65" t="s">
        <v>52</v>
      </c>
      <c r="N872" s="66" t="s">
        <v>1785</v>
      </c>
      <c r="O872" s="66" t="s">
        <v>1802</v>
      </c>
      <c r="P872" s="66" t="s">
        <v>64</v>
      </c>
      <c r="Q872" s="66" t="s">
        <v>64</v>
      </c>
      <c r="R872" s="66" t="s">
        <v>63</v>
      </c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66" t="s">
        <v>52</v>
      </c>
      <c r="AW872" s="66" t="s">
        <v>1803</v>
      </c>
      <c r="AX872" s="66" t="s">
        <v>52</v>
      </c>
      <c r="AY872" s="66" t="s">
        <v>52</v>
      </c>
      <c r="AZ872" s="66" t="s">
        <v>52</v>
      </c>
    </row>
    <row r="873" spans="1:52" ht="30" customHeight="1" x14ac:dyDescent="0.3">
      <c r="A873" s="65" t="s">
        <v>1412</v>
      </c>
      <c r="B873" s="65" t="s">
        <v>1413</v>
      </c>
      <c r="C873" s="65" t="s">
        <v>137</v>
      </c>
      <c r="D873" s="75">
        <v>2</v>
      </c>
      <c r="E873" s="80">
        <f>단가대비표!O263</f>
        <v>5690</v>
      </c>
      <c r="F873" s="79">
        <f t="shared" si="197"/>
        <v>11380</v>
      </c>
      <c r="G873" s="80">
        <f>단가대비표!P263</f>
        <v>0</v>
      </c>
      <c r="H873" s="79">
        <f t="shared" si="198"/>
        <v>0</v>
      </c>
      <c r="I873" s="80">
        <f>단가대비표!V263</f>
        <v>0</v>
      </c>
      <c r="J873" s="79">
        <f t="shared" si="199"/>
        <v>0</v>
      </c>
      <c r="K873" s="80">
        <f t="shared" si="200"/>
        <v>5690</v>
      </c>
      <c r="L873" s="79">
        <f t="shared" si="201"/>
        <v>11380</v>
      </c>
      <c r="M873" s="65" t="s">
        <v>52</v>
      </c>
      <c r="N873" s="66" t="s">
        <v>1785</v>
      </c>
      <c r="O873" s="66" t="s">
        <v>1804</v>
      </c>
      <c r="P873" s="66" t="s">
        <v>64</v>
      </c>
      <c r="Q873" s="66" t="s">
        <v>64</v>
      </c>
      <c r="R873" s="66" t="s">
        <v>63</v>
      </c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66" t="s">
        <v>52</v>
      </c>
      <c r="AW873" s="66" t="s">
        <v>1805</v>
      </c>
      <c r="AX873" s="66" t="s">
        <v>52</v>
      </c>
      <c r="AY873" s="66" t="s">
        <v>52</v>
      </c>
      <c r="AZ873" s="66" t="s">
        <v>52</v>
      </c>
    </row>
    <row r="874" spans="1:52" ht="30" customHeight="1" x14ac:dyDescent="0.3">
      <c r="A874" s="65" t="s">
        <v>1416</v>
      </c>
      <c r="B874" s="65" t="s">
        <v>1417</v>
      </c>
      <c r="C874" s="65" t="s">
        <v>137</v>
      </c>
      <c r="D874" s="75">
        <v>2</v>
      </c>
      <c r="E874" s="80">
        <f>단가대비표!O264</f>
        <v>36000</v>
      </c>
      <c r="F874" s="79">
        <f t="shared" si="197"/>
        <v>72000</v>
      </c>
      <c r="G874" s="80">
        <f>단가대비표!P264</f>
        <v>0</v>
      </c>
      <c r="H874" s="79">
        <f t="shared" si="198"/>
        <v>0</v>
      </c>
      <c r="I874" s="80">
        <f>단가대비표!V264</f>
        <v>0</v>
      </c>
      <c r="J874" s="79">
        <f t="shared" si="199"/>
        <v>0</v>
      </c>
      <c r="K874" s="80">
        <f t="shared" si="200"/>
        <v>36000</v>
      </c>
      <c r="L874" s="79">
        <f t="shared" si="201"/>
        <v>72000</v>
      </c>
      <c r="M874" s="65" t="s">
        <v>52</v>
      </c>
      <c r="N874" s="66" t="s">
        <v>1785</v>
      </c>
      <c r="O874" s="66" t="s">
        <v>1806</v>
      </c>
      <c r="P874" s="66" t="s">
        <v>64</v>
      </c>
      <c r="Q874" s="66" t="s">
        <v>64</v>
      </c>
      <c r="R874" s="66" t="s">
        <v>63</v>
      </c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66" t="s">
        <v>52</v>
      </c>
      <c r="AW874" s="66" t="s">
        <v>1807</v>
      </c>
      <c r="AX874" s="66" t="s">
        <v>52</v>
      </c>
      <c r="AY874" s="66" t="s">
        <v>52</v>
      </c>
      <c r="AZ874" s="66" t="s">
        <v>52</v>
      </c>
    </row>
    <row r="875" spans="1:52" ht="30" customHeight="1" x14ac:dyDescent="0.3">
      <c r="A875" s="65" t="s">
        <v>1420</v>
      </c>
      <c r="B875" s="65" t="s">
        <v>1421</v>
      </c>
      <c r="C875" s="65" t="s">
        <v>137</v>
      </c>
      <c r="D875" s="75">
        <v>3</v>
      </c>
      <c r="E875" s="80">
        <f>단가대비표!O265</f>
        <v>3000</v>
      </c>
      <c r="F875" s="79">
        <f t="shared" si="197"/>
        <v>9000</v>
      </c>
      <c r="G875" s="80">
        <f>단가대비표!P265</f>
        <v>0</v>
      </c>
      <c r="H875" s="79">
        <f t="shared" si="198"/>
        <v>0</v>
      </c>
      <c r="I875" s="80">
        <f>단가대비표!V265</f>
        <v>0</v>
      </c>
      <c r="J875" s="79">
        <f t="shared" si="199"/>
        <v>0</v>
      </c>
      <c r="K875" s="80">
        <f t="shared" si="200"/>
        <v>3000</v>
      </c>
      <c r="L875" s="79">
        <f t="shared" si="201"/>
        <v>9000</v>
      </c>
      <c r="M875" s="65" t="s">
        <v>52</v>
      </c>
      <c r="N875" s="66" t="s">
        <v>1785</v>
      </c>
      <c r="O875" s="66" t="s">
        <v>1808</v>
      </c>
      <c r="P875" s="66" t="s">
        <v>64</v>
      </c>
      <c r="Q875" s="66" t="s">
        <v>64</v>
      </c>
      <c r="R875" s="66" t="s">
        <v>63</v>
      </c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66" t="s">
        <v>52</v>
      </c>
      <c r="AW875" s="66" t="s">
        <v>1809</v>
      </c>
      <c r="AX875" s="66" t="s">
        <v>52</v>
      </c>
      <c r="AY875" s="66" t="s">
        <v>52</v>
      </c>
      <c r="AZ875" s="66" t="s">
        <v>52</v>
      </c>
    </row>
    <row r="876" spans="1:52" ht="30" customHeight="1" x14ac:dyDescent="0.3">
      <c r="A876" s="65" t="s">
        <v>1424</v>
      </c>
      <c r="B876" s="65" t="s">
        <v>1425</v>
      </c>
      <c r="C876" s="65" t="s">
        <v>137</v>
      </c>
      <c r="D876" s="75">
        <v>2</v>
      </c>
      <c r="E876" s="80">
        <f>단가대비표!O266</f>
        <v>4100</v>
      </c>
      <c r="F876" s="79">
        <f t="shared" si="197"/>
        <v>8200</v>
      </c>
      <c r="G876" s="80">
        <f>단가대비표!P266</f>
        <v>0</v>
      </c>
      <c r="H876" s="79">
        <f t="shared" si="198"/>
        <v>0</v>
      </c>
      <c r="I876" s="80">
        <f>단가대비표!V266</f>
        <v>0</v>
      </c>
      <c r="J876" s="79">
        <f t="shared" si="199"/>
        <v>0</v>
      </c>
      <c r="K876" s="80">
        <f t="shared" si="200"/>
        <v>4100</v>
      </c>
      <c r="L876" s="79">
        <f t="shared" si="201"/>
        <v>8200</v>
      </c>
      <c r="M876" s="65" t="s">
        <v>52</v>
      </c>
      <c r="N876" s="66" t="s">
        <v>1785</v>
      </c>
      <c r="O876" s="66" t="s">
        <v>1810</v>
      </c>
      <c r="P876" s="66" t="s">
        <v>64</v>
      </c>
      <c r="Q876" s="66" t="s">
        <v>64</v>
      </c>
      <c r="R876" s="66" t="s">
        <v>63</v>
      </c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66" t="s">
        <v>52</v>
      </c>
      <c r="AW876" s="66" t="s">
        <v>1811</v>
      </c>
      <c r="AX876" s="66" t="s">
        <v>52</v>
      </c>
      <c r="AY876" s="66" t="s">
        <v>52</v>
      </c>
      <c r="AZ876" s="66" t="s">
        <v>52</v>
      </c>
    </row>
    <row r="877" spans="1:52" ht="30" customHeight="1" x14ac:dyDescent="0.3">
      <c r="A877" s="65" t="s">
        <v>1428</v>
      </c>
      <c r="B877" s="65" t="s">
        <v>1429</v>
      </c>
      <c r="C877" s="65" t="s">
        <v>137</v>
      </c>
      <c r="D877" s="75">
        <v>2</v>
      </c>
      <c r="E877" s="80">
        <f>단가대비표!O267</f>
        <v>4500</v>
      </c>
      <c r="F877" s="79">
        <f t="shared" si="197"/>
        <v>9000</v>
      </c>
      <c r="G877" s="80">
        <f>단가대비표!P267</f>
        <v>0</v>
      </c>
      <c r="H877" s="79">
        <f t="shared" si="198"/>
        <v>0</v>
      </c>
      <c r="I877" s="80">
        <f>단가대비표!V267</f>
        <v>0</v>
      </c>
      <c r="J877" s="79">
        <f t="shared" si="199"/>
        <v>0</v>
      </c>
      <c r="K877" s="80">
        <f t="shared" si="200"/>
        <v>4500</v>
      </c>
      <c r="L877" s="79">
        <f t="shared" si="201"/>
        <v>9000</v>
      </c>
      <c r="M877" s="65" t="s">
        <v>52</v>
      </c>
      <c r="N877" s="66" t="s">
        <v>1785</v>
      </c>
      <c r="O877" s="66" t="s">
        <v>1812</v>
      </c>
      <c r="P877" s="66" t="s">
        <v>64</v>
      </c>
      <c r="Q877" s="66" t="s">
        <v>64</v>
      </c>
      <c r="R877" s="66" t="s">
        <v>63</v>
      </c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66" t="s">
        <v>52</v>
      </c>
      <c r="AW877" s="66" t="s">
        <v>1813</v>
      </c>
      <c r="AX877" s="66" t="s">
        <v>52</v>
      </c>
      <c r="AY877" s="66" t="s">
        <v>52</v>
      </c>
      <c r="AZ877" s="66" t="s">
        <v>52</v>
      </c>
    </row>
    <row r="878" spans="1:52" ht="30" customHeight="1" x14ac:dyDescent="0.3">
      <c r="A878" s="65" t="s">
        <v>1432</v>
      </c>
      <c r="B878" s="65" t="s">
        <v>1433</v>
      </c>
      <c r="C878" s="65" t="s">
        <v>137</v>
      </c>
      <c r="D878" s="75">
        <v>1</v>
      </c>
      <c r="E878" s="80">
        <f>단가대비표!O268</f>
        <v>13970</v>
      </c>
      <c r="F878" s="79">
        <f t="shared" si="197"/>
        <v>13970</v>
      </c>
      <c r="G878" s="80">
        <f>단가대비표!P268</f>
        <v>0</v>
      </c>
      <c r="H878" s="79">
        <f t="shared" si="198"/>
        <v>0</v>
      </c>
      <c r="I878" s="80">
        <f>단가대비표!V268</f>
        <v>0</v>
      </c>
      <c r="J878" s="79">
        <f t="shared" si="199"/>
        <v>0</v>
      </c>
      <c r="K878" s="80">
        <f t="shared" si="200"/>
        <v>13970</v>
      </c>
      <c r="L878" s="79">
        <f t="shared" si="201"/>
        <v>13970</v>
      </c>
      <c r="M878" s="65" t="s">
        <v>52</v>
      </c>
      <c r="N878" s="66" t="s">
        <v>1785</v>
      </c>
      <c r="O878" s="66" t="s">
        <v>1814</v>
      </c>
      <c r="P878" s="66" t="s">
        <v>64</v>
      </c>
      <c r="Q878" s="66" t="s">
        <v>64</v>
      </c>
      <c r="R878" s="66" t="s">
        <v>63</v>
      </c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66" t="s">
        <v>52</v>
      </c>
      <c r="AW878" s="66" t="s">
        <v>1815</v>
      </c>
      <c r="AX878" s="66" t="s">
        <v>52</v>
      </c>
      <c r="AY878" s="66" t="s">
        <v>52</v>
      </c>
      <c r="AZ878" s="66" t="s">
        <v>52</v>
      </c>
    </row>
    <row r="879" spans="1:52" ht="30" customHeight="1" x14ac:dyDescent="0.3">
      <c r="A879" s="65" t="s">
        <v>1436</v>
      </c>
      <c r="B879" s="65" t="s">
        <v>1437</v>
      </c>
      <c r="C879" s="65" t="s">
        <v>137</v>
      </c>
      <c r="D879" s="75">
        <v>1</v>
      </c>
      <c r="E879" s="80">
        <f>단가대비표!O269</f>
        <v>15970</v>
      </c>
      <c r="F879" s="79">
        <f t="shared" si="197"/>
        <v>15970</v>
      </c>
      <c r="G879" s="80">
        <f>단가대비표!P269</f>
        <v>0</v>
      </c>
      <c r="H879" s="79">
        <f t="shared" si="198"/>
        <v>0</v>
      </c>
      <c r="I879" s="80">
        <f>단가대비표!V269</f>
        <v>0</v>
      </c>
      <c r="J879" s="79">
        <f t="shared" si="199"/>
        <v>0</v>
      </c>
      <c r="K879" s="80">
        <f t="shared" si="200"/>
        <v>15970</v>
      </c>
      <c r="L879" s="79">
        <f t="shared" si="201"/>
        <v>15970</v>
      </c>
      <c r="M879" s="65" t="s">
        <v>52</v>
      </c>
      <c r="N879" s="66" t="s">
        <v>1785</v>
      </c>
      <c r="O879" s="66" t="s">
        <v>1816</v>
      </c>
      <c r="P879" s="66" t="s">
        <v>64</v>
      </c>
      <c r="Q879" s="66" t="s">
        <v>64</v>
      </c>
      <c r="R879" s="66" t="s">
        <v>63</v>
      </c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66" t="s">
        <v>52</v>
      </c>
      <c r="AW879" s="66" t="s">
        <v>1817</v>
      </c>
      <c r="AX879" s="66" t="s">
        <v>52</v>
      </c>
      <c r="AY879" s="66" t="s">
        <v>52</v>
      </c>
      <c r="AZ879" s="66" t="s">
        <v>52</v>
      </c>
    </row>
    <row r="880" spans="1:52" ht="30" customHeight="1" x14ac:dyDescent="0.3">
      <c r="A880" s="65" t="s">
        <v>1440</v>
      </c>
      <c r="B880" s="65" t="s">
        <v>1441</v>
      </c>
      <c r="C880" s="65" t="s">
        <v>137</v>
      </c>
      <c r="D880" s="75">
        <v>1</v>
      </c>
      <c r="E880" s="80">
        <f>단가대비표!O270</f>
        <v>2567</v>
      </c>
      <c r="F880" s="79">
        <f t="shared" si="197"/>
        <v>2567</v>
      </c>
      <c r="G880" s="80">
        <f>단가대비표!P270</f>
        <v>0</v>
      </c>
      <c r="H880" s="79">
        <f t="shared" si="198"/>
        <v>0</v>
      </c>
      <c r="I880" s="80">
        <f>단가대비표!V270</f>
        <v>0</v>
      </c>
      <c r="J880" s="79">
        <f t="shared" si="199"/>
        <v>0</v>
      </c>
      <c r="K880" s="80">
        <f t="shared" si="200"/>
        <v>2567</v>
      </c>
      <c r="L880" s="79">
        <f t="shared" si="201"/>
        <v>2567</v>
      </c>
      <c r="M880" s="65" t="s">
        <v>52</v>
      </c>
      <c r="N880" s="66" t="s">
        <v>1785</v>
      </c>
      <c r="O880" s="66" t="s">
        <v>1818</v>
      </c>
      <c r="P880" s="66" t="s">
        <v>64</v>
      </c>
      <c r="Q880" s="66" t="s">
        <v>64</v>
      </c>
      <c r="R880" s="66" t="s">
        <v>63</v>
      </c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66" t="s">
        <v>52</v>
      </c>
      <c r="AW880" s="66" t="s">
        <v>1819</v>
      </c>
      <c r="AX880" s="66" t="s">
        <v>52</v>
      </c>
      <c r="AY880" s="66" t="s">
        <v>52</v>
      </c>
      <c r="AZ880" s="66" t="s">
        <v>52</v>
      </c>
    </row>
    <row r="881" spans="1:52" ht="30" customHeight="1" x14ac:dyDescent="0.3">
      <c r="A881" s="65" t="s">
        <v>1444</v>
      </c>
      <c r="B881" s="65" t="s">
        <v>1462</v>
      </c>
      <c r="C881" s="65" t="s">
        <v>734</v>
      </c>
      <c r="D881" s="75">
        <v>11.56</v>
      </c>
      <c r="E881" s="80">
        <f>단가대비표!O271</f>
        <v>43165</v>
      </c>
      <c r="F881" s="79">
        <f t="shared" si="197"/>
        <v>498987.4</v>
      </c>
      <c r="G881" s="80">
        <f>단가대비표!P271</f>
        <v>0</v>
      </c>
      <c r="H881" s="79">
        <f t="shared" si="198"/>
        <v>0</v>
      </c>
      <c r="I881" s="80">
        <f>단가대비표!V271</f>
        <v>0</v>
      </c>
      <c r="J881" s="79">
        <f t="shared" si="199"/>
        <v>0</v>
      </c>
      <c r="K881" s="80">
        <f t="shared" si="200"/>
        <v>43165</v>
      </c>
      <c r="L881" s="79">
        <f t="shared" si="201"/>
        <v>498987.4</v>
      </c>
      <c r="M881" s="65" t="s">
        <v>52</v>
      </c>
      <c r="N881" s="66" t="s">
        <v>1785</v>
      </c>
      <c r="O881" s="66" t="s">
        <v>1820</v>
      </c>
      <c r="P881" s="66" t="s">
        <v>64</v>
      </c>
      <c r="Q881" s="66" t="s">
        <v>64</v>
      </c>
      <c r="R881" s="66" t="s">
        <v>63</v>
      </c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66" t="s">
        <v>52</v>
      </c>
      <c r="AW881" s="66" t="s">
        <v>1821</v>
      </c>
      <c r="AX881" s="66" t="s">
        <v>52</v>
      </c>
      <c r="AY881" s="66" t="s">
        <v>52</v>
      </c>
      <c r="AZ881" s="66" t="s">
        <v>52</v>
      </c>
    </row>
    <row r="882" spans="1:52" ht="30" customHeight="1" x14ac:dyDescent="0.3">
      <c r="A882" s="65" t="s">
        <v>1448</v>
      </c>
      <c r="B882" s="65" t="s">
        <v>1449</v>
      </c>
      <c r="C882" s="65" t="s">
        <v>734</v>
      </c>
      <c r="D882" s="75">
        <v>11.56</v>
      </c>
      <c r="E882" s="80">
        <f>단가대비표!O272</f>
        <v>7000</v>
      </c>
      <c r="F882" s="79">
        <f t="shared" si="197"/>
        <v>80920</v>
      </c>
      <c r="G882" s="80">
        <f>단가대비표!P272</f>
        <v>0</v>
      </c>
      <c r="H882" s="79">
        <f t="shared" si="198"/>
        <v>0</v>
      </c>
      <c r="I882" s="80">
        <f>단가대비표!V272</f>
        <v>0</v>
      </c>
      <c r="J882" s="79">
        <f t="shared" si="199"/>
        <v>0</v>
      </c>
      <c r="K882" s="80">
        <f t="shared" si="200"/>
        <v>7000</v>
      </c>
      <c r="L882" s="79">
        <f t="shared" si="201"/>
        <v>80920</v>
      </c>
      <c r="M882" s="65" t="s">
        <v>52</v>
      </c>
      <c r="N882" s="66" t="s">
        <v>1785</v>
      </c>
      <c r="O882" s="66" t="s">
        <v>1822</v>
      </c>
      <c r="P882" s="66" t="s">
        <v>64</v>
      </c>
      <c r="Q882" s="66" t="s">
        <v>64</v>
      </c>
      <c r="R882" s="66" t="s">
        <v>63</v>
      </c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66" t="s">
        <v>52</v>
      </c>
      <c r="AW882" s="66" t="s">
        <v>1823</v>
      </c>
      <c r="AX882" s="66" t="s">
        <v>52</v>
      </c>
      <c r="AY882" s="66" t="s">
        <v>52</v>
      </c>
      <c r="AZ882" s="66" t="s">
        <v>52</v>
      </c>
    </row>
    <row r="883" spans="1:52" ht="30" customHeight="1" x14ac:dyDescent="0.3">
      <c r="A883" s="65" t="s">
        <v>1452</v>
      </c>
      <c r="B883" s="65" t="s">
        <v>1453</v>
      </c>
      <c r="C883" s="65" t="s">
        <v>1454</v>
      </c>
      <c r="D883" s="75">
        <v>15.49</v>
      </c>
      <c r="E883" s="80">
        <f>단가대비표!O273</f>
        <v>2100</v>
      </c>
      <c r="F883" s="79">
        <f t="shared" si="197"/>
        <v>32529</v>
      </c>
      <c r="G883" s="80">
        <f>단가대비표!P273</f>
        <v>0</v>
      </c>
      <c r="H883" s="79">
        <f t="shared" si="198"/>
        <v>0</v>
      </c>
      <c r="I883" s="80">
        <f>단가대비표!V273</f>
        <v>0</v>
      </c>
      <c r="J883" s="79">
        <f t="shared" si="199"/>
        <v>0</v>
      </c>
      <c r="K883" s="80">
        <f t="shared" si="200"/>
        <v>2100</v>
      </c>
      <c r="L883" s="79">
        <f t="shared" si="201"/>
        <v>32529</v>
      </c>
      <c r="M883" s="65" t="s">
        <v>52</v>
      </c>
      <c r="N883" s="66" t="s">
        <v>1785</v>
      </c>
      <c r="O883" s="66" t="s">
        <v>1824</v>
      </c>
      <c r="P883" s="66" t="s">
        <v>64</v>
      </c>
      <c r="Q883" s="66" t="s">
        <v>64</v>
      </c>
      <c r="R883" s="66" t="s">
        <v>63</v>
      </c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66" t="s">
        <v>52</v>
      </c>
      <c r="AW883" s="66" t="s">
        <v>1825</v>
      </c>
      <c r="AX883" s="66" t="s">
        <v>52</v>
      </c>
      <c r="AY883" s="66" t="s">
        <v>52</v>
      </c>
      <c r="AZ883" s="66" t="s">
        <v>52</v>
      </c>
    </row>
    <row r="884" spans="1:52" ht="30" customHeight="1" x14ac:dyDescent="0.3">
      <c r="A884" s="65" t="s">
        <v>1457</v>
      </c>
      <c r="B884" s="65" t="s">
        <v>1703</v>
      </c>
      <c r="C884" s="65" t="s">
        <v>143</v>
      </c>
      <c r="D884" s="75">
        <v>3</v>
      </c>
      <c r="E884" s="80">
        <f>단가대비표!O274</f>
        <v>0</v>
      </c>
      <c r="F884" s="79">
        <f t="shared" si="197"/>
        <v>0</v>
      </c>
      <c r="G884" s="80">
        <f>단가대비표!P274</f>
        <v>0</v>
      </c>
      <c r="H884" s="79">
        <f t="shared" si="198"/>
        <v>0</v>
      </c>
      <c r="I884" s="80">
        <f>단가대비표!V274</f>
        <v>0</v>
      </c>
      <c r="J884" s="79">
        <f t="shared" si="199"/>
        <v>0</v>
      </c>
      <c r="K884" s="80">
        <f t="shared" si="200"/>
        <v>0</v>
      </c>
      <c r="L884" s="79">
        <f t="shared" si="201"/>
        <v>0</v>
      </c>
      <c r="M884" s="65" t="s">
        <v>52</v>
      </c>
      <c r="N884" s="66" t="s">
        <v>1785</v>
      </c>
      <c r="O884" s="66" t="s">
        <v>1826</v>
      </c>
      <c r="P884" s="66" t="s">
        <v>64</v>
      </c>
      <c r="Q884" s="66" t="s">
        <v>64</v>
      </c>
      <c r="R884" s="66" t="s">
        <v>63</v>
      </c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66" t="s">
        <v>52</v>
      </c>
      <c r="AW884" s="66" t="s">
        <v>1827</v>
      </c>
      <c r="AX884" s="66" t="s">
        <v>52</v>
      </c>
      <c r="AY884" s="66" t="s">
        <v>52</v>
      </c>
      <c r="AZ884" s="66" t="s">
        <v>52</v>
      </c>
    </row>
    <row r="885" spans="1:52" ht="30" customHeight="1" x14ac:dyDescent="0.3">
      <c r="A885" s="65" t="s">
        <v>1461</v>
      </c>
      <c r="B885" s="65" t="s">
        <v>1462</v>
      </c>
      <c r="C885" s="65" t="s">
        <v>734</v>
      </c>
      <c r="D885" s="75">
        <v>0.8</v>
      </c>
      <c r="E885" s="80">
        <f>단가대비표!O275</f>
        <v>18503</v>
      </c>
      <c r="F885" s="79">
        <f t="shared" si="197"/>
        <v>14802.4</v>
      </c>
      <c r="G885" s="80">
        <f>단가대비표!P275</f>
        <v>0</v>
      </c>
      <c r="H885" s="79">
        <f t="shared" si="198"/>
        <v>0</v>
      </c>
      <c r="I885" s="80">
        <f>단가대비표!V275</f>
        <v>0</v>
      </c>
      <c r="J885" s="79">
        <f t="shared" si="199"/>
        <v>0</v>
      </c>
      <c r="K885" s="80">
        <f t="shared" si="200"/>
        <v>18503</v>
      </c>
      <c r="L885" s="79">
        <f t="shared" si="201"/>
        <v>14802.4</v>
      </c>
      <c r="M885" s="65" t="s">
        <v>52</v>
      </c>
      <c r="N885" s="66" t="s">
        <v>1785</v>
      </c>
      <c r="O885" s="66" t="s">
        <v>1828</v>
      </c>
      <c r="P885" s="66" t="s">
        <v>64</v>
      </c>
      <c r="Q885" s="66" t="s">
        <v>64</v>
      </c>
      <c r="R885" s="66" t="s">
        <v>63</v>
      </c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66" t="s">
        <v>52</v>
      </c>
      <c r="AW885" s="66" t="s">
        <v>1829</v>
      </c>
      <c r="AX885" s="66" t="s">
        <v>52</v>
      </c>
      <c r="AY885" s="66" t="s">
        <v>52</v>
      </c>
      <c r="AZ885" s="66" t="s">
        <v>52</v>
      </c>
    </row>
    <row r="886" spans="1:52" ht="30" customHeight="1" x14ac:dyDescent="0.3">
      <c r="A886" s="65" t="s">
        <v>1465</v>
      </c>
      <c r="B886" s="65" t="s">
        <v>1466</v>
      </c>
      <c r="C886" s="65" t="s">
        <v>734</v>
      </c>
      <c r="D886" s="75">
        <v>6</v>
      </c>
      <c r="E886" s="80">
        <f>단가대비표!O276</f>
        <v>13127</v>
      </c>
      <c r="F886" s="79">
        <f t="shared" si="197"/>
        <v>78762</v>
      </c>
      <c r="G886" s="80">
        <f>단가대비표!P276</f>
        <v>0</v>
      </c>
      <c r="H886" s="79">
        <f t="shared" si="198"/>
        <v>0</v>
      </c>
      <c r="I886" s="80">
        <f>단가대비표!V276</f>
        <v>0</v>
      </c>
      <c r="J886" s="79">
        <f t="shared" si="199"/>
        <v>0</v>
      </c>
      <c r="K886" s="80">
        <f t="shared" si="200"/>
        <v>13127</v>
      </c>
      <c r="L886" s="79">
        <f t="shared" si="201"/>
        <v>78762</v>
      </c>
      <c r="M886" s="65" t="s">
        <v>52</v>
      </c>
      <c r="N886" s="66" t="s">
        <v>1785</v>
      </c>
      <c r="O886" s="66" t="s">
        <v>1830</v>
      </c>
      <c r="P886" s="66" t="s">
        <v>64</v>
      </c>
      <c r="Q886" s="66" t="s">
        <v>64</v>
      </c>
      <c r="R886" s="66" t="s">
        <v>63</v>
      </c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66" t="s">
        <v>52</v>
      </c>
      <c r="AW886" s="66" t="s">
        <v>1831</v>
      </c>
      <c r="AX886" s="66" t="s">
        <v>52</v>
      </c>
      <c r="AY886" s="66" t="s">
        <v>52</v>
      </c>
      <c r="AZ886" s="66" t="s">
        <v>52</v>
      </c>
    </row>
    <row r="887" spans="1:52" ht="30" customHeight="1" x14ac:dyDescent="0.3">
      <c r="A887" s="65" t="s">
        <v>1469</v>
      </c>
      <c r="B887" s="65" t="s">
        <v>1470</v>
      </c>
      <c r="C887" s="65" t="s">
        <v>137</v>
      </c>
      <c r="D887" s="75">
        <v>1</v>
      </c>
      <c r="E887" s="80">
        <f>단가대비표!O277</f>
        <v>7340</v>
      </c>
      <c r="F887" s="79">
        <f t="shared" si="197"/>
        <v>7340</v>
      </c>
      <c r="G887" s="80">
        <f>단가대비표!P277</f>
        <v>0</v>
      </c>
      <c r="H887" s="79">
        <f t="shared" si="198"/>
        <v>0</v>
      </c>
      <c r="I887" s="80">
        <f>단가대비표!V277</f>
        <v>0</v>
      </c>
      <c r="J887" s="79">
        <f t="shared" si="199"/>
        <v>0</v>
      </c>
      <c r="K887" s="80">
        <f t="shared" si="200"/>
        <v>7340</v>
      </c>
      <c r="L887" s="79">
        <f t="shared" si="201"/>
        <v>7340</v>
      </c>
      <c r="M887" s="65" t="s">
        <v>52</v>
      </c>
      <c r="N887" s="66" t="s">
        <v>1785</v>
      </c>
      <c r="O887" s="66" t="s">
        <v>1832</v>
      </c>
      <c r="P887" s="66" t="s">
        <v>64</v>
      </c>
      <c r="Q887" s="66" t="s">
        <v>64</v>
      </c>
      <c r="R887" s="66" t="s">
        <v>63</v>
      </c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66" t="s">
        <v>52</v>
      </c>
      <c r="AW887" s="66" t="s">
        <v>1833</v>
      </c>
      <c r="AX887" s="66" t="s">
        <v>52</v>
      </c>
      <c r="AY887" s="66" t="s">
        <v>52</v>
      </c>
      <c r="AZ887" s="66" t="s">
        <v>52</v>
      </c>
    </row>
    <row r="888" spans="1:52" ht="30" customHeight="1" x14ac:dyDescent="0.3">
      <c r="A888" s="233" t="s">
        <v>3110</v>
      </c>
      <c r="B888" s="233" t="s">
        <v>3112</v>
      </c>
      <c r="C888" s="65" t="s">
        <v>321</v>
      </c>
      <c r="D888" s="75">
        <v>1</v>
      </c>
      <c r="E888" s="80">
        <f>단가대비표!O278</f>
        <v>9180000</v>
      </c>
      <c r="F888" s="79">
        <f t="shared" si="197"/>
        <v>9180000</v>
      </c>
      <c r="G888" s="80">
        <f>단가대비표!P278</f>
        <v>0</v>
      </c>
      <c r="H888" s="79">
        <f t="shared" si="198"/>
        <v>0</v>
      </c>
      <c r="I888" s="80">
        <f>단가대비표!V278</f>
        <v>0</v>
      </c>
      <c r="J888" s="79">
        <f t="shared" si="199"/>
        <v>0</v>
      </c>
      <c r="K888" s="80">
        <f t="shared" si="200"/>
        <v>9180000</v>
      </c>
      <c r="L888" s="79">
        <f t="shared" si="201"/>
        <v>9180000</v>
      </c>
      <c r="M888" s="65" t="s">
        <v>52</v>
      </c>
      <c r="N888" s="66" t="s">
        <v>1785</v>
      </c>
      <c r="O888" s="66" t="s">
        <v>1834</v>
      </c>
      <c r="P888" s="66" t="s">
        <v>64</v>
      </c>
      <c r="Q888" s="66" t="s">
        <v>64</v>
      </c>
      <c r="R888" s="66" t="s">
        <v>63</v>
      </c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66" t="s">
        <v>52</v>
      </c>
      <c r="AW888" s="66" t="s">
        <v>1835</v>
      </c>
      <c r="AX888" s="66" t="s">
        <v>52</v>
      </c>
      <c r="AY888" s="66" t="s">
        <v>52</v>
      </c>
      <c r="AZ888" s="66" t="s">
        <v>52</v>
      </c>
    </row>
    <row r="889" spans="1:52" ht="30" customHeight="1" x14ac:dyDescent="0.3">
      <c r="A889" s="65" t="s">
        <v>1714</v>
      </c>
      <c r="B889" s="65" t="s">
        <v>1715</v>
      </c>
      <c r="C889" s="65" t="s">
        <v>321</v>
      </c>
      <c r="D889" s="75">
        <v>1</v>
      </c>
      <c r="E889" s="80">
        <f>단가대비표!O279</f>
        <v>1897000</v>
      </c>
      <c r="F889" s="79">
        <f t="shared" si="197"/>
        <v>1897000</v>
      </c>
      <c r="G889" s="80">
        <f>단가대비표!P279</f>
        <v>0</v>
      </c>
      <c r="H889" s="79">
        <f t="shared" si="198"/>
        <v>0</v>
      </c>
      <c r="I889" s="80">
        <f>단가대비표!V279</f>
        <v>0</v>
      </c>
      <c r="J889" s="79">
        <f t="shared" si="199"/>
        <v>0</v>
      </c>
      <c r="K889" s="80">
        <f t="shared" si="200"/>
        <v>1897000</v>
      </c>
      <c r="L889" s="79">
        <f t="shared" si="201"/>
        <v>1897000</v>
      </c>
      <c r="M889" s="65" t="s">
        <v>52</v>
      </c>
      <c r="N889" s="66" t="s">
        <v>1785</v>
      </c>
      <c r="O889" s="66" t="s">
        <v>1836</v>
      </c>
      <c r="P889" s="66" t="s">
        <v>64</v>
      </c>
      <c r="Q889" s="66" t="s">
        <v>64</v>
      </c>
      <c r="R889" s="66" t="s">
        <v>63</v>
      </c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66" t="s">
        <v>52</v>
      </c>
      <c r="AW889" s="66" t="s">
        <v>1837</v>
      </c>
      <c r="AX889" s="66" t="s">
        <v>52</v>
      </c>
      <c r="AY889" s="66" t="s">
        <v>52</v>
      </c>
      <c r="AZ889" s="66" t="s">
        <v>52</v>
      </c>
    </row>
    <row r="890" spans="1:52" ht="30" customHeight="1" x14ac:dyDescent="0.3">
      <c r="A890" s="65" t="s">
        <v>1475</v>
      </c>
      <c r="B890" s="65" t="s">
        <v>1718</v>
      </c>
      <c r="C890" s="65" t="s">
        <v>321</v>
      </c>
      <c r="D890" s="75">
        <v>1</v>
      </c>
      <c r="E890" s="80">
        <f>단가대비표!O280</f>
        <v>2069000</v>
      </c>
      <c r="F890" s="79">
        <f t="shared" si="197"/>
        <v>2069000</v>
      </c>
      <c r="G890" s="80">
        <f>단가대비표!P280</f>
        <v>0</v>
      </c>
      <c r="H890" s="79">
        <f t="shared" si="198"/>
        <v>0</v>
      </c>
      <c r="I890" s="80">
        <f>단가대비표!V280</f>
        <v>0</v>
      </c>
      <c r="J890" s="79">
        <f t="shared" si="199"/>
        <v>0</v>
      </c>
      <c r="K890" s="80">
        <f t="shared" si="200"/>
        <v>2069000</v>
      </c>
      <c r="L890" s="79">
        <f t="shared" si="201"/>
        <v>2069000</v>
      </c>
      <c r="M890" s="65" t="s">
        <v>52</v>
      </c>
      <c r="N890" s="66" t="s">
        <v>1785</v>
      </c>
      <c r="O890" s="66" t="s">
        <v>1838</v>
      </c>
      <c r="P890" s="66" t="s">
        <v>64</v>
      </c>
      <c r="Q890" s="66" t="s">
        <v>64</v>
      </c>
      <c r="R890" s="66" t="s">
        <v>63</v>
      </c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66" t="s">
        <v>52</v>
      </c>
      <c r="AW890" s="66" t="s">
        <v>1839</v>
      </c>
      <c r="AX890" s="66" t="s">
        <v>52</v>
      </c>
      <c r="AY890" s="66" t="s">
        <v>52</v>
      </c>
      <c r="AZ890" s="66" t="s">
        <v>52</v>
      </c>
    </row>
    <row r="891" spans="1:52" ht="30" customHeight="1" x14ac:dyDescent="0.3">
      <c r="A891" s="65" t="s">
        <v>1721</v>
      </c>
      <c r="B891" s="65" t="s">
        <v>1722</v>
      </c>
      <c r="C891" s="65" t="s">
        <v>137</v>
      </c>
      <c r="D891" s="75">
        <v>3</v>
      </c>
      <c r="E891" s="80">
        <f>단가대비표!O281</f>
        <v>230000</v>
      </c>
      <c r="F891" s="79">
        <f t="shared" si="197"/>
        <v>690000</v>
      </c>
      <c r="G891" s="80">
        <f>단가대비표!P281</f>
        <v>0</v>
      </c>
      <c r="H891" s="79">
        <f t="shared" si="198"/>
        <v>0</v>
      </c>
      <c r="I891" s="80">
        <f>단가대비표!V281</f>
        <v>0</v>
      </c>
      <c r="J891" s="79">
        <f t="shared" si="199"/>
        <v>0</v>
      </c>
      <c r="K891" s="80">
        <f t="shared" si="200"/>
        <v>230000</v>
      </c>
      <c r="L891" s="79">
        <f t="shared" si="201"/>
        <v>690000</v>
      </c>
      <c r="M891" s="65" t="s">
        <v>52</v>
      </c>
      <c r="N891" s="66" t="s">
        <v>1785</v>
      </c>
      <c r="O891" s="66" t="s">
        <v>1840</v>
      </c>
      <c r="P891" s="66" t="s">
        <v>64</v>
      </c>
      <c r="Q891" s="66" t="s">
        <v>64</v>
      </c>
      <c r="R891" s="66" t="s">
        <v>63</v>
      </c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66" t="s">
        <v>52</v>
      </c>
      <c r="AW891" s="66" t="s">
        <v>1841</v>
      </c>
      <c r="AX891" s="66" t="s">
        <v>52</v>
      </c>
      <c r="AY891" s="66" t="s">
        <v>52</v>
      </c>
      <c r="AZ891" s="66" t="s">
        <v>52</v>
      </c>
    </row>
    <row r="892" spans="1:52" ht="30" customHeight="1" x14ac:dyDescent="0.3">
      <c r="A892" s="65" t="s">
        <v>1483</v>
      </c>
      <c r="B892" s="65" t="s">
        <v>1725</v>
      </c>
      <c r="C892" s="65" t="s">
        <v>137</v>
      </c>
      <c r="D892" s="75">
        <v>2</v>
      </c>
      <c r="E892" s="80">
        <f>단가대비표!O282</f>
        <v>180000</v>
      </c>
      <c r="F892" s="79">
        <f t="shared" si="197"/>
        <v>360000</v>
      </c>
      <c r="G892" s="80">
        <f>단가대비표!P282</f>
        <v>0</v>
      </c>
      <c r="H892" s="79">
        <f t="shared" si="198"/>
        <v>0</v>
      </c>
      <c r="I892" s="80">
        <f>단가대비표!V282</f>
        <v>0</v>
      </c>
      <c r="J892" s="79">
        <f t="shared" si="199"/>
        <v>0</v>
      </c>
      <c r="K892" s="80">
        <f t="shared" si="200"/>
        <v>180000</v>
      </c>
      <c r="L892" s="79">
        <f t="shared" si="201"/>
        <v>360000</v>
      </c>
      <c r="M892" s="65" t="s">
        <v>52</v>
      </c>
      <c r="N892" s="66" t="s">
        <v>1785</v>
      </c>
      <c r="O892" s="66" t="s">
        <v>1842</v>
      </c>
      <c r="P892" s="66" t="s">
        <v>64</v>
      </c>
      <c r="Q892" s="66" t="s">
        <v>64</v>
      </c>
      <c r="R892" s="66" t="s">
        <v>63</v>
      </c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66" t="s">
        <v>52</v>
      </c>
      <c r="AW892" s="66" t="s">
        <v>1843</v>
      </c>
      <c r="AX892" s="66" t="s">
        <v>52</v>
      </c>
      <c r="AY892" s="66" t="s">
        <v>52</v>
      </c>
      <c r="AZ892" s="66" t="s">
        <v>52</v>
      </c>
    </row>
    <row r="893" spans="1:52" ht="30" customHeight="1" x14ac:dyDescent="0.3">
      <c r="A893" s="65" t="s">
        <v>1728</v>
      </c>
      <c r="B893" s="65" t="s">
        <v>1729</v>
      </c>
      <c r="C893" s="65" t="s">
        <v>321</v>
      </c>
      <c r="D893" s="75">
        <v>1</v>
      </c>
      <c r="E893" s="80">
        <f>단가대비표!O283</f>
        <v>1776000</v>
      </c>
      <c r="F893" s="79">
        <f t="shared" si="197"/>
        <v>1776000</v>
      </c>
      <c r="G893" s="80">
        <f>단가대비표!P283</f>
        <v>0</v>
      </c>
      <c r="H893" s="79">
        <f t="shared" si="198"/>
        <v>0</v>
      </c>
      <c r="I893" s="80">
        <f>단가대비표!V283</f>
        <v>0</v>
      </c>
      <c r="J893" s="79">
        <f t="shared" si="199"/>
        <v>0</v>
      </c>
      <c r="K893" s="80">
        <f t="shared" si="200"/>
        <v>1776000</v>
      </c>
      <c r="L893" s="79">
        <f t="shared" si="201"/>
        <v>1776000</v>
      </c>
      <c r="M893" s="65" t="s">
        <v>52</v>
      </c>
      <c r="N893" s="66" t="s">
        <v>1785</v>
      </c>
      <c r="O893" s="66" t="s">
        <v>1844</v>
      </c>
      <c r="P893" s="66" t="s">
        <v>64</v>
      </c>
      <c r="Q893" s="66" t="s">
        <v>64</v>
      </c>
      <c r="R893" s="66" t="s">
        <v>63</v>
      </c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66" t="s">
        <v>52</v>
      </c>
      <c r="AW893" s="66" t="s">
        <v>1845</v>
      </c>
      <c r="AX893" s="66" t="s">
        <v>52</v>
      </c>
      <c r="AY893" s="66" t="s">
        <v>52</v>
      </c>
      <c r="AZ893" s="66" t="s">
        <v>52</v>
      </c>
    </row>
    <row r="894" spans="1:52" ht="30" customHeight="1" x14ac:dyDescent="0.3">
      <c r="A894" s="65" t="s">
        <v>1732</v>
      </c>
      <c r="B894" s="65" t="s">
        <v>1733</v>
      </c>
      <c r="C894" s="65" t="s">
        <v>237</v>
      </c>
      <c r="D894" s="75">
        <v>1</v>
      </c>
      <c r="E894" s="80">
        <f>단가대비표!O284</f>
        <v>105000</v>
      </c>
      <c r="F894" s="79">
        <f t="shared" si="197"/>
        <v>105000</v>
      </c>
      <c r="G894" s="80">
        <f>단가대비표!P284</f>
        <v>0</v>
      </c>
      <c r="H894" s="79">
        <f t="shared" si="198"/>
        <v>0</v>
      </c>
      <c r="I894" s="80">
        <f>단가대비표!V284</f>
        <v>0</v>
      </c>
      <c r="J894" s="79">
        <f t="shared" si="199"/>
        <v>0</v>
      </c>
      <c r="K894" s="80">
        <f t="shared" si="200"/>
        <v>105000</v>
      </c>
      <c r="L894" s="79">
        <f t="shared" si="201"/>
        <v>105000</v>
      </c>
      <c r="M894" s="65" t="s">
        <v>52</v>
      </c>
      <c r="N894" s="66" t="s">
        <v>1785</v>
      </c>
      <c r="O894" s="66" t="s">
        <v>1846</v>
      </c>
      <c r="P894" s="66" t="s">
        <v>64</v>
      </c>
      <c r="Q894" s="66" t="s">
        <v>64</v>
      </c>
      <c r="R894" s="66" t="s">
        <v>63</v>
      </c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66" t="s">
        <v>52</v>
      </c>
      <c r="AW894" s="66" t="s">
        <v>1847</v>
      </c>
      <c r="AX894" s="66" t="s">
        <v>52</v>
      </c>
      <c r="AY894" s="66" t="s">
        <v>52</v>
      </c>
      <c r="AZ894" s="66" t="s">
        <v>52</v>
      </c>
    </row>
    <row r="895" spans="1:52" ht="30" customHeight="1" x14ac:dyDescent="0.3">
      <c r="A895" s="65" t="s">
        <v>1487</v>
      </c>
      <c r="B895" s="65" t="s">
        <v>1488</v>
      </c>
      <c r="C895" s="65" t="s">
        <v>137</v>
      </c>
      <c r="D895" s="75">
        <v>2</v>
      </c>
      <c r="E895" s="80">
        <f>단가대비표!O285</f>
        <v>14400</v>
      </c>
      <c r="F895" s="79">
        <f t="shared" si="197"/>
        <v>28800</v>
      </c>
      <c r="G895" s="80">
        <f>단가대비표!P285</f>
        <v>0</v>
      </c>
      <c r="H895" s="79">
        <f t="shared" si="198"/>
        <v>0</v>
      </c>
      <c r="I895" s="80">
        <f>단가대비표!V285</f>
        <v>0</v>
      </c>
      <c r="J895" s="79">
        <f t="shared" si="199"/>
        <v>0</v>
      </c>
      <c r="K895" s="80">
        <f t="shared" si="200"/>
        <v>14400</v>
      </c>
      <c r="L895" s="79">
        <f t="shared" si="201"/>
        <v>28800</v>
      </c>
      <c r="M895" s="65" t="s">
        <v>52</v>
      </c>
      <c r="N895" s="66" t="s">
        <v>1785</v>
      </c>
      <c r="O895" s="66" t="s">
        <v>1848</v>
      </c>
      <c r="P895" s="66" t="s">
        <v>64</v>
      </c>
      <c r="Q895" s="66" t="s">
        <v>64</v>
      </c>
      <c r="R895" s="66" t="s">
        <v>63</v>
      </c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66" t="s">
        <v>52</v>
      </c>
      <c r="AW895" s="66" t="s">
        <v>1849</v>
      </c>
      <c r="AX895" s="66" t="s">
        <v>52</v>
      </c>
      <c r="AY895" s="66" t="s">
        <v>52</v>
      </c>
      <c r="AZ895" s="66" t="s">
        <v>52</v>
      </c>
    </row>
    <row r="896" spans="1:52" ht="30" customHeight="1" x14ac:dyDescent="0.3">
      <c r="A896" s="65" t="s">
        <v>1738</v>
      </c>
      <c r="B896" s="65" t="s">
        <v>1739</v>
      </c>
      <c r="C896" s="65" t="s">
        <v>137</v>
      </c>
      <c r="D896" s="75">
        <v>1</v>
      </c>
      <c r="E896" s="80">
        <f>단가대비표!O286</f>
        <v>145200</v>
      </c>
      <c r="F896" s="79">
        <f t="shared" si="197"/>
        <v>145200</v>
      </c>
      <c r="G896" s="80">
        <f>단가대비표!P286</f>
        <v>0</v>
      </c>
      <c r="H896" s="79">
        <f t="shared" si="198"/>
        <v>0</v>
      </c>
      <c r="I896" s="80">
        <f>단가대비표!V286</f>
        <v>0</v>
      </c>
      <c r="J896" s="79">
        <f t="shared" si="199"/>
        <v>0</v>
      </c>
      <c r="K896" s="80">
        <f t="shared" si="200"/>
        <v>145200</v>
      </c>
      <c r="L896" s="79">
        <f t="shared" si="201"/>
        <v>145200</v>
      </c>
      <c r="M896" s="65" t="s">
        <v>52</v>
      </c>
      <c r="N896" s="66" t="s">
        <v>1785</v>
      </c>
      <c r="O896" s="66" t="s">
        <v>1850</v>
      </c>
      <c r="P896" s="66" t="s">
        <v>64</v>
      </c>
      <c r="Q896" s="66" t="s">
        <v>64</v>
      </c>
      <c r="R896" s="66" t="s">
        <v>63</v>
      </c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66" t="s">
        <v>52</v>
      </c>
      <c r="AW896" s="66" t="s">
        <v>1851</v>
      </c>
      <c r="AX896" s="66" t="s">
        <v>52</v>
      </c>
      <c r="AY896" s="66" t="s">
        <v>52</v>
      </c>
      <c r="AZ896" s="66" t="s">
        <v>52</v>
      </c>
    </row>
    <row r="897" spans="1:52" ht="30" customHeight="1" x14ac:dyDescent="0.3">
      <c r="A897" s="65" t="s">
        <v>1742</v>
      </c>
      <c r="B897" s="65" t="s">
        <v>52</v>
      </c>
      <c r="C897" s="65" t="s">
        <v>137</v>
      </c>
      <c r="D897" s="75">
        <v>1</v>
      </c>
      <c r="E897" s="80">
        <f>단가대비표!O287</f>
        <v>179520</v>
      </c>
      <c r="F897" s="79">
        <f t="shared" si="197"/>
        <v>179520</v>
      </c>
      <c r="G897" s="80">
        <f>단가대비표!P287</f>
        <v>0</v>
      </c>
      <c r="H897" s="79">
        <f t="shared" si="198"/>
        <v>0</v>
      </c>
      <c r="I897" s="80">
        <f>단가대비표!V287</f>
        <v>0</v>
      </c>
      <c r="J897" s="79">
        <f t="shared" si="199"/>
        <v>0</v>
      </c>
      <c r="K897" s="80">
        <f t="shared" si="200"/>
        <v>179520</v>
      </c>
      <c r="L897" s="79">
        <f t="shared" si="201"/>
        <v>179520</v>
      </c>
      <c r="M897" s="65" t="s">
        <v>52</v>
      </c>
      <c r="N897" s="66" t="s">
        <v>1785</v>
      </c>
      <c r="O897" s="66" t="s">
        <v>1852</v>
      </c>
      <c r="P897" s="66" t="s">
        <v>64</v>
      </c>
      <c r="Q897" s="66" t="s">
        <v>64</v>
      </c>
      <c r="R897" s="66" t="s">
        <v>63</v>
      </c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66" t="s">
        <v>52</v>
      </c>
      <c r="AW897" s="66" t="s">
        <v>1853</v>
      </c>
      <c r="AX897" s="66" t="s">
        <v>52</v>
      </c>
      <c r="AY897" s="66" t="s">
        <v>52</v>
      </c>
      <c r="AZ897" s="66" t="s">
        <v>52</v>
      </c>
    </row>
    <row r="898" spans="1:52" ht="30" customHeight="1" x14ac:dyDescent="0.3">
      <c r="A898" s="65" t="s">
        <v>1491</v>
      </c>
      <c r="B898" s="65" t="s">
        <v>1492</v>
      </c>
      <c r="C898" s="65" t="s">
        <v>137</v>
      </c>
      <c r="D898" s="75">
        <v>1</v>
      </c>
      <c r="E898" s="80">
        <f>단가대비표!O288</f>
        <v>10200</v>
      </c>
      <c r="F898" s="79">
        <f t="shared" si="197"/>
        <v>10200</v>
      </c>
      <c r="G898" s="80">
        <f>단가대비표!P288</f>
        <v>0</v>
      </c>
      <c r="H898" s="79">
        <f t="shared" si="198"/>
        <v>0</v>
      </c>
      <c r="I898" s="80">
        <f>단가대비표!V288</f>
        <v>0</v>
      </c>
      <c r="J898" s="79">
        <f t="shared" si="199"/>
        <v>0</v>
      </c>
      <c r="K898" s="80">
        <f t="shared" si="200"/>
        <v>10200</v>
      </c>
      <c r="L898" s="79">
        <f t="shared" si="201"/>
        <v>10200</v>
      </c>
      <c r="M898" s="65" t="s">
        <v>52</v>
      </c>
      <c r="N898" s="66" t="s">
        <v>1785</v>
      </c>
      <c r="O898" s="66" t="s">
        <v>1854</v>
      </c>
      <c r="P898" s="66" t="s">
        <v>64</v>
      </c>
      <c r="Q898" s="66" t="s">
        <v>64</v>
      </c>
      <c r="R898" s="66" t="s">
        <v>63</v>
      </c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66" t="s">
        <v>52</v>
      </c>
      <c r="AW898" s="66" t="s">
        <v>1855</v>
      </c>
      <c r="AX898" s="66" t="s">
        <v>52</v>
      </c>
      <c r="AY898" s="66" t="s">
        <v>52</v>
      </c>
      <c r="AZ898" s="66" t="s">
        <v>52</v>
      </c>
    </row>
    <row r="899" spans="1:52" ht="30" customHeight="1" x14ac:dyDescent="0.3">
      <c r="A899" s="65" t="s">
        <v>1495</v>
      </c>
      <c r="B899" s="65" t="s">
        <v>1496</v>
      </c>
      <c r="C899" s="65" t="s">
        <v>137</v>
      </c>
      <c r="D899" s="75">
        <v>2</v>
      </c>
      <c r="E899" s="80">
        <f>단가대비표!O289</f>
        <v>5800</v>
      </c>
      <c r="F899" s="79">
        <f t="shared" si="197"/>
        <v>11600</v>
      </c>
      <c r="G899" s="80">
        <f>단가대비표!P289</f>
        <v>0</v>
      </c>
      <c r="H899" s="79">
        <f t="shared" si="198"/>
        <v>0</v>
      </c>
      <c r="I899" s="80">
        <f>단가대비표!V289</f>
        <v>0</v>
      </c>
      <c r="J899" s="79">
        <f t="shared" si="199"/>
        <v>0</v>
      </c>
      <c r="K899" s="80">
        <f t="shared" si="200"/>
        <v>5800</v>
      </c>
      <c r="L899" s="79">
        <f t="shared" si="201"/>
        <v>11600</v>
      </c>
      <c r="M899" s="65" t="s">
        <v>52</v>
      </c>
      <c r="N899" s="66" t="s">
        <v>1785</v>
      </c>
      <c r="O899" s="66" t="s">
        <v>1856</v>
      </c>
      <c r="P899" s="66" t="s">
        <v>64</v>
      </c>
      <c r="Q899" s="66" t="s">
        <v>64</v>
      </c>
      <c r="R899" s="66" t="s">
        <v>63</v>
      </c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66" t="s">
        <v>52</v>
      </c>
      <c r="AW899" s="66" t="s">
        <v>1857</v>
      </c>
      <c r="AX899" s="66" t="s">
        <v>52</v>
      </c>
      <c r="AY899" s="66" t="s">
        <v>52</v>
      </c>
      <c r="AZ899" s="66" t="s">
        <v>52</v>
      </c>
    </row>
    <row r="900" spans="1:52" ht="30" customHeight="1" x14ac:dyDescent="0.3">
      <c r="A900" s="65" t="s">
        <v>1499</v>
      </c>
      <c r="B900" s="65" t="s">
        <v>1500</v>
      </c>
      <c r="C900" s="65" t="s">
        <v>137</v>
      </c>
      <c r="D900" s="75">
        <v>3</v>
      </c>
      <c r="E900" s="80">
        <f>단가대비표!O290</f>
        <v>3100</v>
      </c>
      <c r="F900" s="79">
        <f t="shared" si="197"/>
        <v>9300</v>
      </c>
      <c r="G900" s="80">
        <f>단가대비표!P290</f>
        <v>0</v>
      </c>
      <c r="H900" s="79">
        <f t="shared" si="198"/>
        <v>0</v>
      </c>
      <c r="I900" s="80">
        <f>단가대비표!V290</f>
        <v>0</v>
      </c>
      <c r="J900" s="79">
        <f t="shared" si="199"/>
        <v>0</v>
      </c>
      <c r="K900" s="80">
        <f t="shared" si="200"/>
        <v>3100</v>
      </c>
      <c r="L900" s="79">
        <f t="shared" si="201"/>
        <v>9300</v>
      </c>
      <c r="M900" s="65" t="s">
        <v>52</v>
      </c>
      <c r="N900" s="66" t="s">
        <v>1785</v>
      </c>
      <c r="O900" s="66" t="s">
        <v>1858</v>
      </c>
      <c r="P900" s="66" t="s">
        <v>64</v>
      </c>
      <c r="Q900" s="66" t="s">
        <v>64</v>
      </c>
      <c r="R900" s="66" t="s">
        <v>63</v>
      </c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66" t="s">
        <v>52</v>
      </c>
      <c r="AW900" s="66" t="s">
        <v>1859</v>
      </c>
      <c r="AX900" s="66" t="s">
        <v>52</v>
      </c>
      <c r="AY900" s="66" t="s">
        <v>52</v>
      </c>
      <c r="AZ900" s="66" t="s">
        <v>52</v>
      </c>
    </row>
    <row r="901" spans="1:52" ht="30" customHeight="1" x14ac:dyDescent="0.3">
      <c r="A901" s="65" t="s">
        <v>1751</v>
      </c>
      <c r="B901" s="65" t="s">
        <v>1752</v>
      </c>
      <c r="C901" s="65" t="s">
        <v>137</v>
      </c>
      <c r="D901" s="75">
        <v>1</v>
      </c>
      <c r="E901" s="80">
        <f>단가대비표!O291</f>
        <v>27150</v>
      </c>
      <c r="F901" s="79">
        <f t="shared" ref="F901:F918" si="202">TRUNC(E901*D901,1)</f>
        <v>27150</v>
      </c>
      <c r="G901" s="80">
        <f>단가대비표!P291</f>
        <v>0</v>
      </c>
      <c r="H901" s="79">
        <f t="shared" ref="H901:H918" si="203">TRUNC(G901*D901,1)</f>
        <v>0</v>
      </c>
      <c r="I901" s="80">
        <f>단가대비표!V291</f>
        <v>0</v>
      </c>
      <c r="J901" s="79">
        <f t="shared" ref="J901:J918" si="204">TRUNC(I901*D901,1)</f>
        <v>0</v>
      </c>
      <c r="K901" s="80">
        <f t="shared" ref="K901:K918" si="205">TRUNC(E901+G901+I901,1)</f>
        <v>27150</v>
      </c>
      <c r="L901" s="79">
        <f t="shared" ref="L901:L918" si="206">TRUNC(F901+H901+J901,1)</f>
        <v>27150</v>
      </c>
      <c r="M901" s="65" t="s">
        <v>52</v>
      </c>
      <c r="N901" s="66" t="s">
        <v>1785</v>
      </c>
      <c r="O901" s="66" t="s">
        <v>1860</v>
      </c>
      <c r="P901" s="66" t="s">
        <v>64</v>
      </c>
      <c r="Q901" s="66" t="s">
        <v>64</v>
      </c>
      <c r="R901" s="66" t="s">
        <v>63</v>
      </c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66" t="s">
        <v>52</v>
      </c>
      <c r="AW901" s="66" t="s">
        <v>1861</v>
      </c>
      <c r="AX901" s="66" t="s">
        <v>52</v>
      </c>
      <c r="AY901" s="66" t="s">
        <v>52</v>
      </c>
      <c r="AZ901" s="66" t="s">
        <v>52</v>
      </c>
    </row>
    <row r="902" spans="1:52" ht="30" customHeight="1" x14ac:dyDescent="0.3">
      <c r="A902" s="65" t="s">
        <v>1751</v>
      </c>
      <c r="B902" s="65" t="s">
        <v>1755</v>
      </c>
      <c r="C902" s="65" t="s">
        <v>137</v>
      </c>
      <c r="D902" s="75">
        <v>1</v>
      </c>
      <c r="E902" s="80">
        <f>단가대비표!O292</f>
        <v>27150</v>
      </c>
      <c r="F902" s="79">
        <f t="shared" si="202"/>
        <v>27150</v>
      </c>
      <c r="G902" s="80">
        <f>단가대비표!P292</f>
        <v>0</v>
      </c>
      <c r="H902" s="79">
        <f t="shared" si="203"/>
        <v>0</v>
      </c>
      <c r="I902" s="80">
        <f>단가대비표!V292</f>
        <v>0</v>
      </c>
      <c r="J902" s="79">
        <f t="shared" si="204"/>
        <v>0</v>
      </c>
      <c r="K902" s="80">
        <f t="shared" si="205"/>
        <v>27150</v>
      </c>
      <c r="L902" s="79">
        <f t="shared" si="206"/>
        <v>27150</v>
      </c>
      <c r="M902" s="65" t="s">
        <v>52</v>
      </c>
      <c r="N902" s="66" t="s">
        <v>1785</v>
      </c>
      <c r="O902" s="66" t="s">
        <v>1862</v>
      </c>
      <c r="P902" s="66" t="s">
        <v>64</v>
      </c>
      <c r="Q902" s="66" t="s">
        <v>64</v>
      </c>
      <c r="R902" s="66" t="s">
        <v>63</v>
      </c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66" t="s">
        <v>52</v>
      </c>
      <c r="AW902" s="66" t="s">
        <v>1863</v>
      </c>
      <c r="AX902" s="66" t="s">
        <v>52</v>
      </c>
      <c r="AY902" s="66" t="s">
        <v>52</v>
      </c>
      <c r="AZ902" s="66" t="s">
        <v>52</v>
      </c>
    </row>
    <row r="903" spans="1:52" ht="30" customHeight="1" x14ac:dyDescent="0.3">
      <c r="A903" s="65" t="s">
        <v>1511</v>
      </c>
      <c r="B903" s="65" t="s">
        <v>1512</v>
      </c>
      <c r="C903" s="65" t="s">
        <v>137</v>
      </c>
      <c r="D903" s="75">
        <v>21</v>
      </c>
      <c r="E903" s="80">
        <f>단가대비표!O293</f>
        <v>7000</v>
      </c>
      <c r="F903" s="79">
        <f t="shared" si="202"/>
        <v>147000</v>
      </c>
      <c r="G903" s="80">
        <f>단가대비표!P293</f>
        <v>0</v>
      </c>
      <c r="H903" s="79">
        <f t="shared" si="203"/>
        <v>0</v>
      </c>
      <c r="I903" s="80">
        <f>단가대비표!V293</f>
        <v>0</v>
      </c>
      <c r="J903" s="79">
        <f t="shared" si="204"/>
        <v>0</v>
      </c>
      <c r="K903" s="80">
        <f t="shared" si="205"/>
        <v>7000</v>
      </c>
      <c r="L903" s="79">
        <f t="shared" si="206"/>
        <v>147000</v>
      </c>
      <c r="M903" s="65" t="s">
        <v>52</v>
      </c>
      <c r="N903" s="66" t="s">
        <v>1785</v>
      </c>
      <c r="O903" s="66" t="s">
        <v>1864</v>
      </c>
      <c r="P903" s="66" t="s">
        <v>64</v>
      </c>
      <c r="Q903" s="66" t="s">
        <v>64</v>
      </c>
      <c r="R903" s="66" t="s">
        <v>63</v>
      </c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66" t="s">
        <v>52</v>
      </c>
      <c r="AW903" s="66" t="s">
        <v>1865</v>
      </c>
      <c r="AX903" s="66" t="s">
        <v>52</v>
      </c>
      <c r="AY903" s="66" t="s">
        <v>52</v>
      </c>
      <c r="AZ903" s="66" t="s">
        <v>52</v>
      </c>
    </row>
    <row r="904" spans="1:52" ht="30" customHeight="1" x14ac:dyDescent="0.3">
      <c r="A904" s="65" t="s">
        <v>1515</v>
      </c>
      <c r="B904" s="65" t="s">
        <v>1516</v>
      </c>
      <c r="C904" s="65" t="s">
        <v>692</v>
      </c>
      <c r="D904" s="75">
        <v>0.24</v>
      </c>
      <c r="E904" s="80">
        <f>단가대비표!O294</f>
        <v>14400</v>
      </c>
      <c r="F904" s="79">
        <f t="shared" si="202"/>
        <v>3456</v>
      </c>
      <c r="G904" s="80">
        <f>단가대비표!P294</f>
        <v>0</v>
      </c>
      <c r="H904" s="79">
        <f t="shared" si="203"/>
        <v>0</v>
      </c>
      <c r="I904" s="80">
        <f>단가대비표!V294</f>
        <v>0</v>
      </c>
      <c r="J904" s="79">
        <f t="shared" si="204"/>
        <v>0</v>
      </c>
      <c r="K904" s="80">
        <f t="shared" si="205"/>
        <v>14400</v>
      </c>
      <c r="L904" s="79">
        <f t="shared" si="206"/>
        <v>3456</v>
      </c>
      <c r="M904" s="65" t="s">
        <v>52</v>
      </c>
      <c r="N904" s="66" t="s">
        <v>1785</v>
      </c>
      <c r="O904" s="66" t="s">
        <v>1866</v>
      </c>
      <c r="P904" s="66" t="s">
        <v>64</v>
      </c>
      <c r="Q904" s="66" t="s">
        <v>64</v>
      </c>
      <c r="R904" s="66" t="s">
        <v>63</v>
      </c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66" t="s">
        <v>52</v>
      </c>
      <c r="AW904" s="66" t="s">
        <v>1867</v>
      </c>
      <c r="AX904" s="66" t="s">
        <v>52</v>
      </c>
      <c r="AY904" s="66" t="s">
        <v>52</v>
      </c>
      <c r="AZ904" s="66" t="s">
        <v>52</v>
      </c>
    </row>
    <row r="905" spans="1:52" ht="30" customHeight="1" x14ac:dyDescent="0.3">
      <c r="A905" s="65" t="s">
        <v>1519</v>
      </c>
      <c r="B905" s="65" t="s">
        <v>1520</v>
      </c>
      <c r="C905" s="65" t="s">
        <v>137</v>
      </c>
      <c r="D905" s="75">
        <v>4</v>
      </c>
      <c r="E905" s="80">
        <f>단가대비표!O295</f>
        <v>3600</v>
      </c>
      <c r="F905" s="79">
        <f t="shared" si="202"/>
        <v>14400</v>
      </c>
      <c r="G905" s="80">
        <f>단가대비표!P295</f>
        <v>0</v>
      </c>
      <c r="H905" s="79">
        <f t="shared" si="203"/>
        <v>0</v>
      </c>
      <c r="I905" s="80">
        <f>단가대비표!V295</f>
        <v>0</v>
      </c>
      <c r="J905" s="79">
        <f t="shared" si="204"/>
        <v>0</v>
      </c>
      <c r="K905" s="80">
        <f t="shared" si="205"/>
        <v>3600</v>
      </c>
      <c r="L905" s="79">
        <f t="shared" si="206"/>
        <v>14400</v>
      </c>
      <c r="M905" s="65" t="s">
        <v>52</v>
      </c>
      <c r="N905" s="66" t="s">
        <v>1785</v>
      </c>
      <c r="O905" s="66" t="s">
        <v>1868</v>
      </c>
      <c r="P905" s="66" t="s">
        <v>64</v>
      </c>
      <c r="Q905" s="66" t="s">
        <v>64</v>
      </c>
      <c r="R905" s="66" t="s">
        <v>63</v>
      </c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66" t="s">
        <v>52</v>
      </c>
      <c r="AW905" s="66" t="s">
        <v>1869</v>
      </c>
      <c r="AX905" s="66" t="s">
        <v>52</v>
      </c>
      <c r="AY905" s="66" t="s">
        <v>52</v>
      </c>
      <c r="AZ905" s="66" t="s">
        <v>52</v>
      </c>
    </row>
    <row r="906" spans="1:52" ht="30" customHeight="1" x14ac:dyDescent="0.3">
      <c r="A906" s="65" t="s">
        <v>1519</v>
      </c>
      <c r="B906" s="65" t="s">
        <v>1523</v>
      </c>
      <c r="C906" s="65" t="s">
        <v>137</v>
      </c>
      <c r="D906" s="75">
        <v>6</v>
      </c>
      <c r="E906" s="80">
        <f>단가대비표!O296</f>
        <v>4680</v>
      </c>
      <c r="F906" s="79">
        <f t="shared" si="202"/>
        <v>28080</v>
      </c>
      <c r="G906" s="80">
        <f>단가대비표!P296</f>
        <v>0</v>
      </c>
      <c r="H906" s="79">
        <f t="shared" si="203"/>
        <v>0</v>
      </c>
      <c r="I906" s="80">
        <f>단가대비표!V296</f>
        <v>0</v>
      </c>
      <c r="J906" s="79">
        <f t="shared" si="204"/>
        <v>0</v>
      </c>
      <c r="K906" s="80">
        <f t="shared" si="205"/>
        <v>4680</v>
      </c>
      <c r="L906" s="79">
        <f t="shared" si="206"/>
        <v>28080</v>
      </c>
      <c r="M906" s="65" t="s">
        <v>52</v>
      </c>
      <c r="N906" s="66" t="s">
        <v>1785</v>
      </c>
      <c r="O906" s="66" t="s">
        <v>1870</v>
      </c>
      <c r="P906" s="66" t="s">
        <v>64</v>
      </c>
      <c r="Q906" s="66" t="s">
        <v>64</v>
      </c>
      <c r="R906" s="66" t="s">
        <v>63</v>
      </c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66" t="s">
        <v>52</v>
      </c>
      <c r="AW906" s="66" t="s">
        <v>1871</v>
      </c>
      <c r="AX906" s="66" t="s">
        <v>52</v>
      </c>
      <c r="AY906" s="66" t="s">
        <v>52</v>
      </c>
      <c r="AZ906" s="66" t="s">
        <v>52</v>
      </c>
    </row>
    <row r="907" spans="1:52" ht="30" customHeight="1" x14ac:dyDescent="0.3">
      <c r="A907" s="65" t="s">
        <v>1526</v>
      </c>
      <c r="B907" s="65" t="s">
        <v>1527</v>
      </c>
      <c r="C907" s="65" t="s">
        <v>137</v>
      </c>
      <c r="D907" s="75">
        <v>16</v>
      </c>
      <c r="E907" s="80">
        <f>단가대비표!O297</f>
        <v>1890</v>
      </c>
      <c r="F907" s="79">
        <f t="shared" si="202"/>
        <v>30240</v>
      </c>
      <c r="G907" s="80">
        <f>단가대비표!P297</f>
        <v>0</v>
      </c>
      <c r="H907" s="79">
        <f t="shared" si="203"/>
        <v>0</v>
      </c>
      <c r="I907" s="80">
        <f>단가대비표!V297</f>
        <v>0</v>
      </c>
      <c r="J907" s="79">
        <f t="shared" si="204"/>
        <v>0</v>
      </c>
      <c r="K907" s="80">
        <f t="shared" si="205"/>
        <v>1890</v>
      </c>
      <c r="L907" s="79">
        <f t="shared" si="206"/>
        <v>30240</v>
      </c>
      <c r="M907" s="65" t="s">
        <v>52</v>
      </c>
      <c r="N907" s="66" t="s">
        <v>1785</v>
      </c>
      <c r="O907" s="66" t="s">
        <v>1872</v>
      </c>
      <c r="P907" s="66" t="s">
        <v>64</v>
      </c>
      <c r="Q907" s="66" t="s">
        <v>64</v>
      </c>
      <c r="R907" s="66" t="s">
        <v>63</v>
      </c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66" t="s">
        <v>52</v>
      </c>
      <c r="AW907" s="66" t="s">
        <v>1873</v>
      </c>
      <c r="AX907" s="66" t="s">
        <v>52</v>
      </c>
      <c r="AY907" s="66" t="s">
        <v>52</v>
      </c>
      <c r="AZ907" s="66" t="s">
        <v>52</v>
      </c>
    </row>
    <row r="908" spans="1:52" ht="30" customHeight="1" x14ac:dyDescent="0.3">
      <c r="A908" s="65" t="s">
        <v>1530</v>
      </c>
      <c r="B908" s="65" t="s">
        <v>1531</v>
      </c>
      <c r="C908" s="65" t="s">
        <v>137</v>
      </c>
      <c r="D908" s="75">
        <v>2</v>
      </c>
      <c r="E908" s="80">
        <f>단가대비표!O298</f>
        <v>13700</v>
      </c>
      <c r="F908" s="79">
        <f t="shared" si="202"/>
        <v>27400</v>
      </c>
      <c r="G908" s="80">
        <f>단가대비표!P298</f>
        <v>0</v>
      </c>
      <c r="H908" s="79">
        <f t="shared" si="203"/>
        <v>0</v>
      </c>
      <c r="I908" s="80">
        <f>단가대비표!V298</f>
        <v>0</v>
      </c>
      <c r="J908" s="79">
        <f t="shared" si="204"/>
        <v>0</v>
      </c>
      <c r="K908" s="80">
        <f t="shared" si="205"/>
        <v>13700</v>
      </c>
      <c r="L908" s="79">
        <f t="shared" si="206"/>
        <v>27400</v>
      </c>
      <c r="M908" s="65" t="s">
        <v>52</v>
      </c>
      <c r="N908" s="66" t="s">
        <v>1785</v>
      </c>
      <c r="O908" s="66" t="s">
        <v>1874</v>
      </c>
      <c r="P908" s="66" t="s">
        <v>64</v>
      </c>
      <c r="Q908" s="66" t="s">
        <v>64</v>
      </c>
      <c r="R908" s="66" t="s">
        <v>63</v>
      </c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66" t="s">
        <v>52</v>
      </c>
      <c r="AW908" s="66" t="s">
        <v>1875</v>
      </c>
      <c r="AX908" s="66" t="s">
        <v>52</v>
      </c>
      <c r="AY908" s="66" t="s">
        <v>52</v>
      </c>
      <c r="AZ908" s="66" t="s">
        <v>52</v>
      </c>
    </row>
    <row r="909" spans="1:52" ht="30" customHeight="1" x14ac:dyDescent="0.3">
      <c r="A909" s="65" t="s">
        <v>1530</v>
      </c>
      <c r="B909" s="65" t="s">
        <v>1534</v>
      </c>
      <c r="C909" s="65" t="s">
        <v>137</v>
      </c>
      <c r="D909" s="75">
        <v>3</v>
      </c>
      <c r="E909" s="80">
        <f>단가대비표!O299</f>
        <v>19560</v>
      </c>
      <c r="F909" s="79">
        <f t="shared" si="202"/>
        <v>58680</v>
      </c>
      <c r="G909" s="80">
        <f>단가대비표!P299</f>
        <v>0</v>
      </c>
      <c r="H909" s="79">
        <f t="shared" si="203"/>
        <v>0</v>
      </c>
      <c r="I909" s="80">
        <f>단가대비표!V299</f>
        <v>0</v>
      </c>
      <c r="J909" s="79">
        <f t="shared" si="204"/>
        <v>0</v>
      </c>
      <c r="K909" s="80">
        <f t="shared" si="205"/>
        <v>19560</v>
      </c>
      <c r="L909" s="79">
        <f t="shared" si="206"/>
        <v>58680</v>
      </c>
      <c r="M909" s="65" t="s">
        <v>52</v>
      </c>
      <c r="N909" s="66" t="s">
        <v>1785</v>
      </c>
      <c r="O909" s="66" t="s">
        <v>1876</v>
      </c>
      <c r="P909" s="66" t="s">
        <v>64</v>
      </c>
      <c r="Q909" s="66" t="s">
        <v>64</v>
      </c>
      <c r="R909" s="66" t="s">
        <v>63</v>
      </c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66" t="s">
        <v>52</v>
      </c>
      <c r="AW909" s="66" t="s">
        <v>1877</v>
      </c>
      <c r="AX909" s="66" t="s">
        <v>52</v>
      </c>
      <c r="AY909" s="66" t="s">
        <v>52</v>
      </c>
      <c r="AZ909" s="66" t="s">
        <v>52</v>
      </c>
    </row>
    <row r="910" spans="1:52" ht="30" customHeight="1" x14ac:dyDescent="0.3">
      <c r="A910" s="65" t="s">
        <v>1537</v>
      </c>
      <c r="B910" s="65" t="s">
        <v>1538</v>
      </c>
      <c r="C910" s="65" t="s">
        <v>734</v>
      </c>
      <c r="D910" s="75">
        <v>107.1</v>
      </c>
      <c r="E910" s="80">
        <f>단가대비표!O300</f>
        <v>524</v>
      </c>
      <c r="F910" s="79">
        <f t="shared" si="202"/>
        <v>56120.4</v>
      </c>
      <c r="G910" s="80">
        <f>단가대비표!P300</f>
        <v>0</v>
      </c>
      <c r="H910" s="79">
        <f t="shared" si="203"/>
        <v>0</v>
      </c>
      <c r="I910" s="80">
        <f>단가대비표!V300</f>
        <v>0</v>
      </c>
      <c r="J910" s="79">
        <f t="shared" si="204"/>
        <v>0</v>
      </c>
      <c r="K910" s="80">
        <f t="shared" si="205"/>
        <v>524</v>
      </c>
      <c r="L910" s="79">
        <f t="shared" si="206"/>
        <v>56120.4</v>
      </c>
      <c r="M910" s="65" t="s">
        <v>52</v>
      </c>
      <c r="N910" s="66" t="s">
        <v>1785</v>
      </c>
      <c r="O910" s="66" t="s">
        <v>1878</v>
      </c>
      <c r="P910" s="66" t="s">
        <v>64</v>
      </c>
      <c r="Q910" s="66" t="s">
        <v>64</v>
      </c>
      <c r="R910" s="66" t="s">
        <v>63</v>
      </c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66" t="s">
        <v>52</v>
      </c>
      <c r="AW910" s="66" t="s">
        <v>1879</v>
      </c>
      <c r="AX910" s="66" t="s">
        <v>52</v>
      </c>
      <c r="AY910" s="66" t="s">
        <v>52</v>
      </c>
      <c r="AZ910" s="66" t="s">
        <v>52</v>
      </c>
    </row>
    <row r="911" spans="1:52" ht="30" customHeight="1" x14ac:dyDescent="0.3">
      <c r="A911" s="65" t="s">
        <v>1537</v>
      </c>
      <c r="B911" s="65" t="s">
        <v>1541</v>
      </c>
      <c r="C911" s="65" t="s">
        <v>734</v>
      </c>
      <c r="D911" s="75">
        <v>9.4499999999999993</v>
      </c>
      <c r="E911" s="80">
        <f>단가대비표!O301</f>
        <v>810</v>
      </c>
      <c r="F911" s="79">
        <f t="shared" si="202"/>
        <v>7654.5</v>
      </c>
      <c r="G911" s="80">
        <f>단가대비표!P301</f>
        <v>0</v>
      </c>
      <c r="H911" s="79">
        <f t="shared" si="203"/>
        <v>0</v>
      </c>
      <c r="I911" s="80">
        <f>단가대비표!V301</f>
        <v>0</v>
      </c>
      <c r="J911" s="79">
        <f t="shared" si="204"/>
        <v>0</v>
      </c>
      <c r="K911" s="80">
        <f t="shared" si="205"/>
        <v>810</v>
      </c>
      <c r="L911" s="79">
        <f t="shared" si="206"/>
        <v>7654.5</v>
      </c>
      <c r="M911" s="65" t="s">
        <v>52</v>
      </c>
      <c r="N911" s="66" t="s">
        <v>1785</v>
      </c>
      <c r="O911" s="66" t="s">
        <v>1880</v>
      </c>
      <c r="P911" s="66" t="s">
        <v>64</v>
      </c>
      <c r="Q911" s="66" t="s">
        <v>64</v>
      </c>
      <c r="R911" s="66" t="s">
        <v>63</v>
      </c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66" t="s">
        <v>52</v>
      </c>
      <c r="AW911" s="66" t="s">
        <v>1881</v>
      </c>
      <c r="AX911" s="66" t="s">
        <v>52</v>
      </c>
      <c r="AY911" s="66" t="s">
        <v>52</v>
      </c>
      <c r="AZ911" s="66" t="s">
        <v>52</v>
      </c>
    </row>
    <row r="912" spans="1:52" ht="30" customHeight="1" x14ac:dyDescent="0.3">
      <c r="A912" s="65" t="s">
        <v>3113</v>
      </c>
      <c r="B912" s="65" t="s">
        <v>588</v>
      </c>
      <c r="C912" s="65" t="s">
        <v>589</v>
      </c>
      <c r="D912" s="75">
        <v>1.82</v>
      </c>
      <c r="E912" s="80">
        <f>단가대비표!O114</f>
        <v>0</v>
      </c>
      <c r="F912" s="79">
        <f t="shared" si="202"/>
        <v>0</v>
      </c>
      <c r="G912" s="80">
        <f>단가대비표!P114</f>
        <v>95767</v>
      </c>
      <c r="H912" s="79">
        <f t="shared" si="203"/>
        <v>174295.9</v>
      </c>
      <c r="I912" s="80">
        <f>단가대비표!V114</f>
        <v>0</v>
      </c>
      <c r="J912" s="79">
        <f t="shared" si="204"/>
        <v>0</v>
      </c>
      <c r="K912" s="80">
        <f t="shared" si="205"/>
        <v>95767</v>
      </c>
      <c r="L912" s="79">
        <f t="shared" si="206"/>
        <v>174295.9</v>
      </c>
      <c r="M912" s="65" t="s">
        <v>52</v>
      </c>
      <c r="N912" s="66" t="s">
        <v>1785</v>
      </c>
      <c r="O912" s="66" t="s">
        <v>682</v>
      </c>
      <c r="P912" s="66" t="s">
        <v>64</v>
      </c>
      <c r="Q912" s="66" t="s">
        <v>64</v>
      </c>
      <c r="R912" s="66" t="s">
        <v>63</v>
      </c>
      <c r="S912" s="76"/>
      <c r="T912" s="76"/>
      <c r="U912" s="76"/>
      <c r="V912" s="76">
        <v>1</v>
      </c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66" t="s">
        <v>52</v>
      </c>
      <c r="AW912" s="66" t="s">
        <v>1882</v>
      </c>
      <c r="AX912" s="66" t="s">
        <v>52</v>
      </c>
      <c r="AY912" s="66" t="s">
        <v>52</v>
      </c>
      <c r="AZ912" s="66" t="s">
        <v>52</v>
      </c>
    </row>
    <row r="913" spans="1:52" ht="30" customHeight="1" x14ac:dyDescent="0.3">
      <c r="A913" s="65" t="s">
        <v>3114</v>
      </c>
      <c r="B913" s="65" t="s">
        <v>1546</v>
      </c>
      <c r="C913" s="65" t="s">
        <v>589</v>
      </c>
      <c r="D913" s="75">
        <v>21.33</v>
      </c>
      <c r="E913" s="80">
        <f>단가대비표!O128</f>
        <v>0</v>
      </c>
      <c r="F913" s="79">
        <f t="shared" si="202"/>
        <v>0</v>
      </c>
      <c r="G913" s="80">
        <f>단가대비표!P128</f>
        <v>116674</v>
      </c>
      <c r="H913" s="79">
        <f t="shared" si="203"/>
        <v>2488656.4</v>
      </c>
      <c r="I913" s="80">
        <f>단가대비표!V128</f>
        <v>0</v>
      </c>
      <c r="J913" s="79">
        <f t="shared" si="204"/>
        <v>0</v>
      </c>
      <c r="K913" s="80">
        <f t="shared" si="205"/>
        <v>116674</v>
      </c>
      <c r="L913" s="79">
        <f t="shared" si="206"/>
        <v>2488656.4</v>
      </c>
      <c r="M913" s="65" t="s">
        <v>52</v>
      </c>
      <c r="N913" s="66" t="s">
        <v>1785</v>
      </c>
      <c r="O913" s="66" t="s">
        <v>1547</v>
      </c>
      <c r="P913" s="66" t="s">
        <v>64</v>
      </c>
      <c r="Q913" s="66" t="s">
        <v>64</v>
      </c>
      <c r="R913" s="66" t="s">
        <v>63</v>
      </c>
      <c r="S913" s="76"/>
      <c r="T913" s="76"/>
      <c r="U913" s="76"/>
      <c r="V913" s="76">
        <v>1</v>
      </c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66" t="s">
        <v>52</v>
      </c>
      <c r="AW913" s="66" t="s">
        <v>1883</v>
      </c>
      <c r="AX913" s="66" t="s">
        <v>52</v>
      </c>
      <c r="AY913" s="66" t="s">
        <v>52</v>
      </c>
      <c r="AZ913" s="66" t="s">
        <v>52</v>
      </c>
    </row>
    <row r="914" spans="1:52" ht="30" customHeight="1" x14ac:dyDescent="0.3">
      <c r="A914" s="65" t="s">
        <v>3115</v>
      </c>
      <c r="B914" s="65" t="s">
        <v>1546</v>
      </c>
      <c r="C914" s="65" t="s">
        <v>589</v>
      </c>
      <c r="D914" s="75">
        <v>4.5199999999999996</v>
      </c>
      <c r="E914" s="80">
        <f>단가대비표!O129</f>
        <v>0</v>
      </c>
      <c r="F914" s="79">
        <f t="shared" si="202"/>
        <v>0</v>
      </c>
      <c r="G914" s="80">
        <f>단가대비표!P129</f>
        <v>89755</v>
      </c>
      <c r="H914" s="79">
        <f t="shared" si="203"/>
        <v>405692.6</v>
      </c>
      <c r="I914" s="80">
        <f>단가대비표!V129</f>
        <v>0</v>
      </c>
      <c r="J914" s="79">
        <f t="shared" si="204"/>
        <v>0</v>
      </c>
      <c r="K914" s="80">
        <f t="shared" si="205"/>
        <v>89755</v>
      </c>
      <c r="L914" s="79">
        <f t="shared" si="206"/>
        <v>405692.6</v>
      </c>
      <c r="M914" s="65" t="s">
        <v>52</v>
      </c>
      <c r="N914" s="66" t="s">
        <v>1785</v>
      </c>
      <c r="O914" s="66" t="s">
        <v>1550</v>
      </c>
      <c r="P914" s="66" t="s">
        <v>64</v>
      </c>
      <c r="Q914" s="66" t="s">
        <v>64</v>
      </c>
      <c r="R914" s="66" t="s">
        <v>63</v>
      </c>
      <c r="S914" s="76"/>
      <c r="T914" s="76"/>
      <c r="U914" s="76"/>
      <c r="V914" s="76">
        <v>1</v>
      </c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66" t="s">
        <v>52</v>
      </c>
      <c r="AW914" s="66" t="s">
        <v>1884</v>
      </c>
      <c r="AX914" s="66" t="s">
        <v>52</v>
      </c>
      <c r="AY914" s="66" t="s">
        <v>52</v>
      </c>
      <c r="AZ914" s="66" t="s">
        <v>52</v>
      </c>
    </row>
    <row r="915" spans="1:52" ht="30" customHeight="1" x14ac:dyDescent="0.3">
      <c r="A915" s="65" t="s">
        <v>3116</v>
      </c>
      <c r="B915" s="65" t="s">
        <v>1546</v>
      </c>
      <c r="C915" s="65" t="s">
        <v>589</v>
      </c>
      <c r="D915" s="75">
        <v>3.12</v>
      </c>
      <c r="E915" s="80">
        <f>단가대비표!O130</f>
        <v>0</v>
      </c>
      <c r="F915" s="79">
        <f t="shared" si="202"/>
        <v>0</v>
      </c>
      <c r="G915" s="80">
        <f>단가대비표!P130</f>
        <v>110036</v>
      </c>
      <c r="H915" s="79">
        <f t="shared" si="203"/>
        <v>343312.3</v>
      </c>
      <c r="I915" s="80">
        <f>단가대비표!V130</f>
        <v>0</v>
      </c>
      <c r="J915" s="79">
        <f t="shared" si="204"/>
        <v>0</v>
      </c>
      <c r="K915" s="80">
        <f t="shared" si="205"/>
        <v>110036</v>
      </c>
      <c r="L915" s="79">
        <f t="shared" si="206"/>
        <v>343312.3</v>
      </c>
      <c r="M915" s="65" t="s">
        <v>52</v>
      </c>
      <c r="N915" s="66" t="s">
        <v>1785</v>
      </c>
      <c r="O915" s="66" t="s">
        <v>1552</v>
      </c>
      <c r="P915" s="66" t="s">
        <v>64</v>
      </c>
      <c r="Q915" s="66" t="s">
        <v>64</v>
      </c>
      <c r="R915" s="66" t="s">
        <v>63</v>
      </c>
      <c r="S915" s="76"/>
      <c r="T915" s="76"/>
      <c r="U915" s="76"/>
      <c r="V915" s="76">
        <v>1</v>
      </c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66" t="s">
        <v>52</v>
      </c>
      <c r="AW915" s="66" t="s">
        <v>1885</v>
      </c>
      <c r="AX915" s="66" t="s">
        <v>52</v>
      </c>
      <c r="AY915" s="66" t="s">
        <v>52</v>
      </c>
      <c r="AZ915" s="66" t="s">
        <v>52</v>
      </c>
    </row>
    <row r="916" spans="1:52" ht="30" customHeight="1" x14ac:dyDescent="0.3">
      <c r="A916" s="65" t="s">
        <v>3117</v>
      </c>
      <c r="B916" s="65" t="s">
        <v>1546</v>
      </c>
      <c r="C916" s="65" t="s">
        <v>589</v>
      </c>
      <c r="D916" s="75">
        <v>0.66</v>
      </c>
      <c r="E916" s="80">
        <f>단가대비표!O131</f>
        <v>0</v>
      </c>
      <c r="F916" s="79">
        <f t="shared" si="202"/>
        <v>0</v>
      </c>
      <c r="G916" s="80">
        <f>단가대비표!P131</f>
        <v>134081</v>
      </c>
      <c r="H916" s="79">
        <f t="shared" si="203"/>
        <v>88493.4</v>
      </c>
      <c r="I916" s="80">
        <f>단가대비표!V131</f>
        <v>0</v>
      </c>
      <c r="J916" s="79">
        <f t="shared" si="204"/>
        <v>0</v>
      </c>
      <c r="K916" s="80">
        <f t="shared" si="205"/>
        <v>134081</v>
      </c>
      <c r="L916" s="79">
        <f t="shared" si="206"/>
        <v>88493.4</v>
      </c>
      <c r="M916" s="65" t="s">
        <v>52</v>
      </c>
      <c r="N916" s="66" t="s">
        <v>1785</v>
      </c>
      <c r="O916" s="66" t="s">
        <v>1555</v>
      </c>
      <c r="P916" s="66" t="s">
        <v>64</v>
      </c>
      <c r="Q916" s="66" t="s">
        <v>64</v>
      </c>
      <c r="R916" s="66" t="s">
        <v>63</v>
      </c>
      <c r="S916" s="76"/>
      <c r="T916" s="76"/>
      <c r="U916" s="76"/>
      <c r="V916" s="76">
        <v>1</v>
      </c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66" t="s">
        <v>52</v>
      </c>
      <c r="AW916" s="66" t="s">
        <v>1886</v>
      </c>
      <c r="AX916" s="66" t="s">
        <v>52</v>
      </c>
      <c r="AY916" s="66" t="s">
        <v>52</v>
      </c>
      <c r="AZ916" s="66" t="s">
        <v>52</v>
      </c>
    </row>
    <row r="917" spans="1:52" ht="30" customHeight="1" x14ac:dyDescent="0.3">
      <c r="A917" s="65" t="s">
        <v>3114</v>
      </c>
      <c r="B917" s="65" t="s">
        <v>1546</v>
      </c>
      <c r="C917" s="65" t="s">
        <v>589</v>
      </c>
      <c r="D917" s="75">
        <v>1.31</v>
      </c>
      <c r="E917" s="80">
        <f>단가대비표!O132</f>
        <v>0</v>
      </c>
      <c r="F917" s="79">
        <f t="shared" si="202"/>
        <v>0</v>
      </c>
      <c r="G917" s="80">
        <f>단가대비표!P132</f>
        <v>116674</v>
      </c>
      <c r="H917" s="79">
        <f t="shared" si="203"/>
        <v>152842.9</v>
      </c>
      <c r="I917" s="80">
        <f>단가대비표!V132</f>
        <v>0</v>
      </c>
      <c r="J917" s="79">
        <f t="shared" si="204"/>
        <v>0</v>
      </c>
      <c r="K917" s="80">
        <f t="shared" si="205"/>
        <v>116674</v>
      </c>
      <c r="L917" s="79">
        <f t="shared" si="206"/>
        <v>152842.9</v>
      </c>
      <c r="M917" s="65" t="s">
        <v>52</v>
      </c>
      <c r="N917" s="66" t="s">
        <v>1785</v>
      </c>
      <c r="O917" s="66" t="s">
        <v>1557</v>
      </c>
      <c r="P917" s="66" t="s">
        <v>64</v>
      </c>
      <c r="Q917" s="66" t="s">
        <v>64</v>
      </c>
      <c r="R917" s="66" t="s">
        <v>63</v>
      </c>
      <c r="S917" s="76"/>
      <c r="T917" s="76"/>
      <c r="U917" s="76"/>
      <c r="V917" s="76">
        <v>1</v>
      </c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66" t="s">
        <v>52</v>
      </c>
      <c r="AW917" s="66" t="s">
        <v>1887</v>
      </c>
      <c r="AX917" s="66" t="s">
        <v>52</v>
      </c>
      <c r="AY917" s="66" t="s">
        <v>52</v>
      </c>
      <c r="AZ917" s="66" t="s">
        <v>52</v>
      </c>
    </row>
    <row r="918" spans="1:52" ht="30" customHeight="1" x14ac:dyDescent="0.3">
      <c r="A918" s="65" t="s">
        <v>687</v>
      </c>
      <c r="B918" s="65" t="s">
        <v>3057</v>
      </c>
      <c r="C918" s="65" t="s">
        <v>505</v>
      </c>
      <c r="D918" s="75">
        <v>1</v>
      </c>
      <c r="E918" s="80">
        <f>ROUND(0.02*H919,2)</f>
        <v>73065.86</v>
      </c>
      <c r="F918" s="79">
        <f t="shared" si="202"/>
        <v>73065.8</v>
      </c>
      <c r="G918" s="80">
        <v>0</v>
      </c>
      <c r="H918" s="79">
        <f t="shared" si="203"/>
        <v>0</v>
      </c>
      <c r="I918" s="80">
        <v>0</v>
      </c>
      <c r="J918" s="79">
        <f t="shared" si="204"/>
        <v>0</v>
      </c>
      <c r="K918" s="80">
        <f t="shared" si="205"/>
        <v>73065.8</v>
      </c>
      <c r="L918" s="79">
        <f t="shared" si="206"/>
        <v>73065.8</v>
      </c>
      <c r="M918" s="65" t="s">
        <v>52</v>
      </c>
      <c r="N918" s="66" t="s">
        <v>1785</v>
      </c>
      <c r="O918" s="66" t="s">
        <v>510</v>
      </c>
      <c r="P918" s="66" t="s">
        <v>64</v>
      </c>
      <c r="Q918" s="66" t="s">
        <v>64</v>
      </c>
      <c r="R918" s="66" t="s">
        <v>64</v>
      </c>
      <c r="S918" s="76">
        <v>1</v>
      </c>
      <c r="T918" s="76">
        <v>0</v>
      </c>
      <c r="U918" s="76">
        <v>0.03</v>
      </c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66" t="s">
        <v>52</v>
      </c>
      <c r="AW918" s="66" t="s">
        <v>1888</v>
      </c>
      <c r="AX918" s="66" t="s">
        <v>52</v>
      </c>
      <c r="AY918" s="66" t="s">
        <v>52</v>
      </c>
      <c r="AZ918" s="66" t="s">
        <v>52</v>
      </c>
    </row>
    <row r="919" spans="1:52" ht="30" customHeight="1" x14ac:dyDescent="0.3">
      <c r="A919" s="65" t="s">
        <v>595</v>
      </c>
      <c r="B919" s="65" t="s">
        <v>52</v>
      </c>
      <c r="C919" s="65" t="s">
        <v>52</v>
      </c>
      <c r="D919" s="75"/>
      <c r="E919" s="80"/>
      <c r="F919" s="79">
        <f>TRUNC(SUMIF(N869:N918, N868, F869:F918),0)</f>
        <v>20687824</v>
      </c>
      <c r="G919" s="80"/>
      <c r="H919" s="79">
        <f>TRUNC(SUMIF(N869:N918, N868, H869:H918),0)</f>
        <v>3653293</v>
      </c>
      <c r="I919" s="80"/>
      <c r="J919" s="79">
        <f>TRUNC(SUMIF(N869:N918, N868, J869:J918),0)</f>
        <v>0</v>
      </c>
      <c r="K919" s="80"/>
      <c r="L919" s="79">
        <f>F919+H919+J919</f>
        <v>24341117</v>
      </c>
      <c r="M919" s="65" t="s">
        <v>52</v>
      </c>
      <c r="N919" s="66" t="s">
        <v>207</v>
      </c>
      <c r="O919" s="66" t="s">
        <v>207</v>
      </c>
      <c r="P919" s="66" t="s">
        <v>52</v>
      </c>
      <c r="Q919" s="66" t="s">
        <v>52</v>
      </c>
      <c r="R919" s="66" t="s">
        <v>52</v>
      </c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66" t="s">
        <v>52</v>
      </c>
      <c r="AW919" s="66" t="s">
        <v>52</v>
      </c>
      <c r="AX919" s="66" t="s">
        <v>52</v>
      </c>
      <c r="AY919" s="66" t="s">
        <v>52</v>
      </c>
      <c r="AZ919" s="66" t="s">
        <v>52</v>
      </c>
    </row>
    <row r="920" spans="1:52" ht="30" customHeight="1" x14ac:dyDescent="0.3">
      <c r="A920" s="75"/>
      <c r="B920" s="75"/>
      <c r="C920" s="75"/>
      <c r="D920" s="75"/>
      <c r="E920" s="80"/>
      <c r="F920" s="79"/>
      <c r="G920" s="80"/>
      <c r="H920" s="79"/>
      <c r="I920" s="80"/>
      <c r="J920" s="79"/>
      <c r="K920" s="80"/>
      <c r="L920" s="79"/>
      <c r="M920" s="75"/>
    </row>
    <row r="921" spans="1:52" ht="30" customHeight="1" x14ac:dyDescent="0.3">
      <c r="A921" s="230" t="s">
        <v>1889</v>
      </c>
      <c r="B921" s="230"/>
      <c r="C921" s="230"/>
      <c r="D921" s="230"/>
      <c r="E921" s="231"/>
      <c r="F921" s="232"/>
      <c r="G921" s="231"/>
      <c r="H921" s="232"/>
      <c r="I921" s="231"/>
      <c r="J921" s="232"/>
      <c r="K921" s="231"/>
      <c r="L921" s="232"/>
      <c r="M921" s="230"/>
      <c r="N921" s="78" t="s">
        <v>353</v>
      </c>
    </row>
    <row r="922" spans="1:52" ht="30" customHeight="1" x14ac:dyDescent="0.3">
      <c r="A922" s="65" t="s">
        <v>342</v>
      </c>
      <c r="B922" s="65" t="s">
        <v>1890</v>
      </c>
      <c r="C922" s="65" t="s">
        <v>176</v>
      </c>
      <c r="D922" s="75">
        <v>1</v>
      </c>
      <c r="E922" s="80">
        <f>일위대가목록!E103</f>
        <v>13197092</v>
      </c>
      <c r="F922" s="79">
        <f t="shared" ref="F922:F929" si="207">TRUNC(E922*D922,1)</f>
        <v>13197092</v>
      </c>
      <c r="G922" s="80">
        <f>일위대가목록!F103</f>
        <v>3716585</v>
      </c>
      <c r="H922" s="79">
        <f t="shared" ref="H922:H929" si="208">TRUNC(G922*D922,1)</f>
        <v>3716585</v>
      </c>
      <c r="I922" s="80">
        <f>일위대가목록!G103</f>
        <v>0</v>
      </c>
      <c r="J922" s="79">
        <f t="shared" ref="J922:J929" si="209">TRUNC(I922*D922,1)</f>
        <v>0</v>
      </c>
      <c r="K922" s="80">
        <f t="shared" ref="K922:L929" si="210">TRUNC(E922+G922+I922,1)</f>
        <v>16913677</v>
      </c>
      <c r="L922" s="79">
        <f t="shared" si="210"/>
        <v>16913677</v>
      </c>
      <c r="M922" s="65" t="s">
        <v>177</v>
      </c>
      <c r="N922" s="66" t="s">
        <v>52</v>
      </c>
      <c r="O922" s="66" t="s">
        <v>1891</v>
      </c>
      <c r="P922" s="66" t="s">
        <v>63</v>
      </c>
      <c r="Q922" s="66" t="s">
        <v>64</v>
      </c>
      <c r="R922" s="66" t="s">
        <v>64</v>
      </c>
      <c r="S922" s="76"/>
      <c r="T922" s="76"/>
      <c r="U922" s="76"/>
      <c r="V922" s="76">
        <v>1</v>
      </c>
      <c r="W922" s="76"/>
      <c r="X922" s="76">
        <v>3</v>
      </c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66" t="s">
        <v>1370</v>
      </c>
      <c r="AW922" s="66" t="s">
        <v>1892</v>
      </c>
      <c r="AX922" s="66" t="s">
        <v>52</v>
      </c>
      <c r="AY922" s="66" t="s">
        <v>52</v>
      </c>
      <c r="AZ922" s="66" t="s">
        <v>52</v>
      </c>
    </row>
    <row r="923" spans="1:52" ht="30" customHeight="1" x14ac:dyDescent="0.3">
      <c r="A923" s="65" t="s">
        <v>1372</v>
      </c>
      <c r="B923" s="65" t="s">
        <v>1373</v>
      </c>
      <c r="C923" s="65" t="s">
        <v>505</v>
      </c>
      <c r="D923" s="75">
        <v>1</v>
      </c>
      <c r="E923" s="80">
        <f>TRUNC(SUMIF(V922:V929, RIGHTB(O923, 1), F922:F929)*U923, 2)</f>
        <v>13197092</v>
      </c>
      <c r="F923" s="79">
        <f t="shared" si="207"/>
        <v>13197092</v>
      </c>
      <c r="G923" s="80">
        <v>0</v>
      </c>
      <c r="H923" s="79">
        <f t="shared" si="208"/>
        <v>0</v>
      </c>
      <c r="I923" s="80">
        <v>0</v>
      </c>
      <c r="J923" s="79">
        <f t="shared" si="209"/>
        <v>0</v>
      </c>
      <c r="K923" s="80">
        <f t="shared" si="210"/>
        <v>13197092</v>
      </c>
      <c r="L923" s="79">
        <f t="shared" si="210"/>
        <v>13197092</v>
      </c>
      <c r="M923" s="65" t="s">
        <v>52</v>
      </c>
      <c r="N923" s="66" t="s">
        <v>353</v>
      </c>
      <c r="O923" s="66" t="s">
        <v>510</v>
      </c>
      <c r="P923" s="66" t="s">
        <v>64</v>
      </c>
      <c r="Q923" s="66" t="s">
        <v>64</v>
      </c>
      <c r="R923" s="66" t="s">
        <v>64</v>
      </c>
      <c r="S923" s="76">
        <v>0</v>
      </c>
      <c r="T923" s="76">
        <v>0</v>
      </c>
      <c r="U923" s="76">
        <v>1</v>
      </c>
      <c r="V923" s="76"/>
      <c r="W923" s="76">
        <v>2</v>
      </c>
      <c r="X923" s="76"/>
      <c r="Y923" s="76"/>
      <c r="Z923" s="76">
        <v>5</v>
      </c>
      <c r="AA923" s="76">
        <v>6</v>
      </c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66" t="s">
        <v>52</v>
      </c>
      <c r="AW923" s="66" t="s">
        <v>1893</v>
      </c>
      <c r="AX923" s="66" t="s">
        <v>52</v>
      </c>
      <c r="AY923" s="66" t="s">
        <v>52</v>
      </c>
      <c r="AZ923" s="66" t="s">
        <v>52</v>
      </c>
    </row>
    <row r="924" spans="1:52" ht="30" customHeight="1" x14ac:dyDescent="0.3">
      <c r="A924" s="65" t="s">
        <v>1375</v>
      </c>
      <c r="B924" s="65" t="s">
        <v>1376</v>
      </c>
      <c r="C924" s="65" t="s">
        <v>505</v>
      </c>
      <c r="D924" s="75">
        <v>1</v>
      </c>
      <c r="E924" s="80">
        <f>TRUNC(SUMIF(W922:W929, RIGHTB(O924, 1), F922:F929)*U924, 2)</f>
        <v>135930.04</v>
      </c>
      <c r="F924" s="79">
        <f t="shared" si="207"/>
        <v>135930</v>
      </c>
      <c r="G924" s="80">
        <v>0</v>
      </c>
      <c r="H924" s="79">
        <f t="shared" si="208"/>
        <v>0</v>
      </c>
      <c r="I924" s="80">
        <v>0</v>
      </c>
      <c r="J924" s="79">
        <f t="shared" si="209"/>
        <v>0</v>
      </c>
      <c r="K924" s="80">
        <f t="shared" si="210"/>
        <v>135930</v>
      </c>
      <c r="L924" s="79">
        <f t="shared" si="210"/>
        <v>135930</v>
      </c>
      <c r="M924" s="65" t="s">
        <v>52</v>
      </c>
      <c r="N924" s="66" t="s">
        <v>353</v>
      </c>
      <c r="O924" s="66" t="s">
        <v>542</v>
      </c>
      <c r="P924" s="66" t="s">
        <v>64</v>
      </c>
      <c r="Q924" s="66" t="s">
        <v>64</v>
      </c>
      <c r="R924" s="66" t="s">
        <v>64</v>
      </c>
      <c r="S924" s="76">
        <v>0</v>
      </c>
      <c r="T924" s="76">
        <v>0</v>
      </c>
      <c r="U924" s="76">
        <v>1.03E-2</v>
      </c>
      <c r="V924" s="76"/>
      <c r="W924" s="76"/>
      <c r="X924" s="76"/>
      <c r="Y924" s="76"/>
      <c r="Z924" s="76">
        <v>5</v>
      </c>
      <c r="AA924" s="76">
        <v>6</v>
      </c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66" t="s">
        <v>52</v>
      </c>
      <c r="AW924" s="66" t="s">
        <v>1894</v>
      </c>
      <c r="AX924" s="66" t="s">
        <v>52</v>
      </c>
      <c r="AY924" s="66" t="s">
        <v>52</v>
      </c>
      <c r="AZ924" s="66" t="s">
        <v>52</v>
      </c>
    </row>
    <row r="925" spans="1:52" ht="30" customHeight="1" x14ac:dyDescent="0.3">
      <c r="A925" s="65" t="s">
        <v>1378</v>
      </c>
      <c r="B925" s="65" t="s">
        <v>3054</v>
      </c>
      <c r="C925" s="65" t="s">
        <v>505</v>
      </c>
      <c r="D925" s="75">
        <v>1</v>
      </c>
      <c r="E925" s="80">
        <f>ROUND(1.1453*SUM(H922),2)</f>
        <v>4256604.8</v>
      </c>
      <c r="F925" s="79">
        <f t="shared" si="207"/>
        <v>4256604.8</v>
      </c>
      <c r="G925" s="80">
        <v>0</v>
      </c>
      <c r="H925" s="79">
        <f t="shared" si="208"/>
        <v>0</v>
      </c>
      <c r="I925" s="80">
        <v>0</v>
      </c>
      <c r="J925" s="79">
        <f t="shared" si="209"/>
        <v>0</v>
      </c>
      <c r="K925" s="80">
        <f t="shared" si="210"/>
        <v>4256604.8</v>
      </c>
      <c r="L925" s="79">
        <f t="shared" si="210"/>
        <v>4256604.8</v>
      </c>
      <c r="M925" s="65" t="s">
        <v>52</v>
      </c>
      <c r="N925" s="66" t="s">
        <v>353</v>
      </c>
      <c r="O925" s="66" t="s">
        <v>914</v>
      </c>
      <c r="P925" s="66" t="s">
        <v>64</v>
      </c>
      <c r="Q925" s="66" t="s">
        <v>64</v>
      </c>
      <c r="R925" s="66" t="s">
        <v>64</v>
      </c>
      <c r="S925" s="76">
        <v>1</v>
      </c>
      <c r="T925" s="76">
        <v>0</v>
      </c>
      <c r="U925" s="76">
        <v>1.2453000000000001</v>
      </c>
      <c r="V925" s="76"/>
      <c r="W925" s="76"/>
      <c r="X925" s="76"/>
      <c r="Y925" s="76">
        <v>4</v>
      </c>
      <c r="Z925" s="76"/>
      <c r="AA925" s="76">
        <v>6</v>
      </c>
      <c r="AB925" s="76">
        <v>7</v>
      </c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66" t="s">
        <v>52</v>
      </c>
      <c r="AW925" s="66" t="s">
        <v>1895</v>
      </c>
      <c r="AX925" s="66" t="s">
        <v>52</v>
      </c>
      <c r="AY925" s="66" t="s">
        <v>52</v>
      </c>
      <c r="AZ925" s="66" t="s">
        <v>52</v>
      </c>
    </row>
    <row r="926" spans="1:52" ht="30" customHeight="1" x14ac:dyDescent="0.3">
      <c r="A926" s="65" t="s">
        <v>1380</v>
      </c>
      <c r="B926" s="65" t="s">
        <v>1381</v>
      </c>
      <c r="C926" s="65" t="s">
        <v>505</v>
      </c>
      <c r="D926" s="75">
        <v>1</v>
      </c>
      <c r="E926" s="80">
        <f>TRUNC(SUMIF(Y922:Y929, RIGHTB(O926, 1), F922:F929)*U926, 2)</f>
        <v>1485555.07</v>
      </c>
      <c r="F926" s="79">
        <f t="shared" si="207"/>
        <v>1485555</v>
      </c>
      <c r="G926" s="80">
        <v>0</v>
      </c>
      <c r="H926" s="79">
        <f t="shared" si="208"/>
        <v>0</v>
      </c>
      <c r="I926" s="80">
        <v>0</v>
      </c>
      <c r="J926" s="79">
        <f t="shared" si="209"/>
        <v>0</v>
      </c>
      <c r="K926" s="80">
        <f t="shared" si="210"/>
        <v>1485555</v>
      </c>
      <c r="L926" s="79">
        <f t="shared" si="210"/>
        <v>1485555</v>
      </c>
      <c r="M926" s="65" t="s">
        <v>52</v>
      </c>
      <c r="N926" s="66" t="s">
        <v>353</v>
      </c>
      <c r="O926" s="66" t="s">
        <v>1382</v>
      </c>
      <c r="P926" s="66" t="s">
        <v>64</v>
      </c>
      <c r="Q926" s="66" t="s">
        <v>64</v>
      </c>
      <c r="R926" s="66" t="s">
        <v>64</v>
      </c>
      <c r="S926" s="76">
        <v>0</v>
      </c>
      <c r="T926" s="76">
        <v>0</v>
      </c>
      <c r="U926" s="76">
        <v>0.34899999999999998</v>
      </c>
      <c r="V926" s="76"/>
      <c r="W926" s="76"/>
      <c r="X926" s="76"/>
      <c r="Y926" s="76"/>
      <c r="Z926" s="76"/>
      <c r="AA926" s="76">
        <v>6</v>
      </c>
      <c r="AB926" s="76">
        <v>7</v>
      </c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66" t="s">
        <v>52</v>
      </c>
      <c r="AW926" s="66" t="s">
        <v>1896</v>
      </c>
      <c r="AX926" s="66" t="s">
        <v>52</v>
      </c>
      <c r="AY926" s="66" t="s">
        <v>52</v>
      </c>
      <c r="AZ926" s="66" t="s">
        <v>52</v>
      </c>
    </row>
    <row r="927" spans="1:52" ht="30" customHeight="1" x14ac:dyDescent="0.3">
      <c r="A927" s="65" t="s">
        <v>1384</v>
      </c>
      <c r="B927" s="65" t="s">
        <v>1385</v>
      </c>
      <c r="C927" s="65" t="s">
        <v>505</v>
      </c>
      <c r="D927" s="75">
        <v>1</v>
      </c>
      <c r="E927" s="80">
        <f>TRUNC(SUMIF(Z922:Z929, RIGHTB(O927, 1), F922:F929)*U927, 2)</f>
        <v>1193305.46</v>
      </c>
      <c r="F927" s="79">
        <f t="shared" si="207"/>
        <v>1193305.3999999999</v>
      </c>
      <c r="G927" s="80">
        <v>0</v>
      </c>
      <c r="H927" s="79">
        <f t="shared" si="208"/>
        <v>0</v>
      </c>
      <c r="I927" s="80">
        <v>0</v>
      </c>
      <c r="J927" s="79">
        <f t="shared" si="209"/>
        <v>0</v>
      </c>
      <c r="K927" s="80">
        <f t="shared" si="210"/>
        <v>1193305.3999999999</v>
      </c>
      <c r="L927" s="79">
        <f t="shared" si="210"/>
        <v>1193305.3999999999</v>
      </c>
      <c r="M927" s="65" t="s">
        <v>52</v>
      </c>
      <c r="N927" s="66" t="s">
        <v>353</v>
      </c>
      <c r="O927" s="66" t="s">
        <v>1386</v>
      </c>
      <c r="P927" s="66" t="s">
        <v>64</v>
      </c>
      <c r="Q927" s="66" t="s">
        <v>64</v>
      </c>
      <c r="R927" s="66" t="s">
        <v>64</v>
      </c>
      <c r="S927" s="76">
        <v>0</v>
      </c>
      <c r="T927" s="76">
        <v>0</v>
      </c>
      <c r="U927" s="76">
        <v>8.9499999999999996E-2</v>
      </c>
      <c r="V927" s="76"/>
      <c r="W927" s="76"/>
      <c r="X927" s="76"/>
      <c r="Y927" s="76"/>
      <c r="Z927" s="76"/>
      <c r="AA927" s="76">
        <v>6</v>
      </c>
      <c r="AB927" s="76">
        <v>7</v>
      </c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66" t="s">
        <v>52</v>
      </c>
      <c r="AW927" s="66" t="s">
        <v>1897</v>
      </c>
      <c r="AX927" s="66" t="s">
        <v>52</v>
      </c>
      <c r="AY927" s="66" t="s">
        <v>52</v>
      </c>
      <c r="AZ927" s="66" t="s">
        <v>52</v>
      </c>
    </row>
    <row r="928" spans="1:52" ht="30" customHeight="1" x14ac:dyDescent="0.3">
      <c r="A928" s="65" t="s">
        <v>1388</v>
      </c>
      <c r="B928" s="65" t="s">
        <v>1389</v>
      </c>
      <c r="C928" s="65" t="s">
        <v>505</v>
      </c>
      <c r="D928" s="75">
        <v>1</v>
      </c>
      <c r="E928" s="80">
        <f>TRUNC(SUMIF(AA922:AA929, RIGHTB(O928, 1), F922:F929)*U928, 2)</f>
        <v>1418794.1</v>
      </c>
      <c r="F928" s="79">
        <f t="shared" si="207"/>
        <v>1418794.1</v>
      </c>
      <c r="G928" s="80">
        <v>0</v>
      </c>
      <c r="H928" s="79">
        <f t="shared" si="208"/>
        <v>0</v>
      </c>
      <c r="I928" s="80">
        <v>0</v>
      </c>
      <c r="J928" s="79">
        <f t="shared" si="209"/>
        <v>0</v>
      </c>
      <c r="K928" s="80">
        <f t="shared" si="210"/>
        <v>1418794.1</v>
      </c>
      <c r="L928" s="79">
        <f t="shared" si="210"/>
        <v>1418794.1</v>
      </c>
      <c r="M928" s="65" t="s">
        <v>52</v>
      </c>
      <c r="N928" s="66" t="s">
        <v>353</v>
      </c>
      <c r="O928" s="66" t="s">
        <v>1390</v>
      </c>
      <c r="P928" s="66" t="s">
        <v>64</v>
      </c>
      <c r="Q928" s="66" t="s">
        <v>64</v>
      </c>
      <c r="R928" s="66" t="s">
        <v>64</v>
      </c>
      <c r="S928" s="76">
        <v>0</v>
      </c>
      <c r="T928" s="76">
        <v>0</v>
      </c>
      <c r="U928" s="76">
        <v>7.0000000000000007E-2</v>
      </c>
      <c r="V928" s="76"/>
      <c r="W928" s="76"/>
      <c r="X928" s="76"/>
      <c r="Y928" s="76"/>
      <c r="Z928" s="76"/>
      <c r="AA928" s="76"/>
      <c r="AB928" s="76">
        <v>7</v>
      </c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66" t="s">
        <v>52</v>
      </c>
      <c r="AW928" s="66" t="s">
        <v>1898</v>
      </c>
      <c r="AX928" s="66" t="s">
        <v>52</v>
      </c>
      <c r="AY928" s="66" t="s">
        <v>52</v>
      </c>
      <c r="AZ928" s="66" t="s">
        <v>52</v>
      </c>
    </row>
    <row r="929" spans="1:52" ht="30" customHeight="1" x14ac:dyDescent="0.3">
      <c r="A929" s="65" t="s">
        <v>1392</v>
      </c>
      <c r="B929" s="65" t="s">
        <v>1393</v>
      </c>
      <c r="C929" s="65" t="s">
        <v>505</v>
      </c>
      <c r="D929" s="75">
        <v>1</v>
      </c>
      <c r="E929" s="80">
        <f>TRUNC(SUMIF(AB922:AB929, RIGHTB(O929, 1), F922:F929)*U929, 2)</f>
        <v>2088564.82</v>
      </c>
      <c r="F929" s="79">
        <f t="shared" si="207"/>
        <v>2088564.8</v>
      </c>
      <c r="G929" s="80">
        <v>0</v>
      </c>
      <c r="H929" s="79">
        <f t="shared" si="208"/>
        <v>0</v>
      </c>
      <c r="I929" s="80">
        <v>0</v>
      </c>
      <c r="J929" s="79">
        <f t="shared" si="209"/>
        <v>0</v>
      </c>
      <c r="K929" s="80">
        <f t="shared" si="210"/>
        <v>2088564.8</v>
      </c>
      <c r="L929" s="79">
        <f t="shared" si="210"/>
        <v>2088564.8</v>
      </c>
      <c r="M929" s="65" t="s">
        <v>52</v>
      </c>
      <c r="N929" s="66" t="s">
        <v>353</v>
      </c>
      <c r="O929" s="66" t="s">
        <v>1394</v>
      </c>
      <c r="P929" s="66" t="s">
        <v>64</v>
      </c>
      <c r="Q929" s="66" t="s">
        <v>64</v>
      </c>
      <c r="R929" s="66" t="s">
        <v>64</v>
      </c>
      <c r="S929" s="76">
        <v>0</v>
      </c>
      <c r="T929" s="76">
        <v>0</v>
      </c>
      <c r="U929" s="76">
        <v>0.25</v>
      </c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66" t="s">
        <v>52</v>
      </c>
      <c r="AW929" s="66" t="s">
        <v>1899</v>
      </c>
      <c r="AX929" s="66" t="s">
        <v>52</v>
      </c>
      <c r="AY929" s="66" t="s">
        <v>52</v>
      </c>
      <c r="AZ929" s="66" t="s">
        <v>52</v>
      </c>
    </row>
    <row r="930" spans="1:52" ht="30" customHeight="1" x14ac:dyDescent="0.3">
      <c r="A930" s="65" t="s">
        <v>595</v>
      </c>
      <c r="B930" s="65" t="s">
        <v>52</v>
      </c>
      <c r="C930" s="65" t="s">
        <v>52</v>
      </c>
      <c r="D930" s="75"/>
      <c r="E930" s="80"/>
      <c r="F930" s="79">
        <f>TRUNC(SUMIF(N922:N929, N921, F922:F929),0)</f>
        <v>23775846</v>
      </c>
      <c r="G930" s="80"/>
      <c r="H930" s="79">
        <f>TRUNC(SUMIF(N922:N929, N921, H922:H929),0)</f>
        <v>0</v>
      </c>
      <c r="I930" s="80"/>
      <c r="J930" s="79">
        <f>TRUNC(SUMIF(N922:N929, N921, J922:J929),0)</f>
        <v>0</v>
      </c>
      <c r="K930" s="80"/>
      <c r="L930" s="79">
        <f>F930+H930+J930</f>
        <v>23775846</v>
      </c>
      <c r="M930" s="65" t="s">
        <v>52</v>
      </c>
      <c r="N930" s="66" t="s">
        <v>207</v>
      </c>
      <c r="O930" s="66" t="s">
        <v>207</v>
      </c>
      <c r="P930" s="66" t="s">
        <v>52</v>
      </c>
      <c r="Q930" s="66" t="s">
        <v>52</v>
      </c>
      <c r="R930" s="66" t="s">
        <v>52</v>
      </c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66" t="s">
        <v>52</v>
      </c>
      <c r="AW930" s="66" t="s">
        <v>52</v>
      </c>
      <c r="AX930" s="66" t="s">
        <v>52</v>
      </c>
      <c r="AY930" s="66" t="s">
        <v>52</v>
      </c>
      <c r="AZ930" s="66" t="s">
        <v>52</v>
      </c>
    </row>
    <row r="931" spans="1:52" ht="30" customHeight="1" x14ac:dyDescent="0.3">
      <c r="A931" s="75"/>
      <c r="B931" s="75"/>
      <c r="C931" s="75"/>
      <c r="D931" s="75"/>
      <c r="E931" s="80"/>
      <c r="F931" s="79"/>
      <c r="G931" s="80"/>
      <c r="H931" s="79"/>
      <c r="I931" s="80"/>
      <c r="J931" s="79"/>
      <c r="K931" s="80"/>
      <c r="L931" s="79"/>
      <c r="M931" s="75"/>
    </row>
    <row r="932" spans="1:52" ht="30" customHeight="1" x14ac:dyDescent="0.3">
      <c r="A932" s="230" t="s">
        <v>1900</v>
      </c>
      <c r="B932" s="230"/>
      <c r="C932" s="230"/>
      <c r="D932" s="230"/>
      <c r="E932" s="231"/>
      <c r="F932" s="232"/>
      <c r="G932" s="231"/>
      <c r="H932" s="232"/>
      <c r="I932" s="231"/>
      <c r="J932" s="232"/>
      <c r="K932" s="231"/>
      <c r="L932" s="232"/>
      <c r="M932" s="230"/>
      <c r="N932" s="78" t="s">
        <v>1891</v>
      </c>
    </row>
    <row r="933" spans="1:52" ht="30" customHeight="1" x14ac:dyDescent="0.3">
      <c r="A933" s="65" t="s">
        <v>1398</v>
      </c>
      <c r="B933" s="65" t="s">
        <v>1399</v>
      </c>
      <c r="C933" s="65" t="s">
        <v>176</v>
      </c>
      <c r="D933" s="75">
        <v>1</v>
      </c>
      <c r="E933" s="80">
        <f>단가대비표!O302</f>
        <v>2720500</v>
      </c>
      <c r="F933" s="79">
        <f t="shared" ref="F933:F977" si="211">TRUNC(E933*D933,1)</f>
        <v>2720500</v>
      </c>
      <c r="G933" s="80">
        <f>단가대비표!P302</f>
        <v>0</v>
      </c>
      <c r="H933" s="79">
        <f t="shared" ref="H933:H977" si="212">TRUNC(G933*D933,1)</f>
        <v>0</v>
      </c>
      <c r="I933" s="80">
        <f>단가대비표!V302</f>
        <v>0</v>
      </c>
      <c r="J933" s="79">
        <f t="shared" ref="J933:J977" si="213">TRUNC(I933*D933,1)</f>
        <v>0</v>
      </c>
      <c r="K933" s="80">
        <f t="shared" ref="K933:K977" si="214">TRUNC(E933+G933+I933,1)</f>
        <v>2720500</v>
      </c>
      <c r="L933" s="79">
        <f t="shared" ref="L933:L977" si="215">TRUNC(F933+H933+J933,1)</f>
        <v>2720500</v>
      </c>
      <c r="M933" s="65" t="s">
        <v>52</v>
      </c>
      <c r="N933" s="66" t="s">
        <v>1891</v>
      </c>
      <c r="O933" s="66" t="s">
        <v>1902</v>
      </c>
      <c r="P933" s="66" t="s">
        <v>64</v>
      </c>
      <c r="Q933" s="66" t="s">
        <v>64</v>
      </c>
      <c r="R933" s="66" t="s">
        <v>63</v>
      </c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66" t="s">
        <v>52</v>
      </c>
      <c r="AW933" s="66" t="s">
        <v>1903</v>
      </c>
      <c r="AX933" s="66" t="s">
        <v>52</v>
      </c>
      <c r="AY933" s="66" t="s">
        <v>52</v>
      </c>
      <c r="AZ933" s="66" t="s">
        <v>52</v>
      </c>
    </row>
    <row r="934" spans="1:52" ht="30" customHeight="1" x14ac:dyDescent="0.3">
      <c r="A934" s="65" t="s">
        <v>1405</v>
      </c>
      <c r="B934" s="65" t="s">
        <v>1406</v>
      </c>
      <c r="C934" s="65" t="s">
        <v>137</v>
      </c>
      <c r="D934" s="75">
        <v>2</v>
      </c>
      <c r="E934" s="80">
        <f>단가대비표!O303</f>
        <v>5690</v>
      </c>
      <c r="F934" s="79">
        <f t="shared" si="211"/>
        <v>11380</v>
      </c>
      <c r="G934" s="80">
        <f>단가대비표!P303</f>
        <v>0</v>
      </c>
      <c r="H934" s="79">
        <f t="shared" si="212"/>
        <v>0</v>
      </c>
      <c r="I934" s="80">
        <f>단가대비표!V303</f>
        <v>0</v>
      </c>
      <c r="J934" s="79">
        <f t="shared" si="213"/>
        <v>0</v>
      </c>
      <c r="K934" s="80">
        <f t="shared" si="214"/>
        <v>5690</v>
      </c>
      <c r="L934" s="79">
        <f t="shared" si="215"/>
        <v>11380</v>
      </c>
      <c r="M934" s="65" t="s">
        <v>52</v>
      </c>
      <c r="N934" s="66" t="s">
        <v>1891</v>
      </c>
      <c r="O934" s="66" t="s">
        <v>1904</v>
      </c>
      <c r="P934" s="66" t="s">
        <v>64</v>
      </c>
      <c r="Q934" s="66" t="s">
        <v>64</v>
      </c>
      <c r="R934" s="66" t="s">
        <v>63</v>
      </c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66" t="s">
        <v>52</v>
      </c>
      <c r="AW934" s="66" t="s">
        <v>1905</v>
      </c>
      <c r="AX934" s="66" t="s">
        <v>52</v>
      </c>
      <c r="AY934" s="66" t="s">
        <v>52</v>
      </c>
      <c r="AZ934" s="66" t="s">
        <v>52</v>
      </c>
    </row>
    <row r="935" spans="1:52" ht="30" customHeight="1" x14ac:dyDescent="0.3">
      <c r="A935" s="65" t="s">
        <v>1409</v>
      </c>
      <c r="B935" s="65" t="s">
        <v>52</v>
      </c>
      <c r="C935" s="65" t="s">
        <v>137</v>
      </c>
      <c r="D935" s="75">
        <v>2</v>
      </c>
      <c r="E935" s="80">
        <f>단가대비표!O304</f>
        <v>10000</v>
      </c>
      <c r="F935" s="79">
        <f t="shared" si="211"/>
        <v>20000</v>
      </c>
      <c r="G935" s="80">
        <f>단가대비표!P304</f>
        <v>0</v>
      </c>
      <c r="H935" s="79">
        <f t="shared" si="212"/>
        <v>0</v>
      </c>
      <c r="I935" s="80">
        <f>단가대비표!V304</f>
        <v>0</v>
      </c>
      <c r="J935" s="79">
        <f t="shared" si="213"/>
        <v>0</v>
      </c>
      <c r="K935" s="80">
        <f t="shared" si="214"/>
        <v>10000</v>
      </c>
      <c r="L935" s="79">
        <f t="shared" si="215"/>
        <v>20000</v>
      </c>
      <c r="M935" s="65" t="s">
        <v>52</v>
      </c>
      <c r="N935" s="66" t="s">
        <v>1891</v>
      </c>
      <c r="O935" s="66" t="s">
        <v>1906</v>
      </c>
      <c r="P935" s="66" t="s">
        <v>64</v>
      </c>
      <c r="Q935" s="66" t="s">
        <v>64</v>
      </c>
      <c r="R935" s="66" t="s">
        <v>63</v>
      </c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66" t="s">
        <v>52</v>
      </c>
      <c r="AW935" s="66" t="s">
        <v>1907</v>
      </c>
      <c r="AX935" s="66" t="s">
        <v>52</v>
      </c>
      <c r="AY935" s="66" t="s">
        <v>52</v>
      </c>
      <c r="AZ935" s="66" t="s">
        <v>52</v>
      </c>
    </row>
    <row r="936" spans="1:52" ht="30" customHeight="1" x14ac:dyDescent="0.3">
      <c r="A936" s="65" t="s">
        <v>1412</v>
      </c>
      <c r="B936" s="65" t="s">
        <v>1413</v>
      </c>
      <c r="C936" s="65" t="s">
        <v>137</v>
      </c>
      <c r="D936" s="75">
        <v>2</v>
      </c>
      <c r="E936" s="80">
        <f>단가대비표!O305</f>
        <v>5690</v>
      </c>
      <c r="F936" s="79">
        <f t="shared" si="211"/>
        <v>11380</v>
      </c>
      <c r="G936" s="80">
        <f>단가대비표!P305</f>
        <v>0</v>
      </c>
      <c r="H936" s="79">
        <f t="shared" si="212"/>
        <v>0</v>
      </c>
      <c r="I936" s="80">
        <f>단가대비표!V305</f>
        <v>0</v>
      </c>
      <c r="J936" s="79">
        <f t="shared" si="213"/>
        <v>0</v>
      </c>
      <c r="K936" s="80">
        <f t="shared" si="214"/>
        <v>5690</v>
      </c>
      <c r="L936" s="79">
        <f t="shared" si="215"/>
        <v>11380</v>
      </c>
      <c r="M936" s="65" t="s">
        <v>52</v>
      </c>
      <c r="N936" s="66" t="s">
        <v>1891</v>
      </c>
      <c r="O936" s="66" t="s">
        <v>1908</v>
      </c>
      <c r="P936" s="66" t="s">
        <v>64</v>
      </c>
      <c r="Q936" s="66" t="s">
        <v>64</v>
      </c>
      <c r="R936" s="66" t="s">
        <v>63</v>
      </c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66" t="s">
        <v>52</v>
      </c>
      <c r="AW936" s="66" t="s">
        <v>1909</v>
      </c>
      <c r="AX936" s="66" t="s">
        <v>52</v>
      </c>
      <c r="AY936" s="66" t="s">
        <v>52</v>
      </c>
      <c r="AZ936" s="66" t="s">
        <v>52</v>
      </c>
    </row>
    <row r="937" spans="1:52" ht="30" customHeight="1" x14ac:dyDescent="0.3">
      <c r="A937" s="65" t="s">
        <v>1416</v>
      </c>
      <c r="B937" s="65" t="s">
        <v>1417</v>
      </c>
      <c r="C937" s="65" t="s">
        <v>137</v>
      </c>
      <c r="D937" s="75">
        <v>2</v>
      </c>
      <c r="E937" s="80">
        <f>단가대비표!O306</f>
        <v>36000</v>
      </c>
      <c r="F937" s="79">
        <f t="shared" si="211"/>
        <v>72000</v>
      </c>
      <c r="G937" s="80">
        <f>단가대비표!P306</f>
        <v>0</v>
      </c>
      <c r="H937" s="79">
        <f t="shared" si="212"/>
        <v>0</v>
      </c>
      <c r="I937" s="80">
        <f>단가대비표!V306</f>
        <v>0</v>
      </c>
      <c r="J937" s="79">
        <f t="shared" si="213"/>
        <v>0</v>
      </c>
      <c r="K937" s="80">
        <f t="shared" si="214"/>
        <v>36000</v>
      </c>
      <c r="L937" s="79">
        <f t="shared" si="215"/>
        <v>72000</v>
      </c>
      <c r="M937" s="65" t="s">
        <v>52</v>
      </c>
      <c r="N937" s="66" t="s">
        <v>1891</v>
      </c>
      <c r="O937" s="66" t="s">
        <v>1910</v>
      </c>
      <c r="P937" s="66" t="s">
        <v>64</v>
      </c>
      <c r="Q937" s="66" t="s">
        <v>64</v>
      </c>
      <c r="R937" s="66" t="s">
        <v>63</v>
      </c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66" t="s">
        <v>52</v>
      </c>
      <c r="AW937" s="66" t="s">
        <v>1911</v>
      </c>
      <c r="AX937" s="66" t="s">
        <v>52</v>
      </c>
      <c r="AY937" s="66" t="s">
        <v>52</v>
      </c>
      <c r="AZ937" s="66" t="s">
        <v>52</v>
      </c>
    </row>
    <row r="938" spans="1:52" ht="30" customHeight="1" x14ac:dyDescent="0.3">
      <c r="A938" s="65" t="s">
        <v>1420</v>
      </c>
      <c r="B938" s="65" t="s">
        <v>1421</v>
      </c>
      <c r="C938" s="65" t="s">
        <v>137</v>
      </c>
      <c r="D938" s="75">
        <v>3</v>
      </c>
      <c r="E938" s="80">
        <f>단가대비표!O307</f>
        <v>3000</v>
      </c>
      <c r="F938" s="79">
        <f t="shared" si="211"/>
        <v>9000</v>
      </c>
      <c r="G938" s="80">
        <f>단가대비표!P307</f>
        <v>0</v>
      </c>
      <c r="H938" s="79">
        <f t="shared" si="212"/>
        <v>0</v>
      </c>
      <c r="I938" s="80">
        <f>단가대비표!V307</f>
        <v>0</v>
      </c>
      <c r="J938" s="79">
        <f t="shared" si="213"/>
        <v>0</v>
      </c>
      <c r="K938" s="80">
        <f t="shared" si="214"/>
        <v>3000</v>
      </c>
      <c r="L938" s="79">
        <f t="shared" si="215"/>
        <v>9000</v>
      </c>
      <c r="M938" s="65" t="s">
        <v>52</v>
      </c>
      <c r="N938" s="66" t="s">
        <v>1891</v>
      </c>
      <c r="O938" s="66" t="s">
        <v>1912</v>
      </c>
      <c r="P938" s="66" t="s">
        <v>64</v>
      </c>
      <c r="Q938" s="66" t="s">
        <v>64</v>
      </c>
      <c r="R938" s="66" t="s">
        <v>63</v>
      </c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66" t="s">
        <v>52</v>
      </c>
      <c r="AW938" s="66" t="s">
        <v>1913</v>
      </c>
      <c r="AX938" s="66" t="s">
        <v>52</v>
      </c>
      <c r="AY938" s="66" t="s">
        <v>52</v>
      </c>
      <c r="AZ938" s="66" t="s">
        <v>52</v>
      </c>
    </row>
    <row r="939" spans="1:52" ht="30" customHeight="1" x14ac:dyDescent="0.3">
      <c r="A939" s="65" t="s">
        <v>1424</v>
      </c>
      <c r="B939" s="65" t="s">
        <v>1425</v>
      </c>
      <c r="C939" s="65" t="s">
        <v>137</v>
      </c>
      <c r="D939" s="75">
        <v>2</v>
      </c>
      <c r="E939" s="80">
        <f>단가대비표!O308</f>
        <v>4100</v>
      </c>
      <c r="F939" s="79">
        <f t="shared" si="211"/>
        <v>8200</v>
      </c>
      <c r="G939" s="80">
        <f>단가대비표!P308</f>
        <v>0</v>
      </c>
      <c r="H939" s="79">
        <f t="shared" si="212"/>
        <v>0</v>
      </c>
      <c r="I939" s="80">
        <f>단가대비표!V308</f>
        <v>0</v>
      </c>
      <c r="J939" s="79">
        <f t="shared" si="213"/>
        <v>0</v>
      </c>
      <c r="K939" s="80">
        <f t="shared" si="214"/>
        <v>4100</v>
      </c>
      <c r="L939" s="79">
        <f t="shared" si="215"/>
        <v>8200</v>
      </c>
      <c r="M939" s="65" t="s">
        <v>52</v>
      </c>
      <c r="N939" s="66" t="s">
        <v>1891</v>
      </c>
      <c r="O939" s="66" t="s">
        <v>1914</v>
      </c>
      <c r="P939" s="66" t="s">
        <v>64</v>
      </c>
      <c r="Q939" s="66" t="s">
        <v>64</v>
      </c>
      <c r="R939" s="66" t="s">
        <v>63</v>
      </c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66" t="s">
        <v>52</v>
      </c>
      <c r="AW939" s="66" t="s">
        <v>1915</v>
      </c>
      <c r="AX939" s="66" t="s">
        <v>52</v>
      </c>
      <c r="AY939" s="66" t="s">
        <v>52</v>
      </c>
      <c r="AZ939" s="66" t="s">
        <v>52</v>
      </c>
    </row>
    <row r="940" spans="1:52" ht="30" customHeight="1" x14ac:dyDescent="0.3">
      <c r="A940" s="65" t="s">
        <v>1428</v>
      </c>
      <c r="B940" s="65" t="s">
        <v>1429</v>
      </c>
      <c r="C940" s="65" t="s">
        <v>137</v>
      </c>
      <c r="D940" s="75">
        <v>2</v>
      </c>
      <c r="E940" s="80">
        <f>단가대비표!O309</f>
        <v>4500</v>
      </c>
      <c r="F940" s="79">
        <f t="shared" si="211"/>
        <v>9000</v>
      </c>
      <c r="G940" s="80">
        <f>단가대비표!P309</f>
        <v>0</v>
      </c>
      <c r="H940" s="79">
        <f t="shared" si="212"/>
        <v>0</v>
      </c>
      <c r="I940" s="80">
        <f>단가대비표!V309</f>
        <v>0</v>
      </c>
      <c r="J940" s="79">
        <f t="shared" si="213"/>
        <v>0</v>
      </c>
      <c r="K940" s="80">
        <f t="shared" si="214"/>
        <v>4500</v>
      </c>
      <c r="L940" s="79">
        <f t="shared" si="215"/>
        <v>9000</v>
      </c>
      <c r="M940" s="65" t="s">
        <v>52</v>
      </c>
      <c r="N940" s="66" t="s">
        <v>1891</v>
      </c>
      <c r="O940" s="66" t="s">
        <v>1916</v>
      </c>
      <c r="P940" s="66" t="s">
        <v>64</v>
      </c>
      <c r="Q940" s="66" t="s">
        <v>64</v>
      </c>
      <c r="R940" s="66" t="s">
        <v>63</v>
      </c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66" t="s">
        <v>52</v>
      </c>
      <c r="AW940" s="66" t="s">
        <v>1917</v>
      </c>
      <c r="AX940" s="66" t="s">
        <v>52</v>
      </c>
      <c r="AY940" s="66" t="s">
        <v>52</v>
      </c>
      <c r="AZ940" s="66" t="s">
        <v>52</v>
      </c>
    </row>
    <row r="941" spans="1:52" ht="30" customHeight="1" x14ac:dyDescent="0.3">
      <c r="A941" s="65" t="s">
        <v>1432</v>
      </c>
      <c r="B941" s="65" t="s">
        <v>1433</v>
      </c>
      <c r="C941" s="65" t="s">
        <v>137</v>
      </c>
      <c r="D941" s="75">
        <v>1</v>
      </c>
      <c r="E941" s="80">
        <f>단가대비표!O310</f>
        <v>13970</v>
      </c>
      <c r="F941" s="79">
        <f t="shared" si="211"/>
        <v>13970</v>
      </c>
      <c r="G941" s="80">
        <f>단가대비표!P310</f>
        <v>0</v>
      </c>
      <c r="H941" s="79">
        <f t="shared" si="212"/>
        <v>0</v>
      </c>
      <c r="I941" s="80">
        <f>단가대비표!V310</f>
        <v>0</v>
      </c>
      <c r="J941" s="79">
        <f t="shared" si="213"/>
        <v>0</v>
      </c>
      <c r="K941" s="80">
        <f t="shared" si="214"/>
        <v>13970</v>
      </c>
      <c r="L941" s="79">
        <f t="shared" si="215"/>
        <v>13970</v>
      </c>
      <c r="M941" s="65" t="s">
        <v>52</v>
      </c>
      <c r="N941" s="66" t="s">
        <v>1891</v>
      </c>
      <c r="O941" s="66" t="s">
        <v>1918</v>
      </c>
      <c r="P941" s="66" t="s">
        <v>64</v>
      </c>
      <c r="Q941" s="66" t="s">
        <v>64</v>
      </c>
      <c r="R941" s="66" t="s">
        <v>63</v>
      </c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66" t="s">
        <v>52</v>
      </c>
      <c r="AW941" s="66" t="s">
        <v>1919</v>
      </c>
      <c r="AX941" s="66" t="s">
        <v>52</v>
      </c>
      <c r="AY941" s="66" t="s">
        <v>52</v>
      </c>
      <c r="AZ941" s="66" t="s">
        <v>52</v>
      </c>
    </row>
    <row r="942" spans="1:52" ht="30" customHeight="1" x14ac:dyDescent="0.3">
      <c r="A942" s="65" t="s">
        <v>1436</v>
      </c>
      <c r="B942" s="65" t="s">
        <v>1437</v>
      </c>
      <c r="C942" s="65" t="s">
        <v>137</v>
      </c>
      <c r="D942" s="75">
        <v>1</v>
      </c>
      <c r="E942" s="80">
        <f>단가대비표!O311</f>
        <v>15970</v>
      </c>
      <c r="F942" s="79">
        <f t="shared" si="211"/>
        <v>15970</v>
      </c>
      <c r="G942" s="80">
        <f>단가대비표!P311</f>
        <v>0</v>
      </c>
      <c r="H942" s="79">
        <f t="shared" si="212"/>
        <v>0</v>
      </c>
      <c r="I942" s="80">
        <f>단가대비표!V311</f>
        <v>0</v>
      </c>
      <c r="J942" s="79">
        <f t="shared" si="213"/>
        <v>0</v>
      </c>
      <c r="K942" s="80">
        <f t="shared" si="214"/>
        <v>15970</v>
      </c>
      <c r="L942" s="79">
        <f t="shared" si="215"/>
        <v>15970</v>
      </c>
      <c r="M942" s="65" t="s">
        <v>52</v>
      </c>
      <c r="N942" s="66" t="s">
        <v>1891</v>
      </c>
      <c r="O942" s="66" t="s">
        <v>1920</v>
      </c>
      <c r="P942" s="66" t="s">
        <v>64</v>
      </c>
      <c r="Q942" s="66" t="s">
        <v>64</v>
      </c>
      <c r="R942" s="66" t="s">
        <v>63</v>
      </c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66" t="s">
        <v>52</v>
      </c>
      <c r="AW942" s="66" t="s">
        <v>1921</v>
      </c>
      <c r="AX942" s="66" t="s">
        <v>52</v>
      </c>
      <c r="AY942" s="66" t="s">
        <v>52</v>
      </c>
      <c r="AZ942" s="66" t="s">
        <v>52</v>
      </c>
    </row>
    <row r="943" spans="1:52" ht="30" customHeight="1" x14ac:dyDescent="0.3">
      <c r="A943" s="65" t="s">
        <v>1440</v>
      </c>
      <c r="B943" s="65" t="s">
        <v>1441</v>
      </c>
      <c r="C943" s="65" t="s">
        <v>137</v>
      </c>
      <c r="D943" s="75">
        <v>1</v>
      </c>
      <c r="E943" s="80">
        <f>단가대비표!O312</f>
        <v>2567</v>
      </c>
      <c r="F943" s="79">
        <f t="shared" si="211"/>
        <v>2567</v>
      </c>
      <c r="G943" s="80">
        <f>단가대비표!P312</f>
        <v>0</v>
      </c>
      <c r="H943" s="79">
        <f t="shared" si="212"/>
        <v>0</v>
      </c>
      <c r="I943" s="80">
        <f>단가대비표!V312</f>
        <v>0</v>
      </c>
      <c r="J943" s="79">
        <f t="shared" si="213"/>
        <v>0</v>
      </c>
      <c r="K943" s="80">
        <f t="shared" si="214"/>
        <v>2567</v>
      </c>
      <c r="L943" s="79">
        <f t="shared" si="215"/>
        <v>2567</v>
      </c>
      <c r="M943" s="65" t="s">
        <v>52</v>
      </c>
      <c r="N943" s="66" t="s">
        <v>1891</v>
      </c>
      <c r="O943" s="66" t="s">
        <v>1922</v>
      </c>
      <c r="P943" s="66" t="s">
        <v>64</v>
      </c>
      <c r="Q943" s="66" t="s">
        <v>64</v>
      </c>
      <c r="R943" s="66" t="s">
        <v>63</v>
      </c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66" t="s">
        <v>52</v>
      </c>
      <c r="AW943" s="66" t="s">
        <v>1923</v>
      </c>
      <c r="AX943" s="66" t="s">
        <v>52</v>
      </c>
      <c r="AY943" s="66" t="s">
        <v>52</v>
      </c>
      <c r="AZ943" s="66" t="s">
        <v>52</v>
      </c>
    </row>
    <row r="944" spans="1:52" ht="30" customHeight="1" x14ac:dyDescent="0.3">
      <c r="A944" s="65" t="s">
        <v>1444</v>
      </c>
      <c r="B944" s="65" t="s">
        <v>1462</v>
      </c>
      <c r="C944" s="65" t="s">
        <v>734</v>
      </c>
      <c r="D944" s="75">
        <v>13.68</v>
      </c>
      <c r="E944" s="80">
        <f>단가대비표!O313</f>
        <v>43165</v>
      </c>
      <c r="F944" s="79">
        <f t="shared" si="211"/>
        <v>590497.19999999995</v>
      </c>
      <c r="G944" s="80">
        <f>단가대비표!P313</f>
        <v>0</v>
      </c>
      <c r="H944" s="79">
        <f t="shared" si="212"/>
        <v>0</v>
      </c>
      <c r="I944" s="80">
        <f>단가대비표!V313</f>
        <v>0</v>
      </c>
      <c r="J944" s="79">
        <f t="shared" si="213"/>
        <v>0</v>
      </c>
      <c r="K944" s="80">
        <f t="shared" si="214"/>
        <v>43165</v>
      </c>
      <c r="L944" s="79">
        <f t="shared" si="215"/>
        <v>590497.19999999995</v>
      </c>
      <c r="M944" s="65" t="s">
        <v>52</v>
      </c>
      <c r="N944" s="66" t="s">
        <v>1891</v>
      </c>
      <c r="O944" s="66" t="s">
        <v>1924</v>
      </c>
      <c r="P944" s="66" t="s">
        <v>64</v>
      </c>
      <c r="Q944" s="66" t="s">
        <v>64</v>
      </c>
      <c r="R944" s="66" t="s">
        <v>63</v>
      </c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66" t="s">
        <v>52</v>
      </c>
      <c r="AW944" s="66" t="s">
        <v>1925</v>
      </c>
      <c r="AX944" s="66" t="s">
        <v>52</v>
      </c>
      <c r="AY944" s="66" t="s">
        <v>52</v>
      </c>
      <c r="AZ944" s="66" t="s">
        <v>52</v>
      </c>
    </row>
    <row r="945" spans="1:52" ht="30" customHeight="1" x14ac:dyDescent="0.3">
      <c r="A945" s="65" t="s">
        <v>1448</v>
      </c>
      <c r="B945" s="65" t="s">
        <v>1449</v>
      </c>
      <c r="C945" s="65" t="s">
        <v>734</v>
      </c>
      <c r="D945" s="75">
        <v>13.68</v>
      </c>
      <c r="E945" s="80">
        <f>단가대비표!O314</f>
        <v>7000</v>
      </c>
      <c r="F945" s="79">
        <f t="shared" si="211"/>
        <v>95760</v>
      </c>
      <c r="G945" s="80">
        <f>단가대비표!P314</f>
        <v>0</v>
      </c>
      <c r="H945" s="79">
        <f t="shared" si="212"/>
        <v>0</v>
      </c>
      <c r="I945" s="80">
        <f>단가대비표!V314</f>
        <v>0</v>
      </c>
      <c r="J945" s="79">
        <f t="shared" si="213"/>
        <v>0</v>
      </c>
      <c r="K945" s="80">
        <f t="shared" si="214"/>
        <v>7000</v>
      </c>
      <c r="L945" s="79">
        <f t="shared" si="215"/>
        <v>95760</v>
      </c>
      <c r="M945" s="65" t="s">
        <v>52</v>
      </c>
      <c r="N945" s="66" t="s">
        <v>1891</v>
      </c>
      <c r="O945" s="66" t="s">
        <v>1926</v>
      </c>
      <c r="P945" s="66" t="s">
        <v>64</v>
      </c>
      <c r="Q945" s="66" t="s">
        <v>64</v>
      </c>
      <c r="R945" s="66" t="s">
        <v>63</v>
      </c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66" t="s">
        <v>52</v>
      </c>
      <c r="AW945" s="66" t="s">
        <v>1927</v>
      </c>
      <c r="AX945" s="66" t="s">
        <v>52</v>
      </c>
      <c r="AY945" s="66" t="s">
        <v>52</v>
      </c>
      <c r="AZ945" s="66" t="s">
        <v>52</v>
      </c>
    </row>
    <row r="946" spans="1:52" ht="30" customHeight="1" x14ac:dyDescent="0.3">
      <c r="A946" s="65" t="s">
        <v>1928</v>
      </c>
      <c r="B946" s="65" t="s">
        <v>1929</v>
      </c>
      <c r="C946" s="65" t="s">
        <v>734</v>
      </c>
      <c r="D946" s="75">
        <v>12</v>
      </c>
      <c r="E946" s="80">
        <f>단가대비표!O315</f>
        <v>10022</v>
      </c>
      <c r="F946" s="79">
        <f t="shared" si="211"/>
        <v>120264</v>
      </c>
      <c r="G946" s="80">
        <f>단가대비표!P315</f>
        <v>0</v>
      </c>
      <c r="H946" s="79">
        <f t="shared" si="212"/>
        <v>0</v>
      </c>
      <c r="I946" s="80">
        <f>단가대비표!V315</f>
        <v>0</v>
      </c>
      <c r="J946" s="79">
        <f t="shared" si="213"/>
        <v>0</v>
      </c>
      <c r="K946" s="80">
        <f t="shared" si="214"/>
        <v>10022</v>
      </c>
      <c r="L946" s="79">
        <f t="shared" si="215"/>
        <v>120264</v>
      </c>
      <c r="M946" s="65" t="s">
        <v>52</v>
      </c>
      <c r="N946" s="66" t="s">
        <v>1891</v>
      </c>
      <c r="O946" s="66" t="s">
        <v>1930</v>
      </c>
      <c r="P946" s="66" t="s">
        <v>64</v>
      </c>
      <c r="Q946" s="66" t="s">
        <v>64</v>
      </c>
      <c r="R946" s="66" t="s">
        <v>63</v>
      </c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66" t="s">
        <v>52</v>
      </c>
      <c r="AW946" s="66" t="s">
        <v>1931</v>
      </c>
      <c r="AX946" s="66" t="s">
        <v>52</v>
      </c>
      <c r="AY946" s="66" t="s">
        <v>52</v>
      </c>
      <c r="AZ946" s="66" t="s">
        <v>52</v>
      </c>
    </row>
    <row r="947" spans="1:52" ht="30" customHeight="1" x14ac:dyDescent="0.3">
      <c r="A947" s="65" t="s">
        <v>1452</v>
      </c>
      <c r="B947" s="65" t="s">
        <v>1453</v>
      </c>
      <c r="C947" s="65" t="s">
        <v>1454</v>
      </c>
      <c r="D947" s="75">
        <v>18.329999999999998</v>
      </c>
      <c r="E947" s="80">
        <f>단가대비표!O316</f>
        <v>2100</v>
      </c>
      <c r="F947" s="79">
        <f t="shared" si="211"/>
        <v>38493</v>
      </c>
      <c r="G947" s="80">
        <f>단가대비표!P316</f>
        <v>0</v>
      </c>
      <c r="H947" s="79">
        <f t="shared" si="212"/>
        <v>0</v>
      </c>
      <c r="I947" s="80">
        <f>단가대비표!V316</f>
        <v>0</v>
      </c>
      <c r="J947" s="79">
        <f t="shared" si="213"/>
        <v>0</v>
      </c>
      <c r="K947" s="80">
        <f t="shared" si="214"/>
        <v>2100</v>
      </c>
      <c r="L947" s="79">
        <f t="shared" si="215"/>
        <v>38493</v>
      </c>
      <c r="M947" s="65" t="s">
        <v>52</v>
      </c>
      <c r="N947" s="66" t="s">
        <v>1891</v>
      </c>
      <c r="O947" s="66" t="s">
        <v>1932</v>
      </c>
      <c r="P947" s="66" t="s">
        <v>64</v>
      </c>
      <c r="Q947" s="66" t="s">
        <v>64</v>
      </c>
      <c r="R947" s="66" t="s">
        <v>63</v>
      </c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66" t="s">
        <v>52</v>
      </c>
      <c r="AW947" s="66" t="s">
        <v>1933</v>
      </c>
      <c r="AX947" s="66" t="s">
        <v>52</v>
      </c>
      <c r="AY947" s="66" t="s">
        <v>52</v>
      </c>
      <c r="AZ947" s="66" t="s">
        <v>52</v>
      </c>
    </row>
    <row r="948" spans="1:52" ht="30" customHeight="1" x14ac:dyDescent="0.3">
      <c r="A948" s="65" t="s">
        <v>1457</v>
      </c>
      <c r="B948" s="65" t="s">
        <v>1703</v>
      </c>
      <c r="C948" s="65" t="s">
        <v>143</v>
      </c>
      <c r="D948" s="75">
        <v>3</v>
      </c>
      <c r="E948" s="80">
        <f>단가대비표!O317</f>
        <v>0</v>
      </c>
      <c r="F948" s="79">
        <f t="shared" si="211"/>
        <v>0</v>
      </c>
      <c r="G948" s="80">
        <f>단가대비표!P317</f>
        <v>0</v>
      </c>
      <c r="H948" s="79">
        <f t="shared" si="212"/>
        <v>0</v>
      </c>
      <c r="I948" s="80">
        <f>단가대비표!V317</f>
        <v>0</v>
      </c>
      <c r="J948" s="79">
        <f t="shared" si="213"/>
        <v>0</v>
      </c>
      <c r="K948" s="80">
        <f t="shared" si="214"/>
        <v>0</v>
      </c>
      <c r="L948" s="79">
        <f t="shared" si="215"/>
        <v>0</v>
      </c>
      <c r="M948" s="65" t="s">
        <v>52</v>
      </c>
      <c r="N948" s="66" t="s">
        <v>1891</v>
      </c>
      <c r="O948" s="66" t="s">
        <v>1934</v>
      </c>
      <c r="P948" s="66" t="s">
        <v>64</v>
      </c>
      <c r="Q948" s="66" t="s">
        <v>64</v>
      </c>
      <c r="R948" s="66" t="s">
        <v>63</v>
      </c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66" t="s">
        <v>52</v>
      </c>
      <c r="AW948" s="66" t="s">
        <v>1935</v>
      </c>
      <c r="AX948" s="66" t="s">
        <v>52</v>
      </c>
      <c r="AY948" s="66" t="s">
        <v>52</v>
      </c>
      <c r="AZ948" s="66" t="s">
        <v>52</v>
      </c>
    </row>
    <row r="949" spans="1:52" ht="30" customHeight="1" x14ac:dyDescent="0.3">
      <c r="A949" s="65" t="s">
        <v>1461</v>
      </c>
      <c r="B949" s="65" t="s">
        <v>1462</v>
      </c>
      <c r="C949" s="65" t="s">
        <v>734</v>
      </c>
      <c r="D949" s="75">
        <v>0.8</v>
      </c>
      <c r="E949" s="80">
        <f>단가대비표!O318</f>
        <v>18503</v>
      </c>
      <c r="F949" s="79">
        <f t="shared" si="211"/>
        <v>14802.4</v>
      </c>
      <c r="G949" s="80">
        <f>단가대비표!P318</f>
        <v>0</v>
      </c>
      <c r="H949" s="79">
        <f t="shared" si="212"/>
        <v>0</v>
      </c>
      <c r="I949" s="80">
        <f>단가대비표!V318</f>
        <v>0</v>
      </c>
      <c r="J949" s="79">
        <f t="shared" si="213"/>
        <v>0</v>
      </c>
      <c r="K949" s="80">
        <f t="shared" si="214"/>
        <v>18503</v>
      </c>
      <c r="L949" s="79">
        <f t="shared" si="215"/>
        <v>14802.4</v>
      </c>
      <c r="M949" s="65" t="s">
        <v>52</v>
      </c>
      <c r="N949" s="66" t="s">
        <v>1891</v>
      </c>
      <c r="O949" s="66" t="s">
        <v>1936</v>
      </c>
      <c r="P949" s="66" t="s">
        <v>64</v>
      </c>
      <c r="Q949" s="66" t="s">
        <v>64</v>
      </c>
      <c r="R949" s="66" t="s">
        <v>63</v>
      </c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66" t="s">
        <v>52</v>
      </c>
      <c r="AW949" s="66" t="s">
        <v>1937</v>
      </c>
      <c r="AX949" s="66" t="s">
        <v>52</v>
      </c>
      <c r="AY949" s="66" t="s">
        <v>52</v>
      </c>
      <c r="AZ949" s="66" t="s">
        <v>52</v>
      </c>
    </row>
    <row r="950" spans="1:52" ht="30" customHeight="1" x14ac:dyDescent="0.3">
      <c r="A950" s="65" t="s">
        <v>1465</v>
      </c>
      <c r="B950" s="65" t="s">
        <v>1466</v>
      </c>
      <c r="C950" s="65" t="s">
        <v>734</v>
      </c>
      <c r="D950" s="75">
        <v>4</v>
      </c>
      <c r="E950" s="80">
        <f>단가대비표!O319</f>
        <v>13127</v>
      </c>
      <c r="F950" s="79">
        <f t="shared" si="211"/>
        <v>52508</v>
      </c>
      <c r="G950" s="80">
        <f>단가대비표!P319</f>
        <v>0</v>
      </c>
      <c r="H950" s="79">
        <f t="shared" si="212"/>
        <v>0</v>
      </c>
      <c r="I950" s="80">
        <f>단가대비표!V319</f>
        <v>0</v>
      </c>
      <c r="J950" s="79">
        <f t="shared" si="213"/>
        <v>0</v>
      </c>
      <c r="K950" s="80">
        <f t="shared" si="214"/>
        <v>13127</v>
      </c>
      <c r="L950" s="79">
        <f t="shared" si="215"/>
        <v>52508</v>
      </c>
      <c r="M950" s="65" t="s">
        <v>52</v>
      </c>
      <c r="N950" s="66" t="s">
        <v>1891</v>
      </c>
      <c r="O950" s="66" t="s">
        <v>1938</v>
      </c>
      <c r="P950" s="66" t="s">
        <v>64</v>
      </c>
      <c r="Q950" s="66" t="s">
        <v>64</v>
      </c>
      <c r="R950" s="66" t="s">
        <v>63</v>
      </c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66" t="s">
        <v>52</v>
      </c>
      <c r="AW950" s="66" t="s">
        <v>1939</v>
      </c>
      <c r="AX950" s="66" t="s">
        <v>52</v>
      </c>
      <c r="AY950" s="66" t="s">
        <v>52</v>
      </c>
      <c r="AZ950" s="66" t="s">
        <v>52</v>
      </c>
    </row>
    <row r="951" spans="1:52" ht="30" customHeight="1" x14ac:dyDescent="0.3">
      <c r="A951" s="65" t="s">
        <v>1469</v>
      </c>
      <c r="B951" s="65" t="s">
        <v>1470</v>
      </c>
      <c r="C951" s="65" t="s">
        <v>137</v>
      </c>
      <c r="D951" s="75">
        <v>1</v>
      </c>
      <c r="E951" s="80">
        <f>단가대비표!O320</f>
        <v>7340</v>
      </c>
      <c r="F951" s="79">
        <f t="shared" si="211"/>
        <v>7340</v>
      </c>
      <c r="G951" s="80">
        <f>단가대비표!P320</f>
        <v>0</v>
      </c>
      <c r="H951" s="79">
        <f t="shared" si="212"/>
        <v>0</v>
      </c>
      <c r="I951" s="80">
        <f>단가대비표!V320</f>
        <v>0</v>
      </c>
      <c r="J951" s="79">
        <f t="shared" si="213"/>
        <v>0</v>
      </c>
      <c r="K951" s="80">
        <f t="shared" si="214"/>
        <v>7340</v>
      </c>
      <c r="L951" s="79">
        <f t="shared" si="215"/>
        <v>7340</v>
      </c>
      <c r="M951" s="65" t="s">
        <v>52</v>
      </c>
      <c r="N951" s="66" t="s">
        <v>1891</v>
      </c>
      <c r="O951" s="66" t="s">
        <v>1940</v>
      </c>
      <c r="P951" s="66" t="s">
        <v>64</v>
      </c>
      <c r="Q951" s="66" t="s">
        <v>64</v>
      </c>
      <c r="R951" s="66" t="s">
        <v>63</v>
      </c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66" t="s">
        <v>52</v>
      </c>
      <c r="AW951" s="66" t="s">
        <v>1941</v>
      </c>
      <c r="AX951" s="66" t="s">
        <v>52</v>
      </c>
      <c r="AY951" s="66" t="s">
        <v>52</v>
      </c>
      <c r="AZ951" s="66" t="s">
        <v>52</v>
      </c>
    </row>
    <row r="952" spans="1:52" ht="30" customHeight="1" x14ac:dyDescent="0.3">
      <c r="A952" s="65" t="s">
        <v>1942</v>
      </c>
      <c r="B952" s="65" t="s">
        <v>1943</v>
      </c>
      <c r="C952" s="65" t="s">
        <v>137</v>
      </c>
      <c r="D952" s="75">
        <v>2</v>
      </c>
      <c r="E952" s="80">
        <f>단가대비표!O321</f>
        <v>25200</v>
      </c>
      <c r="F952" s="79">
        <f t="shared" si="211"/>
        <v>50400</v>
      </c>
      <c r="G952" s="80">
        <f>단가대비표!P321</f>
        <v>0</v>
      </c>
      <c r="H952" s="79">
        <f t="shared" si="212"/>
        <v>0</v>
      </c>
      <c r="I952" s="80">
        <f>단가대비표!V321</f>
        <v>0</v>
      </c>
      <c r="J952" s="79">
        <f t="shared" si="213"/>
        <v>0</v>
      </c>
      <c r="K952" s="80">
        <f t="shared" si="214"/>
        <v>25200</v>
      </c>
      <c r="L952" s="79">
        <f t="shared" si="215"/>
        <v>50400</v>
      </c>
      <c r="M952" s="65" t="s">
        <v>52</v>
      </c>
      <c r="N952" s="66" t="s">
        <v>1891</v>
      </c>
      <c r="O952" s="66" t="s">
        <v>1944</v>
      </c>
      <c r="P952" s="66" t="s">
        <v>64</v>
      </c>
      <c r="Q952" s="66" t="s">
        <v>64</v>
      </c>
      <c r="R952" s="66" t="s">
        <v>63</v>
      </c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66" t="s">
        <v>52</v>
      </c>
      <c r="AW952" s="66" t="s">
        <v>1945</v>
      </c>
      <c r="AX952" s="66" t="s">
        <v>52</v>
      </c>
      <c r="AY952" s="66" t="s">
        <v>52</v>
      </c>
      <c r="AZ952" s="66" t="s">
        <v>52</v>
      </c>
    </row>
    <row r="953" spans="1:52" ht="30" customHeight="1" x14ac:dyDescent="0.3">
      <c r="A953" s="65" t="s">
        <v>1946</v>
      </c>
      <c r="B953" s="65" t="s">
        <v>1715</v>
      </c>
      <c r="C953" s="65" t="s">
        <v>321</v>
      </c>
      <c r="D953" s="75">
        <v>2</v>
      </c>
      <c r="E953" s="80">
        <f>단가대비표!O322</f>
        <v>1897000</v>
      </c>
      <c r="F953" s="79">
        <f t="shared" si="211"/>
        <v>3794000</v>
      </c>
      <c r="G953" s="80">
        <f>단가대비표!P322</f>
        <v>0</v>
      </c>
      <c r="H953" s="79">
        <f t="shared" si="212"/>
        <v>0</v>
      </c>
      <c r="I953" s="80">
        <f>단가대비표!V322</f>
        <v>0</v>
      </c>
      <c r="J953" s="79">
        <f t="shared" si="213"/>
        <v>0</v>
      </c>
      <c r="K953" s="80">
        <f t="shared" si="214"/>
        <v>1897000</v>
      </c>
      <c r="L953" s="79">
        <f t="shared" si="215"/>
        <v>3794000</v>
      </c>
      <c r="M953" s="65" t="s">
        <v>52</v>
      </c>
      <c r="N953" s="66" t="s">
        <v>1891</v>
      </c>
      <c r="O953" s="66" t="s">
        <v>1947</v>
      </c>
      <c r="P953" s="66" t="s">
        <v>64</v>
      </c>
      <c r="Q953" s="66" t="s">
        <v>64</v>
      </c>
      <c r="R953" s="66" t="s">
        <v>63</v>
      </c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66" t="s">
        <v>52</v>
      </c>
      <c r="AW953" s="66" t="s">
        <v>1948</v>
      </c>
      <c r="AX953" s="66" t="s">
        <v>52</v>
      </c>
      <c r="AY953" s="66" t="s">
        <v>52</v>
      </c>
      <c r="AZ953" s="66" t="s">
        <v>52</v>
      </c>
    </row>
    <row r="954" spans="1:52" ht="30" customHeight="1" x14ac:dyDescent="0.3">
      <c r="A954" s="65" t="s">
        <v>1949</v>
      </c>
      <c r="B954" s="65" t="s">
        <v>1950</v>
      </c>
      <c r="C954" s="65" t="s">
        <v>137</v>
      </c>
      <c r="D954" s="75">
        <v>2</v>
      </c>
      <c r="E954" s="80">
        <f>단가대비표!O323</f>
        <v>12090</v>
      </c>
      <c r="F954" s="79">
        <f t="shared" si="211"/>
        <v>24180</v>
      </c>
      <c r="G954" s="80">
        <f>단가대비표!P323</f>
        <v>0</v>
      </c>
      <c r="H954" s="79">
        <f t="shared" si="212"/>
        <v>0</v>
      </c>
      <c r="I954" s="80">
        <f>단가대비표!V323</f>
        <v>0</v>
      </c>
      <c r="J954" s="79">
        <f t="shared" si="213"/>
        <v>0</v>
      </c>
      <c r="K954" s="80">
        <f t="shared" si="214"/>
        <v>12090</v>
      </c>
      <c r="L954" s="79">
        <f t="shared" si="215"/>
        <v>24180</v>
      </c>
      <c r="M954" s="65" t="s">
        <v>52</v>
      </c>
      <c r="N954" s="66" t="s">
        <v>1891</v>
      </c>
      <c r="O954" s="66" t="s">
        <v>1951</v>
      </c>
      <c r="P954" s="66" t="s">
        <v>64</v>
      </c>
      <c r="Q954" s="66" t="s">
        <v>64</v>
      </c>
      <c r="R954" s="66" t="s">
        <v>63</v>
      </c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66" t="s">
        <v>52</v>
      </c>
      <c r="AW954" s="66" t="s">
        <v>1952</v>
      </c>
      <c r="AX954" s="66" t="s">
        <v>52</v>
      </c>
      <c r="AY954" s="66" t="s">
        <v>52</v>
      </c>
      <c r="AZ954" s="66" t="s">
        <v>52</v>
      </c>
    </row>
    <row r="955" spans="1:52" ht="30" customHeight="1" x14ac:dyDescent="0.3">
      <c r="A955" s="65" t="s">
        <v>1483</v>
      </c>
      <c r="B955" s="65" t="s">
        <v>1953</v>
      </c>
      <c r="C955" s="65" t="s">
        <v>137</v>
      </c>
      <c r="D955" s="75">
        <v>4</v>
      </c>
      <c r="E955" s="80">
        <f>단가대비표!O324</f>
        <v>180000</v>
      </c>
      <c r="F955" s="79">
        <f t="shared" si="211"/>
        <v>720000</v>
      </c>
      <c r="G955" s="80">
        <f>단가대비표!P324</f>
        <v>0</v>
      </c>
      <c r="H955" s="79">
        <f t="shared" si="212"/>
        <v>0</v>
      </c>
      <c r="I955" s="80">
        <f>단가대비표!V324</f>
        <v>0</v>
      </c>
      <c r="J955" s="79">
        <f t="shared" si="213"/>
        <v>0</v>
      </c>
      <c r="K955" s="80">
        <f t="shared" si="214"/>
        <v>180000</v>
      </c>
      <c r="L955" s="79">
        <f t="shared" si="215"/>
        <v>720000</v>
      </c>
      <c r="M955" s="65" t="s">
        <v>52</v>
      </c>
      <c r="N955" s="66" t="s">
        <v>1891</v>
      </c>
      <c r="O955" s="66" t="s">
        <v>1954</v>
      </c>
      <c r="P955" s="66" t="s">
        <v>64</v>
      </c>
      <c r="Q955" s="66" t="s">
        <v>64</v>
      </c>
      <c r="R955" s="66" t="s">
        <v>63</v>
      </c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66" t="s">
        <v>52</v>
      </c>
      <c r="AW955" s="66" t="s">
        <v>1955</v>
      </c>
      <c r="AX955" s="66" t="s">
        <v>52</v>
      </c>
      <c r="AY955" s="66" t="s">
        <v>52</v>
      </c>
      <c r="AZ955" s="66" t="s">
        <v>52</v>
      </c>
    </row>
    <row r="956" spans="1:52" ht="30" customHeight="1" x14ac:dyDescent="0.3">
      <c r="A956" s="65" t="s">
        <v>1956</v>
      </c>
      <c r="B956" s="65" t="s">
        <v>1957</v>
      </c>
      <c r="C956" s="65" t="s">
        <v>321</v>
      </c>
      <c r="D956" s="75">
        <v>2</v>
      </c>
      <c r="E956" s="80">
        <f>단가대비표!O325</f>
        <v>1098500</v>
      </c>
      <c r="F956" s="79">
        <f t="shared" si="211"/>
        <v>2197000</v>
      </c>
      <c r="G956" s="80">
        <f>단가대비표!P325</f>
        <v>0</v>
      </c>
      <c r="H956" s="79">
        <f t="shared" si="212"/>
        <v>0</v>
      </c>
      <c r="I956" s="80">
        <f>단가대비표!V325</f>
        <v>0</v>
      </c>
      <c r="J956" s="79">
        <f t="shared" si="213"/>
        <v>0</v>
      </c>
      <c r="K956" s="80">
        <f t="shared" si="214"/>
        <v>1098500</v>
      </c>
      <c r="L956" s="79">
        <f t="shared" si="215"/>
        <v>2197000</v>
      </c>
      <c r="M956" s="65" t="s">
        <v>52</v>
      </c>
      <c r="N956" s="66" t="s">
        <v>1891</v>
      </c>
      <c r="O956" s="66" t="s">
        <v>1958</v>
      </c>
      <c r="P956" s="66" t="s">
        <v>64</v>
      </c>
      <c r="Q956" s="66" t="s">
        <v>64</v>
      </c>
      <c r="R956" s="66" t="s">
        <v>63</v>
      </c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66" t="s">
        <v>52</v>
      </c>
      <c r="AW956" s="66" t="s">
        <v>1959</v>
      </c>
      <c r="AX956" s="66" t="s">
        <v>52</v>
      </c>
      <c r="AY956" s="66" t="s">
        <v>52</v>
      </c>
      <c r="AZ956" s="66" t="s">
        <v>52</v>
      </c>
    </row>
    <row r="957" spans="1:52" ht="30" customHeight="1" x14ac:dyDescent="0.3">
      <c r="A957" s="65" t="s">
        <v>1960</v>
      </c>
      <c r="B957" s="65" t="s">
        <v>1961</v>
      </c>
      <c r="C957" s="65" t="s">
        <v>137</v>
      </c>
      <c r="D957" s="75">
        <v>2</v>
      </c>
      <c r="E957" s="80">
        <f>단가대비표!O326</f>
        <v>920000</v>
      </c>
      <c r="F957" s="79">
        <f t="shared" si="211"/>
        <v>1840000</v>
      </c>
      <c r="G957" s="80">
        <f>단가대비표!P326</f>
        <v>0</v>
      </c>
      <c r="H957" s="79">
        <f t="shared" si="212"/>
        <v>0</v>
      </c>
      <c r="I957" s="80">
        <f>단가대비표!V326</f>
        <v>0</v>
      </c>
      <c r="J957" s="79">
        <f t="shared" si="213"/>
        <v>0</v>
      </c>
      <c r="K957" s="80">
        <f t="shared" si="214"/>
        <v>920000</v>
      </c>
      <c r="L957" s="79">
        <f t="shared" si="215"/>
        <v>1840000</v>
      </c>
      <c r="M957" s="65" t="s">
        <v>52</v>
      </c>
      <c r="N957" s="66" t="s">
        <v>1891</v>
      </c>
      <c r="O957" s="66" t="s">
        <v>1962</v>
      </c>
      <c r="P957" s="66" t="s">
        <v>64</v>
      </c>
      <c r="Q957" s="66" t="s">
        <v>64</v>
      </c>
      <c r="R957" s="66" t="s">
        <v>63</v>
      </c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66" t="s">
        <v>52</v>
      </c>
      <c r="AW957" s="66" t="s">
        <v>1963</v>
      </c>
      <c r="AX957" s="66" t="s">
        <v>52</v>
      </c>
      <c r="AY957" s="66" t="s">
        <v>52</v>
      </c>
      <c r="AZ957" s="66" t="s">
        <v>52</v>
      </c>
    </row>
    <row r="958" spans="1:52" ht="30" customHeight="1" x14ac:dyDescent="0.3">
      <c r="A958" s="65" t="s">
        <v>1487</v>
      </c>
      <c r="B958" s="65" t="s">
        <v>1488</v>
      </c>
      <c r="C958" s="65" t="s">
        <v>137</v>
      </c>
      <c r="D958" s="75">
        <v>2</v>
      </c>
      <c r="E958" s="80">
        <f>단가대비표!O327</f>
        <v>14400</v>
      </c>
      <c r="F958" s="79">
        <f t="shared" si="211"/>
        <v>28800</v>
      </c>
      <c r="G958" s="80">
        <f>단가대비표!P327</f>
        <v>0</v>
      </c>
      <c r="H958" s="79">
        <f t="shared" si="212"/>
        <v>0</v>
      </c>
      <c r="I958" s="80">
        <f>단가대비표!V327</f>
        <v>0</v>
      </c>
      <c r="J958" s="79">
        <f t="shared" si="213"/>
        <v>0</v>
      </c>
      <c r="K958" s="80">
        <f t="shared" si="214"/>
        <v>14400</v>
      </c>
      <c r="L958" s="79">
        <f t="shared" si="215"/>
        <v>28800</v>
      </c>
      <c r="M958" s="65" t="s">
        <v>52</v>
      </c>
      <c r="N958" s="66" t="s">
        <v>1891</v>
      </c>
      <c r="O958" s="66" t="s">
        <v>1964</v>
      </c>
      <c r="P958" s="66" t="s">
        <v>64</v>
      </c>
      <c r="Q958" s="66" t="s">
        <v>64</v>
      </c>
      <c r="R958" s="66" t="s">
        <v>63</v>
      </c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66" t="s">
        <v>52</v>
      </c>
      <c r="AW958" s="66" t="s">
        <v>1965</v>
      </c>
      <c r="AX958" s="66" t="s">
        <v>52</v>
      </c>
      <c r="AY958" s="66" t="s">
        <v>52</v>
      </c>
      <c r="AZ958" s="66" t="s">
        <v>52</v>
      </c>
    </row>
    <row r="959" spans="1:52" ht="30" customHeight="1" x14ac:dyDescent="0.3">
      <c r="A959" s="65" t="s">
        <v>1491</v>
      </c>
      <c r="B959" s="65" t="s">
        <v>1492</v>
      </c>
      <c r="C959" s="65" t="s">
        <v>137</v>
      </c>
      <c r="D959" s="75">
        <v>2</v>
      </c>
      <c r="E959" s="80">
        <f>단가대비표!O328</f>
        <v>10200</v>
      </c>
      <c r="F959" s="79">
        <f t="shared" si="211"/>
        <v>20400</v>
      </c>
      <c r="G959" s="80">
        <f>단가대비표!P328</f>
        <v>0</v>
      </c>
      <c r="H959" s="79">
        <f t="shared" si="212"/>
        <v>0</v>
      </c>
      <c r="I959" s="80">
        <f>단가대비표!V328</f>
        <v>0</v>
      </c>
      <c r="J959" s="79">
        <f t="shared" si="213"/>
        <v>0</v>
      </c>
      <c r="K959" s="80">
        <f t="shared" si="214"/>
        <v>10200</v>
      </c>
      <c r="L959" s="79">
        <f t="shared" si="215"/>
        <v>20400</v>
      </c>
      <c r="M959" s="65" t="s">
        <v>52</v>
      </c>
      <c r="N959" s="66" t="s">
        <v>1891</v>
      </c>
      <c r="O959" s="66" t="s">
        <v>1966</v>
      </c>
      <c r="P959" s="66" t="s">
        <v>64</v>
      </c>
      <c r="Q959" s="66" t="s">
        <v>64</v>
      </c>
      <c r="R959" s="66" t="s">
        <v>63</v>
      </c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66" t="s">
        <v>52</v>
      </c>
      <c r="AW959" s="66" t="s">
        <v>1967</v>
      </c>
      <c r="AX959" s="66" t="s">
        <v>52</v>
      </c>
      <c r="AY959" s="66" t="s">
        <v>52</v>
      </c>
      <c r="AZ959" s="66" t="s">
        <v>52</v>
      </c>
    </row>
    <row r="960" spans="1:52" ht="30" customHeight="1" x14ac:dyDescent="0.3">
      <c r="A960" s="65" t="s">
        <v>1751</v>
      </c>
      <c r="B960" s="65" t="s">
        <v>1752</v>
      </c>
      <c r="C960" s="65" t="s">
        <v>137</v>
      </c>
      <c r="D960" s="75">
        <v>4</v>
      </c>
      <c r="E960" s="80">
        <f>단가대비표!O329</f>
        <v>27150</v>
      </c>
      <c r="F960" s="79">
        <f t="shared" si="211"/>
        <v>108600</v>
      </c>
      <c r="G960" s="80">
        <f>단가대비표!P329</f>
        <v>0</v>
      </c>
      <c r="H960" s="79">
        <f t="shared" si="212"/>
        <v>0</v>
      </c>
      <c r="I960" s="80">
        <f>단가대비표!V329</f>
        <v>0</v>
      </c>
      <c r="J960" s="79">
        <f t="shared" si="213"/>
        <v>0</v>
      </c>
      <c r="K960" s="80">
        <f t="shared" si="214"/>
        <v>27150</v>
      </c>
      <c r="L960" s="79">
        <f t="shared" si="215"/>
        <v>108600</v>
      </c>
      <c r="M960" s="65" t="s">
        <v>52</v>
      </c>
      <c r="N960" s="66" t="s">
        <v>1891</v>
      </c>
      <c r="O960" s="66" t="s">
        <v>1968</v>
      </c>
      <c r="P960" s="66" t="s">
        <v>64</v>
      </c>
      <c r="Q960" s="66" t="s">
        <v>64</v>
      </c>
      <c r="R960" s="66" t="s">
        <v>63</v>
      </c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66" t="s">
        <v>52</v>
      </c>
      <c r="AW960" s="66" t="s">
        <v>1969</v>
      </c>
      <c r="AX960" s="66" t="s">
        <v>52</v>
      </c>
      <c r="AY960" s="66" t="s">
        <v>52</v>
      </c>
      <c r="AZ960" s="66" t="s">
        <v>52</v>
      </c>
    </row>
    <row r="961" spans="1:52" ht="30" customHeight="1" x14ac:dyDescent="0.3">
      <c r="A961" s="65" t="s">
        <v>1751</v>
      </c>
      <c r="B961" s="65" t="s">
        <v>1755</v>
      </c>
      <c r="C961" s="65" t="s">
        <v>137</v>
      </c>
      <c r="D961" s="75">
        <v>4</v>
      </c>
      <c r="E961" s="80">
        <f>단가대비표!O330</f>
        <v>27150</v>
      </c>
      <c r="F961" s="79">
        <f t="shared" si="211"/>
        <v>108600</v>
      </c>
      <c r="G961" s="80">
        <f>단가대비표!P330</f>
        <v>0</v>
      </c>
      <c r="H961" s="79">
        <f t="shared" si="212"/>
        <v>0</v>
      </c>
      <c r="I961" s="80">
        <f>단가대비표!V330</f>
        <v>0</v>
      </c>
      <c r="J961" s="79">
        <f t="shared" si="213"/>
        <v>0</v>
      </c>
      <c r="K961" s="80">
        <f t="shared" si="214"/>
        <v>27150</v>
      </c>
      <c r="L961" s="79">
        <f t="shared" si="215"/>
        <v>108600</v>
      </c>
      <c r="M961" s="65" t="s">
        <v>52</v>
      </c>
      <c r="N961" s="66" t="s">
        <v>1891</v>
      </c>
      <c r="O961" s="66" t="s">
        <v>1970</v>
      </c>
      <c r="P961" s="66" t="s">
        <v>64</v>
      </c>
      <c r="Q961" s="66" t="s">
        <v>64</v>
      </c>
      <c r="R961" s="66" t="s">
        <v>63</v>
      </c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66" t="s">
        <v>52</v>
      </c>
      <c r="AW961" s="66" t="s">
        <v>1971</v>
      </c>
      <c r="AX961" s="66" t="s">
        <v>52</v>
      </c>
      <c r="AY961" s="66" t="s">
        <v>52</v>
      </c>
      <c r="AZ961" s="66" t="s">
        <v>52</v>
      </c>
    </row>
    <row r="962" spans="1:52" ht="30" customHeight="1" x14ac:dyDescent="0.3">
      <c r="A962" s="65" t="s">
        <v>1511</v>
      </c>
      <c r="B962" s="65" t="s">
        <v>1512</v>
      </c>
      <c r="C962" s="65" t="s">
        <v>137</v>
      </c>
      <c r="D962" s="75">
        <v>18</v>
      </c>
      <c r="E962" s="80">
        <f>단가대비표!O331</f>
        <v>7000</v>
      </c>
      <c r="F962" s="79">
        <f t="shared" si="211"/>
        <v>126000</v>
      </c>
      <c r="G962" s="80">
        <f>단가대비표!P331</f>
        <v>0</v>
      </c>
      <c r="H962" s="79">
        <f t="shared" si="212"/>
        <v>0</v>
      </c>
      <c r="I962" s="80">
        <f>단가대비표!V331</f>
        <v>0</v>
      </c>
      <c r="J962" s="79">
        <f t="shared" si="213"/>
        <v>0</v>
      </c>
      <c r="K962" s="80">
        <f t="shared" si="214"/>
        <v>7000</v>
      </c>
      <c r="L962" s="79">
        <f t="shared" si="215"/>
        <v>126000</v>
      </c>
      <c r="M962" s="65" t="s">
        <v>52</v>
      </c>
      <c r="N962" s="66" t="s">
        <v>1891</v>
      </c>
      <c r="O962" s="66" t="s">
        <v>1972</v>
      </c>
      <c r="P962" s="66" t="s">
        <v>64</v>
      </c>
      <c r="Q962" s="66" t="s">
        <v>64</v>
      </c>
      <c r="R962" s="66" t="s">
        <v>63</v>
      </c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66" t="s">
        <v>52</v>
      </c>
      <c r="AW962" s="66" t="s">
        <v>1973</v>
      </c>
      <c r="AX962" s="66" t="s">
        <v>52</v>
      </c>
      <c r="AY962" s="66" t="s">
        <v>52</v>
      </c>
      <c r="AZ962" s="66" t="s">
        <v>52</v>
      </c>
    </row>
    <row r="963" spans="1:52" ht="30" customHeight="1" x14ac:dyDescent="0.3">
      <c r="A963" s="65" t="s">
        <v>1515</v>
      </c>
      <c r="B963" s="65" t="s">
        <v>1516</v>
      </c>
      <c r="C963" s="65" t="s">
        <v>692</v>
      </c>
      <c r="D963" s="75">
        <v>0.24</v>
      </c>
      <c r="E963" s="80">
        <f>단가대비표!O332</f>
        <v>14400</v>
      </c>
      <c r="F963" s="79">
        <f t="shared" si="211"/>
        <v>3456</v>
      </c>
      <c r="G963" s="80">
        <f>단가대비표!P332</f>
        <v>0</v>
      </c>
      <c r="H963" s="79">
        <f t="shared" si="212"/>
        <v>0</v>
      </c>
      <c r="I963" s="80">
        <f>단가대비표!V332</f>
        <v>0</v>
      </c>
      <c r="J963" s="79">
        <f t="shared" si="213"/>
        <v>0</v>
      </c>
      <c r="K963" s="80">
        <f t="shared" si="214"/>
        <v>14400</v>
      </c>
      <c r="L963" s="79">
        <f t="shared" si="215"/>
        <v>3456</v>
      </c>
      <c r="M963" s="65" t="s">
        <v>52</v>
      </c>
      <c r="N963" s="66" t="s">
        <v>1891</v>
      </c>
      <c r="O963" s="66" t="s">
        <v>1974</v>
      </c>
      <c r="P963" s="66" t="s">
        <v>64</v>
      </c>
      <c r="Q963" s="66" t="s">
        <v>64</v>
      </c>
      <c r="R963" s="66" t="s">
        <v>63</v>
      </c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66" t="s">
        <v>52</v>
      </c>
      <c r="AW963" s="66" t="s">
        <v>1975</v>
      </c>
      <c r="AX963" s="66" t="s">
        <v>52</v>
      </c>
      <c r="AY963" s="66" t="s">
        <v>52</v>
      </c>
      <c r="AZ963" s="66" t="s">
        <v>52</v>
      </c>
    </row>
    <row r="964" spans="1:52" ht="30" customHeight="1" x14ac:dyDescent="0.3">
      <c r="A964" s="65" t="s">
        <v>1976</v>
      </c>
      <c r="B964" s="65" t="s">
        <v>1977</v>
      </c>
      <c r="C964" s="65" t="s">
        <v>692</v>
      </c>
      <c r="D964" s="75">
        <v>1</v>
      </c>
      <c r="E964" s="80">
        <f>단가대비표!O333</f>
        <v>12000</v>
      </c>
      <c r="F964" s="79">
        <f t="shared" si="211"/>
        <v>12000</v>
      </c>
      <c r="G964" s="80">
        <f>단가대비표!P333</f>
        <v>0</v>
      </c>
      <c r="H964" s="79">
        <f t="shared" si="212"/>
        <v>0</v>
      </c>
      <c r="I964" s="80">
        <f>단가대비표!V333</f>
        <v>0</v>
      </c>
      <c r="J964" s="79">
        <f t="shared" si="213"/>
        <v>0</v>
      </c>
      <c r="K964" s="80">
        <f t="shared" si="214"/>
        <v>12000</v>
      </c>
      <c r="L964" s="79">
        <f t="shared" si="215"/>
        <v>12000</v>
      </c>
      <c r="M964" s="65" t="s">
        <v>52</v>
      </c>
      <c r="N964" s="66" t="s">
        <v>1891</v>
      </c>
      <c r="O964" s="66" t="s">
        <v>1978</v>
      </c>
      <c r="P964" s="66" t="s">
        <v>64</v>
      </c>
      <c r="Q964" s="66" t="s">
        <v>64</v>
      </c>
      <c r="R964" s="66" t="s">
        <v>63</v>
      </c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66" t="s">
        <v>52</v>
      </c>
      <c r="AW964" s="66" t="s">
        <v>1979</v>
      </c>
      <c r="AX964" s="66" t="s">
        <v>52</v>
      </c>
      <c r="AY964" s="66" t="s">
        <v>52</v>
      </c>
      <c r="AZ964" s="66" t="s">
        <v>52</v>
      </c>
    </row>
    <row r="965" spans="1:52" ht="30" customHeight="1" x14ac:dyDescent="0.3">
      <c r="A965" s="65" t="s">
        <v>1519</v>
      </c>
      <c r="B965" s="65" t="s">
        <v>1520</v>
      </c>
      <c r="C965" s="65" t="s">
        <v>137</v>
      </c>
      <c r="D965" s="75">
        <v>3</v>
      </c>
      <c r="E965" s="80">
        <f>단가대비표!O334</f>
        <v>3600</v>
      </c>
      <c r="F965" s="79">
        <f t="shared" si="211"/>
        <v>10800</v>
      </c>
      <c r="G965" s="80">
        <f>단가대비표!P334</f>
        <v>0</v>
      </c>
      <c r="H965" s="79">
        <f t="shared" si="212"/>
        <v>0</v>
      </c>
      <c r="I965" s="80">
        <f>단가대비표!V334</f>
        <v>0</v>
      </c>
      <c r="J965" s="79">
        <f t="shared" si="213"/>
        <v>0</v>
      </c>
      <c r="K965" s="80">
        <f t="shared" si="214"/>
        <v>3600</v>
      </c>
      <c r="L965" s="79">
        <f t="shared" si="215"/>
        <v>10800</v>
      </c>
      <c r="M965" s="65" t="s">
        <v>52</v>
      </c>
      <c r="N965" s="66" t="s">
        <v>1891</v>
      </c>
      <c r="O965" s="66" t="s">
        <v>1980</v>
      </c>
      <c r="P965" s="66" t="s">
        <v>64</v>
      </c>
      <c r="Q965" s="66" t="s">
        <v>64</v>
      </c>
      <c r="R965" s="66" t="s">
        <v>63</v>
      </c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66" t="s">
        <v>52</v>
      </c>
      <c r="AW965" s="66" t="s">
        <v>1981</v>
      </c>
      <c r="AX965" s="66" t="s">
        <v>52</v>
      </c>
      <c r="AY965" s="66" t="s">
        <v>52</v>
      </c>
      <c r="AZ965" s="66" t="s">
        <v>52</v>
      </c>
    </row>
    <row r="966" spans="1:52" ht="30" customHeight="1" x14ac:dyDescent="0.3">
      <c r="A966" s="65" t="s">
        <v>1519</v>
      </c>
      <c r="B966" s="65" t="s">
        <v>1523</v>
      </c>
      <c r="C966" s="65" t="s">
        <v>137</v>
      </c>
      <c r="D966" s="75">
        <v>6</v>
      </c>
      <c r="E966" s="80">
        <f>단가대비표!O335</f>
        <v>4680</v>
      </c>
      <c r="F966" s="79">
        <f t="shared" si="211"/>
        <v>28080</v>
      </c>
      <c r="G966" s="80">
        <f>단가대비표!P335</f>
        <v>0</v>
      </c>
      <c r="H966" s="79">
        <f t="shared" si="212"/>
        <v>0</v>
      </c>
      <c r="I966" s="80">
        <f>단가대비표!V335</f>
        <v>0</v>
      </c>
      <c r="J966" s="79">
        <f t="shared" si="213"/>
        <v>0</v>
      </c>
      <c r="K966" s="80">
        <f t="shared" si="214"/>
        <v>4680</v>
      </c>
      <c r="L966" s="79">
        <f t="shared" si="215"/>
        <v>28080</v>
      </c>
      <c r="M966" s="65" t="s">
        <v>52</v>
      </c>
      <c r="N966" s="66" t="s">
        <v>1891</v>
      </c>
      <c r="O966" s="66" t="s">
        <v>1982</v>
      </c>
      <c r="P966" s="66" t="s">
        <v>64</v>
      </c>
      <c r="Q966" s="66" t="s">
        <v>64</v>
      </c>
      <c r="R966" s="66" t="s">
        <v>63</v>
      </c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66" t="s">
        <v>52</v>
      </c>
      <c r="AW966" s="66" t="s">
        <v>1983</v>
      </c>
      <c r="AX966" s="66" t="s">
        <v>52</v>
      </c>
      <c r="AY966" s="66" t="s">
        <v>52</v>
      </c>
      <c r="AZ966" s="66" t="s">
        <v>52</v>
      </c>
    </row>
    <row r="967" spans="1:52" ht="30" customHeight="1" x14ac:dyDescent="0.3">
      <c r="A967" s="65" t="s">
        <v>1526</v>
      </c>
      <c r="B967" s="65" t="s">
        <v>1527</v>
      </c>
      <c r="C967" s="65" t="s">
        <v>137</v>
      </c>
      <c r="D967" s="75">
        <v>16</v>
      </c>
      <c r="E967" s="80">
        <f>단가대비표!O336</f>
        <v>1890</v>
      </c>
      <c r="F967" s="79">
        <f t="shared" si="211"/>
        <v>30240</v>
      </c>
      <c r="G967" s="80">
        <f>단가대비표!P336</f>
        <v>0</v>
      </c>
      <c r="H967" s="79">
        <f t="shared" si="212"/>
        <v>0</v>
      </c>
      <c r="I967" s="80">
        <f>단가대비표!V336</f>
        <v>0</v>
      </c>
      <c r="J967" s="79">
        <f t="shared" si="213"/>
        <v>0</v>
      </c>
      <c r="K967" s="80">
        <f t="shared" si="214"/>
        <v>1890</v>
      </c>
      <c r="L967" s="79">
        <f t="shared" si="215"/>
        <v>30240</v>
      </c>
      <c r="M967" s="65" t="s">
        <v>52</v>
      </c>
      <c r="N967" s="66" t="s">
        <v>1891</v>
      </c>
      <c r="O967" s="66" t="s">
        <v>1984</v>
      </c>
      <c r="P967" s="66" t="s">
        <v>64</v>
      </c>
      <c r="Q967" s="66" t="s">
        <v>64</v>
      </c>
      <c r="R967" s="66" t="s">
        <v>63</v>
      </c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66" t="s">
        <v>52</v>
      </c>
      <c r="AW967" s="66" t="s">
        <v>1985</v>
      </c>
      <c r="AX967" s="66" t="s">
        <v>52</v>
      </c>
      <c r="AY967" s="66" t="s">
        <v>52</v>
      </c>
      <c r="AZ967" s="66" t="s">
        <v>52</v>
      </c>
    </row>
    <row r="968" spans="1:52" ht="30" customHeight="1" x14ac:dyDescent="0.3">
      <c r="A968" s="65" t="s">
        <v>1530</v>
      </c>
      <c r="B968" s="65" t="s">
        <v>1531</v>
      </c>
      <c r="C968" s="65" t="s">
        <v>137</v>
      </c>
      <c r="D968" s="75">
        <v>4</v>
      </c>
      <c r="E968" s="80">
        <f>단가대비표!O337</f>
        <v>13700</v>
      </c>
      <c r="F968" s="79">
        <f t="shared" si="211"/>
        <v>54800</v>
      </c>
      <c r="G968" s="80">
        <f>단가대비표!P337</f>
        <v>0</v>
      </c>
      <c r="H968" s="79">
        <f t="shared" si="212"/>
        <v>0</v>
      </c>
      <c r="I968" s="80">
        <f>단가대비표!V337</f>
        <v>0</v>
      </c>
      <c r="J968" s="79">
        <f t="shared" si="213"/>
        <v>0</v>
      </c>
      <c r="K968" s="80">
        <f t="shared" si="214"/>
        <v>13700</v>
      </c>
      <c r="L968" s="79">
        <f t="shared" si="215"/>
        <v>54800</v>
      </c>
      <c r="M968" s="65" t="s">
        <v>52</v>
      </c>
      <c r="N968" s="66" t="s">
        <v>1891</v>
      </c>
      <c r="O968" s="66" t="s">
        <v>1986</v>
      </c>
      <c r="P968" s="66" t="s">
        <v>64</v>
      </c>
      <c r="Q968" s="66" t="s">
        <v>64</v>
      </c>
      <c r="R968" s="66" t="s">
        <v>63</v>
      </c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66" t="s">
        <v>52</v>
      </c>
      <c r="AW968" s="66" t="s">
        <v>1987</v>
      </c>
      <c r="AX968" s="66" t="s">
        <v>52</v>
      </c>
      <c r="AY968" s="66" t="s">
        <v>52</v>
      </c>
      <c r="AZ968" s="66" t="s">
        <v>52</v>
      </c>
    </row>
    <row r="969" spans="1:52" ht="30" customHeight="1" x14ac:dyDescent="0.3">
      <c r="A969" s="65" t="s">
        <v>1530</v>
      </c>
      <c r="B969" s="65" t="s">
        <v>1534</v>
      </c>
      <c r="C969" s="65" t="s">
        <v>137</v>
      </c>
      <c r="D969" s="75">
        <v>4</v>
      </c>
      <c r="E969" s="80">
        <f>단가대비표!O338</f>
        <v>19560</v>
      </c>
      <c r="F969" s="79">
        <f t="shared" si="211"/>
        <v>78240</v>
      </c>
      <c r="G969" s="80">
        <f>단가대비표!P338</f>
        <v>0</v>
      </c>
      <c r="H969" s="79">
        <f t="shared" si="212"/>
        <v>0</v>
      </c>
      <c r="I969" s="80">
        <f>단가대비표!V338</f>
        <v>0</v>
      </c>
      <c r="J969" s="79">
        <f t="shared" si="213"/>
        <v>0</v>
      </c>
      <c r="K969" s="80">
        <f t="shared" si="214"/>
        <v>19560</v>
      </c>
      <c r="L969" s="79">
        <f t="shared" si="215"/>
        <v>78240</v>
      </c>
      <c r="M969" s="65" t="s">
        <v>52</v>
      </c>
      <c r="N969" s="66" t="s">
        <v>1891</v>
      </c>
      <c r="O969" s="66" t="s">
        <v>1988</v>
      </c>
      <c r="P969" s="66" t="s">
        <v>64</v>
      </c>
      <c r="Q969" s="66" t="s">
        <v>64</v>
      </c>
      <c r="R969" s="66" t="s">
        <v>63</v>
      </c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66" t="s">
        <v>52</v>
      </c>
      <c r="AW969" s="66" t="s">
        <v>1989</v>
      </c>
      <c r="AX969" s="66" t="s">
        <v>52</v>
      </c>
      <c r="AY969" s="66" t="s">
        <v>52</v>
      </c>
      <c r="AZ969" s="66" t="s">
        <v>52</v>
      </c>
    </row>
    <row r="970" spans="1:52" ht="30" customHeight="1" x14ac:dyDescent="0.3">
      <c r="A970" s="65" t="s">
        <v>1537</v>
      </c>
      <c r="B970" s="65" t="s">
        <v>1538</v>
      </c>
      <c r="C970" s="65" t="s">
        <v>734</v>
      </c>
      <c r="D970" s="75">
        <v>81.900000000000006</v>
      </c>
      <c r="E970" s="80">
        <f>단가대비표!O339</f>
        <v>524</v>
      </c>
      <c r="F970" s="79">
        <f t="shared" si="211"/>
        <v>42915.6</v>
      </c>
      <c r="G970" s="80">
        <f>단가대비표!P339</f>
        <v>0</v>
      </c>
      <c r="H970" s="79">
        <f t="shared" si="212"/>
        <v>0</v>
      </c>
      <c r="I970" s="80">
        <f>단가대비표!V339</f>
        <v>0</v>
      </c>
      <c r="J970" s="79">
        <f t="shared" si="213"/>
        <v>0</v>
      </c>
      <c r="K970" s="80">
        <f t="shared" si="214"/>
        <v>524</v>
      </c>
      <c r="L970" s="79">
        <f t="shared" si="215"/>
        <v>42915.6</v>
      </c>
      <c r="M970" s="65" t="s">
        <v>52</v>
      </c>
      <c r="N970" s="66" t="s">
        <v>1891</v>
      </c>
      <c r="O970" s="66" t="s">
        <v>1990</v>
      </c>
      <c r="P970" s="66" t="s">
        <v>64</v>
      </c>
      <c r="Q970" s="66" t="s">
        <v>64</v>
      </c>
      <c r="R970" s="66" t="s">
        <v>63</v>
      </c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66" t="s">
        <v>52</v>
      </c>
      <c r="AW970" s="66" t="s">
        <v>1991</v>
      </c>
      <c r="AX970" s="66" t="s">
        <v>52</v>
      </c>
      <c r="AY970" s="66" t="s">
        <v>52</v>
      </c>
      <c r="AZ970" s="66" t="s">
        <v>52</v>
      </c>
    </row>
    <row r="971" spans="1:52" ht="30" customHeight="1" x14ac:dyDescent="0.3">
      <c r="A971" s="65" t="s">
        <v>1537</v>
      </c>
      <c r="B971" s="65" t="s">
        <v>1541</v>
      </c>
      <c r="C971" s="65" t="s">
        <v>734</v>
      </c>
      <c r="D971" s="75">
        <v>37.799999999999997</v>
      </c>
      <c r="E971" s="80">
        <f>단가대비표!O340</f>
        <v>810</v>
      </c>
      <c r="F971" s="79">
        <f t="shared" si="211"/>
        <v>30618</v>
      </c>
      <c r="G971" s="80">
        <f>단가대비표!P340</f>
        <v>0</v>
      </c>
      <c r="H971" s="79">
        <f t="shared" si="212"/>
        <v>0</v>
      </c>
      <c r="I971" s="80">
        <f>단가대비표!V340</f>
        <v>0</v>
      </c>
      <c r="J971" s="79">
        <f t="shared" si="213"/>
        <v>0</v>
      </c>
      <c r="K971" s="80">
        <f t="shared" si="214"/>
        <v>810</v>
      </c>
      <c r="L971" s="79">
        <f t="shared" si="215"/>
        <v>30618</v>
      </c>
      <c r="M971" s="65" t="s">
        <v>52</v>
      </c>
      <c r="N971" s="66" t="s">
        <v>1891</v>
      </c>
      <c r="O971" s="66" t="s">
        <v>1992</v>
      </c>
      <c r="P971" s="66" t="s">
        <v>64</v>
      </c>
      <c r="Q971" s="66" t="s">
        <v>64</v>
      </c>
      <c r="R971" s="66" t="s">
        <v>63</v>
      </c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66" t="s">
        <v>52</v>
      </c>
      <c r="AW971" s="66" t="s">
        <v>1993</v>
      </c>
      <c r="AX971" s="66" t="s">
        <v>52</v>
      </c>
      <c r="AY971" s="66" t="s">
        <v>52</v>
      </c>
      <c r="AZ971" s="66" t="s">
        <v>52</v>
      </c>
    </row>
    <row r="972" spans="1:52" ht="30" customHeight="1" x14ac:dyDescent="0.3">
      <c r="A972" s="65" t="s">
        <v>3113</v>
      </c>
      <c r="B972" s="65" t="s">
        <v>588</v>
      </c>
      <c r="C972" s="65" t="s">
        <v>589</v>
      </c>
      <c r="D972" s="75">
        <v>2.0099999999999998</v>
      </c>
      <c r="E972" s="80">
        <f>단가대비표!O114</f>
        <v>0</v>
      </c>
      <c r="F972" s="79">
        <f t="shared" si="211"/>
        <v>0</v>
      </c>
      <c r="G972" s="80">
        <f>단가대비표!P114</f>
        <v>95767</v>
      </c>
      <c r="H972" s="79">
        <f t="shared" si="212"/>
        <v>192491.6</v>
      </c>
      <c r="I972" s="80">
        <f>단가대비표!V114</f>
        <v>0</v>
      </c>
      <c r="J972" s="79">
        <f t="shared" si="213"/>
        <v>0</v>
      </c>
      <c r="K972" s="80">
        <f t="shared" si="214"/>
        <v>95767</v>
      </c>
      <c r="L972" s="79">
        <f t="shared" si="215"/>
        <v>192491.6</v>
      </c>
      <c r="M972" s="65" t="s">
        <v>52</v>
      </c>
      <c r="N972" s="66" t="s">
        <v>1891</v>
      </c>
      <c r="O972" s="66" t="s">
        <v>682</v>
      </c>
      <c r="P972" s="66" t="s">
        <v>64</v>
      </c>
      <c r="Q972" s="66" t="s">
        <v>64</v>
      </c>
      <c r="R972" s="66" t="s">
        <v>63</v>
      </c>
      <c r="S972" s="76"/>
      <c r="T972" s="76"/>
      <c r="U972" s="76"/>
      <c r="V972" s="76">
        <v>1</v>
      </c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66" t="s">
        <v>52</v>
      </c>
      <c r="AW972" s="66" t="s">
        <v>1994</v>
      </c>
      <c r="AX972" s="66" t="s">
        <v>52</v>
      </c>
      <c r="AY972" s="66" t="s">
        <v>52</v>
      </c>
      <c r="AZ972" s="66" t="s">
        <v>52</v>
      </c>
    </row>
    <row r="973" spans="1:52" ht="30" customHeight="1" x14ac:dyDescent="0.3">
      <c r="A973" s="65" t="s">
        <v>3114</v>
      </c>
      <c r="B973" s="65" t="s">
        <v>1546</v>
      </c>
      <c r="C973" s="65" t="s">
        <v>589</v>
      </c>
      <c r="D973" s="75">
        <v>23.23</v>
      </c>
      <c r="E973" s="80">
        <f>단가대비표!O128</f>
        <v>0</v>
      </c>
      <c r="F973" s="79">
        <f t="shared" si="211"/>
        <v>0</v>
      </c>
      <c r="G973" s="80">
        <f>단가대비표!P128</f>
        <v>116674</v>
      </c>
      <c r="H973" s="79">
        <f t="shared" si="212"/>
        <v>2710337</v>
      </c>
      <c r="I973" s="80">
        <f>단가대비표!V128</f>
        <v>0</v>
      </c>
      <c r="J973" s="79">
        <f t="shared" si="213"/>
        <v>0</v>
      </c>
      <c r="K973" s="80">
        <f t="shared" si="214"/>
        <v>116674</v>
      </c>
      <c r="L973" s="79">
        <f t="shared" si="215"/>
        <v>2710337</v>
      </c>
      <c r="M973" s="65" t="s">
        <v>52</v>
      </c>
      <c r="N973" s="66" t="s">
        <v>1891</v>
      </c>
      <c r="O973" s="66" t="s">
        <v>1547</v>
      </c>
      <c r="P973" s="66" t="s">
        <v>64</v>
      </c>
      <c r="Q973" s="66" t="s">
        <v>64</v>
      </c>
      <c r="R973" s="66" t="s">
        <v>63</v>
      </c>
      <c r="S973" s="76"/>
      <c r="T973" s="76"/>
      <c r="U973" s="76"/>
      <c r="V973" s="76">
        <v>1</v>
      </c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66" t="s">
        <v>52</v>
      </c>
      <c r="AW973" s="66" t="s">
        <v>1995</v>
      </c>
      <c r="AX973" s="66" t="s">
        <v>52</v>
      </c>
      <c r="AY973" s="66" t="s">
        <v>52</v>
      </c>
      <c r="AZ973" s="66" t="s">
        <v>52</v>
      </c>
    </row>
    <row r="974" spans="1:52" ht="30" customHeight="1" x14ac:dyDescent="0.3">
      <c r="A974" s="65" t="s">
        <v>3115</v>
      </c>
      <c r="B974" s="65" t="s">
        <v>1546</v>
      </c>
      <c r="C974" s="65" t="s">
        <v>589</v>
      </c>
      <c r="D974" s="75">
        <v>4.28</v>
      </c>
      <c r="E974" s="80">
        <f>단가대비표!O129</f>
        <v>0</v>
      </c>
      <c r="F974" s="79">
        <f t="shared" si="211"/>
        <v>0</v>
      </c>
      <c r="G974" s="80">
        <f>단가대비표!P129</f>
        <v>89755</v>
      </c>
      <c r="H974" s="79">
        <f t="shared" si="212"/>
        <v>384151.4</v>
      </c>
      <c r="I974" s="80">
        <f>단가대비표!V129</f>
        <v>0</v>
      </c>
      <c r="J974" s="79">
        <f t="shared" si="213"/>
        <v>0</v>
      </c>
      <c r="K974" s="80">
        <f t="shared" si="214"/>
        <v>89755</v>
      </c>
      <c r="L974" s="79">
        <f t="shared" si="215"/>
        <v>384151.4</v>
      </c>
      <c r="M974" s="65" t="s">
        <v>52</v>
      </c>
      <c r="N974" s="66" t="s">
        <v>1891</v>
      </c>
      <c r="O974" s="66" t="s">
        <v>1550</v>
      </c>
      <c r="P974" s="66" t="s">
        <v>64</v>
      </c>
      <c r="Q974" s="66" t="s">
        <v>64</v>
      </c>
      <c r="R974" s="66" t="s">
        <v>63</v>
      </c>
      <c r="S974" s="76"/>
      <c r="T974" s="76"/>
      <c r="U974" s="76"/>
      <c r="V974" s="76">
        <v>1</v>
      </c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66" t="s">
        <v>52</v>
      </c>
      <c r="AW974" s="66" t="s">
        <v>1996</v>
      </c>
      <c r="AX974" s="66" t="s">
        <v>52</v>
      </c>
      <c r="AY974" s="66" t="s">
        <v>52</v>
      </c>
      <c r="AZ974" s="66" t="s">
        <v>52</v>
      </c>
    </row>
    <row r="975" spans="1:52" ht="30" customHeight="1" x14ac:dyDescent="0.3">
      <c r="A975" s="65" t="s">
        <v>3116</v>
      </c>
      <c r="B975" s="65" t="s">
        <v>1546</v>
      </c>
      <c r="C975" s="65" t="s">
        <v>589</v>
      </c>
      <c r="D975" s="75">
        <v>3.1</v>
      </c>
      <c r="E975" s="80">
        <f>단가대비표!O130</f>
        <v>0</v>
      </c>
      <c r="F975" s="79">
        <f t="shared" si="211"/>
        <v>0</v>
      </c>
      <c r="G975" s="80">
        <f>단가대비표!P130</f>
        <v>110036</v>
      </c>
      <c r="H975" s="79">
        <f t="shared" si="212"/>
        <v>341111.6</v>
      </c>
      <c r="I975" s="80">
        <f>단가대비표!V130</f>
        <v>0</v>
      </c>
      <c r="J975" s="79">
        <f t="shared" si="213"/>
        <v>0</v>
      </c>
      <c r="K975" s="80">
        <f t="shared" si="214"/>
        <v>110036</v>
      </c>
      <c r="L975" s="79">
        <f t="shared" si="215"/>
        <v>341111.6</v>
      </c>
      <c r="M975" s="65" t="s">
        <v>52</v>
      </c>
      <c r="N975" s="66" t="s">
        <v>1891</v>
      </c>
      <c r="O975" s="66" t="s">
        <v>1552</v>
      </c>
      <c r="P975" s="66" t="s">
        <v>64</v>
      </c>
      <c r="Q975" s="66" t="s">
        <v>64</v>
      </c>
      <c r="R975" s="66" t="s">
        <v>63</v>
      </c>
      <c r="S975" s="76"/>
      <c r="T975" s="76"/>
      <c r="U975" s="76"/>
      <c r="V975" s="76">
        <v>1</v>
      </c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66" t="s">
        <v>52</v>
      </c>
      <c r="AW975" s="66" t="s">
        <v>1997</v>
      </c>
      <c r="AX975" s="66" t="s">
        <v>52</v>
      </c>
      <c r="AY975" s="66" t="s">
        <v>52</v>
      </c>
      <c r="AZ975" s="66" t="s">
        <v>52</v>
      </c>
    </row>
    <row r="976" spans="1:52" ht="30" customHeight="1" x14ac:dyDescent="0.3">
      <c r="A976" s="65" t="s">
        <v>3117</v>
      </c>
      <c r="B976" s="65" t="s">
        <v>1546</v>
      </c>
      <c r="C976" s="65" t="s">
        <v>589</v>
      </c>
      <c r="D976" s="75">
        <v>0.66</v>
      </c>
      <c r="E976" s="80">
        <f>단가대비표!O131</f>
        <v>0</v>
      </c>
      <c r="F976" s="79">
        <f t="shared" si="211"/>
        <v>0</v>
      </c>
      <c r="G976" s="80">
        <f>단가대비표!P131</f>
        <v>134081</v>
      </c>
      <c r="H976" s="79">
        <f t="shared" si="212"/>
        <v>88493.4</v>
      </c>
      <c r="I976" s="80">
        <f>단가대비표!V131</f>
        <v>0</v>
      </c>
      <c r="J976" s="79">
        <f t="shared" si="213"/>
        <v>0</v>
      </c>
      <c r="K976" s="80">
        <f t="shared" si="214"/>
        <v>134081</v>
      </c>
      <c r="L976" s="79">
        <f t="shared" si="215"/>
        <v>88493.4</v>
      </c>
      <c r="M976" s="65" t="s">
        <v>52</v>
      </c>
      <c r="N976" s="66" t="s">
        <v>1891</v>
      </c>
      <c r="O976" s="66" t="s">
        <v>1555</v>
      </c>
      <c r="P976" s="66" t="s">
        <v>64</v>
      </c>
      <c r="Q976" s="66" t="s">
        <v>64</v>
      </c>
      <c r="R976" s="66" t="s">
        <v>63</v>
      </c>
      <c r="S976" s="76"/>
      <c r="T976" s="76"/>
      <c r="U976" s="76"/>
      <c r="V976" s="76">
        <v>1</v>
      </c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66" t="s">
        <v>52</v>
      </c>
      <c r="AW976" s="66" t="s">
        <v>1998</v>
      </c>
      <c r="AX976" s="66" t="s">
        <v>52</v>
      </c>
      <c r="AY976" s="66" t="s">
        <v>52</v>
      </c>
      <c r="AZ976" s="66" t="s">
        <v>52</v>
      </c>
    </row>
    <row r="977" spans="1:52" ht="30" customHeight="1" x14ac:dyDescent="0.3">
      <c r="A977" s="65" t="s">
        <v>687</v>
      </c>
      <c r="B977" s="65" t="s">
        <v>3057</v>
      </c>
      <c r="C977" s="65" t="s">
        <v>505</v>
      </c>
      <c r="D977" s="75">
        <v>1</v>
      </c>
      <c r="E977" s="80">
        <f>ROUND(0.02*H978,2)</f>
        <v>74331.7</v>
      </c>
      <c r="F977" s="79">
        <f t="shared" si="211"/>
        <v>74331.7</v>
      </c>
      <c r="G977" s="80">
        <v>0</v>
      </c>
      <c r="H977" s="79">
        <f t="shared" si="212"/>
        <v>0</v>
      </c>
      <c r="I977" s="80">
        <v>0</v>
      </c>
      <c r="J977" s="79">
        <f t="shared" si="213"/>
        <v>0</v>
      </c>
      <c r="K977" s="80">
        <f t="shared" si="214"/>
        <v>74331.7</v>
      </c>
      <c r="L977" s="79">
        <f t="shared" si="215"/>
        <v>74331.7</v>
      </c>
      <c r="M977" s="65" t="s">
        <v>52</v>
      </c>
      <c r="N977" s="66" t="s">
        <v>1891</v>
      </c>
      <c r="O977" s="66" t="s">
        <v>510</v>
      </c>
      <c r="P977" s="66" t="s">
        <v>64</v>
      </c>
      <c r="Q977" s="66" t="s">
        <v>64</v>
      </c>
      <c r="R977" s="66" t="s">
        <v>64</v>
      </c>
      <c r="S977" s="76">
        <v>1</v>
      </c>
      <c r="T977" s="76">
        <v>0</v>
      </c>
      <c r="U977" s="76">
        <v>0.03</v>
      </c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66" t="s">
        <v>52</v>
      </c>
      <c r="AW977" s="66" t="s">
        <v>1999</v>
      </c>
      <c r="AX977" s="66" t="s">
        <v>52</v>
      </c>
      <c r="AY977" s="66" t="s">
        <v>52</v>
      </c>
      <c r="AZ977" s="66" t="s">
        <v>52</v>
      </c>
    </row>
    <row r="978" spans="1:52" ht="30" customHeight="1" x14ac:dyDescent="0.3">
      <c r="A978" s="65" t="s">
        <v>595</v>
      </c>
      <c r="B978" s="65" t="s">
        <v>52</v>
      </c>
      <c r="C978" s="65" t="s">
        <v>52</v>
      </c>
      <c r="D978" s="75"/>
      <c r="E978" s="80"/>
      <c r="F978" s="79">
        <f>TRUNC(SUMIF(N933:N977, N932, F933:F977),0)</f>
        <v>13197092</v>
      </c>
      <c r="G978" s="80"/>
      <c r="H978" s="79">
        <f>TRUNC(SUMIF(N933:N977, N932, H933:H977),0)</f>
        <v>3716585</v>
      </c>
      <c r="I978" s="80"/>
      <c r="J978" s="79">
        <f>TRUNC(SUMIF(N933:N977, N932, J933:J977),0)</f>
        <v>0</v>
      </c>
      <c r="K978" s="80"/>
      <c r="L978" s="79">
        <f>F978+H978+J978</f>
        <v>16913677</v>
      </c>
      <c r="M978" s="65" t="s">
        <v>52</v>
      </c>
      <c r="N978" s="66" t="s">
        <v>207</v>
      </c>
      <c r="O978" s="66" t="s">
        <v>207</v>
      </c>
      <c r="P978" s="66" t="s">
        <v>52</v>
      </c>
      <c r="Q978" s="66" t="s">
        <v>52</v>
      </c>
      <c r="R978" s="66" t="s">
        <v>52</v>
      </c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66" t="s">
        <v>52</v>
      </c>
      <c r="AW978" s="66" t="s">
        <v>52</v>
      </c>
      <c r="AX978" s="66" t="s">
        <v>52</v>
      </c>
      <c r="AY978" s="66" t="s">
        <v>52</v>
      </c>
      <c r="AZ978" s="66" t="s">
        <v>52</v>
      </c>
    </row>
    <row r="979" spans="1:52" ht="30" customHeight="1" x14ac:dyDescent="0.3">
      <c r="A979" s="75"/>
      <c r="B979" s="75"/>
      <c r="C979" s="75"/>
      <c r="D979" s="75"/>
      <c r="E979" s="80"/>
      <c r="F979" s="79"/>
      <c r="G979" s="80"/>
      <c r="H979" s="79"/>
      <c r="I979" s="80"/>
      <c r="J979" s="79"/>
      <c r="K979" s="80"/>
      <c r="L979" s="79"/>
      <c r="M979" s="75"/>
    </row>
    <row r="980" spans="1:52" ht="30" customHeight="1" x14ac:dyDescent="0.3">
      <c r="A980" s="230" t="s">
        <v>2000</v>
      </c>
      <c r="B980" s="230"/>
      <c r="C980" s="230"/>
      <c r="D980" s="230"/>
      <c r="E980" s="231"/>
      <c r="F980" s="232"/>
      <c r="G980" s="231"/>
      <c r="H980" s="232"/>
      <c r="I980" s="231"/>
      <c r="J980" s="232"/>
      <c r="K980" s="231"/>
      <c r="L980" s="232"/>
      <c r="M980" s="230"/>
      <c r="N980" s="78" t="s">
        <v>356</v>
      </c>
    </row>
    <row r="981" spans="1:52" ht="30" customHeight="1" x14ac:dyDescent="0.3">
      <c r="A981" s="65" t="s">
        <v>342</v>
      </c>
      <c r="B981" s="65" t="s">
        <v>2001</v>
      </c>
      <c r="C981" s="65" t="s">
        <v>176</v>
      </c>
      <c r="D981" s="75">
        <v>1</v>
      </c>
      <c r="E981" s="80">
        <f>일위대가목록!E105</f>
        <v>7905958</v>
      </c>
      <c r="F981" s="79">
        <f t="shared" ref="F981:F988" si="216">TRUNC(E981*D981,1)</f>
        <v>7905958</v>
      </c>
      <c r="G981" s="80">
        <f>일위대가목록!F105</f>
        <v>3413845</v>
      </c>
      <c r="H981" s="79">
        <f t="shared" ref="H981:H988" si="217">TRUNC(G981*D981,1)</f>
        <v>3413845</v>
      </c>
      <c r="I981" s="80">
        <f>일위대가목록!G105</f>
        <v>0</v>
      </c>
      <c r="J981" s="79">
        <f t="shared" ref="J981:J988" si="218">TRUNC(I981*D981,1)</f>
        <v>0</v>
      </c>
      <c r="K981" s="80">
        <f t="shared" ref="K981:L988" si="219">TRUNC(E981+G981+I981,1)</f>
        <v>11319803</v>
      </c>
      <c r="L981" s="79">
        <f t="shared" si="219"/>
        <v>11319803</v>
      </c>
      <c r="M981" s="65" t="s">
        <v>177</v>
      </c>
      <c r="N981" s="66" t="s">
        <v>52</v>
      </c>
      <c r="O981" s="66" t="s">
        <v>2002</v>
      </c>
      <c r="P981" s="66" t="s">
        <v>63</v>
      </c>
      <c r="Q981" s="66" t="s">
        <v>64</v>
      </c>
      <c r="R981" s="66" t="s">
        <v>64</v>
      </c>
      <c r="S981" s="76"/>
      <c r="T981" s="76"/>
      <c r="U981" s="76"/>
      <c r="V981" s="76">
        <v>1</v>
      </c>
      <c r="W981" s="76"/>
      <c r="X981" s="76">
        <v>3</v>
      </c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66" t="s">
        <v>1370</v>
      </c>
      <c r="AW981" s="66" t="s">
        <v>2003</v>
      </c>
      <c r="AX981" s="66" t="s">
        <v>52</v>
      </c>
      <c r="AY981" s="66" t="s">
        <v>52</v>
      </c>
      <c r="AZ981" s="66" t="s">
        <v>52</v>
      </c>
    </row>
    <row r="982" spans="1:52" ht="30" customHeight="1" x14ac:dyDescent="0.3">
      <c r="A982" s="65" t="s">
        <v>1372</v>
      </c>
      <c r="B982" s="65" t="s">
        <v>1373</v>
      </c>
      <c r="C982" s="65" t="s">
        <v>505</v>
      </c>
      <c r="D982" s="75">
        <v>1</v>
      </c>
      <c r="E982" s="80">
        <f>TRUNC(SUMIF(V981:V988, RIGHTB(O982, 1), F981:F988)*U982, 2)</f>
        <v>7905958</v>
      </c>
      <c r="F982" s="79">
        <f t="shared" si="216"/>
        <v>7905958</v>
      </c>
      <c r="G982" s="80">
        <v>0</v>
      </c>
      <c r="H982" s="79">
        <f t="shared" si="217"/>
        <v>0</v>
      </c>
      <c r="I982" s="80">
        <v>0</v>
      </c>
      <c r="J982" s="79">
        <f t="shared" si="218"/>
        <v>0</v>
      </c>
      <c r="K982" s="80">
        <f t="shared" si="219"/>
        <v>7905958</v>
      </c>
      <c r="L982" s="79">
        <f t="shared" si="219"/>
        <v>7905958</v>
      </c>
      <c r="M982" s="65" t="s">
        <v>52</v>
      </c>
      <c r="N982" s="66" t="s">
        <v>356</v>
      </c>
      <c r="O982" s="66" t="s">
        <v>510</v>
      </c>
      <c r="P982" s="66" t="s">
        <v>64</v>
      </c>
      <c r="Q982" s="66" t="s">
        <v>64</v>
      </c>
      <c r="R982" s="66" t="s">
        <v>64</v>
      </c>
      <c r="S982" s="76">
        <v>0</v>
      </c>
      <c r="T982" s="76">
        <v>0</v>
      </c>
      <c r="U982" s="76">
        <v>1</v>
      </c>
      <c r="V982" s="76"/>
      <c r="W982" s="76">
        <v>2</v>
      </c>
      <c r="X982" s="76"/>
      <c r="Y982" s="76"/>
      <c r="Z982" s="76">
        <v>5</v>
      </c>
      <c r="AA982" s="76">
        <v>6</v>
      </c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66" t="s">
        <v>52</v>
      </c>
      <c r="AW982" s="66" t="s">
        <v>2004</v>
      </c>
      <c r="AX982" s="66" t="s">
        <v>52</v>
      </c>
      <c r="AY982" s="66" t="s">
        <v>52</v>
      </c>
      <c r="AZ982" s="66" t="s">
        <v>52</v>
      </c>
    </row>
    <row r="983" spans="1:52" ht="30" customHeight="1" x14ac:dyDescent="0.3">
      <c r="A983" s="65" t="s">
        <v>1375</v>
      </c>
      <c r="B983" s="65" t="s">
        <v>1376</v>
      </c>
      <c r="C983" s="65" t="s">
        <v>505</v>
      </c>
      <c r="D983" s="75">
        <v>1</v>
      </c>
      <c r="E983" s="80">
        <f>TRUNC(SUMIF(W981:W988, RIGHTB(O983, 1), F981:F988)*U983, 2)</f>
        <v>81431.360000000001</v>
      </c>
      <c r="F983" s="79">
        <f t="shared" si="216"/>
        <v>81431.3</v>
      </c>
      <c r="G983" s="80">
        <v>0</v>
      </c>
      <c r="H983" s="79">
        <f t="shared" si="217"/>
        <v>0</v>
      </c>
      <c r="I983" s="80">
        <v>0</v>
      </c>
      <c r="J983" s="79">
        <f t="shared" si="218"/>
        <v>0</v>
      </c>
      <c r="K983" s="80">
        <f t="shared" si="219"/>
        <v>81431.3</v>
      </c>
      <c r="L983" s="79">
        <f t="shared" si="219"/>
        <v>81431.3</v>
      </c>
      <c r="M983" s="65" t="s">
        <v>52</v>
      </c>
      <c r="N983" s="66" t="s">
        <v>356</v>
      </c>
      <c r="O983" s="66" t="s">
        <v>542</v>
      </c>
      <c r="P983" s="66" t="s">
        <v>64</v>
      </c>
      <c r="Q983" s="66" t="s">
        <v>64</v>
      </c>
      <c r="R983" s="66" t="s">
        <v>64</v>
      </c>
      <c r="S983" s="76">
        <v>0</v>
      </c>
      <c r="T983" s="76">
        <v>0</v>
      </c>
      <c r="U983" s="76">
        <v>1.03E-2</v>
      </c>
      <c r="V983" s="76"/>
      <c r="W983" s="76"/>
      <c r="X983" s="76"/>
      <c r="Y983" s="76"/>
      <c r="Z983" s="76">
        <v>5</v>
      </c>
      <c r="AA983" s="76">
        <v>6</v>
      </c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66" t="s">
        <v>52</v>
      </c>
      <c r="AW983" s="66" t="s">
        <v>2005</v>
      </c>
      <c r="AX983" s="66" t="s">
        <v>52</v>
      </c>
      <c r="AY983" s="66" t="s">
        <v>52</v>
      </c>
      <c r="AZ983" s="66" t="s">
        <v>52</v>
      </c>
    </row>
    <row r="984" spans="1:52" ht="30" customHeight="1" x14ac:dyDescent="0.3">
      <c r="A984" s="65" t="s">
        <v>1378</v>
      </c>
      <c r="B984" s="65" t="s">
        <v>3054</v>
      </c>
      <c r="C984" s="65" t="s">
        <v>505</v>
      </c>
      <c r="D984" s="75">
        <v>1</v>
      </c>
      <c r="E984" s="80">
        <f>ROUND(1.1453*SUM(H981),2)</f>
        <v>3909876.68</v>
      </c>
      <c r="F984" s="79">
        <f t="shared" si="216"/>
        <v>3909876.6</v>
      </c>
      <c r="G984" s="80">
        <v>0</v>
      </c>
      <c r="H984" s="79">
        <f t="shared" si="217"/>
        <v>0</v>
      </c>
      <c r="I984" s="80">
        <v>0</v>
      </c>
      <c r="J984" s="79">
        <f t="shared" si="218"/>
        <v>0</v>
      </c>
      <c r="K984" s="80">
        <f t="shared" si="219"/>
        <v>3909876.6</v>
      </c>
      <c r="L984" s="79">
        <f t="shared" si="219"/>
        <v>3909876.6</v>
      </c>
      <c r="M984" s="65" t="s">
        <v>52</v>
      </c>
      <c r="N984" s="66" t="s">
        <v>356</v>
      </c>
      <c r="O984" s="66" t="s">
        <v>914</v>
      </c>
      <c r="P984" s="66" t="s">
        <v>64</v>
      </c>
      <c r="Q984" s="66" t="s">
        <v>64</v>
      </c>
      <c r="R984" s="66" t="s">
        <v>64</v>
      </c>
      <c r="S984" s="76">
        <v>1</v>
      </c>
      <c r="T984" s="76">
        <v>0</v>
      </c>
      <c r="U984" s="76">
        <v>1.2453000000000001</v>
      </c>
      <c r="V984" s="76"/>
      <c r="W984" s="76"/>
      <c r="X984" s="76"/>
      <c r="Y984" s="76">
        <v>4</v>
      </c>
      <c r="Z984" s="76"/>
      <c r="AA984" s="76">
        <v>6</v>
      </c>
      <c r="AB984" s="76">
        <v>7</v>
      </c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66" t="s">
        <v>52</v>
      </c>
      <c r="AW984" s="66" t="s">
        <v>2006</v>
      </c>
      <c r="AX984" s="66" t="s">
        <v>52</v>
      </c>
      <c r="AY984" s="66" t="s">
        <v>52</v>
      </c>
      <c r="AZ984" s="66" t="s">
        <v>52</v>
      </c>
    </row>
    <row r="985" spans="1:52" ht="30" customHeight="1" x14ac:dyDescent="0.3">
      <c r="A985" s="65" t="s">
        <v>1380</v>
      </c>
      <c r="B985" s="65" t="s">
        <v>1381</v>
      </c>
      <c r="C985" s="65" t="s">
        <v>505</v>
      </c>
      <c r="D985" s="75">
        <v>1</v>
      </c>
      <c r="E985" s="80">
        <f>TRUNC(SUMIF(Y981:Y988, RIGHTB(O985, 1), F981:F988)*U985, 2)</f>
        <v>1364546.93</v>
      </c>
      <c r="F985" s="79">
        <f t="shared" si="216"/>
        <v>1364546.9</v>
      </c>
      <c r="G985" s="80">
        <v>0</v>
      </c>
      <c r="H985" s="79">
        <f t="shared" si="217"/>
        <v>0</v>
      </c>
      <c r="I985" s="80">
        <v>0</v>
      </c>
      <c r="J985" s="79">
        <f t="shared" si="218"/>
        <v>0</v>
      </c>
      <c r="K985" s="80">
        <f t="shared" si="219"/>
        <v>1364546.9</v>
      </c>
      <c r="L985" s="79">
        <f t="shared" si="219"/>
        <v>1364546.9</v>
      </c>
      <c r="M985" s="65" t="s">
        <v>52</v>
      </c>
      <c r="N985" s="66" t="s">
        <v>356</v>
      </c>
      <c r="O985" s="66" t="s">
        <v>1382</v>
      </c>
      <c r="P985" s="66" t="s">
        <v>64</v>
      </c>
      <c r="Q985" s="66" t="s">
        <v>64</v>
      </c>
      <c r="R985" s="66" t="s">
        <v>64</v>
      </c>
      <c r="S985" s="76">
        <v>0</v>
      </c>
      <c r="T985" s="76">
        <v>0</v>
      </c>
      <c r="U985" s="76">
        <v>0.34899999999999998</v>
      </c>
      <c r="V985" s="76"/>
      <c r="W985" s="76"/>
      <c r="X985" s="76"/>
      <c r="Y985" s="76"/>
      <c r="Z985" s="76"/>
      <c r="AA985" s="76">
        <v>6</v>
      </c>
      <c r="AB985" s="76">
        <v>7</v>
      </c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66" t="s">
        <v>52</v>
      </c>
      <c r="AW985" s="66" t="s">
        <v>2007</v>
      </c>
      <c r="AX985" s="66" t="s">
        <v>52</v>
      </c>
      <c r="AY985" s="66" t="s">
        <v>52</v>
      </c>
      <c r="AZ985" s="66" t="s">
        <v>52</v>
      </c>
    </row>
    <row r="986" spans="1:52" ht="30" customHeight="1" x14ac:dyDescent="0.3">
      <c r="A986" s="65" t="s">
        <v>1384</v>
      </c>
      <c r="B986" s="65" t="s">
        <v>1385</v>
      </c>
      <c r="C986" s="65" t="s">
        <v>505</v>
      </c>
      <c r="D986" s="75">
        <v>1</v>
      </c>
      <c r="E986" s="80">
        <f>TRUNC(SUMIF(Z981:Z988, RIGHTB(O986, 1), F981:F988)*U986, 2)</f>
        <v>714871.34</v>
      </c>
      <c r="F986" s="79">
        <f t="shared" si="216"/>
        <v>714871.3</v>
      </c>
      <c r="G986" s="80">
        <v>0</v>
      </c>
      <c r="H986" s="79">
        <f t="shared" si="217"/>
        <v>0</v>
      </c>
      <c r="I986" s="80">
        <v>0</v>
      </c>
      <c r="J986" s="79">
        <f t="shared" si="218"/>
        <v>0</v>
      </c>
      <c r="K986" s="80">
        <f t="shared" si="219"/>
        <v>714871.3</v>
      </c>
      <c r="L986" s="79">
        <f t="shared" si="219"/>
        <v>714871.3</v>
      </c>
      <c r="M986" s="65" t="s">
        <v>52</v>
      </c>
      <c r="N986" s="66" t="s">
        <v>356</v>
      </c>
      <c r="O986" s="66" t="s">
        <v>1386</v>
      </c>
      <c r="P986" s="66" t="s">
        <v>64</v>
      </c>
      <c r="Q986" s="66" t="s">
        <v>64</v>
      </c>
      <c r="R986" s="66" t="s">
        <v>64</v>
      </c>
      <c r="S986" s="76">
        <v>0</v>
      </c>
      <c r="T986" s="76">
        <v>0</v>
      </c>
      <c r="U986" s="76">
        <v>8.9499999999999996E-2</v>
      </c>
      <c r="V986" s="76"/>
      <c r="W986" s="76"/>
      <c r="X986" s="76"/>
      <c r="Y986" s="76"/>
      <c r="Z986" s="76"/>
      <c r="AA986" s="76">
        <v>6</v>
      </c>
      <c r="AB986" s="76">
        <v>7</v>
      </c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66" t="s">
        <v>52</v>
      </c>
      <c r="AW986" s="66" t="s">
        <v>2008</v>
      </c>
      <c r="AX986" s="66" t="s">
        <v>52</v>
      </c>
      <c r="AY986" s="66" t="s">
        <v>52</v>
      </c>
      <c r="AZ986" s="66" t="s">
        <v>52</v>
      </c>
    </row>
    <row r="987" spans="1:52" ht="30" customHeight="1" x14ac:dyDescent="0.3">
      <c r="A987" s="65" t="s">
        <v>1388</v>
      </c>
      <c r="B987" s="65" t="s">
        <v>1389</v>
      </c>
      <c r="C987" s="65" t="s">
        <v>505</v>
      </c>
      <c r="D987" s="75">
        <v>1</v>
      </c>
      <c r="E987" s="80">
        <f>TRUNC(SUMIF(AA981:AA988, RIGHTB(O987, 1), F981:F988)*U987, 2)</f>
        <v>978367.88</v>
      </c>
      <c r="F987" s="79">
        <f t="shared" si="216"/>
        <v>978367.8</v>
      </c>
      <c r="G987" s="80">
        <v>0</v>
      </c>
      <c r="H987" s="79">
        <f t="shared" si="217"/>
        <v>0</v>
      </c>
      <c r="I987" s="80">
        <v>0</v>
      </c>
      <c r="J987" s="79">
        <f t="shared" si="218"/>
        <v>0</v>
      </c>
      <c r="K987" s="80">
        <f t="shared" si="219"/>
        <v>978367.8</v>
      </c>
      <c r="L987" s="79">
        <f t="shared" si="219"/>
        <v>978367.8</v>
      </c>
      <c r="M987" s="65" t="s">
        <v>52</v>
      </c>
      <c r="N987" s="66" t="s">
        <v>356</v>
      </c>
      <c r="O987" s="66" t="s">
        <v>1390</v>
      </c>
      <c r="P987" s="66" t="s">
        <v>64</v>
      </c>
      <c r="Q987" s="66" t="s">
        <v>64</v>
      </c>
      <c r="R987" s="66" t="s">
        <v>64</v>
      </c>
      <c r="S987" s="76">
        <v>0</v>
      </c>
      <c r="T987" s="76">
        <v>0</v>
      </c>
      <c r="U987" s="76">
        <v>7.0000000000000007E-2</v>
      </c>
      <c r="V987" s="76"/>
      <c r="W987" s="76"/>
      <c r="X987" s="76"/>
      <c r="Y987" s="76"/>
      <c r="Z987" s="76"/>
      <c r="AA987" s="76"/>
      <c r="AB987" s="76">
        <v>7</v>
      </c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66" t="s">
        <v>52</v>
      </c>
      <c r="AW987" s="66" t="s">
        <v>2009</v>
      </c>
      <c r="AX987" s="66" t="s">
        <v>52</v>
      </c>
      <c r="AY987" s="66" t="s">
        <v>52</v>
      </c>
      <c r="AZ987" s="66" t="s">
        <v>52</v>
      </c>
    </row>
    <row r="988" spans="1:52" ht="30" customHeight="1" x14ac:dyDescent="0.3">
      <c r="A988" s="65" t="s">
        <v>1392</v>
      </c>
      <c r="B988" s="65" t="s">
        <v>1393</v>
      </c>
      <c r="C988" s="65" t="s">
        <v>505</v>
      </c>
      <c r="D988" s="75">
        <v>1</v>
      </c>
      <c r="E988" s="80">
        <f>TRUNC(SUMIF(AB981:AB988, RIGHTB(O988, 1), F981:F988)*U988, 2)</f>
        <v>1741915.65</v>
      </c>
      <c r="F988" s="79">
        <f t="shared" si="216"/>
        <v>1741915.6</v>
      </c>
      <c r="G988" s="80">
        <v>0</v>
      </c>
      <c r="H988" s="79">
        <f t="shared" si="217"/>
        <v>0</v>
      </c>
      <c r="I988" s="80">
        <v>0</v>
      </c>
      <c r="J988" s="79">
        <f t="shared" si="218"/>
        <v>0</v>
      </c>
      <c r="K988" s="80">
        <f t="shared" si="219"/>
        <v>1741915.6</v>
      </c>
      <c r="L988" s="79">
        <f t="shared" si="219"/>
        <v>1741915.6</v>
      </c>
      <c r="M988" s="65" t="s">
        <v>52</v>
      </c>
      <c r="N988" s="66" t="s">
        <v>356</v>
      </c>
      <c r="O988" s="66" t="s">
        <v>1394</v>
      </c>
      <c r="P988" s="66" t="s">
        <v>64</v>
      </c>
      <c r="Q988" s="66" t="s">
        <v>64</v>
      </c>
      <c r="R988" s="66" t="s">
        <v>64</v>
      </c>
      <c r="S988" s="76">
        <v>0</v>
      </c>
      <c r="T988" s="76">
        <v>0</v>
      </c>
      <c r="U988" s="76">
        <v>0.25</v>
      </c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66" t="s">
        <v>52</v>
      </c>
      <c r="AW988" s="66" t="s">
        <v>2010</v>
      </c>
      <c r="AX988" s="66" t="s">
        <v>52</v>
      </c>
      <c r="AY988" s="66" t="s">
        <v>52</v>
      </c>
      <c r="AZ988" s="66" t="s">
        <v>52</v>
      </c>
    </row>
    <row r="989" spans="1:52" ht="30" customHeight="1" x14ac:dyDescent="0.3">
      <c r="A989" s="65" t="s">
        <v>595</v>
      </c>
      <c r="B989" s="65" t="s">
        <v>52</v>
      </c>
      <c r="C989" s="65" t="s">
        <v>52</v>
      </c>
      <c r="D989" s="75"/>
      <c r="E989" s="80"/>
      <c r="F989" s="79">
        <f>TRUNC(SUMIF(N981:N988, N980, F981:F988),0)</f>
        <v>16696967</v>
      </c>
      <c r="G989" s="80"/>
      <c r="H989" s="79">
        <f>TRUNC(SUMIF(N981:N988, N980, H981:H988),0)</f>
        <v>0</v>
      </c>
      <c r="I989" s="80"/>
      <c r="J989" s="79">
        <f>TRUNC(SUMIF(N981:N988, N980, J981:J988),0)</f>
        <v>0</v>
      </c>
      <c r="K989" s="80"/>
      <c r="L989" s="79">
        <f>F989+H989+J989</f>
        <v>16696967</v>
      </c>
      <c r="M989" s="65" t="s">
        <v>52</v>
      </c>
      <c r="N989" s="66" t="s">
        <v>207</v>
      </c>
      <c r="O989" s="66" t="s">
        <v>207</v>
      </c>
      <c r="P989" s="66" t="s">
        <v>52</v>
      </c>
      <c r="Q989" s="66" t="s">
        <v>52</v>
      </c>
      <c r="R989" s="66" t="s">
        <v>52</v>
      </c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66" t="s">
        <v>52</v>
      </c>
      <c r="AW989" s="66" t="s">
        <v>52</v>
      </c>
      <c r="AX989" s="66" t="s">
        <v>52</v>
      </c>
      <c r="AY989" s="66" t="s">
        <v>52</v>
      </c>
      <c r="AZ989" s="66" t="s">
        <v>52</v>
      </c>
    </row>
    <row r="990" spans="1:52" ht="30" customHeight="1" x14ac:dyDescent="0.3">
      <c r="A990" s="75"/>
      <c r="B990" s="75"/>
      <c r="C990" s="75"/>
      <c r="D990" s="75"/>
      <c r="E990" s="80"/>
      <c r="F990" s="79"/>
      <c r="G990" s="80"/>
      <c r="H990" s="79"/>
      <c r="I990" s="80"/>
      <c r="J990" s="79"/>
      <c r="K990" s="80"/>
      <c r="L990" s="79"/>
      <c r="M990" s="75"/>
    </row>
    <row r="991" spans="1:52" ht="30" customHeight="1" x14ac:dyDescent="0.3">
      <c r="A991" s="230" t="s">
        <v>2011</v>
      </c>
      <c r="B991" s="230"/>
      <c r="C991" s="230"/>
      <c r="D991" s="230"/>
      <c r="E991" s="231"/>
      <c r="F991" s="232"/>
      <c r="G991" s="231"/>
      <c r="H991" s="232"/>
      <c r="I991" s="231"/>
      <c r="J991" s="232"/>
      <c r="K991" s="231"/>
      <c r="L991" s="232"/>
      <c r="M991" s="230"/>
      <c r="N991" s="78" t="s">
        <v>2002</v>
      </c>
    </row>
    <row r="992" spans="1:52" ht="30" customHeight="1" x14ac:dyDescent="0.3">
      <c r="A992" s="65" t="s">
        <v>2013</v>
      </c>
      <c r="B992" s="65" t="s">
        <v>1399</v>
      </c>
      <c r="C992" s="65" t="s">
        <v>176</v>
      </c>
      <c r="D992" s="75">
        <v>1</v>
      </c>
      <c r="E992" s="80">
        <f>단가대비표!O341</f>
        <v>2720500</v>
      </c>
      <c r="F992" s="79">
        <f t="shared" ref="F992:F1023" si="220">TRUNC(E992*D992,1)</f>
        <v>2720500</v>
      </c>
      <c r="G992" s="80">
        <f>단가대비표!P341</f>
        <v>0</v>
      </c>
      <c r="H992" s="79">
        <f t="shared" ref="H992:H1023" si="221">TRUNC(G992*D992,1)</f>
        <v>0</v>
      </c>
      <c r="I992" s="80">
        <f>단가대비표!V341</f>
        <v>0</v>
      </c>
      <c r="J992" s="79">
        <f t="shared" ref="J992:J1023" si="222">TRUNC(I992*D992,1)</f>
        <v>0</v>
      </c>
      <c r="K992" s="80">
        <f t="shared" ref="K992:K1023" si="223">TRUNC(E992+G992+I992,1)</f>
        <v>2720500</v>
      </c>
      <c r="L992" s="79">
        <f t="shared" ref="L992:L1023" si="224">TRUNC(F992+H992+J992,1)</f>
        <v>2720500</v>
      </c>
      <c r="M992" s="65" t="s">
        <v>52</v>
      </c>
      <c r="N992" s="66" t="s">
        <v>2002</v>
      </c>
      <c r="O992" s="66" t="s">
        <v>2014</v>
      </c>
      <c r="P992" s="66" t="s">
        <v>64</v>
      </c>
      <c r="Q992" s="66" t="s">
        <v>64</v>
      </c>
      <c r="R992" s="66" t="s">
        <v>63</v>
      </c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66" t="s">
        <v>52</v>
      </c>
      <c r="AW992" s="66" t="s">
        <v>2015</v>
      </c>
      <c r="AX992" s="66" t="s">
        <v>52</v>
      </c>
      <c r="AY992" s="66" t="s">
        <v>52</v>
      </c>
      <c r="AZ992" s="66" t="s">
        <v>52</v>
      </c>
    </row>
    <row r="993" spans="1:52" ht="30" customHeight="1" x14ac:dyDescent="0.3">
      <c r="A993" s="65" t="s">
        <v>1402</v>
      </c>
      <c r="B993" s="65" t="s">
        <v>52</v>
      </c>
      <c r="C993" s="65" t="s">
        <v>137</v>
      </c>
      <c r="D993" s="75">
        <v>3</v>
      </c>
      <c r="E993" s="80">
        <f>단가대비표!O342</f>
        <v>39500</v>
      </c>
      <c r="F993" s="79">
        <f t="shared" si="220"/>
        <v>118500</v>
      </c>
      <c r="G993" s="80">
        <f>단가대비표!P342</f>
        <v>0</v>
      </c>
      <c r="H993" s="79">
        <f t="shared" si="221"/>
        <v>0</v>
      </c>
      <c r="I993" s="80">
        <f>단가대비표!V342</f>
        <v>0</v>
      </c>
      <c r="J993" s="79">
        <f t="shared" si="222"/>
        <v>0</v>
      </c>
      <c r="K993" s="80">
        <f t="shared" si="223"/>
        <v>39500</v>
      </c>
      <c r="L993" s="79">
        <f t="shared" si="224"/>
        <v>118500</v>
      </c>
      <c r="M993" s="65" t="s">
        <v>52</v>
      </c>
      <c r="N993" s="66" t="s">
        <v>2002</v>
      </c>
      <c r="O993" s="66" t="s">
        <v>2016</v>
      </c>
      <c r="P993" s="66" t="s">
        <v>64</v>
      </c>
      <c r="Q993" s="66" t="s">
        <v>64</v>
      </c>
      <c r="R993" s="66" t="s">
        <v>63</v>
      </c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66" t="s">
        <v>52</v>
      </c>
      <c r="AW993" s="66" t="s">
        <v>2017</v>
      </c>
      <c r="AX993" s="66" t="s">
        <v>52</v>
      </c>
      <c r="AY993" s="66" t="s">
        <v>52</v>
      </c>
      <c r="AZ993" s="66" t="s">
        <v>52</v>
      </c>
    </row>
    <row r="994" spans="1:52" ht="30" customHeight="1" x14ac:dyDescent="0.3">
      <c r="A994" s="65" t="s">
        <v>1405</v>
      </c>
      <c r="B994" s="65" t="s">
        <v>1406</v>
      </c>
      <c r="C994" s="65" t="s">
        <v>137</v>
      </c>
      <c r="D994" s="75">
        <v>2</v>
      </c>
      <c r="E994" s="80">
        <f>단가대비표!O343</f>
        <v>5690</v>
      </c>
      <c r="F994" s="79">
        <f t="shared" si="220"/>
        <v>11380</v>
      </c>
      <c r="G994" s="80">
        <f>단가대비표!P343</f>
        <v>0</v>
      </c>
      <c r="H994" s="79">
        <f t="shared" si="221"/>
        <v>0</v>
      </c>
      <c r="I994" s="80">
        <f>단가대비표!V343</f>
        <v>0</v>
      </c>
      <c r="J994" s="79">
        <f t="shared" si="222"/>
        <v>0</v>
      </c>
      <c r="K994" s="80">
        <f t="shared" si="223"/>
        <v>5690</v>
      </c>
      <c r="L994" s="79">
        <f t="shared" si="224"/>
        <v>11380</v>
      </c>
      <c r="M994" s="65" t="s">
        <v>52</v>
      </c>
      <c r="N994" s="66" t="s">
        <v>2002</v>
      </c>
      <c r="O994" s="66" t="s">
        <v>2018</v>
      </c>
      <c r="P994" s="66" t="s">
        <v>64</v>
      </c>
      <c r="Q994" s="66" t="s">
        <v>64</v>
      </c>
      <c r="R994" s="66" t="s">
        <v>63</v>
      </c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66" t="s">
        <v>52</v>
      </c>
      <c r="AW994" s="66" t="s">
        <v>2019</v>
      </c>
      <c r="AX994" s="66" t="s">
        <v>52</v>
      </c>
      <c r="AY994" s="66" t="s">
        <v>52</v>
      </c>
      <c r="AZ994" s="66" t="s">
        <v>52</v>
      </c>
    </row>
    <row r="995" spans="1:52" ht="30" customHeight="1" x14ac:dyDescent="0.3">
      <c r="A995" s="65" t="s">
        <v>2020</v>
      </c>
      <c r="B995" s="65" t="s">
        <v>2021</v>
      </c>
      <c r="C995" s="65" t="s">
        <v>692</v>
      </c>
      <c r="D995" s="75">
        <v>1.1200000000000001</v>
      </c>
      <c r="E995" s="80">
        <f>단가대비표!O344</f>
        <v>73900</v>
      </c>
      <c r="F995" s="79">
        <f t="shared" si="220"/>
        <v>82768</v>
      </c>
      <c r="G995" s="80">
        <f>단가대비표!P344</f>
        <v>0</v>
      </c>
      <c r="H995" s="79">
        <f t="shared" si="221"/>
        <v>0</v>
      </c>
      <c r="I995" s="80">
        <f>단가대비표!V344</f>
        <v>0</v>
      </c>
      <c r="J995" s="79">
        <f t="shared" si="222"/>
        <v>0</v>
      </c>
      <c r="K995" s="80">
        <f t="shared" si="223"/>
        <v>73900</v>
      </c>
      <c r="L995" s="79">
        <f t="shared" si="224"/>
        <v>82768</v>
      </c>
      <c r="M995" s="65" t="s">
        <v>52</v>
      </c>
      <c r="N995" s="66" t="s">
        <v>2002</v>
      </c>
      <c r="O995" s="66" t="s">
        <v>2022</v>
      </c>
      <c r="P995" s="66" t="s">
        <v>64</v>
      </c>
      <c r="Q995" s="66" t="s">
        <v>64</v>
      </c>
      <c r="R995" s="66" t="s">
        <v>63</v>
      </c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66" t="s">
        <v>52</v>
      </c>
      <c r="AW995" s="66" t="s">
        <v>2023</v>
      </c>
      <c r="AX995" s="66" t="s">
        <v>52</v>
      </c>
      <c r="AY995" s="66" t="s">
        <v>52</v>
      </c>
      <c r="AZ995" s="66" t="s">
        <v>52</v>
      </c>
    </row>
    <row r="996" spans="1:52" ht="30" customHeight="1" x14ac:dyDescent="0.3">
      <c r="A996" s="65" t="s">
        <v>1409</v>
      </c>
      <c r="B996" s="65" t="s">
        <v>52</v>
      </c>
      <c r="C996" s="65" t="s">
        <v>137</v>
      </c>
      <c r="D996" s="75">
        <v>2</v>
      </c>
      <c r="E996" s="80">
        <f>단가대비표!O345</f>
        <v>10000</v>
      </c>
      <c r="F996" s="79">
        <f t="shared" si="220"/>
        <v>20000</v>
      </c>
      <c r="G996" s="80">
        <f>단가대비표!P345</f>
        <v>0</v>
      </c>
      <c r="H996" s="79">
        <f t="shared" si="221"/>
        <v>0</v>
      </c>
      <c r="I996" s="80">
        <f>단가대비표!V345</f>
        <v>0</v>
      </c>
      <c r="J996" s="79">
        <f t="shared" si="222"/>
        <v>0</v>
      </c>
      <c r="K996" s="80">
        <f t="shared" si="223"/>
        <v>10000</v>
      </c>
      <c r="L996" s="79">
        <f t="shared" si="224"/>
        <v>20000</v>
      </c>
      <c r="M996" s="65" t="s">
        <v>52</v>
      </c>
      <c r="N996" s="66" t="s">
        <v>2002</v>
      </c>
      <c r="O996" s="66" t="s">
        <v>2024</v>
      </c>
      <c r="P996" s="66" t="s">
        <v>64</v>
      </c>
      <c r="Q996" s="66" t="s">
        <v>64</v>
      </c>
      <c r="R996" s="66" t="s">
        <v>63</v>
      </c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66" t="s">
        <v>52</v>
      </c>
      <c r="AW996" s="66" t="s">
        <v>2025</v>
      </c>
      <c r="AX996" s="66" t="s">
        <v>52</v>
      </c>
      <c r="AY996" s="66" t="s">
        <v>52</v>
      </c>
      <c r="AZ996" s="66" t="s">
        <v>52</v>
      </c>
    </row>
    <row r="997" spans="1:52" ht="30" customHeight="1" x14ac:dyDescent="0.3">
      <c r="A997" s="65" t="s">
        <v>1412</v>
      </c>
      <c r="B997" s="65" t="s">
        <v>1413</v>
      </c>
      <c r="C997" s="65" t="s">
        <v>137</v>
      </c>
      <c r="D997" s="75">
        <v>2</v>
      </c>
      <c r="E997" s="80">
        <f>단가대비표!O346</f>
        <v>5690</v>
      </c>
      <c r="F997" s="79">
        <f t="shared" si="220"/>
        <v>11380</v>
      </c>
      <c r="G997" s="80">
        <f>단가대비표!P346</f>
        <v>0</v>
      </c>
      <c r="H997" s="79">
        <f t="shared" si="221"/>
        <v>0</v>
      </c>
      <c r="I997" s="80">
        <f>단가대비표!V346</f>
        <v>0</v>
      </c>
      <c r="J997" s="79">
        <f t="shared" si="222"/>
        <v>0</v>
      </c>
      <c r="K997" s="80">
        <f t="shared" si="223"/>
        <v>5690</v>
      </c>
      <c r="L997" s="79">
        <f t="shared" si="224"/>
        <v>11380</v>
      </c>
      <c r="M997" s="65" t="s">
        <v>52</v>
      </c>
      <c r="N997" s="66" t="s">
        <v>2002</v>
      </c>
      <c r="O997" s="66" t="s">
        <v>2026</v>
      </c>
      <c r="P997" s="66" t="s">
        <v>64</v>
      </c>
      <c r="Q997" s="66" t="s">
        <v>64</v>
      </c>
      <c r="R997" s="66" t="s">
        <v>63</v>
      </c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66" t="s">
        <v>52</v>
      </c>
      <c r="AW997" s="66" t="s">
        <v>2027</v>
      </c>
      <c r="AX997" s="66" t="s">
        <v>52</v>
      </c>
      <c r="AY997" s="66" t="s">
        <v>52</v>
      </c>
      <c r="AZ997" s="66" t="s">
        <v>52</v>
      </c>
    </row>
    <row r="998" spans="1:52" ht="30" customHeight="1" x14ac:dyDescent="0.3">
      <c r="A998" s="65" t="s">
        <v>1416</v>
      </c>
      <c r="B998" s="65" t="s">
        <v>1417</v>
      </c>
      <c r="C998" s="65" t="s">
        <v>137</v>
      </c>
      <c r="D998" s="75">
        <v>2</v>
      </c>
      <c r="E998" s="80">
        <f>단가대비표!O347</f>
        <v>36000</v>
      </c>
      <c r="F998" s="79">
        <f t="shared" si="220"/>
        <v>72000</v>
      </c>
      <c r="G998" s="80">
        <f>단가대비표!P347</f>
        <v>0</v>
      </c>
      <c r="H998" s="79">
        <f t="shared" si="221"/>
        <v>0</v>
      </c>
      <c r="I998" s="80">
        <f>단가대비표!V347</f>
        <v>0</v>
      </c>
      <c r="J998" s="79">
        <f t="shared" si="222"/>
        <v>0</v>
      </c>
      <c r="K998" s="80">
        <f t="shared" si="223"/>
        <v>36000</v>
      </c>
      <c r="L998" s="79">
        <f t="shared" si="224"/>
        <v>72000</v>
      </c>
      <c r="M998" s="65" t="s">
        <v>52</v>
      </c>
      <c r="N998" s="66" t="s">
        <v>2002</v>
      </c>
      <c r="O998" s="66" t="s">
        <v>2028</v>
      </c>
      <c r="P998" s="66" t="s">
        <v>64</v>
      </c>
      <c r="Q998" s="66" t="s">
        <v>64</v>
      </c>
      <c r="R998" s="66" t="s">
        <v>63</v>
      </c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66" t="s">
        <v>52</v>
      </c>
      <c r="AW998" s="66" t="s">
        <v>2029</v>
      </c>
      <c r="AX998" s="66" t="s">
        <v>52</v>
      </c>
      <c r="AY998" s="66" t="s">
        <v>52</v>
      </c>
      <c r="AZ998" s="66" t="s">
        <v>52</v>
      </c>
    </row>
    <row r="999" spans="1:52" ht="30" customHeight="1" x14ac:dyDescent="0.3">
      <c r="A999" s="65" t="s">
        <v>1420</v>
      </c>
      <c r="B999" s="65" t="s">
        <v>1421</v>
      </c>
      <c r="C999" s="65" t="s">
        <v>137</v>
      </c>
      <c r="D999" s="75">
        <v>3</v>
      </c>
      <c r="E999" s="80">
        <f>단가대비표!O348</f>
        <v>3000</v>
      </c>
      <c r="F999" s="79">
        <f t="shared" si="220"/>
        <v>9000</v>
      </c>
      <c r="G999" s="80">
        <f>단가대비표!P348</f>
        <v>0</v>
      </c>
      <c r="H999" s="79">
        <f t="shared" si="221"/>
        <v>0</v>
      </c>
      <c r="I999" s="80">
        <f>단가대비표!V348</f>
        <v>0</v>
      </c>
      <c r="J999" s="79">
        <f t="shared" si="222"/>
        <v>0</v>
      </c>
      <c r="K999" s="80">
        <f t="shared" si="223"/>
        <v>3000</v>
      </c>
      <c r="L999" s="79">
        <f t="shared" si="224"/>
        <v>9000</v>
      </c>
      <c r="M999" s="65" t="s">
        <v>52</v>
      </c>
      <c r="N999" s="66" t="s">
        <v>2002</v>
      </c>
      <c r="O999" s="66" t="s">
        <v>2030</v>
      </c>
      <c r="P999" s="66" t="s">
        <v>64</v>
      </c>
      <c r="Q999" s="66" t="s">
        <v>64</v>
      </c>
      <c r="R999" s="66" t="s">
        <v>63</v>
      </c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66" t="s">
        <v>52</v>
      </c>
      <c r="AW999" s="66" t="s">
        <v>2031</v>
      </c>
      <c r="AX999" s="66" t="s">
        <v>52</v>
      </c>
      <c r="AY999" s="66" t="s">
        <v>52</v>
      </c>
      <c r="AZ999" s="66" t="s">
        <v>52</v>
      </c>
    </row>
    <row r="1000" spans="1:52" ht="30" customHeight="1" x14ac:dyDescent="0.3">
      <c r="A1000" s="65" t="s">
        <v>1424</v>
      </c>
      <c r="B1000" s="65" t="s">
        <v>1425</v>
      </c>
      <c r="C1000" s="65" t="s">
        <v>137</v>
      </c>
      <c r="D1000" s="75">
        <v>2</v>
      </c>
      <c r="E1000" s="80">
        <f>단가대비표!O349</f>
        <v>4100</v>
      </c>
      <c r="F1000" s="79">
        <f t="shared" si="220"/>
        <v>8200</v>
      </c>
      <c r="G1000" s="80">
        <f>단가대비표!P349</f>
        <v>0</v>
      </c>
      <c r="H1000" s="79">
        <f t="shared" si="221"/>
        <v>0</v>
      </c>
      <c r="I1000" s="80">
        <f>단가대비표!V349</f>
        <v>0</v>
      </c>
      <c r="J1000" s="79">
        <f t="shared" si="222"/>
        <v>0</v>
      </c>
      <c r="K1000" s="80">
        <f t="shared" si="223"/>
        <v>4100</v>
      </c>
      <c r="L1000" s="79">
        <f t="shared" si="224"/>
        <v>8200</v>
      </c>
      <c r="M1000" s="65" t="s">
        <v>52</v>
      </c>
      <c r="N1000" s="66" t="s">
        <v>2002</v>
      </c>
      <c r="O1000" s="66" t="s">
        <v>2032</v>
      </c>
      <c r="P1000" s="66" t="s">
        <v>64</v>
      </c>
      <c r="Q1000" s="66" t="s">
        <v>64</v>
      </c>
      <c r="R1000" s="66" t="s">
        <v>63</v>
      </c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66" t="s">
        <v>52</v>
      </c>
      <c r="AW1000" s="66" t="s">
        <v>2033</v>
      </c>
      <c r="AX1000" s="66" t="s">
        <v>52</v>
      </c>
      <c r="AY1000" s="66" t="s">
        <v>52</v>
      </c>
      <c r="AZ1000" s="66" t="s">
        <v>52</v>
      </c>
    </row>
    <row r="1001" spans="1:52" ht="30" customHeight="1" x14ac:dyDescent="0.3">
      <c r="A1001" s="65" t="s">
        <v>1428</v>
      </c>
      <c r="B1001" s="65" t="s">
        <v>1429</v>
      </c>
      <c r="C1001" s="65" t="s">
        <v>137</v>
      </c>
      <c r="D1001" s="75">
        <v>2</v>
      </c>
      <c r="E1001" s="80">
        <f>단가대비표!O350</f>
        <v>4500</v>
      </c>
      <c r="F1001" s="79">
        <f t="shared" si="220"/>
        <v>9000</v>
      </c>
      <c r="G1001" s="80">
        <f>단가대비표!P350</f>
        <v>0</v>
      </c>
      <c r="H1001" s="79">
        <f t="shared" si="221"/>
        <v>0</v>
      </c>
      <c r="I1001" s="80">
        <f>단가대비표!V350</f>
        <v>0</v>
      </c>
      <c r="J1001" s="79">
        <f t="shared" si="222"/>
        <v>0</v>
      </c>
      <c r="K1001" s="80">
        <f t="shared" si="223"/>
        <v>4500</v>
      </c>
      <c r="L1001" s="79">
        <f t="shared" si="224"/>
        <v>9000</v>
      </c>
      <c r="M1001" s="65" t="s">
        <v>52</v>
      </c>
      <c r="N1001" s="66" t="s">
        <v>2002</v>
      </c>
      <c r="O1001" s="66" t="s">
        <v>2034</v>
      </c>
      <c r="P1001" s="66" t="s">
        <v>64</v>
      </c>
      <c r="Q1001" s="66" t="s">
        <v>64</v>
      </c>
      <c r="R1001" s="66" t="s">
        <v>63</v>
      </c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  <c r="AC1001" s="76"/>
      <c r="AD1001" s="76"/>
      <c r="AE1001" s="76"/>
      <c r="AF1001" s="76"/>
      <c r="AG1001" s="76"/>
      <c r="AH1001" s="76"/>
      <c r="AI1001" s="76"/>
      <c r="AJ1001" s="76"/>
      <c r="AK1001" s="76"/>
      <c r="AL1001" s="76"/>
      <c r="AM1001" s="76"/>
      <c r="AN1001" s="76"/>
      <c r="AO1001" s="76"/>
      <c r="AP1001" s="76"/>
      <c r="AQ1001" s="76"/>
      <c r="AR1001" s="76"/>
      <c r="AS1001" s="76"/>
      <c r="AT1001" s="76"/>
      <c r="AU1001" s="76"/>
      <c r="AV1001" s="66" t="s">
        <v>52</v>
      </c>
      <c r="AW1001" s="66" t="s">
        <v>2035</v>
      </c>
      <c r="AX1001" s="66" t="s">
        <v>52</v>
      </c>
      <c r="AY1001" s="66" t="s">
        <v>52</v>
      </c>
      <c r="AZ1001" s="66" t="s">
        <v>52</v>
      </c>
    </row>
    <row r="1002" spans="1:52" ht="30" customHeight="1" x14ac:dyDescent="0.3">
      <c r="A1002" s="65" t="s">
        <v>1432</v>
      </c>
      <c r="B1002" s="65" t="s">
        <v>1433</v>
      </c>
      <c r="C1002" s="65" t="s">
        <v>137</v>
      </c>
      <c r="D1002" s="75">
        <v>1</v>
      </c>
      <c r="E1002" s="80">
        <f>단가대비표!O351</f>
        <v>13970</v>
      </c>
      <c r="F1002" s="79">
        <f t="shared" si="220"/>
        <v>13970</v>
      </c>
      <c r="G1002" s="80">
        <f>단가대비표!P351</f>
        <v>0</v>
      </c>
      <c r="H1002" s="79">
        <f t="shared" si="221"/>
        <v>0</v>
      </c>
      <c r="I1002" s="80">
        <f>단가대비표!V351</f>
        <v>0</v>
      </c>
      <c r="J1002" s="79">
        <f t="shared" si="222"/>
        <v>0</v>
      </c>
      <c r="K1002" s="80">
        <f t="shared" si="223"/>
        <v>13970</v>
      </c>
      <c r="L1002" s="79">
        <f t="shared" si="224"/>
        <v>13970</v>
      </c>
      <c r="M1002" s="65" t="s">
        <v>52</v>
      </c>
      <c r="N1002" s="66" t="s">
        <v>2002</v>
      </c>
      <c r="O1002" s="66" t="s">
        <v>2036</v>
      </c>
      <c r="P1002" s="66" t="s">
        <v>64</v>
      </c>
      <c r="Q1002" s="66" t="s">
        <v>64</v>
      </c>
      <c r="R1002" s="66" t="s">
        <v>63</v>
      </c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  <c r="AC1002" s="76"/>
      <c r="AD1002" s="76"/>
      <c r="AE1002" s="76"/>
      <c r="AF1002" s="76"/>
      <c r="AG1002" s="76"/>
      <c r="AH1002" s="76"/>
      <c r="AI1002" s="76"/>
      <c r="AJ1002" s="76"/>
      <c r="AK1002" s="76"/>
      <c r="AL1002" s="76"/>
      <c r="AM1002" s="76"/>
      <c r="AN1002" s="76"/>
      <c r="AO1002" s="76"/>
      <c r="AP1002" s="76"/>
      <c r="AQ1002" s="76"/>
      <c r="AR1002" s="76"/>
      <c r="AS1002" s="76"/>
      <c r="AT1002" s="76"/>
      <c r="AU1002" s="76"/>
      <c r="AV1002" s="66" t="s">
        <v>52</v>
      </c>
      <c r="AW1002" s="66" t="s">
        <v>2037</v>
      </c>
      <c r="AX1002" s="66" t="s">
        <v>52</v>
      </c>
      <c r="AY1002" s="66" t="s">
        <v>52</v>
      </c>
      <c r="AZ1002" s="66" t="s">
        <v>52</v>
      </c>
    </row>
    <row r="1003" spans="1:52" ht="30" customHeight="1" x14ac:dyDescent="0.3">
      <c r="A1003" s="65" t="s">
        <v>1436</v>
      </c>
      <c r="B1003" s="65" t="s">
        <v>1437</v>
      </c>
      <c r="C1003" s="65" t="s">
        <v>137</v>
      </c>
      <c r="D1003" s="75">
        <v>1</v>
      </c>
      <c r="E1003" s="80">
        <f>단가대비표!O352</f>
        <v>15970</v>
      </c>
      <c r="F1003" s="79">
        <f t="shared" si="220"/>
        <v>15970</v>
      </c>
      <c r="G1003" s="80">
        <f>단가대비표!P352</f>
        <v>0</v>
      </c>
      <c r="H1003" s="79">
        <f t="shared" si="221"/>
        <v>0</v>
      </c>
      <c r="I1003" s="80">
        <f>단가대비표!V352</f>
        <v>0</v>
      </c>
      <c r="J1003" s="79">
        <f t="shared" si="222"/>
        <v>0</v>
      </c>
      <c r="K1003" s="80">
        <f t="shared" si="223"/>
        <v>15970</v>
      </c>
      <c r="L1003" s="79">
        <f t="shared" si="224"/>
        <v>15970</v>
      </c>
      <c r="M1003" s="65" t="s">
        <v>52</v>
      </c>
      <c r="N1003" s="66" t="s">
        <v>2002</v>
      </c>
      <c r="O1003" s="66" t="s">
        <v>2038</v>
      </c>
      <c r="P1003" s="66" t="s">
        <v>64</v>
      </c>
      <c r="Q1003" s="66" t="s">
        <v>64</v>
      </c>
      <c r="R1003" s="66" t="s">
        <v>63</v>
      </c>
      <c r="S1003" s="76"/>
      <c r="T1003" s="76"/>
      <c r="U1003" s="76"/>
      <c r="V1003" s="76"/>
      <c r="W1003" s="76"/>
      <c r="X1003" s="76"/>
      <c r="Y1003" s="76"/>
      <c r="Z1003" s="76"/>
      <c r="AA1003" s="76"/>
      <c r="AB1003" s="76"/>
      <c r="AC1003" s="76"/>
      <c r="AD1003" s="76"/>
      <c r="AE1003" s="76"/>
      <c r="AF1003" s="76"/>
      <c r="AG1003" s="76"/>
      <c r="AH1003" s="76"/>
      <c r="AI1003" s="76"/>
      <c r="AJ1003" s="76"/>
      <c r="AK1003" s="76"/>
      <c r="AL1003" s="76"/>
      <c r="AM1003" s="76"/>
      <c r="AN1003" s="76"/>
      <c r="AO1003" s="76"/>
      <c r="AP1003" s="76"/>
      <c r="AQ1003" s="76"/>
      <c r="AR1003" s="76"/>
      <c r="AS1003" s="76"/>
      <c r="AT1003" s="76"/>
      <c r="AU1003" s="76"/>
      <c r="AV1003" s="66" t="s">
        <v>52</v>
      </c>
      <c r="AW1003" s="66" t="s">
        <v>2039</v>
      </c>
      <c r="AX1003" s="66" t="s">
        <v>52</v>
      </c>
      <c r="AY1003" s="66" t="s">
        <v>52</v>
      </c>
      <c r="AZ1003" s="66" t="s">
        <v>52</v>
      </c>
    </row>
    <row r="1004" spans="1:52" ht="30" customHeight="1" x14ac:dyDescent="0.3">
      <c r="A1004" s="65" t="s">
        <v>1440</v>
      </c>
      <c r="B1004" s="65" t="s">
        <v>1441</v>
      </c>
      <c r="C1004" s="65" t="s">
        <v>137</v>
      </c>
      <c r="D1004" s="75">
        <v>1</v>
      </c>
      <c r="E1004" s="80">
        <f>단가대비표!O353</f>
        <v>2567</v>
      </c>
      <c r="F1004" s="79">
        <f t="shared" si="220"/>
        <v>2567</v>
      </c>
      <c r="G1004" s="80">
        <f>단가대비표!P353</f>
        <v>0</v>
      </c>
      <c r="H1004" s="79">
        <f t="shared" si="221"/>
        <v>0</v>
      </c>
      <c r="I1004" s="80">
        <f>단가대비표!V353</f>
        <v>0</v>
      </c>
      <c r="J1004" s="79">
        <f t="shared" si="222"/>
        <v>0</v>
      </c>
      <c r="K1004" s="80">
        <f t="shared" si="223"/>
        <v>2567</v>
      </c>
      <c r="L1004" s="79">
        <f t="shared" si="224"/>
        <v>2567</v>
      </c>
      <c r="M1004" s="65" t="s">
        <v>52</v>
      </c>
      <c r="N1004" s="66" t="s">
        <v>2002</v>
      </c>
      <c r="O1004" s="66" t="s">
        <v>2040</v>
      </c>
      <c r="P1004" s="66" t="s">
        <v>64</v>
      </c>
      <c r="Q1004" s="66" t="s">
        <v>64</v>
      </c>
      <c r="R1004" s="66" t="s">
        <v>63</v>
      </c>
      <c r="S1004" s="76"/>
      <c r="T1004" s="76"/>
      <c r="U1004" s="76"/>
      <c r="V1004" s="76"/>
      <c r="W1004" s="76"/>
      <c r="X1004" s="76"/>
      <c r="Y1004" s="76"/>
      <c r="Z1004" s="76"/>
      <c r="AA1004" s="76"/>
      <c r="AB1004" s="76"/>
      <c r="AC1004" s="76"/>
      <c r="AD1004" s="76"/>
      <c r="AE1004" s="76"/>
      <c r="AF1004" s="76"/>
      <c r="AG1004" s="76"/>
      <c r="AH1004" s="76"/>
      <c r="AI1004" s="76"/>
      <c r="AJ1004" s="76"/>
      <c r="AK1004" s="76"/>
      <c r="AL1004" s="76"/>
      <c r="AM1004" s="76"/>
      <c r="AN1004" s="76"/>
      <c r="AO1004" s="76"/>
      <c r="AP1004" s="76"/>
      <c r="AQ1004" s="76"/>
      <c r="AR1004" s="76"/>
      <c r="AS1004" s="76"/>
      <c r="AT1004" s="76"/>
      <c r="AU1004" s="76"/>
      <c r="AV1004" s="66" t="s">
        <v>52</v>
      </c>
      <c r="AW1004" s="66" t="s">
        <v>2041</v>
      </c>
      <c r="AX1004" s="66" t="s">
        <v>52</v>
      </c>
      <c r="AY1004" s="66" t="s">
        <v>52</v>
      </c>
      <c r="AZ1004" s="66" t="s">
        <v>52</v>
      </c>
    </row>
    <row r="1005" spans="1:52" ht="30" customHeight="1" x14ac:dyDescent="0.3">
      <c r="A1005" s="65" t="s">
        <v>1444</v>
      </c>
      <c r="B1005" s="65" t="s">
        <v>2042</v>
      </c>
      <c r="C1005" s="65" t="s">
        <v>734</v>
      </c>
      <c r="D1005" s="75">
        <v>10.72</v>
      </c>
      <c r="E1005" s="80">
        <f>단가대비표!O354</f>
        <v>43165</v>
      </c>
      <c r="F1005" s="79">
        <f t="shared" si="220"/>
        <v>462728.8</v>
      </c>
      <c r="G1005" s="80">
        <f>단가대비표!P354</f>
        <v>0</v>
      </c>
      <c r="H1005" s="79">
        <f t="shared" si="221"/>
        <v>0</v>
      </c>
      <c r="I1005" s="80">
        <f>단가대비표!V354</f>
        <v>0</v>
      </c>
      <c r="J1005" s="79">
        <f t="shared" si="222"/>
        <v>0</v>
      </c>
      <c r="K1005" s="80">
        <f t="shared" si="223"/>
        <v>43165</v>
      </c>
      <c r="L1005" s="79">
        <f t="shared" si="224"/>
        <v>462728.8</v>
      </c>
      <c r="M1005" s="65" t="s">
        <v>52</v>
      </c>
      <c r="N1005" s="66" t="s">
        <v>2002</v>
      </c>
      <c r="O1005" s="66" t="s">
        <v>2043</v>
      </c>
      <c r="P1005" s="66" t="s">
        <v>64</v>
      </c>
      <c r="Q1005" s="66" t="s">
        <v>64</v>
      </c>
      <c r="R1005" s="66" t="s">
        <v>63</v>
      </c>
      <c r="S1005" s="76"/>
      <c r="T1005" s="76"/>
      <c r="U1005" s="76"/>
      <c r="V1005" s="76"/>
      <c r="W1005" s="76"/>
      <c r="X1005" s="76"/>
      <c r="Y1005" s="76"/>
      <c r="Z1005" s="76"/>
      <c r="AA1005" s="76"/>
      <c r="AB1005" s="76"/>
      <c r="AC1005" s="76"/>
      <c r="AD1005" s="76"/>
      <c r="AE1005" s="76"/>
      <c r="AF1005" s="76"/>
      <c r="AG1005" s="76"/>
      <c r="AH1005" s="76"/>
      <c r="AI1005" s="76"/>
      <c r="AJ1005" s="76"/>
      <c r="AK1005" s="76"/>
      <c r="AL1005" s="76"/>
      <c r="AM1005" s="76"/>
      <c r="AN1005" s="76"/>
      <c r="AO1005" s="76"/>
      <c r="AP1005" s="76"/>
      <c r="AQ1005" s="76"/>
      <c r="AR1005" s="76"/>
      <c r="AS1005" s="76"/>
      <c r="AT1005" s="76"/>
      <c r="AU1005" s="76"/>
      <c r="AV1005" s="66" t="s">
        <v>52</v>
      </c>
      <c r="AW1005" s="66" t="s">
        <v>2044</v>
      </c>
      <c r="AX1005" s="66" t="s">
        <v>52</v>
      </c>
      <c r="AY1005" s="66" t="s">
        <v>52</v>
      </c>
      <c r="AZ1005" s="66" t="s">
        <v>52</v>
      </c>
    </row>
    <row r="1006" spans="1:52" ht="30" customHeight="1" x14ac:dyDescent="0.3">
      <c r="A1006" s="65" t="s">
        <v>1448</v>
      </c>
      <c r="B1006" s="65" t="s">
        <v>2045</v>
      </c>
      <c r="C1006" s="65" t="s">
        <v>734</v>
      </c>
      <c r="D1006" s="75">
        <v>10.72</v>
      </c>
      <c r="E1006" s="80">
        <f>단가대비표!O355</f>
        <v>7000</v>
      </c>
      <c r="F1006" s="79">
        <f t="shared" si="220"/>
        <v>75040</v>
      </c>
      <c r="G1006" s="80">
        <f>단가대비표!P355</f>
        <v>0</v>
      </c>
      <c r="H1006" s="79">
        <f t="shared" si="221"/>
        <v>0</v>
      </c>
      <c r="I1006" s="80">
        <f>단가대비표!V355</f>
        <v>0</v>
      </c>
      <c r="J1006" s="79">
        <f t="shared" si="222"/>
        <v>0</v>
      </c>
      <c r="K1006" s="80">
        <f t="shared" si="223"/>
        <v>7000</v>
      </c>
      <c r="L1006" s="79">
        <f t="shared" si="224"/>
        <v>75040</v>
      </c>
      <c r="M1006" s="65" t="s">
        <v>52</v>
      </c>
      <c r="N1006" s="66" t="s">
        <v>2002</v>
      </c>
      <c r="O1006" s="66" t="s">
        <v>2046</v>
      </c>
      <c r="P1006" s="66" t="s">
        <v>64</v>
      </c>
      <c r="Q1006" s="66" t="s">
        <v>64</v>
      </c>
      <c r="R1006" s="66" t="s">
        <v>63</v>
      </c>
      <c r="S1006" s="76"/>
      <c r="T1006" s="76"/>
      <c r="U1006" s="76"/>
      <c r="V1006" s="76"/>
      <c r="W1006" s="76"/>
      <c r="X1006" s="76"/>
      <c r="Y1006" s="76"/>
      <c r="Z1006" s="76"/>
      <c r="AA1006" s="76"/>
      <c r="AB1006" s="76"/>
      <c r="AC1006" s="76"/>
      <c r="AD1006" s="76"/>
      <c r="AE1006" s="76"/>
      <c r="AF1006" s="76"/>
      <c r="AG1006" s="76"/>
      <c r="AH1006" s="76"/>
      <c r="AI1006" s="76"/>
      <c r="AJ1006" s="76"/>
      <c r="AK1006" s="76"/>
      <c r="AL1006" s="76"/>
      <c r="AM1006" s="76"/>
      <c r="AN1006" s="76"/>
      <c r="AO1006" s="76"/>
      <c r="AP1006" s="76"/>
      <c r="AQ1006" s="76"/>
      <c r="AR1006" s="76"/>
      <c r="AS1006" s="76"/>
      <c r="AT1006" s="76"/>
      <c r="AU1006" s="76"/>
      <c r="AV1006" s="66" t="s">
        <v>52</v>
      </c>
      <c r="AW1006" s="66" t="s">
        <v>2047</v>
      </c>
      <c r="AX1006" s="66" t="s">
        <v>52</v>
      </c>
      <c r="AY1006" s="66" t="s">
        <v>52</v>
      </c>
      <c r="AZ1006" s="66" t="s">
        <v>52</v>
      </c>
    </row>
    <row r="1007" spans="1:52" ht="30" customHeight="1" x14ac:dyDescent="0.3">
      <c r="A1007" s="65" t="s">
        <v>2048</v>
      </c>
      <c r="B1007" s="65" t="s">
        <v>2049</v>
      </c>
      <c r="C1007" s="65" t="s">
        <v>734</v>
      </c>
      <c r="D1007" s="75">
        <v>28.2</v>
      </c>
      <c r="E1007" s="80">
        <f>단가대비표!O356</f>
        <v>8326</v>
      </c>
      <c r="F1007" s="79">
        <f t="shared" si="220"/>
        <v>234793.2</v>
      </c>
      <c r="G1007" s="80">
        <f>단가대비표!P356</f>
        <v>0</v>
      </c>
      <c r="H1007" s="79">
        <f t="shared" si="221"/>
        <v>0</v>
      </c>
      <c r="I1007" s="80">
        <f>단가대비표!V356</f>
        <v>0</v>
      </c>
      <c r="J1007" s="79">
        <f t="shared" si="222"/>
        <v>0</v>
      </c>
      <c r="K1007" s="80">
        <f t="shared" si="223"/>
        <v>8326</v>
      </c>
      <c r="L1007" s="79">
        <f t="shared" si="224"/>
        <v>234793.2</v>
      </c>
      <c r="M1007" s="65" t="s">
        <v>52</v>
      </c>
      <c r="N1007" s="66" t="s">
        <v>2002</v>
      </c>
      <c r="O1007" s="66" t="s">
        <v>2050</v>
      </c>
      <c r="P1007" s="66" t="s">
        <v>64</v>
      </c>
      <c r="Q1007" s="66" t="s">
        <v>64</v>
      </c>
      <c r="R1007" s="66" t="s">
        <v>63</v>
      </c>
      <c r="S1007" s="76"/>
      <c r="T1007" s="76"/>
      <c r="U1007" s="76"/>
      <c r="V1007" s="76"/>
      <c r="W1007" s="76"/>
      <c r="X1007" s="76"/>
      <c r="Y1007" s="76"/>
      <c r="Z1007" s="76"/>
      <c r="AA1007" s="76"/>
      <c r="AB1007" s="76"/>
      <c r="AC1007" s="76"/>
      <c r="AD1007" s="76"/>
      <c r="AE1007" s="76"/>
      <c r="AF1007" s="76"/>
      <c r="AG1007" s="76"/>
      <c r="AH1007" s="76"/>
      <c r="AI1007" s="76"/>
      <c r="AJ1007" s="76"/>
      <c r="AK1007" s="76"/>
      <c r="AL1007" s="76"/>
      <c r="AM1007" s="76"/>
      <c r="AN1007" s="76"/>
      <c r="AO1007" s="76"/>
      <c r="AP1007" s="76"/>
      <c r="AQ1007" s="76"/>
      <c r="AR1007" s="76"/>
      <c r="AS1007" s="76"/>
      <c r="AT1007" s="76"/>
      <c r="AU1007" s="76"/>
      <c r="AV1007" s="66" t="s">
        <v>52</v>
      </c>
      <c r="AW1007" s="66" t="s">
        <v>2051</v>
      </c>
      <c r="AX1007" s="66" t="s">
        <v>52</v>
      </c>
      <c r="AY1007" s="66" t="s">
        <v>52</v>
      </c>
      <c r="AZ1007" s="66" t="s">
        <v>52</v>
      </c>
    </row>
    <row r="1008" spans="1:52" ht="30" customHeight="1" x14ac:dyDescent="0.3">
      <c r="A1008" s="65" t="s">
        <v>2048</v>
      </c>
      <c r="B1008" s="65" t="s">
        <v>2042</v>
      </c>
      <c r="C1008" s="65" t="s">
        <v>734</v>
      </c>
      <c r="D1008" s="75">
        <v>4.8</v>
      </c>
      <c r="E1008" s="80">
        <f>단가대비표!O357</f>
        <v>11101</v>
      </c>
      <c r="F1008" s="79">
        <f t="shared" si="220"/>
        <v>53284.800000000003</v>
      </c>
      <c r="G1008" s="80">
        <f>단가대비표!P357</f>
        <v>0</v>
      </c>
      <c r="H1008" s="79">
        <f t="shared" si="221"/>
        <v>0</v>
      </c>
      <c r="I1008" s="80">
        <f>단가대비표!V357</f>
        <v>0</v>
      </c>
      <c r="J1008" s="79">
        <f t="shared" si="222"/>
        <v>0</v>
      </c>
      <c r="K1008" s="80">
        <f t="shared" si="223"/>
        <v>11101</v>
      </c>
      <c r="L1008" s="79">
        <f t="shared" si="224"/>
        <v>53284.800000000003</v>
      </c>
      <c r="M1008" s="65" t="s">
        <v>52</v>
      </c>
      <c r="N1008" s="66" t="s">
        <v>2002</v>
      </c>
      <c r="O1008" s="66" t="s">
        <v>2052</v>
      </c>
      <c r="P1008" s="66" t="s">
        <v>64</v>
      </c>
      <c r="Q1008" s="66" t="s">
        <v>64</v>
      </c>
      <c r="R1008" s="66" t="s">
        <v>63</v>
      </c>
      <c r="S1008" s="76"/>
      <c r="T1008" s="76"/>
      <c r="U1008" s="76"/>
      <c r="V1008" s="76"/>
      <c r="W1008" s="76"/>
      <c r="X1008" s="76"/>
      <c r="Y1008" s="76"/>
      <c r="Z1008" s="76"/>
      <c r="AA1008" s="76"/>
      <c r="AB1008" s="76"/>
      <c r="AC1008" s="76"/>
      <c r="AD1008" s="76"/>
      <c r="AE1008" s="76"/>
      <c r="AF1008" s="76"/>
      <c r="AG1008" s="76"/>
      <c r="AH1008" s="76"/>
      <c r="AI1008" s="76"/>
      <c r="AJ1008" s="76"/>
      <c r="AK1008" s="76"/>
      <c r="AL1008" s="76"/>
      <c r="AM1008" s="76"/>
      <c r="AN1008" s="76"/>
      <c r="AO1008" s="76"/>
      <c r="AP1008" s="76"/>
      <c r="AQ1008" s="76"/>
      <c r="AR1008" s="76"/>
      <c r="AS1008" s="76"/>
      <c r="AT1008" s="76"/>
      <c r="AU1008" s="76"/>
      <c r="AV1008" s="66" t="s">
        <v>52</v>
      </c>
      <c r="AW1008" s="66" t="s">
        <v>2053</v>
      </c>
      <c r="AX1008" s="66" t="s">
        <v>52</v>
      </c>
      <c r="AY1008" s="66" t="s">
        <v>52</v>
      </c>
      <c r="AZ1008" s="66" t="s">
        <v>52</v>
      </c>
    </row>
    <row r="1009" spans="1:52" ht="30" customHeight="1" x14ac:dyDescent="0.3">
      <c r="A1009" s="65" t="s">
        <v>1452</v>
      </c>
      <c r="B1009" s="65" t="s">
        <v>1453</v>
      </c>
      <c r="C1009" s="65" t="s">
        <v>1454</v>
      </c>
      <c r="D1009" s="75">
        <v>19.649999999999999</v>
      </c>
      <c r="E1009" s="80">
        <f>단가대비표!O358</f>
        <v>2100</v>
      </c>
      <c r="F1009" s="79">
        <f t="shared" si="220"/>
        <v>41265</v>
      </c>
      <c r="G1009" s="80">
        <f>단가대비표!P358</f>
        <v>0</v>
      </c>
      <c r="H1009" s="79">
        <f t="shared" si="221"/>
        <v>0</v>
      </c>
      <c r="I1009" s="80">
        <f>단가대비표!V358</f>
        <v>0</v>
      </c>
      <c r="J1009" s="79">
        <f t="shared" si="222"/>
        <v>0</v>
      </c>
      <c r="K1009" s="80">
        <f t="shared" si="223"/>
        <v>2100</v>
      </c>
      <c r="L1009" s="79">
        <f t="shared" si="224"/>
        <v>41265</v>
      </c>
      <c r="M1009" s="65" t="s">
        <v>52</v>
      </c>
      <c r="N1009" s="66" t="s">
        <v>2002</v>
      </c>
      <c r="O1009" s="66" t="s">
        <v>2054</v>
      </c>
      <c r="P1009" s="66" t="s">
        <v>64</v>
      </c>
      <c r="Q1009" s="66" t="s">
        <v>64</v>
      </c>
      <c r="R1009" s="66" t="s">
        <v>63</v>
      </c>
      <c r="S1009" s="76"/>
      <c r="T1009" s="76"/>
      <c r="U1009" s="76"/>
      <c r="V1009" s="76"/>
      <c r="W1009" s="76"/>
      <c r="X1009" s="76"/>
      <c r="Y1009" s="76"/>
      <c r="Z1009" s="76"/>
      <c r="AA1009" s="76"/>
      <c r="AB1009" s="76"/>
      <c r="AC1009" s="76"/>
      <c r="AD1009" s="76"/>
      <c r="AE1009" s="76"/>
      <c r="AF1009" s="76"/>
      <c r="AG1009" s="76"/>
      <c r="AH1009" s="76"/>
      <c r="AI1009" s="76"/>
      <c r="AJ1009" s="76"/>
      <c r="AK1009" s="76"/>
      <c r="AL1009" s="76"/>
      <c r="AM1009" s="76"/>
      <c r="AN1009" s="76"/>
      <c r="AO1009" s="76"/>
      <c r="AP1009" s="76"/>
      <c r="AQ1009" s="76"/>
      <c r="AR1009" s="76"/>
      <c r="AS1009" s="76"/>
      <c r="AT1009" s="76"/>
      <c r="AU1009" s="76"/>
      <c r="AV1009" s="66" t="s">
        <v>52</v>
      </c>
      <c r="AW1009" s="66" t="s">
        <v>2055</v>
      </c>
      <c r="AX1009" s="66" t="s">
        <v>52</v>
      </c>
      <c r="AY1009" s="66" t="s">
        <v>52</v>
      </c>
      <c r="AZ1009" s="66" t="s">
        <v>52</v>
      </c>
    </row>
    <row r="1010" spans="1:52" ht="30" customHeight="1" x14ac:dyDescent="0.3">
      <c r="A1010" s="65" t="s">
        <v>1457</v>
      </c>
      <c r="B1010" s="65" t="s">
        <v>2056</v>
      </c>
      <c r="C1010" s="65" t="s">
        <v>143</v>
      </c>
      <c r="D1010" s="75">
        <v>3</v>
      </c>
      <c r="E1010" s="80">
        <f>단가대비표!O359</f>
        <v>0</v>
      </c>
      <c r="F1010" s="79">
        <f t="shared" si="220"/>
        <v>0</v>
      </c>
      <c r="G1010" s="80">
        <f>단가대비표!P359</f>
        <v>0</v>
      </c>
      <c r="H1010" s="79">
        <f t="shared" si="221"/>
        <v>0</v>
      </c>
      <c r="I1010" s="80">
        <f>단가대비표!V359</f>
        <v>0</v>
      </c>
      <c r="J1010" s="79">
        <f t="shared" si="222"/>
        <v>0</v>
      </c>
      <c r="K1010" s="80">
        <f t="shared" si="223"/>
        <v>0</v>
      </c>
      <c r="L1010" s="79">
        <f t="shared" si="224"/>
        <v>0</v>
      </c>
      <c r="M1010" s="65" t="s">
        <v>52</v>
      </c>
      <c r="N1010" s="66" t="s">
        <v>2002</v>
      </c>
      <c r="O1010" s="66" t="s">
        <v>2057</v>
      </c>
      <c r="P1010" s="66" t="s">
        <v>64</v>
      </c>
      <c r="Q1010" s="66" t="s">
        <v>64</v>
      </c>
      <c r="R1010" s="66" t="s">
        <v>63</v>
      </c>
      <c r="S1010" s="76"/>
      <c r="T1010" s="76"/>
      <c r="U1010" s="76"/>
      <c r="V1010" s="76"/>
      <c r="W1010" s="76"/>
      <c r="X1010" s="76"/>
      <c r="Y1010" s="76"/>
      <c r="Z1010" s="76"/>
      <c r="AA1010" s="76"/>
      <c r="AB1010" s="76"/>
      <c r="AC1010" s="76"/>
      <c r="AD1010" s="76"/>
      <c r="AE1010" s="76"/>
      <c r="AF1010" s="76"/>
      <c r="AG1010" s="76"/>
      <c r="AH1010" s="76"/>
      <c r="AI1010" s="76"/>
      <c r="AJ1010" s="76"/>
      <c r="AK1010" s="76"/>
      <c r="AL1010" s="76"/>
      <c r="AM1010" s="76"/>
      <c r="AN1010" s="76"/>
      <c r="AO1010" s="76"/>
      <c r="AP1010" s="76"/>
      <c r="AQ1010" s="76"/>
      <c r="AR1010" s="76"/>
      <c r="AS1010" s="76"/>
      <c r="AT1010" s="76"/>
      <c r="AU1010" s="76"/>
      <c r="AV1010" s="66" t="s">
        <v>52</v>
      </c>
      <c r="AW1010" s="66" t="s">
        <v>2058</v>
      </c>
      <c r="AX1010" s="66" t="s">
        <v>52</v>
      </c>
      <c r="AY1010" s="66" t="s">
        <v>52</v>
      </c>
      <c r="AZ1010" s="66" t="s">
        <v>52</v>
      </c>
    </row>
    <row r="1011" spans="1:52" ht="30" customHeight="1" x14ac:dyDescent="0.3">
      <c r="A1011" s="65" t="s">
        <v>1457</v>
      </c>
      <c r="B1011" s="65" t="s">
        <v>2059</v>
      </c>
      <c r="C1011" s="65" t="s">
        <v>143</v>
      </c>
      <c r="D1011" s="75">
        <v>3</v>
      </c>
      <c r="E1011" s="80">
        <f>단가대비표!O360</f>
        <v>0</v>
      </c>
      <c r="F1011" s="79">
        <f t="shared" si="220"/>
        <v>0</v>
      </c>
      <c r="G1011" s="80">
        <f>단가대비표!P360</f>
        <v>0</v>
      </c>
      <c r="H1011" s="79">
        <f t="shared" si="221"/>
        <v>0</v>
      </c>
      <c r="I1011" s="80">
        <f>단가대비표!V360</f>
        <v>0</v>
      </c>
      <c r="J1011" s="79">
        <f t="shared" si="222"/>
        <v>0</v>
      </c>
      <c r="K1011" s="80">
        <f t="shared" si="223"/>
        <v>0</v>
      </c>
      <c r="L1011" s="79">
        <f t="shared" si="224"/>
        <v>0</v>
      </c>
      <c r="M1011" s="65" t="s">
        <v>52</v>
      </c>
      <c r="N1011" s="66" t="s">
        <v>2002</v>
      </c>
      <c r="O1011" s="66" t="s">
        <v>2060</v>
      </c>
      <c r="P1011" s="66" t="s">
        <v>64</v>
      </c>
      <c r="Q1011" s="66" t="s">
        <v>64</v>
      </c>
      <c r="R1011" s="66" t="s">
        <v>63</v>
      </c>
      <c r="S1011" s="76"/>
      <c r="T1011" s="76"/>
      <c r="U1011" s="76"/>
      <c r="V1011" s="76"/>
      <c r="W1011" s="76"/>
      <c r="X1011" s="76"/>
      <c r="Y1011" s="76"/>
      <c r="Z1011" s="76"/>
      <c r="AA1011" s="76"/>
      <c r="AB1011" s="76"/>
      <c r="AC1011" s="76"/>
      <c r="AD1011" s="76"/>
      <c r="AE1011" s="76"/>
      <c r="AF1011" s="76"/>
      <c r="AG1011" s="76"/>
      <c r="AH1011" s="76"/>
      <c r="AI1011" s="76"/>
      <c r="AJ1011" s="76"/>
      <c r="AK1011" s="76"/>
      <c r="AL1011" s="76"/>
      <c r="AM1011" s="76"/>
      <c r="AN1011" s="76"/>
      <c r="AO1011" s="76"/>
      <c r="AP1011" s="76"/>
      <c r="AQ1011" s="76"/>
      <c r="AR1011" s="76"/>
      <c r="AS1011" s="76"/>
      <c r="AT1011" s="76"/>
      <c r="AU1011" s="76"/>
      <c r="AV1011" s="66" t="s">
        <v>52</v>
      </c>
      <c r="AW1011" s="66" t="s">
        <v>2061</v>
      </c>
      <c r="AX1011" s="66" t="s">
        <v>52</v>
      </c>
      <c r="AY1011" s="66" t="s">
        <v>52</v>
      </c>
      <c r="AZ1011" s="66" t="s">
        <v>52</v>
      </c>
    </row>
    <row r="1012" spans="1:52" ht="30" customHeight="1" x14ac:dyDescent="0.3">
      <c r="A1012" s="65" t="s">
        <v>1457</v>
      </c>
      <c r="B1012" s="65" t="s">
        <v>2056</v>
      </c>
      <c r="C1012" s="65" t="s">
        <v>143</v>
      </c>
      <c r="D1012" s="75">
        <v>3</v>
      </c>
      <c r="E1012" s="80">
        <f>단가대비표!O361</f>
        <v>0</v>
      </c>
      <c r="F1012" s="79">
        <f t="shared" si="220"/>
        <v>0</v>
      </c>
      <c r="G1012" s="80">
        <f>단가대비표!P361</f>
        <v>0</v>
      </c>
      <c r="H1012" s="79">
        <f t="shared" si="221"/>
        <v>0</v>
      </c>
      <c r="I1012" s="80">
        <f>단가대비표!V361</f>
        <v>0</v>
      </c>
      <c r="J1012" s="79">
        <f t="shared" si="222"/>
        <v>0</v>
      </c>
      <c r="K1012" s="80">
        <f t="shared" si="223"/>
        <v>0</v>
      </c>
      <c r="L1012" s="79">
        <f t="shared" si="224"/>
        <v>0</v>
      </c>
      <c r="M1012" s="65" t="s">
        <v>52</v>
      </c>
      <c r="N1012" s="66" t="s">
        <v>2002</v>
      </c>
      <c r="O1012" s="66" t="s">
        <v>2062</v>
      </c>
      <c r="P1012" s="66" t="s">
        <v>64</v>
      </c>
      <c r="Q1012" s="66" t="s">
        <v>64</v>
      </c>
      <c r="R1012" s="66" t="s">
        <v>63</v>
      </c>
      <c r="S1012" s="76"/>
      <c r="T1012" s="76"/>
      <c r="U1012" s="76"/>
      <c r="V1012" s="76"/>
      <c r="W1012" s="76"/>
      <c r="X1012" s="76"/>
      <c r="Y1012" s="76"/>
      <c r="Z1012" s="76"/>
      <c r="AA1012" s="76"/>
      <c r="AB1012" s="76"/>
      <c r="AC1012" s="76"/>
      <c r="AD1012" s="76"/>
      <c r="AE1012" s="76"/>
      <c r="AF1012" s="76"/>
      <c r="AG1012" s="76"/>
      <c r="AH1012" s="76"/>
      <c r="AI1012" s="76"/>
      <c r="AJ1012" s="76"/>
      <c r="AK1012" s="76"/>
      <c r="AL1012" s="76"/>
      <c r="AM1012" s="76"/>
      <c r="AN1012" s="76"/>
      <c r="AO1012" s="76"/>
      <c r="AP1012" s="76"/>
      <c r="AQ1012" s="76"/>
      <c r="AR1012" s="76"/>
      <c r="AS1012" s="76"/>
      <c r="AT1012" s="76"/>
      <c r="AU1012" s="76"/>
      <c r="AV1012" s="66" t="s">
        <v>52</v>
      </c>
      <c r="AW1012" s="66" t="s">
        <v>2063</v>
      </c>
      <c r="AX1012" s="66" t="s">
        <v>52</v>
      </c>
      <c r="AY1012" s="66" t="s">
        <v>52</v>
      </c>
      <c r="AZ1012" s="66" t="s">
        <v>52</v>
      </c>
    </row>
    <row r="1013" spans="1:52" ht="30" customHeight="1" x14ac:dyDescent="0.3">
      <c r="A1013" s="65" t="s">
        <v>1461</v>
      </c>
      <c r="B1013" s="65" t="s">
        <v>1462</v>
      </c>
      <c r="C1013" s="65" t="s">
        <v>734</v>
      </c>
      <c r="D1013" s="75">
        <v>0.8</v>
      </c>
      <c r="E1013" s="80">
        <f>단가대비표!O362</f>
        <v>18503</v>
      </c>
      <c r="F1013" s="79">
        <f t="shared" si="220"/>
        <v>14802.4</v>
      </c>
      <c r="G1013" s="80">
        <f>단가대비표!P362</f>
        <v>0</v>
      </c>
      <c r="H1013" s="79">
        <f t="shared" si="221"/>
        <v>0</v>
      </c>
      <c r="I1013" s="80">
        <f>단가대비표!V362</f>
        <v>0</v>
      </c>
      <c r="J1013" s="79">
        <f t="shared" si="222"/>
        <v>0</v>
      </c>
      <c r="K1013" s="80">
        <f t="shared" si="223"/>
        <v>18503</v>
      </c>
      <c r="L1013" s="79">
        <f t="shared" si="224"/>
        <v>14802.4</v>
      </c>
      <c r="M1013" s="65" t="s">
        <v>52</v>
      </c>
      <c r="N1013" s="66" t="s">
        <v>2002</v>
      </c>
      <c r="O1013" s="66" t="s">
        <v>2064</v>
      </c>
      <c r="P1013" s="66" t="s">
        <v>64</v>
      </c>
      <c r="Q1013" s="66" t="s">
        <v>64</v>
      </c>
      <c r="R1013" s="66" t="s">
        <v>63</v>
      </c>
      <c r="S1013" s="76"/>
      <c r="T1013" s="76"/>
      <c r="U1013" s="76"/>
      <c r="V1013" s="76"/>
      <c r="W1013" s="76"/>
      <c r="X1013" s="76"/>
      <c r="Y1013" s="76"/>
      <c r="Z1013" s="76"/>
      <c r="AA1013" s="76"/>
      <c r="AB1013" s="76"/>
      <c r="AC1013" s="76"/>
      <c r="AD1013" s="76"/>
      <c r="AE1013" s="76"/>
      <c r="AF1013" s="76"/>
      <c r="AG1013" s="76"/>
      <c r="AH1013" s="76"/>
      <c r="AI1013" s="76"/>
      <c r="AJ1013" s="76"/>
      <c r="AK1013" s="76"/>
      <c r="AL1013" s="76"/>
      <c r="AM1013" s="76"/>
      <c r="AN1013" s="76"/>
      <c r="AO1013" s="76"/>
      <c r="AP1013" s="76"/>
      <c r="AQ1013" s="76"/>
      <c r="AR1013" s="76"/>
      <c r="AS1013" s="76"/>
      <c r="AT1013" s="76"/>
      <c r="AU1013" s="76"/>
      <c r="AV1013" s="66" t="s">
        <v>52</v>
      </c>
      <c r="AW1013" s="66" t="s">
        <v>2065</v>
      </c>
      <c r="AX1013" s="66" t="s">
        <v>52</v>
      </c>
      <c r="AY1013" s="66" t="s">
        <v>52</v>
      </c>
      <c r="AZ1013" s="66" t="s">
        <v>52</v>
      </c>
    </row>
    <row r="1014" spans="1:52" ht="30" customHeight="1" x14ac:dyDescent="0.3">
      <c r="A1014" s="65" t="s">
        <v>1465</v>
      </c>
      <c r="B1014" s="65" t="s">
        <v>1466</v>
      </c>
      <c r="C1014" s="65" t="s">
        <v>734</v>
      </c>
      <c r="D1014" s="75">
        <v>4</v>
      </c>
      <c r="E1014" s="80">
        <f>단가대비표!O363</f>
        <v>13127</v>
      </c>
      <c r="F1014" s="79">
        <f t="shared" si="220"/>
        <v>52508</v>
      </c>
      <c r="G1014" s="80">
        <f>단가대비표!P363</f>
        <v>0</v>
      </c>
      <c r="H1014" s="79">
        <f t="shared" si="221"/>
        <v>0</v>
      </c>
      <c r="I1014" s="80">
        <f>단가대비표!V363</f>
        <v>0</v>
      </c>
      <c r="J1014" s="79">
        <f t="shared" si="222"/>
        <v>0</v>
      </c>
      <c r="K1014" s="80">
        <f t="shared" si="223"/>
        <v>13127</v>
      </c>
      <c r="L1014" s="79">
        <f t="shared" si="224"/>
        <v>52508</v>
      </c>
      <c r="M1014" s="65" t="s">
        <v>52</v>
      </c>
      <c r="N1014" s="66" t="s">
        <v>2002</v>
      </c>
      <c r="O1014" s="66" t="s">
        <v>2066</v>
      </c>
      <c r="P1014" s="66" t="s">
        <v>64</v>
      </c>
      <c r="Q1014" s="66" t="s">
        <v>64</v>
      </c>
      <c r="R1014" s="66" t="s">
        <v>63</v>
      </c>
      <c r="S1014" s="76"/>
      <c r="T1014" s="76"/>
      <c r="U1014" s="76"/>
      <c r="V1014" s="76"/>
      <c r="W1014" s="76"/>
      <c r="X1014" s="76"/>
      <c r="Y1014" s="76"/>
      <c r="Z1014" s="76"/>
      <c r="AA1014" s="76"/>
      <c r="AB1014" s="76"/>
      <c r="AC1014" s="76"/>
      <c r="AD1014" s="76"/>
      <c r="AE1014" s="76"/>
      <c r="AF1014" s="76"/>
      <c r="AG1014" s="76"/>
      <c r="AH1014" s="76"/>
      <c r="AI1014" s="76"/>
      <c r="AJ1014" s="76"/>
      <c r="AK1014" s="76"/>
      <c r="AL1014" s="76"/>
      <c r="AM1014" s="76"/>
      <c r="AN1014" s="76"/>
      <c r="AO1014" s="76"/>
      <c r="AP1014" s="76"/>
      <c r="AQ1014" s="76"/>
      <c r="AR1014" s="76"/>
      <c r="AS1014" s="76"/>
      <c r="AT1014" s="76"/>
      <c r="AU1014" s="76"/>
      <c r="AV1014" s="66" t="s">
        <v>52</v>
      </c>
      <c r="AW1014" s="66" t="s">
        <v>2067</v>
      </c>
      <c r="AX1014" s="66" t="s">
        <v>52</v>
      </c>
      <c r="AY1014" s="66" t="s">
        <v>52</v>
      </c>
      <c r="AZ1014" s="66" t="s">
        <v>52</v>
      </c>
    </row>
    <row r="1015" spans="1:52" ht="30" customHeight="1" x14ac:dyDescent="0.3">
      <c r="A1015" s="65" t="s">
        <v>1469</v>
      </c>
      <c r="B1015" s="65" t="s">
        <v>1470</v>
      </c>
      <c r="C1015" s="65" t="s">
        <v>137</v>
      </c>
      <c r="D1015" s="75">
        <v>1</v>
      </c>
      <c r="E1015" s="80">
        <f>단가대비표!O364</f>
        <v>7340</v>
      </c>
      <c r="F1015" s="79">
        <f t="shared" si="220"/>
        <v>7340</v>
      </c>
      <c r="G1015" s="80">
        <f>단가대비표!P364</f>
        <v>0</v>
      </c>
      <c r="H1015" s="79">
        <f t="shared" si="221"/>
        <v>0</v>
      </c>
      <c r="I1015" s="80">
        <f>단가대비표!V364</f>
        <v>0</v>
      </c>
      <c r="J1015" s="79">
        <f t="shared" si="222"/>
        <v>0</v>
      </c>
      <c r="K1015" s="80">
        <f t="shared" si="223"/>
        <v>7340</v>
      </c>
      <c r="L1015" s="79">
        <f t="shared" si="224"/>
        <v>7340</v>
      </c>
      <c r="M1015" s="65" t="s">
        <v>52</v>
      </c>
      <c r="N1015" s="66" t="s">
        <v>2002</v>
      </c>
      <c r="O1015" s="66" t="s">
        <v>2068</v>
      </c>
      <c r="P1015" s="66" t="s">
        <v>64</v>
      </c>
      <c r="Q1015" s="66" t="s">
        <v>64</v>
      </c>
      <c r="R1015" s="66" t="s">
        <v>63</v>
      </c>
      <c r="S1015" s="76"/>
      <c r="T1015" s="76"/>
      <c r="U1015" s="76"/>
      <c r="V1015" s="76"/>
      <c r="W1015" s="76"/>
      <c r="X1015" s="76"/>
      <c r="Y1015" s="76"/>
      <c r="Z1015" s="76"/>
      <c r="AA1015" s="76"/>
      <c r="AB1015" s="76"/>
      <c r="AC1015" s="76"/>
      <c r="AD1015" s="76"/>
      <c r="AE1015" s="76"/>
      <c r="AF1015" s="76"/>
      <c r="AG1015" s="76"/>
      <c r="AH1015" s="76"/>
      <c r="AI1015" s="76"/>
      <c r="AJ1015" s="76"/>
      <c r="AK1015" s="76"/>
      <c r="AL1015" s="76"/>
      <c r="AM1015" s="76"/>
      <c r="AN1015" s="76"/>
      <c r="AO1015" s="76"/>
      <c r="AP1015" s="76"/>
      <c r="AQ1015" s="76"/>
      <c r="AR1015" s="76"/>
      <c r="AS1015" s="76"/>
      <c r="AT1015" s="76"/>
      <c r="AU1015" s="76"/>
      <c r="AV1015" s="66" t="s">
        <v>52</v>
      </c>
      <c r="AW1015" s="66" t="s">
        <v>2069</v>
      </c>
      <c r="AX1015" s="66" t="s">
        <v>52</v>
      </c>
      <c r="AY1015" s="66" t="s">
        <v>52</v>
      </c>
      <c r="AZ1015" s="66" t="s">
        <v>52</v>
      </c>
    </row>
    <row r="1016" spans="1:52" ht="30" customHeight="1" x14ac:dyDescent="0.3">
      <c r="A1016" s="65" t="s">
        <v>3049</v>
      </c>
      <c r="B1016" s="65" t="s">
        <v>2071</v>
      </c>
      <c r="C1016" s="65" t="s">
        <v>321</v>
      </c>
      <c r="D1016" s="75">
        <v>1</v>
      </c>
      <c r="E1016" s="80">
        <f>단가대비표!O365</f>
        <v>350000</v>
      </c>
      <c r="F1016" s="79">
        <f t="shared" si="220"/>
        <v>350000</v>
      </c>
      <c r="G1016" s="80">
        <f>단가대비표!P365</f>
        <v>0</v>
      </c>
      <c r="H1016" s="79">
        <f t="shared" si="221"/>
        <v>0</v>
      </c>
      <c r="I1016" s="80">
        <f>단가대비표!V365</f>
        <v>0</v>
      </c>
      <c r="J1016" s="79">
        <f t="shared" si="222"/>
        <v>0</v>
      </c>
      <c r="K1016" s="80">
        <f t="shared" si="223"/>
        <v>350000</v>
      </c>
      <c r="L1016" s="79">
        <f t="shared" si="224"/>
        <v>350000</v>
      </c>
      <c r="M1016" s="65" t="s">
        <v>52</v>
      </c>
      <c r="N1016" s="66" t="s">
        <v>2002</v>
      </c>
      <c r="O1016" s="66" t="s">
        <v>2072</v>
      </c>
      <c r="P1016" s="66" t="s">
        <v>64</v>
      </c>
      <c r="Q1016" s="66" t="s">
        <v>64</v>
      </c>
      <c r="R1016" s="66" t="s">
        <v>63</v>
      </c>
      <c r="S1016" s="76"/>
      <c r="T1016" s="76"/>
      <c r="U1016" s="76"/>
      <c r="V1016" s="76"/>
      <c r="W1016" s="76"/>
      <c r="X1016" s="76"/>
      <c r="Y1016" s="76"/>
      <c r="Z1016" s="76"/>
      <c r="AA1016" s="76"/>
      <c r="AB1016" s="76"/>
      <c r="AC1016" s="76"/>
      <c r="AD1016" s="76"/>
      <c r="AE1016" s="76"/>
      <c r="AF1016" s="76"/>
      <c r="AG1016" s="76"/>
      <c r="AH1016" s="76"/>
      <c r="AI1016" s="76"/>
      <c r="AJ1016" s="76"/>
      <c r="AK1016" s="76"/>
      <c r="AL1016" s="76"/>
      <c r="AM1016" s="76"/>
      <c r="AN1016" s="76"/>
      <c r="AO1016" s="76"/>
      <c r="AP1016" s="76"/>
      <c r="AQ1016" s="76"/>
      <c r="AR1016" s="76"/>
      <c r="AS1016" s="76"/>
      <c r="AT1016" s="76"/>
      <c r="AU1016" s="76"/>
      <c r="AV1016" s="66" t="s">
        <v>52</v>
      </c>
      <c r="AW1016" s="66" t="s">
        <v>2073</v>
      </c>
      <c r="AX1016" s="66" t="s">
        <v>52</v>
      </c>
      <c r="AY1016" s="66" t="s">
        <v>52</v>
      </c>
      <c r="AZ1016" s="66" t="s">
        <v>52</v>
      </c>
    </row>
    <row r="1017" spans="1:52" ht="30" customHeight="1" x14ac:dyDescent="0.3">
      <c r="A1017" s="65" t="s">
        <v>2074</v>
      </c>
      <c r="B1017" s="65" t="s">
        <v>2075</v>
      </c>
      <c r="C1017" s="65" t="s">
        <v>137</v>
      </c>
      <c r="D1017" s="75">
        <v>4</v>
      </c>
      <c r="E1017" s="80">
        <f>단가대비표!O366</f>
        <v>199000</v>
      </c>
      <c r="F1017" s="79">
        <f t="shared" si="220"/>
        <v>796000</v>
      </c>
      <c r="G1017" s="80">
        <f>단가대비표!P366</f>
        <v>0</v>
      </c>
      <c r="H1017" s="79">
        <f t="shared" si="221"/>
        <v>0</v>
      </c>
      <c r="I1017" s="80">
        <f>단가대비표!V366</f>
        <v>0</v>
      </c>
      <c r="J1017" s="79">
        <f t="shared" si="222"/>
        <v>0</v>
      </c>
      <c r="K1017" s="80">
        <f t="shared" si="223"/>
        <v>199000</v>
      </c>
      <c r="L1017" s="79">
        <f t="shared" si="224"/>
        <v>796000</v>
      </c>
      <c r="M1017" s="65" t="s">
        <v>52</v>
      </c>
      <c r="N1017" s="66" t="s">
        <v>2002</v>
      </c>
      <c r="O1017" s="66" t="s">
        <v>2076</v>
      </c>
      <c r="P1017" s="66" t="s">
        <v>64</v>
      </c>
      <c r="Q1017" s="66" t="s">
        <v>64</v>
      </c>
      <c r="R1017" s="66" t="s">
        <v>63</v>
      </c>
      <c r="S1017" s="76"/>
      <c r="T1017" s="76"/>
      <c r="U1017" s="76"/>
      <c r="V1017" s="76"/>
      <c r="W1017" s="76"/>
      <c r="X1017" s="76"/>
      <c r="Y1017" s="76"/>
      <c r="Z1017" s="76"/>
      <c r="AA1017" s="76"/>
      <c r="AB1017" s="76"/>
      <c r="AC1017" s="76"/>
      <c r="AD1017" s="76"/>
      <c r="AE1017" s="76"/>
      <c r="AF1017" s="76"/>
      <c r="AG1017" s="76"/>
      <c r="AH1017" s="76"/>
      <c r="AI1017" s="76"/>
      <c r="AJ1017" s="76"/>
      <c r="AK1017" s="76"/>
      <c r="AL1017" s="76"/>
      <c r="AM1017" s="76"/>
      <c r="AN1017" s="76"/>
      <c r="AO1017" s="76"/>
      <c r="AP1017" s="76"/>
      <c r="AQ1017" s="76"/>
      <c r="AR1017" s="76"/>
      <c r="AS1017" s="76"/>
      <c r="AT1017" s="76"/>
      <c r="AU1017" s="76"/>
      <c r="AV1017" s="66" t="s">
        <v>52</v>
      </c>
      <c r="AW1017" s="66" t="s">
        <v>2077</v>
      </c>
      <c r="AX1017" s="66" t="s">
        <v>52</v>
      </c>
      <c r="AY1017" s="66" t="s">
        <v>52</v>
      </c>
      <c r="AZ1017" s="66" t="s">
        <v>52</v>
      </c>
    </row>
    <row r="1018" spans="1:52" ht="30" customHeight="1" x14ac:dyDescent="0.3">
      <c r="A1018" s="65" t="s">
        <v>3050</v>
      </c>
      <c r="B1018" s="65" t="s">
        <v>2079</v>
      </c>
      <c r="C1018" s="65" t="s">
        <v>321</v>
      </c>
      <c r="D1018" s="75">
        <v>9</v>
      </c>
      <c r="E1018" s="80">
        <f>단가대비표!O367</f>
        <v>12150</v>
      </c>
      <c r="F1018" s="79">
        <f t="shared" si="220"/>
        <v>109350</v>
      </c>
      <c r="G1018" s="80">
        <f>단가대비표!P367</f>
        <v>0</v>
      </c>
      <c r="H1018" s="79">
        <f t="shared" si="221"/>
        <v>0</v>
      </c>
      <c r="I1018" s="80">
        <f>단가대비표!V367</f>
        <v>0</v>
      </c>
      <c r="J1018" s="79">
        <f t="shared" si="222"/>
        <v>0</v>
      </c>
      <c r="K1018" s="80">
        <f t="shared" si="223"/>
        <v>12150</v>
      </c>
      <c r="L1018" s="79">
        <f t="shared" si="224"/>
        <v>109350</v>
      </c>
      <c r="M1018" s="65" t="s">
        <v>52</v>
      </c>
      <c r="N1018" s="66" t="s">
        <v>2002</v>
      </c>
      <c r="O1018" s="66" t="s">
        <v>2080</v>
      </c>
      <c r="P1018" s="66" t="s">
        <v>64</v>
      </c>
      <c r="Q1018" s="66" t="s">
        <v>64</v>
      </c>
      <c r="R1018" s="66" t="s">
        <v>63</v>
      </c>
      <c r="S1018" s="76"/>
      <c r="T1018" s="76"/>
      <c r="U1018" s="76"/>
      <c r="V1018" s="76"/>
      <c r="W1018" s="76"/>
      <c r="X1018" s="76"/>
      <c r="Y1018" s="76"/>
      <c r="Z1018" s="76"/>
      <c r="AA1018" s="76"/>
      <c r="AB1018" s="76"/>
      <c r="AC1018" s="76"/>
      <c r="AD1018" s="76"/>
      <c r="AE1018" s="76"/>
      <c r="AF1018" s="76"/>
      <c r="AG1018" s="76"/>
      <c r="AH1018" s="76"/>
      <c r="AI1018" s="76"/>
      <c r="AJ1018" s="76"/>
      <c r="AK1018" s="76"/>
      <c r="AL1018" s="76"/>
      <c r="AM1018" s="76"/>
      <c r="AN1018" s="76"/>
      <c r="AO1018" s="76"/>
      <c r="AP1018" s="76"/>
      <c r="AQ1018" s="76"/>
      <c r="AR1018" s="76"/>
      <c r="AS1018" s="76"/>
      <c r="AT1018" s="76"/>
      <c r="AU1018" s="76"/>
      <c r="AV1018" s="66" t="s">
        <v>52</v>
      </c>
      <c r="AW1018" s="66" t="s">
        <v>2081</v>
      </c>
      <c r="AX1018" s="66" t="s">
        <v>52</v>
      </c>
      <c r="AY1018" s="66" t="s">
        <v>52</v>
      </c>
      <c r="AZ1018" s="66" t="s">
        <v>52</v>
      </c>
    </row>
    <row r="1019" spans="1:52" ht="30" customHeight="1" x14ac:dyDescent="0.3">
      <c r="A1019" s="65" t="s">
        <v>2082</v>
      </c>
      <c r="B1019" s="65" t="s">
        <v>2083</v>
      </c>
      <c r="C1019" s="65" t="s">
        <v>137</v>
      </c>
      <c r="D1019" s="75">
        <v>2</v>
      </c>
      <c r="E1019" s="80">
        <f>단가대비표!O368</f>
        <v>36000</v>
      </c>
      <c r="F1019" s="79">
        <f t="shared" si="220"/>
        <v>72000</v>
      </c>
      <c r="G1019" s="80">
        <f>단가대비표!P368</f>
        <v>0</v>
      </c>
      <c r="H1019" s="79">
        <f t="shared" si="221"/>
        <v>0</v>
      </c>
      <c r="I1019" s="80">
        <f>단가대비표!V368</f>
        <v>0</v>
      </c>
      <c r="J1019" s="79">
        <f t="shared" si="222"/>
        <v>0</v>
      </c>
      <c r="K1019" s="80">
        <f t="shared" si="223"/>
        <v>36000</v>
      </c>
      <c r="L1019" s="79">
        <f t="shared" si="224"/>
        <v>72000</v>
      </c>
      <c r="M1019" s="65" t="s">
        <v>52</v>
      </c>
      <c r="N1019" s="66" t="s">
        <v>2002</v>
      </c>
      <c r="O1019" s="66" t="s">
        <v>2084</v>
      </c>
      <c r="P1019" s="66" t="s">
        <v>64</v>
      </c>
      <c r="Q1019" s="66" t="s">
        <v>64</v>
      </c>
      <c r="R1019" s="66" t="s">
        <v>63</v>
      </c>
      <c r="S1019" s="76"/>
      <c r="T1019" s="76"/>
      <c r="U1019" s="76"/>
      <c r="V1019" s="76"/>
      <c r="W1019" s="76"/>
      <c r="X1019" s="76"/>
      <c r="Y1019" s="76"/>
      <c r="Z1019" s="76"/>
      <c r="AA1019" s="76"/>
      <c r="AB1019" s="76"/>
      <c r="AC1019" s="76"/>
      <c r="AD1019" s="76"/>
      <c r="AE1019" s="76"/>
      <c r="AF1019" s="76"/>
      <c r="AG1019" s="76"/>
      <c r="AH1019" s="76"/>
      <c r="AI1019" s="76"/>
      <c r="AJ1019" s="76"/>
      <c r="AK1019" s="76"/>
      <c r="AL1019" s="76"/>
      <c r="AM1019" s="76"/>
      <c r="AN1019" s="76"/>
      <c r="AO1019" s="76"/>
      <c r="AP1019" s="76"/>
      <c r="AQ1019" s="76"/>
      <c r="AR1019" s="76"/>
      <c r="AS1019" s="76"/>
      <c r="AT1019" s="76"/>
      <c r="AU1019" s="76"/>
      <c r="AV1019" s="66" t="s">
        <v>52</v>
      </c>
      <c r="AW1019" s="66" t="s">
        <v>2085</v>
      </c>
      <c r="AX1019" s="66" t="s">
        <v>52</v>
      </c>
      <c r="AY1019" s="66" t="s">
        <v>52</v>
      </c>
      <c r="AZ1019" s="66" t="s">
        <v>52</v>
      </c>
    </row>
    <row r="1020" spans="1:52" ht="30" customHeight="1" x14ac:dyDescent="0.3">
      <c r="A1020" s="65" t="s">
        <v>2082</v>
      </c>
      <c r="B1020" s="65" t="s">
        <v>2086</v>
      </c>
      <c r="C1020" s="65" t="s">
        <v>137</v>
      </c>
      <c r="D1020" s="75">
        <v>1</v>
      </c>
      <c r="E1020" s="80">
        <f>단가대비표!O369</f>
        <v>44000</v>
      </c>
      <c r="F1020" s="79">
        <f t="shared" si="220"/>
        <v>44000</v>
      </c>
      <c r="G1020" s="80">
        <f>단가대비표!P369</f>
        <v>0</v>
      </c>
      <c r="H1020" s="79">
        <f t="shared" si="221"/>
        <v>0</v>
      </c>
      <c r="I1020" s="80">
        <f>단가대비표!V369</f>
        <v>0</v>
      </c>
      <c r="J1020" s="79">
        <f t="shared" si="222"/>
        <v>0</v>
      </c>
      <c r="K1020" s="80">
        <f t="shared" si="223"/>
        <v>44000</v>
      </c>
      <c r="L1020" s="79">
        <f t="shared" si="224"/>
        <v>44000</v>
      </c>
      <c r="M1020" s="65" t="s">
        <v>52</v>
      </c>
      <c r="N1020" s="66" t="s">
        <v>2002</v>
      </c>
      <c r="O1020" s="66" t="s">
        <v>2087</v>
      </c>
      <c r="P1020" s="66" t="s">
        <v>64</v>
      </c>
      <c r="Q1020" s="66" t="s">
        <v>64</v>
      </c>
      <c r="R1020" s="66" t="s">
        <v>63</v>
      </c>
      <c r="S1020" s="76"/>
      <c r="T1020" s="76"/>
      <c r="U1020" s="76"/>
      <c r="V1020" s="76"/>
      <c r="W1020" s="76"/>
      <c r="X1020" s="76"/>
      <c r="Y1020" s="76"/>
      <c r="Z1020" s="76"/>
      <c r="AA1020" s="76"/>
      <c r="AB1020" s="76"/>
      <c r="AC1020" s="76"/>
      <c r="AD1020" s="76"/>
      <c r="AE1020" s="76"/>
      <c r="AF1020" s="76"/>
      <c r="AG1020" s="76"/>
      <c r="AH1020" s="76"/>
      <c r="AI1020" s="76"/>
      <c r="AJ1020" s="76"/>
      <c r="AK1020" s="76"/>
      <c r="AL1020" s="76"/>
      <c r="AM1020" s="76"/>
      <c r="AN1020" s="76"/>
      <c r="AO1020" s="76"/>
      <c r="AP1020" s="76"/>
      <c r="AQ1020" s="76"/>
      <c r="AR1020" s="76"/>
      <c r="AS1020" s="76"/>
      <c r="AT1020" s="76"/>
      <c r="AU1020" s="76"/>
      <c r="AV1020" s="66" t="s">
        <v>52</v>
      </c>
      <c r="AW1020" s="66" t="s">
        <v>2088</v>
      </c>
      <c r="AX1020" s="66" t="s">
        <v>52</v>
      </c>
      <c r="AY1020" s="66" t="s">
        <v>52</v>
      </c>
      <c r="AZ1020" s="66" t="s">
        <v>52</v>
      </c>
    </row>
    <row r="1021" spans="1:52" ht="30" customHeight="1" x14ac:dyDescent="0.3">
      <c r="A1021" s="65" t="s">
        <v>2082</v>
      </c>
      <c r="B1021" s="65" t="s">
        <v>2089</v>
      </c>
      <c r="C1021" s="65" t="s">
        <v>137</v>
      </c>
      <c r="D1021" s="75">
        <v>1</v>
      </c>
      <c r="E1021" s="80">
        <f>단가대비표!O370</f>
        <v>55000</v>
      </c>
      <c r="F1021" s="79">
        <f t="shared" si="220"/>
        <v>55000</v>
      </c>
      <c r="G1021" s="80">
        <f>단가대비표!P370</f>
        <v>0</v>
      </c>
      <c r="H1021" s="79">
        <f t="shared" si="221"/>
        <v>0</v>
      </c>
      <c r="I1021" s="80">
        <f>단가대비표!V370</f>
        <v>0</v>
      </c>
      <c r="J1021" s="79">
        <f t="shared" si="222"/>
        <v>0</v>
      </c>
      <c r="K1021" s="80">
        <f t="shared" si="223"/>
        <v>55000</v>
      </c>
      <c r="L1021" s="79">
        <f t="shared" si="224"/>
        <v>55000</v>
      </c>
      <c r="M1021" s="65" t="s">
        <v>52</v>
      </c>
      <c r="N1021" s="66" t="s">
        <v>2002</v>
      </c>
      <c r="O1021" s="66" t="s">
        <v>2090</v>
      </c>
      <c r="P1021" s="66" t="s">
        <v>64</v>
      </c>
      <c r="Q1021" s="66" t="s">
        <v>64</v>
      </c>
      <c r="R1021" s="66" t="s">
        <v>63</v>
      </c>
      <c r="S1021" s="76"/>
      <c r="T1021" s="76"/>
      <c r="U1021" s="76"/>
      <c r="V1021" s="76"/>
      <c r="W1021" s="76"/>
      <c r="X1021" s="76"/>
      <c r="Y1021" s="76"/>
      <c r="Z1021" s="76"/>
      <c r="AA1021" s="76"/>
      <c r="AB1021" s="76"/>
      <c r="AC1021" s="76"/>
      <c r="AD1021" s="76"/>
      <c r="AE1021" s="76"/>
      <c r="AF1021" s="76"/>
      <c r="AG1021" s="76"/>
      <c r="AH1021" s="76"/>
      <c r="AI1021" s="76"/>
      <c r="AJ1021" s="76"/>
      <c r="AK1021" s="76"/>
      <c r="AL1021" s="76"/>
      <c r="AM1021" s="76"/>
      <c r="AN1021" s="76"/>
      <c r="AO1021" s="76"/>
      <c r="AP1021" s="76"/>
      <c r="AQ1021" s="76"/>
      <c r="AR1021" s="76"/>
      <c r="AS1021" s="76"/>
      <c r="AT1021" s="76"/>
      <c r="AU1021" s="76"/>
      <c r="AV1021" s="66" t="s">
        <v>52</v>
      </c>
      <c r="AW1021" s="66" t="s">
        <v>2091</v>
      </c>
      <c r="AX1021" s="66" t="s">
        <v>52</v>
      </c>
      <c r="AY1021" s="66" t="s">
        <v>52</v>
      </c>
      <c r="AZ1021" s="66" t="s">
        <v>52</v>
      </c>
    </row>
    <row r="1022" spans="1:52" ht="30" customHeight="1" x14ac:dyDescent="0.3">
      <c r="A1022" s="65" t="s">
        <v>2082</v>
      </c>
      <c r="B1022" s="65" t="s">
        <v>2092</v>
      </c>
      <c r="C1022" s="65" t="s">
        <v>137</v>
      </c>
      <c r="D1022" s="75">
        <v>2</v>
      </c>
      <c r="E1022" s="80">
        <f>단가대비표!O371</f>
        <v>56200</v>
      </c>
      <c r="F1022" s="79">
        <f t="shared" si="220"/>
        <v>112400</v>
      </c>
      <c r="G1022" s="80">
        <f>단가대비표!P371</f>
        <v>0</v>
      </c>
      <c r="H1022" s="79">
        <f t="shared" si="221"/>
        <v>0</v>
      </c>
      <c r="I1022" s="80">
        <f>단가대비표!V371</f>
        <v>0</v>
      </c>
      <c r="J1022" s="79">
        <f t="shared" si="222"/>
        <v>0</v>
      </c>
      <c r="K1022" s="80">
        <f t="shared" si="223"/>
        <v>56200</v>
      </c>
      <c r="L1022" s="79">
        <f t="shared" si="224"/>
        <v>112400</v>
      </c>
      <c r="M1022" s="65" t="s">
        <v>52</v>
      </c>
      <c r="N1022" s="66" t="s">
        <v>2002</v>
      </c>
      <c r="O1022" s="66" t="s">
        <v>2093</v>
      </c>
      <c r="P1022" s="66" t="s">
        <v>64</v>
      </c>
      <c r="Q1022" s="66" t="s">
        <v>64</v>
      </c>
      <c r="R1022" s="66" t="s">
        <v>63</v>
      </c>
      <c r="S1022" s="76"/>
      <c r="T1022" s="76"/>
      <c r="U1022" s="76"/>
      <c r="V1022" s="76"/>
      <c r="W1022" s="76"/>
      <c r="X1022" s="76"/>
      <c r="Y1022" s="76"/>
      <c r="Z1022" s="76"/>
      <c r="AA1022" s="76"/>
      <c r="AB1022" s="76"/>
      <c r="AC1022" s="76"/>
      <c r="AD1022" s="76"/>
      <c r="AE1022" s="76"/>
      <c r="AF1022" s="76"/>
      <c r="AG1022" s="76"/>
      <c r="AH1022" s="76"/>
      <c r="AI1022" s="76"/>
      <c r="AJ1022" s="76"/>
      <c r="AK1022" s="76"/>
      <c r="AL1022" s="76"/>
      <c r="AM1022" s="76"/>
      <c r="AN1022" s="76"/>
      <c r="AO1022" s="76"/>
      <c r="AP1022" s="76"/>
      <c r="AQ1022" s="76"/>
      <c r="AR1022" s="76"/>
      <c r="AS1022" s="76"/>
      <c r="AT1022" s="76"/>
      <c r="AU1022" s="76"/>
      <c r="AV1022" s="66" t="s">
        <v>52</v>
      </c>
      <c r="AW1022" s="66" t="s">
        <v>2094</v>
      </c>
      <c r="AX1022" s="66" t="s">
        <v>52</v>
      </c>
      <c r="AY1022" s="66" t="s">
        <v>52</v>
      </c>
      <c r="AZ1022" s="66" t="s">
        <v>52</v>
      </c>
    </row>
    <row r="1023" spans="1:52" ht="30" customHeight="1" x14ac:dyDescent="0.3">
      <c r="A1023" s="65" t="s">
        <v>2095</v>
      </c>
      <c r="B1023" s="65" t="s">
        <v>2096</v>
      </c>
      <c r="C1023" s="65" t="s">
        <v>137</v>
      </c>
      <c r="D1023" s="75">
        <v>6</v>
      </c>
      <c r="E1023" s="80">
        <f>단가대비표!O372</f>
        <v>12000</v>
      </c>
      <c r="F1023" s="79">
        <f t="shared" si="220"/>
        <v>72000</v>
      </c>
      <c r="G1023" s="80">
        <f>단가대비표!P372</f>
        <v>0</v>
      </c>
      <c r="H1023" s="79">
        <f t="shared" si="221"/>
        <v>0</v>
      </c>
      <c r="I1023" s="80">
        <f>단가대비표!V372</f>
        <v>0</v>
      </c>
      <c r="J1023" s="79">
        <f t="shared" si="222"/>
        <v>0</v>
      </c>
      <c r="K1023" s="80">
        <f t="shared" si="223"/>
        <v>12000</v>
      </c>
      <c r="L1023" s="79">
        <f t="shared" si="224"/>
        <v>72000</v>
      </c>
      <c r="M1023" s="65" t="s">
        <v>52</v>
      </c>
      <c r="N1023" s="66" t="s">
        <v>2002</v>
      </c>
      <c r="O1023" s="66" t="s">
        <v>2097</v>
      </c>
      <c r="P1023" s="66" t="s">
        <v>64</v>
      </c>
      <c r="Q1023" s="66" t="s">
        <v>64</v>
      </c>
      <c r="R1023" s="66" t="s">
        <v>63</v>
      </c>
      <c r="S1023" s="76"/>
      <c r="T1023" s="76"/>
      <c r="U1023" s="76"/>
      <c r="V1023" s="76"/>
      <c r="W1023" s="76"/>
      <c r="X1023" s="76"/>
      <c r="Y1023" s="76"/>
      <c r="Z1023" s="76"/>
      <c r="AA1023" s="76"/>
      <c r="AB1023" s="76"/>
      <c r="AC1023" s="76"/>
      <c r="AD1023" s="76"/>
      <c r="AE1023" s="76"/>
      <c r="AF1023" s="76"/>
      <c r="AG1023" s="76"/>
      <c r="AH1023" s="76"/>
      <c r="AI1023" s="76"/>
      <c r="AJ1023" s="76"/>
      <c r="AK1023" s="76"/>
      <c r="AL1023" s="76"/>
      <c r="AM1023" s="76"/>
      <c r="AN1023" s="76"/>
      <c r="AO1023" s="76"/>
      <c r="AP1023" s="76"/>
      <c r="AQ1023" s="76"/>
      <c r="AR1023" s="76"/>
      <c r="AS1023" s="76"/>
      <c r="AT1023" s="76"/>
      <c r="AU1023" s="76"/>
      <c r="AV1023" s="66" t="s">
        <v>52</v>
      </c>
      <c r="AW1023" s="66" t="s">
        <v>2098</v>
      </c>
      <c r="AX1023" s="66" t="s">
        <v>52</v>
      </c>
      <c r="AY1023" s="66" t="s">
        <v>52</v>
      </c>
      <c r="AZ1023" s="66" t="s">
        <v>52</v>
      </c>
    </row>
    <row r="1024" spans="1:52" ht="30" customHeight="1" x14ac:dyDescent="0.3">
      <c r="A1024" s="65" t="s">
        <v>2099</v>
      </c>
      <c r="B1024" s="65" t="s">
        <v>2089</v>
      </c>
      <c r="C1024" s="65" t="s">
        <v>137</v>
      </c>
      <c r="D1024" s="75">
        <v>6</v>
      </c>
      <c r="E1024" s="80">
        <f>단가대비표!O373</f>
        <v>79370</v>
      </c>
      <c r="F1024" s="79">
        <f t="shared" ref="F1024:F1055" si="225">TRUNC(E1024*D1024,1)</f>
        <v>476220</v>
      </c>
      <c r="G1024" s="80">
        <f>단가대비표!P373</f>
        <v>0</v>
      </c>
      <c r="H1024" s="79">
        <f t="shared" ref="H1024:H1055" si="226">TRUNC(G1024*D1024,1)</f>
        <v>0</v>
      </c>
      <c r="I1024" s="80">
        <f>단가대비표!V373</f>
        <v>0</v>
      </c>
      <c r="J1024" s="79">
        <f t="shared" ref="J1024:J1055" si="227">TRUNC(I1024*D1024,1)</f>
        <v>0</v>
      </c>
      <c r="K1024" s="80">
        <f t="shared" ref="K1024:K1060" si="228">TRUNC(E1024+G1024+I1024,1)</f>
        <v>79370</v>
      </c>
      <c r="L1024" s="79">
        <f t="shared" ref="L1024:L1060" si="229">TRUNC(F1024+H1024+J1024,1)</f>
        <v>476220</v>
      </c>
      <c r="M1024" s="65" t="s">
        <v>52</v>
      </c>
      <c r="N1024" s="66" t="s">
        <v>2002</v>
      </c>
      <c r="O1024" s="66" t="s">
        <v>2100</v>
      </c>
      <c r="P1024" s="66" t="s">
        <v>64</v>
      </c>
      <c r="Q1024" s="66" t="s">
        <v>64</v>
      </c>
      <c r="R1024" s="66" t="s">
        <v>63</v>
      </c>
      <c r="S1024" s="76"/>
      <c r="T1024" s="76"/>
      <c r="U1024" s="76"/>
      <c r="V1024" s="76"/>
      <c r="W1024" s="76"/>
      <c r="X1024" s="76"/>
      <c r="Y1024" s="76"/>
      <c r="Z1024" s="76"/>
      <c r="AA1024" s="76"/>
      <c r="AB1024" s="76"/>
      <c r="AC1024" s="76"/>
      <c r="AD1024" s="76"/>
      <c r="AE1024" s="76"/>
      <c r="AF1024" s="76"/>
      <c r="AG1024" s="76"/>
      <c r="AH1024" s="76"/>
      <c r="AI1024" s="76"/>
      <c r="AJ1024" s="76"/>
      <c r="AK1024" s="76"/>
      <c r="AL1024" s="76"/>
      <c r="AM1024" s="76"/>
      <c r="AN1024" s="76"/>
      <c r="AO1024" s="76"/>
      <c r="AP1024" s="76"/>
      <c r="AQ1024" s="76"/>
      <c r="AR1024" s="76"/>
      <c r="AS1024" s="76"/>
      <c r="AT1024" s="76"/>
      <c r="AU1024" s="76"/>
      <c r="AV1024" s="66" t="s">
        <v>52</v>
      </c>
      <c r="AW1024" s="66" t="s">
        <v>2101</v>
      </c>
      <c r="AX1024" s="66" t="s">
        <v>52</v>
      </c>
      <c r="AY1024" s="66" t="s">
        <v>52</v>
      </c>
      <c r="AZ1024" s="66" t="s">
        <v>52</v>
      </c>
    </row>
    <row r="1025" spans="1:52" ht="30" customHeight="1" x14ac:dyDescent="0.3">
      <c r="A1025" s="65" t="s">
        <v>2102</v>
      </c>
      <c r="B1025" s="65" t="s">
        <v>2103</v>
      </c>
      <c r="C1025" s="65" t="s">
        <v>137</v>
      </c>
      <c r="D1025" s="75">
        <v>3</v>
      </c>
      <c r="E1025" s="80">
        <f>단가대비표!O374</f>
        <v>90000</v>
      </c>
      <c r="F1025" s="79">
        <f t="shared" si="225"/>
        <v>270000</v>
      </c>
      <c r="G1025" s="80">
        <f>단가대비표!P374</f>
        <v>0</v>
      </c>
      <c r="H1025" s="79">
        <f t="shared" si="226"/>
        <v>0</v>
      </c>
      <c r="I1025" s="80">
        <f>단가대비표!V374</f>
        <v>0</v>
      </c>
      <c r="J1025" s="79">
        <f t="shared" si="227"/>
        <v>0</v>
      </c>
      <c r="K1025" s="80">
        <f t="shared" si="228"/>
        <v>90000</v>
      </c>
      <c r="L1025" s="79">
        <f t="shared" si="229"/>
        <v>270000</v>
      </c>
      <c r="M1025" s="65" t="s">
        <v>52</v>
      </c>
      <c r="N1025" s="66" t="s">
        <v>2002</v>
      </c>
      <c r="O1025" s="66" t="s">
        <v>2104</v>
      </c>
      <c r="P1025" s="66" t="s">
        <v>64</v>
      </c>
      <c r="Q1025" s="66" t="s">
        <v>64</v>
      </c>
      <c r="R1025" s="66" t="s">
        <v>63</v>
      </c>
      <c r="S1025" s="76"/>
      <c r="T1025" s="76"/>
      <c r="U1025" s="76"/>
      <c r="V1025" s="76"/>
      <c r="W1025" s="76"/>
      <c r="X1025" s="76"/>
      <c r="Y1025" s="76"/>
      <c r="Z1025" s="76"/>
      <c r="AA1025" s="76"/>
      <c r="AB1025" s="76"/>
      <c r="AC1025" s="76"/>
      <c r="AD1025" s="76"/>
      <c r="AE1025" s="76"/>
      <c r="AF1025" s="76"/>
      <c r="AG1025" s="76"/>
      <c r="AH1025" s="76"/>
      <c r="AI1025" s="76"/>
      <c r="AJ1025" s="76"/>
      <c r="AK1025" s="76"/>
      <c r="AL1025" s="76"/>
      <c r="AM1025" s="76"/>
      <c r="AN1025" s="76"/>
      <c r="AO1025" s="76"/>
      <c r="AP1025" s="76"/>
      <c r="AQ1025" s="76"/>
      <c r="AR1025" s="76"/>
      <c r="AS1025" s="76"/>
      <c r="AT1025" s="76"/>
      <c r="AU1025" s="76"/>
      <c r="AV1025" s="66" t="s">
        <v>52</v>
      </c>
      <c r="AW1025" s="66" t="s">
        <v>2105</v>
      </c>
      <c r="AX1025" s="66" t="s">
        <v>52</v>
      </c>
      <c r="AY1025" s="66" t="s">
        <v>52</v>
      </c>
      <c r="AZ1025" s="66" t="s">
        <v>52</v>
      </c>
    </row>
    <row r="1026" spans="1:52" ht="30" customHeight="1" x14ac:dyDescent="0.3">
      <c r="A1026" s="65" t="s">
        <v>2106</v>
      </c>
      <c r="B1026" s="65" t="s">
        <v>2107</v>
      </c>
      <c r="C1026" s="65" t="s">
        <v>137</v>
      </c>
      <c r="D1026" s="75">
        <v>3</v>
      </c>
      <c r="E1026" s="80">
        <f>단가대비표!O375</f>
        <v>19000</v>
      </c>
      <c r="F1026" s="79">
        <f t="shared" si="225"/>
        <v>57000</v>
      </c>
      <c r="G1026" s="80">
        <f>단가대비표!P375</f>
        <v>0</v>
      </c>
      <c r="H1026" s="79">
        <f t="shared" si="226"/>
        <v>0</v>
      </c>
      <c r="I1026" s="80">
        <f>단가대비표!V375</f>
        <v>0</v>
      </c>
      <c r="J1026" s="79">
        <f t="shared" si="227"/>
        <v>0</v>
      </c>
      <c r="K1026" s="80">
        <f t="shared" si="228"/>
        <v>19000</v>
      </c>
      <c r="L1026" s="79">
        <f t="shared" si="229"/>
        <v>57000</v>
      </c>
      <c r="M1026" s="65" t="s">
        <v>52</v>
      </c>
      <c r="N1026" s="66" t="s">
        <v>2002</v>
      </c>
      <c r="O1026" s="66" t="s">
        <v>2108</v>
      </c>
      <c r="P1026" s="66" t="s">
        <v>64</v>
      </c>
      <c r="Q1026" s="66" t="s">
        <v>64</v>
      </c>
      <c r="R1026" s="66" t="s">
        <v>63</v>
      </c>
      <c r="S1026" s="76"/>
      <c r="T1026" s="76"/>
      <c r="U1026" s="76"/>
      <c r="V1026" s="76"/>
      <c r="W1026" s="76"/>
      <c r="X1026" s="76"/>
      <c r="Y1026" s="76"/>
      <c r="Z1026" s="76"/>
      <c r="AA1026" s="76"/>
      <c r="AB1026" s="76"/>
      <c r="AC1026" s="76"/>
      <c r="AD1026" s="76"/>
      <c r="AE1026" s="76"/>
      <c r="AF1026" s="76"/>
      <c r="AG1026" s="76"/>
      <c r="AH1026" s="76"/>
      <c r="AI1026" s="76"/>
      <c r="AJ1026" s="76"/>
      <c r="AK1026" s="76"/>
      <c r="AL1026" s="76"/>
      <c r="AM1026" s="76"/>
      <c r="AN1026" s="76"/>
      <c r="AO1026" s="76"/>
      <c r="AP1026" s="76"/>
      <c r="AQ1026" s="76"/>
      <c r="AR1026" s="76"/>
      <c r="AS1026" s="76"/>
      <c r="AT1026" s="76"/>
      <c r="AU1026" s="76"/>
      <c r="AV1026" s="66" t="s">
        <v>52</v>
      </c>
      <c r="AW1026" s="66" t="s">
        <v>2109</v>
      </c>
      <c r="AX1026" s="66" t="s">
        <v>52</v>
      </c>
      <c r="AY1026" s="66" t="s">
        <v>52</v>
      </c>
      <c r="AZ1026" s="66" t="s">
        <v>52</v>
      </c>
    </row>
    <row r="1027" spans="1:52" ht="30" customHeight="1" x14ac:dyDescent="0.3">
      <c r="A1027" s="65" t="s">
        <v>1960</v>
      </c>
      <c r="B1027" s="65" t="s">
        <v>2110</v>
      </c>
      <c r="C1027" s="65" t="s">
        <v>137</v>
      </c>
      <c r="D1027" s="75">
        <v>2</v>
      </c>
      <c r="E1027" s="80">
        <f>단가대비표!O376</f>
        <v>8600</v>
      </c>
      <c r="F1027" s="79">
        <f t="shared" si="225"/>
        <v>17200</v>
      </c>
      <c r="G1027" s="80">
        <f>단가대비표!P376</f>
        <v>0</v>
      </c>
      <c r="H1027" s="79">
        <f t="shared" si="226"/>
        <v>0</v>
      </c>
      <c r="I1027" s="80">
        <f>단가대비표!V376</f>
        <v>0</v>
      </c>
      <c r="J1027" s="79">
        <f t="shared" si="227"/>
        <v>0</v>
      </c>
      <c r="K1027" s="80">
        <f t="shared" si="228"/>
        <v>8600</v>
      </c>
      <c r="L1027" s="79">
        <f t="shared" si="229"/>
        <v>17200</v>
      </c>
      <c r="M1027" s="65" t="s">
        <v>52</v>
      </c>
      <c r="N1027" s="66" t="s">
        <v>2002</v>
      </c>
      <c r="O1027" s="66" t="s">
        <v>2111</v>
      </c>
      <c r="P1027" s="66" t="s">
        <v>64</v>
      </c>
      <c r="Q1027" s="66" t="s">
        <v>64</v>
      </c>
      <c r="R1027" s="66" t="s">
        <v>63</v>
      </c>
      <c r="S1027" s="76"/>
      <c r="T1027" s="76"/>
      <c r="U1027" s="76"/>
      <c r="V1027" s="76"/>
      <c r="W1027" s="76"/>
      <c r="X1027" s="76"/>
      <c r="Y1027" s="76"/>
      <c r="Z1027" s="76"/>
      <c r="AA1027" s="76"/>
      <c r="AB1027" s="76"/>
      <c r="AC1027" s="76"/>
      <c r="AD1027" s="76"/>
      <c r="AE1027" s="76"/>
      <c r="AF1027" s="76"/>
      <c r="AG1027" s="76"/>
      <c r="AH1027" s="76"/>
      <c r="AI1027" s="76"/>
      <c r="AJ1027" s="76"/>
      <c r="AK1027" s="76"/>
      <c r="AL1027" s="76"/>
      <c r="AM1027" s="76"/>
      <c r="AN1027" s="76"/>
      <c r="AO1027" s="76"/>
      <c r="AP1027" s="76"/>
      <c r="AQ1027" s="76"/>
      <c r="AR1027" s="76"/>
      <c r="AS1027" s="76"/>
      <c r="AT1027" s="76"/>
      <c r="AU1027" s="76"/>
      <c r="AV1027" s="66" t="s">
        <v>52</v>
      </c>
      <c r="AW1027" s="66" t="s">
        <v>2112</v>
      </c>
      <c r="AX1027" s="66" t="s">
        <v>52</v>
      </c>
      <c r="AY1027" s="66" t="s">
        <v>52</v>
      </c>
      <c r="AZ1027" s="66" t="s">
        <v>52</v>
      </c>
    </row>
    <row r="1028" spans="1:52" ht="30" customHeight="1" x14ac:dyDescent="0.3">
      <c r="A1028" s="65" t="s">
        <v>1960</v>
      </c>
      <c r="B1028" s="65" t="s">
        <v>2113</v>
      </c>
      <c r="C1028" s="65" t="s">
        <v>137</v>
      </c>
      <c r="D1028" s="75">
        <v>1</v>
      </c>
      <c r="E1028" s="80">
        <f>단가대비표!O377</f>
        <v>33300</v>
      </c>
      <c r="F1028" s="79">
        <f t="shared" si="225"/>
        <v>33300</v>
      </c>
      <c r="G1028" s="80">
        <f>단가대비표!P377</f>
        <v>0</v>
      </c>
      <c r="H1028" s="79">
        <f t="shared" si="226"/>
        <v>0</v>
      </c>
      <c r="I1028" s="80">
        <f>단가대비표!V377</f>
        <v>0</v>
      </c>
      <c r="J1028" s="79">
        <f t="shared" si="227"/>
        <v>0</v>
      </c>
      <c r="K1028" s="80">
        <f t="shared" si="228"/>
        <v>33300</v>
      </c>
      <c r="L1028" s="79">
        <f t="shared" si="229"/>
        <v>33300</v>
      </c>
      <c r="M1028" s="65" t="s">
        <v>52</v>
      </c>
      <c r="N1028" s="66" t="s">
        <v>2002</v>
      </c>
      <c r="O1028" s="66" t="s">
        <v>2114</v>
      </c>
      <c r="P1028" s="66" t="s">
        <v>64</v>
      </c>
      <c r="Q1028" s="66" t="s">
        <v>64</v>
      </c>
      <c r="R1028" s="66" t="s">
        <v>63</v>
      </c>
      <c r="S1028" s="76"/>
      <c r="T1028" s="76"/>
      <c r="U1028" s="76"/>
      <c r="V1028" s="76"/>
      <c r="W1028" s="76"/>
      <c r="X1028" s="76"/>
      <c r="Y1028" s="76"/>
      <c r="Z1028" s="76"/>
      <c r="AA1028" s="76"/>
      <c r="AB1028" s="76"/>
      <c r="AC1028" s="76"/>
      <c r="AD1028" s="76"/>
      <c r="AE1028" s="76"/>
      <c r="AF1028" s="76"/>
      <c r="AG1028" s="76"/>
      <c r="AH1028" s="76"/>
      <c r="AI1028" s="76"/>
      <c r="AJ1028" s="76"/>
      <c r="AK1028" s="76"/>
      <c r="AL1028" s="76"/>
      <c r="AM1028" s="76"/>
      <c r="AN1028" s="76"/>
      <c r="AO1028" s="76"/>
      <c r="AP1028" s="76"/>
      <c r="AQ1028" s="76"/>
      <c r="AR1028" s="76"/>
      <c r="AS1028" s="76"/>
      <c r="AT1028" s="76"/>
      <c r="AU1028" s="76"/>
      <c r="AV1028" s="66" t="s">
        <v>52</v>
      </c>
      <c r="AW1028" s="66" t="s">
        <v>2115</v>
      </c>
      <c r="AX1028" s="66" t="s">
        <v>52</v>
      </c>
      <c r="AY1028" s="66" t="s">
        <v>52</v>
      </c>
      <c r="AZ1028" s="66" t="s">
        <v>52</v>
      </c>
    </row>
    <row r="1029" spans="1:52" ht="30" customHeight="1" x14ac:dyDescent="0.3">
      <c r="A1029" s="65" t="s">
        <v>2116</v>
      </c>
      <c r="B1029" s="65" t="s">
        <v>2117</v>
      </c>
      <c r="C1029" s="65" t="s">
        <v>321</v>
      </c>
      <c r="D1029" s="75">
        <v>1</v>
      </c>
      <c r="E1029" s="80">
        <f>단가대비표!O378</f>
        <v>99000</v>
      </c>
      <c r="F1029" s="79">
        <f t="shared" si="225"/>
        <v>99000</v>
      </c>
      <c r="G1029" s="80">
        <f>단가대비표!P378</f>
        <v>0</v>
      </c>
      <c r="H1029" s="79">
        <f t="shared" si="226"/>
        <v>0</v>
      </c>
      <c r="I1029" s="80">
        <f>단가대비표!V378</f>
        <v>0</v>
      </c>
      <c r="J1029" s="79">
        <f t="shared" si="227"/>
        <v>0</v>
      </c>
      <c r="K1029" s="80">
        <f t="shared" si="228"/>
        <v>99000</v>
      </c>
      <c r="L1029" s="79">
        <f t="shared" si="229"/>
        <v>99000</v>
      </c>
      <c r="M1029" s="65" t="s">
        <v>52</v>
      </c>
      <c r="N1029" s="66" t="s">
        <v>2002</v>
      </c>
      <c r="O1029" s="66" t="s">
        <v>2118</v>
      </c>
      <c r="P1029" s="66" t="s">
        <v>64</v>
      </c>
      <c r="Q1029" s="66" t="s">
        <v>64</v>
      </c>
      <c r="R1029" s="66" t="s">
        <v>63</v>
      </c>
      <c r="S1029" s="76"/>
      <c r="T1029" s="76"/>
      <c r="U1029" s="76"/>
      <c r="V1029" s="76"/>
      <c r="W1029" s="76"/>
      <c r="X1029" s="76"/>
      <c r="Y1029" s="76"/>
      <c r="Z1029" s="76"/>
      <c r="AA1029" s="76"/>
      <c r="AB1029" s="76"/>
      <c r="AC1029" s="76"/>
      <c r="AD1029" s="76"/>
      <c r="AE1029" s="76"/>
      <c r="AF1029" s="76"/>
      <c r="AG1029" s="76"/>
      <c r="AH1029" s="76"/>
      <c r="AI1029" s="76"/>
      <c r="AJ1029" s="76"/>
      <c r="AK1029" s="76"/>
      <c r="AL1029" s="76"/>
      <c r="AM1029" s="76"/>
      <c r="AN1029" s="76"/>
      <c r="AO1029" s="76"/>
      <c r="AP1029" s="76"/>
      <c r="AQ1029" s="76"/>
      <c r="AR1029" s="76"/>
      <c r="AS1029" s="76"/>
      <c r="AT1029" s="76"/>
      <c r="AU1029" s="76"/>
      <c r="AV1029" s="66" t="s">
        <v>52</v>
      </c>
      <c r="AW1029" s="66" t="s">
        <v>2119</v>
      </c>
      <c r="AX1029" s="66" t="s">
        <v>52</v>
      </c>
      <c r="AY1029" s="66" t="s">
        <v>52</v>
      </c>
      <c r="AZ1029" s="66" t="s">
        <v>52</v>
      </c>
    </row>
    <row r="1030" spans="1:52" ht="30" customHeight="1" x14ac:dyDescent="0.3">
      <c r="A1030" s="65" t="s">
        <v>2116</v>
      </c>
      <c r="B1030" s="65" t="s">
        <v>2120</v>
      </c>
      <c r="C1030" s="65" t="s">
        <v>321</v>
      </c>
      <c r="D1030" s="75">
        <v>1</v>
      </c>
      <c r="E1030" s="80">
        <f>단가대비표!O379</f>
        <v>347490</v>
      </c>
      <c r="F1030" s="79">
        <f t="shared" si="225"/>
        <v>347490</v>
      </c>
      <c r="G1030" s="80">
        <f>단가대비표!P379</f>
        <v>0</v>
      </c>
      <c r="H1030" s="79">
        <f t="shared" si="226"/>
        <v>0</v>
      </c>
      <c r="I1030" s="80">
        <f>단가대비표!V379</f>
        <v>0</v>
      </c>
      <c r="J1030" s="79">
        <f t="shared" si="227"/>
        <v>0</v>
      </c>
      <c r="K1030" s="80">
        <f t="shared" si="228"/>
        <v>347490</v>
      </c>
      <c r="L1030" s="79">
        <f t="shared" si="229"/>
        <v>347490</v>
      </c>
      <c r="M1030" s="65" t="s">
        <v>52</v>
      </c>
      <c r="N1030" s="66" t="s">
        <v>2002</v>
      </c>
      <c r="O1030" s="66" t="s">
        <v>2121</v>
      </c>
      <c r="P1030" s="66" t="s">
        <v>64</v>
      </c>
      <c r="Q1030" s="66" t="s">
        <v>64</v>
      </c>
      <c r="R1030" s="66" t="s">
        <v>63</v>
      </c>
      <c r="S1030" s="76"/>
      <c r="T1030" s="76"/>
      <c r="U1030" s="76"/>
      <c r="V1030" s="76"/>
      <c r="W1030" s="76"/>
      <c r="X1030" s="76"/>
      <c r="Y1030" s="76"/>
      <c r="Z1030" s="76"/>
      <c r="AA1030" s="76"/>
      <c r="AB1030" s="76"/>
      <c r="AC1030" s="76"/>
      <c r="AD1030" s="76"/>
      <c r="AE1030" s="76"/>
      <c r="AF1030" s="76"/>
      <c r="AG1030" s="76"/>
      <c r="AH1030" s="76"/>
      <c r="AI1030" s="76"/>
      <c r="AJ1030" s="76"/>
      <c r="AK1030" s="76"/>
      <c r="AL1030" s="76"/>
      <c r="AM1030" s="76"/>
      <c r="AN1030" s="76"/>
      <c r="AO1030" s="76"/>
      <c r="AP1030" s="76"/>
      <c r="AQ1030" s="76"/>
      <c r="AR1030" s="76"/>
      <c r="AS1030" s="76"/>
      <c r="AT1030" s="76"/>
      <c r="AU1030" s="76"/>
      <c r="AV1030" s="66" t="s">
        <v>52</v>
      </c>
      <c r="AW1030" s="66" t="s">
        <v>2122</v>
      </c>
      <c r="AX1030" s="66" t="s">
        <v>52</v>
      </c>
      <c r="AY1030" s="66" t="s">
        <v>52</v>
      </c>
      <c r="AZ1030" s="66" t="s">
        <v>52</v>
      </c>
    </row>
    <row r="1031" spans="1:52" ht="30" customHeight="1" x14ac:dyDescent="0.3">
      <c r="A1031" s="65" t="s">
        <v>1487</v>
      </c>
      <c r="B1031" s="65" t="s">
        <v>2123</v>
      </c>
      <c r="C1031" s="65" t="s">
        <v>137</v>
      </c>
      <c r="D1031" s="75">
        <v>2</v>
      </c>
      <c r="E1031" s="80">
        <f>단가대비표!O380</f>
        <v>14400</v>
      </c>
      <c r="F1031" s="79">
        <f t="shared" si="225"/>
        <v>28800</v>
      </c>
      <c r="G1031" s="80">
        <f>단가대비표!P380</f>
        <v>0</v>
      </c>
      <c r="H1031" s="79">
        <f t="shared" si="226"/>
        <v>0</v>
      </c>
      <c r="I1031" s="80">
        <f>단가대비표!V380</f>
        <v>0</v>
      </c>
      <c r="J1031" s="79">
        <f t="shared" si="227"/>
        <v>0</v>
      </c>
      <c r="K1031" s="80">
        <f t="shared" si="228"/>
        <v>14400</v>
      </c>
      <c r="L1031" s="79">
        <f t="shared" si="229"/>
        <v>28800</v>
      </c>
      <c r="M1031" s="65" t="s">
        <v>52</v>
      </c>
      <c r="N1031" s="66" t="s">
        <v>2002</v>
      </c>
      <c r="O1031" s="66" t="s">
        <v>2124</v>
      </c>
      <c r="P1031" s="66" t="s">
        <v>64</v>
      </c>
      <c r="Q1031" s="66" t="s">
        <v>64</v>
      </c>
      <c r="R1031" s="66" t="s">
        <v>63</v>
      </c>
      <c r="S1031" s="76"/>
      <c r="T1031" s="76"/>
      <c r="U1031" s="76"/>
      <c r="V1031" s="76"/>
      <c r="W1031" s="76"/>
      <c r="X1031" s="76"/>
      <c r="Y1031" s="76"/>
      <c r="Z1031" s="76"/>
      <c r="AA1031" s="76"/>
      <c r="AB1031" s="76"/>
      <c r="AC1031" s="76"/>
      <c r="AD1031" s="76"/>
      <c r="AE1031" s="76"/>
      <c r="AF1031" s="76"/>
      <c r="AG1031" s="76"/>
      <c r="AH1031" s="76"/>
      <c r="AI1031" s="76"/>
      <c r="AJ1031" s="76"/>
      <c r="AK1031" s="76"/>
      <c r="AL1031" s="76"/>
      <c r="AM1031" s="76"/>
      <c r="AN1031" s="76"/>
      <c r="AO1031" s="76"/>
      <c r="AP1031" s="76"/>
      <c r="AQ1031" s="76"/>
      <c r="AR1031" s="76"/>
      <c r="AS1031" s="76"/>
      <c r="AT1031" s="76"/>
      <c r="AU1031" s="76"/>
      <c r="AV1031" s="66" t="s">
        <v>52</v>
      </c>
      <c r="AW1031" s="66" t="s">
        <v>2125</v>
      </c>
      <c r="AX1031" s="66" t="s">
        <v>52</v>
      </c>
      <c r="AY1031" s="66" t="s">
        <v>52</v>
      </c>
      <c r="AZ1031" s="66" t="s">
        <v>52</v>
      </c>
    </row>
    <row r="1032" spans="1:52" ht="30" customHeight="1" x14ac:dyDescent="0.3">
      <c r="A1032" s="65" t="s">
        <v>1491</v>
      </c>
      <c r="B1032" s="65" t="s">
        <v>1492</v>
      </c>
      <c r="C1032" s="65" t="s">
        <v>137</v>
      </c>
      <c r="D1032" s="75">
        <v>1</v>
      </c>
      <c r="E1032" s="80">
        <f>단가대비표!O381</f>
        <v>10200</v>
      </c>
      <c r="F1032" s="79">
        <f t="shared" si="225"/>
        <v>10200</v>
      </c>
      <c r="G1032" s="80">
        <f>단가대비표!P381</f>
        <v>0</v>
      </c>
      <c r="H1032" s="79">
        <f t="shared" si="226"/>
        <v>0</v>
      </c>
      <c r="I1032" s="80">
        <f>단가대비표!V381</f>
        <v>0</v>
      </c>
      <c r="J1032" s="79">
        <f t="shared" si="227"/>
        <v>0</v>
      </c>
      <c r="K1032" s="80">
        <f t="shared" si="228"/>
        <v>10200</v>
      </c>
      <c r="L1032" s="79">
        <f t="shared" si="229"/>
        <v>10200</v>
      </c>
      <c r="M1032" s="65" t="s">
        <v>52</v>
      </c>
      <c r="N1032" s="66" t="s">
        <v>2002</v>
      </c>
      <c r="O1032" s="66" t="s">
        <v>2126</v>
      </c>
      <c r="P1032" s="66" t="s">
        <v>64</v>
      </c>
      <c r="Q1032" s="66" t="s">
        <v>64</v>
      </c>
      <c r="R1032" s="66" t="s">
        <v>63</v>
      </c>
      <c r="S1032" s="76"/>
      <c r="T1032" s="76"/>
      <c r="U1032" s="76"/>
      <c r="V1032" s="76"/>
      <c r="W1032" s="76"/>
      <c r="X1032" s="76"/>
      <c r="Y1032" s="76"/>
      <c r="Z1032" s="76"/>
      <c r="AA1032" s="76"/>
      <c r="AB1032" s="76"/>
      <c r="AC1032" s="76"/>
      <c r="AD1032" s="76"/>
      <c r="AE1032" s="76"/>
      <c r="AF1032" s="76"/>
      <c r="AG1032" s="76"/>
      <c r="AH1032" s="76"/>
      <c r="AI1032" s="76"/>
      <c r="AJ1032" s="76"/>
      <c r="AK1032" s="76"/>
      <c r="AL1032" s="76"/>
      <c r="AM1032" s="76"/>
      <c r="AN1032" s="76"/>
      <c r="AO1032" s="76"/>
      <c r="AP1032" s="76"/>
      <c r="AQ1032" s="76"/>
      <c r="AR1032" s="76"/>
      <c r="AS1032" s="76"/>
      <c r="AT1032" s="76"/>
      <c r="AU1032" s="76"/>
      <c r="AV1032" s="66" t="s">
        <v>52</v>
      </c>
      <c r="AW1032" s="66" t="s">
        <v>2127</v>
      </c>
      <c r="AX1032" s="66" t="s">
        <v>52</v>
      </c>
      <c r="AY1032" s="66" t="s">
        <v>52</v>
      </c>
      <c r="AZ1032" s="66" t="s">
        <v>52</v>
      </c>
    </row>
    <row r="1033" spans="1:52" ht="30" customHeight="1" x14ac:dyDescent="0.3">
      <c r="A1033" s="65" t="s">
        <v>1495</v>
      </c>
      <c r="B1033" s="65" t="s">
        <v>1496</v>
      </c>
      <c r="C1033" s="65" t="s">
        <v>137</v>
      </c>
      <c r="D1033" s="75">
        <v>2</v>
      </c>
      <c r="E1033" s="80">
        <f>단가대비표!O382</f>
        <v>5800</v>
      </c>
      <c r="F1033" s="79">
        <f t="shared" si="225"/>
        <v>11600</v>
      </c>
      <c r="G1033" s="80">
        <f>단가대비표!P382</f>
        <v>0</v>
      </c>
      <c r="H1033" s="79">
        <f t="shared" si="226"/>
        <v>0</v>
      </c>
      <c r="I1033" s="80">
        <f>단가대비표!V382</f>
        <v>0</v>
      </c>
      <c r="J1033" s="79">
        <f t="shared" si="227"/>
        <v>0</v>
      </c>
      <c r="K1033" s="80">
        <f t="shared" si="228"/>
        <v>5800</v>
      </c>
      <c r="L1033" s="79">
        <f t="shared" si="229"/>
        <v>11600</v>
      </c>
      <c r="M1033" s="65" t="s">
        <v>52</v>
      </c>
      <c r="N1033" s="66" t="s">
        <v>2002</v>
      </c>
      <c r="O1033" s="66" t="s">
        <v>2128</v>
      </c>
      <c r="P1033" s="66" t="s">
        <v>64</v>
      </c>
      <c r="Q1033" s="66" t="s">
        <v>64</v>
      </c>
      <c r="R1033" s="66" t="s">
        <v>63</v>
      </c>
      <c r="S1033" s="76"/>
      <c r="T1033" s="76"/>
      <c r="U1033" s="76"/>
      <c r="V1033" s="76"/>
      <c r="W1033" s="76"/>
      <c r="X1033" s="76"/>
      <c r="Y1033" s="76"/>
      <c r="Z1033" s="76"/>
      <c r="AA1033" s="76"/>
      <c r="AB1033" s="76"/>
      <c r="AC1033" s="76"/>
      <c r="AD1033" s="76"/>
      <c r="AE1033" s="76"/>
      <c r="AF1033" s="76"/>
      <c r="AG1033" s="76"/>
      <c r="AH1033" s="76"/>
      <c r="AI1033" s="76"/>
      <c r="AJ1033" s="76"/>
      <c r="AK1033" s="76"/>
      <c r="AL1033" s="76"/>
      <c r="AM1033" s="76"/>
      <c r="AN1033" s="76"/>
      <c r="AO1033" s="76"/>
      <c r="AP1033" s="76"/>
      <c r="AQ1033" s="76"/>
      <c r="AR1033" s="76"/>
      <c r="AS1033" s="76"/>
      <c r="AT1033" s="76"/>
      <c r="AU1033" s="76"/>
      <c r="AV1033" s="66" t="s">
        <v>52</v>
      </c>
      <c r="AW1033" s="66" t="s">
        <v>2129</v>
      </c>
      <c r="AX1033" s="66" t="s">
        <v>52</v>
      </c>
      <c r="AY1033" s="66" t="s">
        <v>52</v>
      </c>
      <c r="AZ1033" s="66" t="s">
        <v>52</v>
      </c>
    </row>
    <row r="1034" spans="1:52" ht="30" customHeight="1" x14ac:dyDescent="0.3">
      <c r="A1034" s="65" t="s">
        <v>1499</v>
      </c>
      <c r="B1034" s="65" t="s">
        <v>1500</v>
      </c>
      <c r="C1034" s="65" t="s">
        <v>137</v>
      </c>
      <c r="D1034" s="75">
        <v>3</v>
      </c>
      <c r="E1034" s="80">
        <f>단가대비표!O383</f>
        <v>3100</v>
      </c>
      <c r="F1034" s="79">
        <f t="shared" si="225"/>
        <v>9300</v>
      </c>
      <c r="G1034" s="80">
        <f>단가대비표!P383</f>
        <v>0</v>
      </c>
      <c r="H1034" s="79">
        <f t="shared" si="226"/>
        <v>0</v>
      </c>
      <c r="I1034" s="80">
        <f>단가대비표!V383</f>
        <v>0</v>
      </c>
      <c r="J1034" s="79">
        <f t="shared" si="227"/>
        <v>0</v>
      </c>
      <c r="K1034" s="80">
        <f t="shared" si="228"/>
        <v>3100</v>
      </c>
      <c r="L1034" s="79">
        <f t="shared" si="229"/>
        <v>9300</v>
      </c>
      <c r="M1034" s="65" t="s">
        <v>52</v>
      </c>
      <c r="N1034" s="66" t="s">
        <v>2002</v>
      </c>
      <c r="O1034" s="66" t="s">
        <v>2130</v>
      </c>
      <c r="P1034" s="66" t="s">
        <v>64</v>
      </c>
      <c r="Q1034" s="66" t="s">
        <v>64</v>
      </c>
      <c r="R1034" s="66" t="s">
        <v>63</v>
      </c>
      <c r="S1034" s="76"/>
      <c r="T1034" s="76"/>
      <c r="U1034" s="76"/>
      <c r="V1034" s="76"/>
      <c r="W1034" s="76"/>
      <c r="X1034" s="76"/>
      <c r="Y1034" s="76"/>
      <c r="Z1034" s="76"/>
      <c r="AA1034" s="76"/>
      <c r="AB1034" s="76"/>
      <c r="AC1034" s="76"/>
      <c r="AD1034" s="76"/>
      <c r="AE1034" s="76"/>
      <c r="AF1034" s="76"/>
      <c r="AG1034" s="76"/>
      <c r="AH1034" s="76"/>
      <c r="AI1034" s="76"/>
      <c r="AJ1034" s="76"/>
      <c r="AK1034" s="76"/>
      <c r="AL1034" s="76"/>
      <c r="AM1034" s="76"/>
      <c r="AN1034" s="76"/>
      <c r="AO1034" s="76"/>
      <c r="AP1034" s="76"/>
      <c r="AQ1034" s="76"/>
      <c r="AR1034" s="76"/>
      <c r="AS1034" s="76"/>
      <c r="AT1034" s="76"/>
      <c r="AU1034" s="76"/>
      <c r="AV1034" s="66" t="s">
        <v>52</v>
      </c>
      <c r="AW1034" s="66" t="s">
        <v>2131</v>
      </c>
      <c r="AX1034" s="66" t="s">
        <v>52</v>
      </c>
      <c r="AY1034" s="66" t="s">
        <v>52</v>
      </c>
      <c r="AZ1034" s="66" t="s">
        <v>52</v>
      </c>
    </row>
    <row r="1035" spans="1:52" ht="30" customHeight="1" x14ac:dyDescent="0.3">
      <c r="A1035" s="65" t="s">
        <v>1511</v>
      </c>
      <c r="B1035" s="65" t="s">
        <v>2132</v>
      </c>
      <c r="C1035" s="65" t="s">
        <v>137</v>
      </c>
      <c r="D1035" s="75">
        <v>16</v>
      </c>
      <c r="E1035" s="80">
        <f>단가대비표!O384</f>
        <v>7000</v>
      </c>
      <c r="F1035" s="79">
        <f t="shared" si="225"/>
        <v>112000</v>
      </c>
      <c r="G1035" s="80">
        <f>단가대비표!P384</f>
        <v>0</v>
      </c>
      <c r="H1035" s="79">
        <f t="shared" si="226"/>
        <v>0</v>
      </c>
      <c r="I1035" s="80">
        <f>단가대비표!V384</f>
        <v>0</v>
      </c>
      <c r="J1035" s="79">
        <f t="shared" si="227"/>
        <v>0</v>
      </c>
      <c r="K1035" s="80">
        <f t="shared" si="228"/>
        <v>7000</v>
      </c>
      <c r="L1035" s="79">
        <f t="shared" si="229"/>
        <v>112000</v>
      </c>
      <c r="M1035" s="65" t="s">
        <v>52</v>
      </c>
      <c r="N1035" s="66" t="s">
        <v>2002</v>
      </c>
      <c r="O1035" s="66" t="s">
        <v>2133</v>
      </c>
      <c r="P1035" s="66" t="s">
        <v>64</v>
      </c>
      <c r="Q1035" s="66" t="s">
        <v>64</v>
      </c>
      <c r="R1035" s="66" t="s">
        <v>63</v>
      </c>
      <c r="S1035" s="76"/>
      <c r="T1035" s="76"/>
      <c r="U1035" s="76"/>
      <c r="V1035" s="76"/>
      <c r="W1035" s="76"/>
      <c r="X1035" s="76"/>
      <c r="Y1035" s="76"/>
      <c r="Z1035" s="76"/>
      <c r="AA1035" s="76"/>
      <c r="AB1035" s="76"/>
      <c r="AC1035" s="76"/>
      <c r="AD1035" s="76"/>
      <c r="AE1035" s="76"/>
      <c r="AF1035" s="76"/>
      <c r="AG1035" s="76"/>
      <c r="AH1035" s="76"/>
      <c r="AI1035" s="76"/>
      <c r="AJ1035" s="76"/>
      <c r="AK1035" s="76"/>
      <c r="AL1035" s="76"/>
      <c r="AM1035" s="76"/>
      <c r="AN1035" s="76"/>
      <c r="AO1035" s="76"/>
      <c r="AP1035" s="76"/>
      <c r="AQ1035" s="76"/>
      <c r="AR1035" s="76"/>
      <c r="AS1035" s="76"/>
      <c r="AT1035" s="76"/>
      <c r="AU1035" s="76"/>
      <c r="AV1035" s="66" t="s">
        <v>52</v>
      </c>
      <c r="AW1035" s="66" t="s">
        <v>2134</v>
      </c>
      <c r="AX1035" s="66" t="s">
        <v>52</v>
      </c>
      <c r="AY1035" s="66" t="s">
        <v>52</v>
      </c>
      <c r="AZ1035" s="66" t="s">
        <v>52</v>
      </c>
    </row>
    <row r="1036" spans="1:52" ht="30" customHeight="1" x14ac:dyDescent="0.3">
      <c r="A1036" s="65" t="s">
        <v>1515</v>
      </c>
      <c r="B1036" s="65" t="s">
        <v>1516</v>
      </c>
      <c r="C1036" s="65" t="s">
        <v>692</v>
      </c>
      <c r="D1036" s="75">
        <v>0.24</v>
      </c>
      <c r="E1036" s="80">
        <f>단가대비표!O385</f>
        <v>14400</v>
      </c>
      <c r="F1036" s="79">
        <f t="shared" si="225"/>
        <v>3456</v>
      </c>
      <c r="G1036" s="80">
        <f>단가대비표!P385</f>
        <v>0</v>
      </c>
      <c r="H1036" s="79">
        <f t="shared" si="226"/>
        <v>0</v>
      </c>
      <c r="I1036" s="80">
        <f>단가대비표!V385</f>
        <v>0</v>
      </c>
      <c r="J1036" s="79">
        <f t="shared" si="227"/>
        <v>0</v>
      </c>
      <c r="K1036" s="80">
        <f t="shared" si="228"/>
        <v>14400</v>
      </c>
      <c r="L1036" s="79">
        <f t="shared" si="229"/>
        <v>3456</v>
      </c>
      <c r="M1036" s="65" t="s">
        <v>52</v>
      </c>
      <c r="N1036" s="66" t="s">
        <v>2002</v>
      </c>
      <c r="O1036" s="66" t="s">
        <v>2135</v>
      </c>
      <c r="P1036" s="66" t="s">
        <v>64</v>
      </c>
      <c r="Q1036" s="66" t="s">
        <v>64</v>
      </c>
      <c r="R1036" s="66" t="s">
        <v>63</v>
      </c>
      <c r="S1036" s="76"/>
      <c r="T1036" s="76"/>
      <c r="U1036" s="76"/>
      <c r="V1036" s="76"/>
      <c r="W1036" s="76"/>
      <c r="X1036" s="76"/>
      <c r="Y1036" s="76"/>
      <c r="Z1036" s="76"/>
      <c r="AA1036" s="76"/>
      <c r="AB1036" s="76"/>
      <c r="AC1036" s="76"/>
      <c r="AD1036" s="76"/>
      <c r="AE1036" s="76"/>
      <c r="AF1036" s="76"/>
      <c r="AG1036" s="76"/>
      <c r="AH1036" s="76"/>
      <c r="AI1036" s="76"/>
      <c r="AJ1036" s="76"/>
      <c r="AK1036" s="76"/>
      <c r="AL1036" s="76"/>
      <c r="AM1036" s="76"/>
      <c r="AN1036" s="76"/>
      <c r="AO1036" s="76"/>
      <c r="AP1036" s="76"/>
      <c r="AQ1036" s="76"/>
      <c r="AR1036" s="76"/>
      <c r="AS1036" s="76"/>
      <c r="AT1036" s="76"/>
      <c r="AU1036" s="76"/>
      <c r="AV1036" s="66" t="s">
        <v>52</v>
      </c>
      <c r="AW1036" s="66" t="s">
        <v>2136</v>
      </c>
      <c r="AX1036" s="66" t="s">
        <v>52</v>
      </c>
      <c r="AY1036" s="66" t="s">
        <v>52</v>
      </c>
      <c r="AZ1036" s="66" t="s">
        <v>52</v>
      </c>
    </row>
    <row r="1037" spans="1:52" ht="30" customHeight="1" x14ac:dyDescent="0.3">
      <c r="A1037" s="65" t="s">
        <v>1519</v>
      </c>
      <c r="B1037" s="65" t="s">
        <v>1520</v>
      </c>
      <c r="C1037" s="65" t="s">
        <v>137</v>
      </c>
      <c r="D1037" s="75">
        <v>2</v>
      </c>
      <c r="E1037" s="80">
        <f>단가대비표!O386</f>
        <v>3600</v>
      </c>
      <c r="F1037" s="79">
        <f t="shared" si="225"/>
        <v>7200</v>
      </c>
      <c r="G1037" s="80">
        <f>단가대비표!P386</f>
        <v>0</v>
      </c>
      <c r="H1037" s="79">
        <f t="shared" si="226"/>
        <v>0</v>
      </c>
      <c r="I1037" s="80">
        <f>단가대비표!V386</f>
        <v>0</v>
      </c>
      <c r="J1037" s="79">
        <f t="shared" si="227"/>
        <v>0</v>
      </c>
      <c r="K1037" s="80">
        <f t="shared" si="228"/>
        <v>3600</v>
      </c>
      <c r="L1037" s="79">
        <f t="shared" si="229"/>
        <v>7200</v>
      </c>
      <c r="M1037" s="65" t="s">
        <v>52</v>
      </c>
      <c r="N1037" s="66" t="s">
        <v>2002</v>
      </c>
      <c r="O1037" s="66" t="s">
        <v>2137</v>
      </c>
      <c r="P1037" s="66" t="s">
        <v>64</v>
      </c>
      <c r="Q1037" s="66" t="s">
        <v>64</v>
      </c>
      <c r="R1037" s="66" t="s">
        <v>63</v>
      </c>
      <c r="S1037" s="76"/>
      <c r="T1037" s="76"/>
      <c r="U1037" s="76"/>
      <c r="V1037" s="76"/>
      <c r="W1037" s="76"/>
      <c r="X1037" s="76"/>
      <c r="Y1037" s="76"/>
      <c r="Z1037" s="76"/>
      <c r="AA1037" s="76"/>
      <c r="AB1037" s="76"/>
      <c r="AC1037" s="76"/>
      <c r="AD1037" s="76"/>
      <c r="AE1037" s="76"/>
      <c r="AF1037" s="76"/>
      <c r="AG1037" s="76"/>
      <c r="AH1037" s="76"/>
      <c r="AI1037" s="76"/>
      <c r="AJ1037" s="76"/>
      <c r="AK1037" s="76"/>
      <c r="AL1037" s="76"/>
      <c r="AM1037" s="76"/>
      <c r="AN1037" s="76"/>
      <c r="AO1037" s="76"/>
      <c r="AP1037" s="76"/>
      <c r="AQ1037" s="76"/>
      <c r="AR1037" s="76"/>
      <c r="AS1037" s="76"/>
      <c r="AT1037" s="76"/>
      <c r="AU1037" s="76"/>
      <c r="AV1037" s="66" t="s">
        <v>52</v>
      </c>
      <c r="AW1037" s="66" t="s">
        <v>2138</v>
      </c>
      <c r="AX1037" s="66" t="s">
        <v>52</v>
      </c>
      <c r="AY1037" s="66" t="s">
        <v>52</v>
      </c>
      <c r="AZ1037" s="66" t="s">
        <v>52</v>
      </c>
    </row>
    <row r="1038" spans="1:52" ht="30" customHeight="1" x14ac:dyDescent="0.3">
      <c r="A1038" s="65" t="s">
        <v>1519</v>
      </c>
      <c r="B1038" s="65" t="s">
        <v>1523</v>
      </c>
      <c r="C1038" s="65" t="s">
        <v>137</v>
      </c>
      <c r="D1038" s="75">
        <v>3</v>
      </c>
      <c r="E1038" s="80">
        <f>단가대비표!O387</f>
        <v>4680</v>
      </c>
      <c r="F1038" s="79">
        <f t="shared" si="225"/>
        <v>14040</v>
      </c>
      <c r="G1038" s="80">
        <f>단가대비표!P387</f>
        <v>0</v>
      </c>
      <c r="H1038" s="79">
        <f t="shared" si="226"/>
        <v>0</v>
      </c>
      <c r="I1038" s="80">
        <f>단가대비표!V387</f>
        <v>0</v>
      </c>
      <c r="J1038" s="79">
        <f t="shared" si="227"/>
        <v>0</v>
      </c>
      <c r="K1038" s="80">
        <f t="shared" si="228"/>
        <v>4680</v>
      </c>
      <c r="L1038" s="79">
        <f t="shared" si="229"/>
        <v>14040</v>
      </c>
      <c r="M1038" s="65" t="s">
        <v>52</v>
      </c>
      <c r="N1038" s="66" t="s">
        <v>2002</v>
      </c>
      <c r="O1038" s="66" t="s">
        <v>2139</v>
      </c>
      <c r="P1038" s="66" t="s">
        <v>64</v>
      </c>
      <c r="Q1038" s="66" t="s">
        <v>64</v>
      </c>
      <c r="R1038" s="66" t="s">
        <v>63</v>
      </c>
      <c r="S1038" s="76"/>
      <c r="T1038" s="76"/>
      <c r="U1038" s="76"/>
      <c r="V1038" s="76"/>
      <c r="W1038" s="76"/>
      <c r="X1038" s="76"/>
      <c r="Y1038" s="76"/>
      <c r="Z1038" s="76"/>
      <c r="AA1038" s="76"/>
      <c r="AB1038" s="76"/>
      <c r="AC1038" s="76"/>
      <c r="AD1038" s="76"/>
      <c r="AE1038" s="76"/>
      <c r="AF1038" s="76"/>
      <c r="AG1038" s="76"/>
      <c r="AH1038" s="76"/>
      <c r="AI1038" s="76"/>
      <c r="AJ1038" s="76"/>
      <c r="AK1038" s="76"/>
      <c r="AL1038" s="76"/>
      <c r="AM1038" s="76"/>
      <c r="AN1038" s="76"/>
      <c r="AO1038" s="76"/>
      <c r="AP1038" s="76"/>
      <c r="AQ1038" s="76"/>
      <c r="AR1038" s="76"/>
      <c r="AS1038" s="76"/>
      <c r="AT1038" s="76"/>
      <c r="AU1038" s="76"/>
      <c r="AV1038" s="66" t="s">
        <v>52</v>
      </c>
      <c r="AW1038" s="66" t="s">
        <v>2140</v>
      </c>
      <c r="AX1038" s="66" t="s">
        <v>52</v>
      </c>
      <c r="AY1038" s="66" t="s">
        <v>52</v>
      </c>
      <c r="AZ1038" s="66" t="s">
        <v>52</v>
      </c>
    </row>
    <row r="1039" spans="1:52" ht="30" customHeight="1" x14ac:dyDescent="0.3">
      <c r="A1039" s="65" t="s">
        <v>1526</v>
      </c>
      <c r="B1039" s="65" t="s">
        <v>1527</v>
      </c>
      <c r="C1039" s="65" t="s">
        <v>137</v>
      </c>
      <c r="D1039" s="75">
        <v>6</v>
      </c>
      <c r="E1039" s="80">
        <f>단가대비표!O388</f>
        <v>1890</v>
      </c>
      <c r="F1039" s="79">
        <f t="shared" si="225"/>
        <v>11340</v>
      </c>
      <c r="G1039" s="80">
        <f>단가대비표!P388</f>
        <v>0</v>
      </c>
      <c r="H1039" s="79">
        <f t="shared" si="226"/>
        <v>0</v>
      </c>
      <c r="I1039" s="80">
        <f>단가대비표!V388</f>
        <v>0</v>
      </c>
      <c r="J1039" s="79">
        <f t="shared" si="227"/>
        <v>0</v>
      </c>
      <c r="K1039" s="80">
        <f t="shared" si="228"/>
        <v>1890</v>
      </c>
      <c r="L1039" s="79">
        <f t="shared" si="229"/>
        <v>11340</v>
      </c>
      <c r="M1039" s="65" t="s">
        <v>52</v>
      </c>
      <c r="N1039" s="66" t="s">
        <v>2002</v>
      </c>
      <c r="O1039" s="66" t="s">
        <v>2141</v>
      </c>
      <c r="P1039" s="66" t="s">
        <v>64</v>
      </c>
      <c r="Q1039" s="66" t="s">
        <v>64</v>
      </c>
      <c r="R1039" s="66" t="s">
        <v>63</v>
      </c>
      <c r="S1039" s="76"/>
      <c r="T1039" s="76"/>
      <c r="U1039" s="76"/>
      <c r="V1039" s="76"/>
      <c r="W1039" s="76"/>
      <c r="X1039" s="76"/>
      <c r="Y1039" s="76"/>
      <c r="Z1039" s="76"/>
      <c r="AA1039" s="76"/>
      <c r="AB1039" s="76"/>
      <c r="AC1039" s="76"/>
      <c r="AD1039" s="76"/>
      <c r="AE1039" s="76"/>
      <c r="AF1039" s="76"/>
      <c r="AG1039" s="76"/>
      <c r="AH1039" s="76"/>
      <c r="AI1039" s="76"/>
      <c r="AJ1039" s="76"/>
      <c r="AK1039" s="76"/>
      <c r="AL1039" s="76"/>
      <c r="AM1039" s="76"/>
      <c r="AN1039" s="76"/>
      <c r="AO1039" s="76"/>
      <c r="AP1039" s="76"/>
      <c r="AQ1039" s="76"/>
      <c r="AR1039" s="76"/>
      <c r="AS1039" s="76"/>
      <c r="AT1039" s="76"/>
      <c r="AU1039" s="76"/>
      <c r="AV1039" s="66" t="s">
        <v>52</v>
      </c>
      <c r="AW1039" s="66" t="s">
        <v>2142</v>
      </c>
      <c r="AX1039" s="66" t="s">
        <v>52</v>
      </c>
      <c r="AY1039" s="66" t="s">
        <v>52</v>
      </c>
      <c r="AZ1039" s="66" t="s">
        <v>52</v>
      </c>
    </row>
    <row r="1040" spans="1:52" ht="30" customHeight="1" x14ac:dyDescent="0.3">
      <c r="A1040" s="65" t="s">
        <v>2143</v>
      </c>
      <c r="B1040" s="65" t="s">
        <v>2144</v>
      </c>
      <c r="C1040" s="65" t="s">
        <v>137</v>
      </c>
      <c r="D1040" s="75">
        <v>1</v>
      </c>
      <c r="E1040" s="80">
        <f>단가대비표!O389</f>
        <v>11180</v>
      </c>
      <c r="F1040" s="79">
        <f t="shared" si="225"/>
        <v>11180</v>
      </c>
      <c r="G1040" s="80">
        <f>단가대비표!P389</f>
        <v>0</v>
      </c>
      <c r="H1040" s="79">
        <f t="shared" si="226"/>
        <v>0</v>
      </c>
      <c r="I1040" s="80">
        <f>단가대비표!V389</f>
        <v>0</v>
      </c>
      <c r="J1040" s="79">
        <f t="shared" si="227"/>
        <v>0</v>
      </c>
      <c r="K1040" s="80">
        <f t="shared" si="228"/>
        <v>11180</v>
      </c>
      <c r="L1040" s="79">
        <f t="shared" si="229"/>
        <v>11180</v>
      </c>
      <c r="M1040" s="65" t="s">
        <v>52</v>
      </c>
      <c r="N1040" s="66" t="s">
        <v>2002</v>
      </c>
      <c r="O1040" s="66" t="s">
        <v>2145</v>
      </c>
      <c r="P1040" s="66" t="s">
        <v>64</v>
      </c>
      <c r="Q1040" s="66" t="s">
        <v>64</v>
      </c>
      <c r="R1040" s="66" t="s">
        <v>63</v>
      </c>
      <c r="S1040" s="76"/>
      <c r="T1040" s="76"/>
      <c r="U1040" s="76"/>
      <c r="V1040" s="76"/>
      <c r="W1040" s="76"/>
      <c r="X1040" s="76"/>
      <c r="Y1040" s="76"/>
      <c r="Z1040" s="76"/>
      <c r="AA1040" s="76"/>
      <c r="AB1040" s="76"/>
      <c r="AC1040" s="76"/>
      <c r="AD1040" s="76"/>
      <c r="AE1040" s="76"/>
      <c r="AF1040" s="76"/>
      <c r="AG1040" s="76"/>
      <c r="AH1040" s="76"/>
      <c r="AI1040" s="76"/>
      <c r="AJ1040" s="76"/>
      <c r="AK1040" s="76"/>
      <c r="AL1040" s="76"/>
      <c r="AM1040" s="76"/>
      <c r="AN1040" s="76"/>
      <c r="AO1040" s="76"/>
      <c r="AP1040" s="76"/>
      <c r="AQ1040" s="76"/>
      <c r="AR1040" s="76"/>
      <c r="AS1040" s="76"/>
      <c r="AT1040" s="76"/>
      <c r="AU1040" s="76"/>
      <c r="AV1040" s="66" t="s">
        <v>52</v>
      </c>
      <c r="AW1040" s="66" t="s">
        <v>2146</v>
      </c>
      <c r="AX1040" s="66" t="s">
        <v>52</v>
      </c>
      <c r="AY1040" s="66" t="s">
        <v>52</v>
      </c>
      <c r="AZ1040" s="66" t="s">
        <v>52</v>
      </c>
    </row>
    <row r="1041" spans="1:52" ht="30" customHeight="1" x14ac:dyDescent="0.3">
      <c r="A1041" s="65" t="s">
        <v>1530</v>
      </c>
      <c r="B1041" s="65" t="s">
        <v>1531</v>
      </c>
      <c r="C1041" s="65" t="s">
        <v>137</v>
      </c>
      <c r="D1041" s="75">
        <v>2</v>
      </c>
      <c r="E1041" s="80">
        <f>단가대비표!O390</f>
        <v>13700</v>
      </c>
      <c r="F1041" s="79">
        <f t="shared" si="225"/>
        <v>27400</v>
      </c>
      <c r="G1041" s="80">
        <f>단가대비표!P390</f>
        <v>0</v>
      </c>
      <c r="H1041" s="79">
        <f t="shared" si="226"/>
        <v>0</v>
      </c>
      <c r="I1041" s="80">
        <f>단가대비표!V390</f>
        <v>0</v>
      </c>
      <c r="J1041" s="79">
        <f t="shared" si="227"/>
        <v>0</v>
      </c>
      <c r="K1041" s="80">
        <f t="shared" si="228"/>
        <v>13700</v>
      </c>
      <c r="L1041" s="79">
        <f t="shared" si="229"/>
        <v>27400</v>
      </c>
      <c r="M1041" s="65" t="s">
        <v>52</v>
      </c>
      <c r="N1041" s="66" t="s">
        <v>2002</v>
      </c>
      <c r="O1041" s="66" t="s">
        <v>2147</v>
      </c>
      <c r="P1041" s="66" t="s">
        <v>64</v>
      </c>
      <c r="Q1041" s="66" t="s">
        <v>64</v>
      </c>
      <c r="R1041" s="66" t="s">
        <v>63</v>
      </c>
      <c r="S1041" s="76"/>
      <c r="T1041" s="76"/>
      <c r="U1041" s="76"/>
      <c r="V1041" s="76"/>
      <c r="W1041" s="76"/>
      <c r="X1041" s="76"/>
      <c r="Y1041" s="76"/>
      <c r="Z1041" s="76"/>
      <c r="AA1041" s="76"/>
      <c r="AB1041" s="76"/>
      <c r="AC1041" s="76"/>
      <c r="AD1041" s="76"/>
      <c r="AE1041" s="76"/>
      <c r="AF1041" s="76"/>
      <c r="AG1041" s="76"/>
      <c r="AH1041" s="76"/>
      <c r="AI1041" s="76"/>
      <c r="AJ1041" s="76"/>
      <c r="AK1041" s="76"/>
      <c r="AL1041" s="76"/>
      <c r="AM1041" s="76"/>
      <c r="AN1041" s="76"/>
      <c r="AO1041" s="76"/>
      <c r="AP1041" s="76"/>
      <c r="AQ1041" s="76"/>
      <c r="AR1041" s="76"/>
      <c r="AS1041" s="76"/>
      <c r="AT1041" s="76"/>
      <c r="AU1041" s="76"/>
      <c r="AV1041" s="66" t="s">
        <v>52</v>
      </c>
      <c r="AW1041" s="66" t="s">
        <v>2148</v>
      </c>
      <c r="AX1041" s="66" t="s">
        <v>52</v>
      </c>
      <c r="AY1041" s="66" t="s">
        <v>52</v>
      </c>
      <c r="AZ1041" s="66" t="s">
        <v>52</v>
      </c>
    </row>
    <row r="1042" spans="1:52" ht="30" customHeight="1" x14ac:dyDescent="0.3">
      <c r="A1042" s="65" t="s">
        <v>1530</v>
      </c>
      <c r="B1042" s="65" t="s">
        <v>1534</v>
      </c>
      <c r="C1042" s="65" t="s">
        <v>137</v>
      </c>
      <c r="D1042" s="75">
        <v>2</v>
      </c>
      <c r="E1042" s="80">
        <f>단가대비표!O391</f>
        <v>19560</v>
      </c>
      <c r="F1042" s="79">
        <f t="shared" si="225"/>
        <v>39120</v>
      </c>
      <c r="G1042" s="80">
        <f>단가대비표!P391</f>
        <v>0</v>
      </c>
      <c r="H1042" s="79">
        <f t="shared" si="226"/>
        <v>0</v>
      </c>
      <c r="I1042" s="80">
        <f>단가대비표!V391</f>
        <v>0</v>
      </c>
      <c r="J1042" s="79">
        <f t="shared" si="227"/>
        <v>0</v>
      </c>
      <c r="K1042" s="80">
        <f t="shared" si="228"/>
        <v>19560</v>
      </c>
      <c r="L1042" s="79">
        <f t="shared" si="229"/>
        <v>39120</v>
      </c>
      <c r="M1042" s="65" t="s">
        <v>52</v>
      </c>
      <c r="N1042" s="66" t="s">
        <v>2002</v>
      </c>
      <c r="O1042" s="66" t="s">
        <v>2149</v>
      </c>
      <c r="P1042" s="66" t="s">
        <v>64</v>
      </c>
      <c r="Q1042" s="66" t="s">
        <v>64</v>
      </c>
      <c r="R1042" s="66" t="s">
        <v>63</v>
      </c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  <c r="AF1042" s="76"/>
      <c r="AG1042" s="76"/>
      <c r="AH1042" s="76"/>
      <c r="AI1042" s="76"/>
      <c r="AJ1042" s="76"/>
      <c r="AK1042" s="76"/>
      <c r="AL1042" s="76"/>
      <c r="AM1042" s="76"/>
      <c r="AN1042" s="76"/>
      <c r="AO1042" s="76"/>
      <c r="AP1042" s="76"/>
      <c r="AQ1042" s="76"/>
      <c r="AR1042" s="76"/>
      <c r="AS1042" s="76"/>
      <c r="AT1042" s="76"/>
      <c r="AU1042" s="76"/>
      <c r="AV1042" s="66" t="s">
        <v>52</v>
      </c>
      <c r="AW1042" s="66" t="s">
        <v>2150</v>
      </c>
      <c r="AX1042" s="66" t="s">
        <v>52</v>
      </c>
      <c r="AY1042" s="66" t="s">
        <v>52</v>
      </c>
      <c r="AZ1042" s="66" t="s">
        <v>52</v>
      </c>
    </row>
    <row r="1043" spans="1:52" ht="30" customHeight="1" x14ac:dyDescent="0.3">
      <c r="A1043" s="65" t="s">
        <v>2151</v>
      </c>
      <c r="B1043" s="65" t="s">
        <v>2152</v>
      </c>
      <c r="C1043" s="65" t="s">
        <v>734</v>
      </c>
      <c r="D1043" s="75">
        <v>14.4</v>
      </c>
      <c r="E1043" s="80">
        <f>단가대비표!O392</f>
        <v>2051</v>
      </c>
      <c r="F1043" s="79">
        <f t="shared" si="225"/>
        <v>29534.400000000001</v>
      </c>
      <c r="G1043" s="80">
        <f>단가대비표!P392</f>
        <v>0</v>
      </c>
      <c r="H1043" s="79">
        <f t="shared" si="226"/>
        <v>0</v>
      </c>
      <c r="I1043" s="80">
        <f>단가대비표!V392</f>
        <v>0</v>
      </c>
      <c r="J1043" s="79">
        <f t="shared" si="227"/>
        <v>0</v>
      </c>
      <c r="K1043" s="80">
        <f t="shared" si="228"/>
        <v>2051</v>
      </c>
      <c r="L1043" s="79">
        <f t="shared" si="229"/>
        <v>29534.400000000001</v>
      </c>
      <c r="M1043" s="65" t="s">
        <v>52</v>
      </c>
      <c r="N1043" s="66" t="s">
        <v>2002</v>
      </c>
      <c r="O1043" s="66" t="s">
        <v>2153</v>
      </c>
      <c r="P1043" s="66" t="s">
        <v>64</v>
      </c>
      <c r="Q1043" s="66" t="s">
        <v>64</v>
      </c>
      <c r="R1043" s="66" t="s">
        <v>63</v>
      </c>
      <c r="S1043" s="76"/>
      <c r="T1043" s="76"/>
      <c r="U1043" s="76"/>
      <c r="V1043" s="76"/>
      <c r="W1043" s="76"/>
      <c r="X1043" s="76"/>
      <c r="Y1043" s="76"/>
      <c r="Z1043" s="76"/>
      <c r="AA1043" s="76"/>
      <c r="AB1043" s="76"/>
      <c r="AC1043" s="76"/>
      <c r="AD1043" s="76"/>
      <c r="AE1043" s="76"/>
      <c r="AF1043" s="76"/>
      <c r="AG1043" s="76"/>
      <c r="AH1043" s="76"/>
      <c r="AI1043" s="76"/>
      <c r="AJ1043" s="76"/>
      <c r="AK1043" s="76"/>
      <c r="AL1043" s="76"/>
      <c r="AM1043" s="76"/>
      <c r="AN1043" s="76"/>
      <c r="AO1043" s="76"/>
      <c r="AP1043" s="76"/>
      <c r="AQ1043" s="76"/>
      <c r="AR1043" s="76"/>
      <c r="AS1043" s="76"/>
      <c r="AT1043" s="76"/>
      <c r="AU1043" s="76"/>
      <c r="AV1043" s="66" t="s">
        <v>52</v>
      </c>
      <c r="AW1043" s="66" t="s">
        <v>2154</v>
      </c>
      <c r="AX1043" s="66" t="s">
        <v>52</v>
      </c>
      <c r="AY1043" s="66" t="s">
        <v>52</v>
      </c>
      <c r="AZ1043" s="66" t="s">
        <v>52</v>
      </c>
    </row>
    <row r="1044" spans="1:52" ht="30" customHeight="1" x14ac:dyDescent="0.3">
      <c r="A1044" s="65" t="s">
        <v>2151</v>
      </c>
      <c r="B1044" s="65" t="s">
        <v>2155</v>
      </c>
      <c r="C1044" s="65" t="s">
        <v>734</v>
      </c>
      <c r="D1044" s="75">
        <v>42</v>
      </c>
      <c r="E1044" s="80">
        <f>단가대비표!O393</f>
        <v>3203</v>
      </c>
      <c r="F1044" s="79">
        <f t="shared" si="225"/>
        <v>134526</v>
      </c>
      <c r="G1044" s="80">
        <f>단가대비표!P393</f>
        <v>0</v>
      </c>
      <c r="H1044" s="79">
        <f t="shared" si="226"/>
        <v>0</v>
      </c>
      <c r="I1044" s="80">
        <f>단가대비표!V393</f>
        <v>0</v>
      </c>
      <c r="J1044" s="79">
        <f t="shared" si="227"/>
        <v>0</v>
      </c>
      <c r="K1044" s="80">
        <f t="shared" si="228"/>
        <v>3203</v>
      </c>
      <c r="L1044" s="79">
        <f t="shared" si="229"/>
        <v>134526</v>
      </c>
      <c r="M1044" s="65" t="s">
        <v>52</v>
      </c>
      <c r="N1044" s="66" t="s">
        <v>2002</v>
      </c>
      <c r="O1044" s="66" t="s">
        <v>2156</v>
      </c>
      <c r="P1044" s="66" t="s">
        <v>64</v>
      </c>
      <c r="Q1044" s="66" t="s">
        <v>64</v>
      </c>
      <c r="R1044" s="66" t="s">
        <v>63</v>
      </c>
      <c r="S1044" s="76"/>
      <c r="T1044" s="76"/>
      <c r="U1044" s="76"/>
      <c r="V1044" s="76"/>
      <c r="W1044" s="76"/>
      <c r="X1044" s="76"/>
      <c r="Y1044" s="76"/>
      <c r="Z1044" s="76"/>
      <c r="AA1044" s="76"/>
      <c r="AB1044" s="76"/>
      <c r="AC1044" s="76"/>
      <c r="AD1044" s="76"/>
      <c r="AE1044" s="76"/>
      <c r="AF1044" s="76"/>
      <c r="AG1044" s="76"/>
      <c r="AH1044" s="76"/>
      <c r="AI1044" s="76"/>
      <c r="AJ1044" s="76"/>
      <c r="AK1044" s="76"/>
      <c r="AL1044" s="76"/>
      <c r="AM1044" s="76"/>
      <c r="AN1044" s="76"/>
      <c r="AO1044" s="76"/>
      <c r="AP1044" s="76"/>
      <c r="AQ1044" s="76"/>
      <c r="AR1044" s="76"/>
      <c r="AS1044" s="76"/>
      <c r="AT1044" s="76"/>
      <c r="AU1044" s="76"/>
      <c r="AV1044" s="66" t="s">
        <v>52</v>
      </c>
      <c r="AW1044" s="66" t="s">
        <v>2157</v>
      </c>
      <c r="AX1044" s="66" t="s">
        <v>52</v>
      </c>
      <c r="AY1044" s="66" t="s">
        <v>52</v>
      </c>
      <c r="AZ1044" s="66" t="s">
        <v>52</v>
      </c>
    </row>
    <row r="1045" spans="1:52" ht="30" customHeight="1" x14ac:dyDescent="0.3">
      <c r="A1045" s="65" t="s">
        <v>2151</v>
      </c>
      <c r="B1045" s="65" t="s">
        <v>2158</v>
      </c>
      <c r="C1045" s="65" t="s">
        <v>734</v>
      </c>
      <c r="D1045" s="75">
        <v>9.6</v>
      </c>
      <c r="E1045" s="80">
        <f>단가대비표!O394</f>
        <v>9936</v>
      </c>
      <c r="F1045" s="79">
        <f t="shared" si="225"/>
        <v>95385.600000000006</v>
      </c>
      <c r="G1045" s="80">
        <f>단가대비표!P394</f>
        <v>0</v>
      </c>
      <c r="H1045" s="79">
        <f t="shared" si="226"/>
        <v>0</v>
      </c>
      <c r="I1045" s="80">
        <f>단가대비표!V394</f>
        <v>0</v>
      </c>
      <c r="J1045" s="79">
        <f t="shared" si="227"/>
        <v>0</v>
      </c>
      <c r="K1045" s="80">
        <f t="shared" si="228"/>
        <v>9936</v>
      </c>
      <c r="L1045" s="79">
        <f t="shared" si="229"/>
        <v>95385.600000000006</v>
      </c>
      <c r="M1045" s="65" t="s">
        <v>52</v>
      </c>
      <c r="N1045" s="66" t="s">
        <v>2002</v>
      </c>
      <c r="O1045" s="66" t="s">
        <v>2159</v>
      </c>
      <c r="P1045" s="66" t="s">
        <v>64</v>
      </c>
      <c r="Q1045" s="66" t="s">
        <v>64</v>
      </c>
      <c r="R1045" s="66" t="s">
        <v>63</v>
      </c>
      <c r="S1045" s="76"/>
      <c r="T1045" s="76"/>
      <c r="U1045" s="76"/>
      <c r="V1045" s="76"/>
      <c r="W1045" s="76"/>
      <c r="X1045" s="76"/>
      <c r="Y1045" s="76"/>
      <c r="Z1045" s="76"/>
      <c r="AA1045" s="76"/>
      <c r="AB1045" s="76"/>
      <c r="AC1045" s="76"/>
      <c r="AD1045" s="76"/>
      <c r="AE1045" s="76"/>
      <c r="AF1045" s="76"/>
      <c r="AG1045" s="76"/>
      <c r="AH1045" s="76"/>
      <c r="AI1045" s="76"/>
      <c r="AJ1045" s="76"/>
      <c r="AK1045" s="76"/>
      <c r="AL1045" s="76"/>
      <c r="AM1045" s="76"/>
      <c r="AN1045" s="76"/>
      <c r="AO1045" s="76"/>
      <c r="AP1045" s="76"/>
      <c r="AQ1045" s="76"/>
      <c r="AR1045" s="76"/>
      <c r="AS1045" s="76"/>
      <c r="AT1045" s="76"/>
      <c r="AU1045" s="76"/>
      <c r="AV1045" s="66" t="s">
        <v>52</v>
      </c>
      <c r="AW1045" s="66" t="s">
        <v>2160</v>
      </c>
      <c r="AX1045" s="66" t="s">
        <v>52</v>
      </c>
      <c r="AY1045" s="66" t="s">
        <v>52</v>
      </c>
      <c r="AZ1045" s="66" t="s">
        <v>52</v>
      </c>
    </row>
    <row r="1046" spans="1:52" ht="30" customHeight="1" x14ac:dyDescent="0.3">
      <c r="A1046" s="65" t="s">
        <v>2161</v>
      </c>
      <c r="B1046" s="65" t="s">
        <v>2162</v>
      </c>
      <c r="C1046" s="65" t="s">
        <v>137</v>
      </c>
      <c r="D1046" s="75">
        <v>6</v>
      </c>
      <c r="E1046" s="80">
        <f>단가대비표!O395</f>
        <v>790</v>
      </c>
      <c r="F1046" s="79">
        <f t="shared" si="225"/>
        <v>4740</v>
      </c>
      <c r="G1046" s="80">
        <f>단가대비표!P395</f>
        <v>0</v>
      </c>
      <c r="H1046" s="79">
        <f t="shared" si="226"/>
        <v>0</v>
      </c>
      <c r="I1046" s="80">
        <f>단가대비표!V395</f>
        <v>0</v>
      </c>
      <c r="J1046" s="79">
        <f t="shared" si="227"/>
        <v>0</v>
      </c>
      <c r="K1046" s="80">
        <f t="shared" si="228"/>
        <v>790</v>
      </c>
      <c r="L1046" s="79">
        <f t="shared" si="229"/>
        <v>4740</v>
      </c>
      <c r="M1046" s="65" t="s">
        <v>52</v>
      </c>
      <c r="N1046" s="66" t="s">
        <v>2002</v>
      </c>
      <c r="O1046" s="66" t="s">
        <v>2163</v>
      </c>
      <c r="P1046" s="66" t="s">
        <v>64</v>
      </c>
      <c r="Q1046" s="66" t="s">
        <v>64</v>
      </c>
      <c r="R1046" s="66" t="s">
        <v>63</v>
      </c>
      <c r="S1046" s="76"/>
      <c r="T1046" s="76"/>
      <c r="U1046" s="76"/>
      <c r="V1046" s="76"/>
      <c r="W1046" s="76"/>
      <c r="X1046" s="76"/>
      <c r="Y1046" s="76"/>
      <c r="Z1046" s="76"/>
      <c r="AA1046" s="76"/>
      <c r="AB1046" s="76"/>
      <c r="AC1046" s="76"/>
      <c r="AD1046" s="76"/>
      <c r="AE1046" s="76"/>
      <c r="AF1046" s="76"/>
      <c r="AG1046" s="76"/>
      <c r="AH1046" s="76"/>
      <c r="AI1046" s="76"/>
      <c r="AJ1046" s="76"/>
      <c r="AK1046" s="76"/>
      <c r="AL1046" s="76"/>
      <c r="AM1046" s="76"/>
      <c r="AN1046" s="76"/>
      <c r="AO1046" s="76"/>
      <c r="AP1046" s="76"/>
      <c r="AQ1046" s="76"/>
      <c r="AR1046" s="76"/>
      <c r="AS1046" s="76"/>
      <c r="AT1046" s="76"/>
      <c r="AU1046" s="76"/>
      <c r="AV1046" s="66" t="s">
        <v>52</v>
      </c>
      <c r="AW1046" s="66" t="s">
        <v>2164</v>
      </c>
      <c r="AX1046" s="66" t="s">
        <v>52</v>
      </c>
      <c r="AY1046" s="66" t="s">
        <v>52</v>
      </c>
      <c r="AZ1046" s="66" t="s">
        <v>52</v>
      </c>
    </row>
    <row r="1047" spans="1:52" ht="30" customHeight="1" x14ac:dyDescent="0.3">
      <c r="A1047" s="65" t="s">
        <v>2161</v>
      </c>
      <c r="B1047" s="65" t="s">
        <v>2165</v>
      </c>
      <c r="C1047" s="65" t="s">
        <v>137</v>
      </c>
      <c r="D1047" s="75">
        <v>2</v>
      </c>
      <c r="E1047" s="80">
        <f>단가대비표!O396</f>
        <v>2110</v>
      </c>
      <c r="F1047" s="79">
        <f t="shared" si="225"/>
        <v>4220</v>
      </c>
      <c r="G1047" s="80">
        <f>단가대비표!P396</f>
        <v>0</v>
      </c>
      <c r="H1047" s="79">
        <f t="shared" si="226"/>
        <v>0</v>
      </c>
      <c r="I1047" s="80">
        <f>단가대비표!V396</f>
        <v>0</v>
      </c>
      <c r="J1047" s="79">
        <f t="shared" si="227"/>
        <v>0</v>
      </c>
      <c r="K1047" s="80">
        <f t="shared" si="228"/>
        <v>2110</v>
      </c>
      <c r="L1047" s="79">
        <f t="shared" si="229"/>
        <v>4220</v>
      </c>
      <c r="M1047" s="65" t="s">
        <v>52</v>
      </c>
      <c r="N1047" s="66" t="s">
        <v>2002</v>
      </c>
      <c r="O1047" s="66" t="s">
        <v>2166</v>
      </c>
      <c r="P1047" s="66" t="s">
        <v>64</v>
      </c>
      <c r="Q1047" s="66" t="s">
        <v>64</v>
      </c>
      <c r="R1047" s="66" t="s">
        <v>63</v>
      </c>
      <c r="S1047" s="76"/>
      <c r="T1047" s="76"/>
      <c r="U1047" s="76"/>
      <c r="V1047" s="76"/>
      <c r="W1047" s="76"/>
      <c r="X1047" s="76"/>
      <c r="Y1047" s="76"/>
      <c r="Z1047" s="76"/>
      <c r="AA1047" s="76"/>
      <c r="AB1047" s="76"/>
      <c r="AC1047" s="76"/>
      <c r="AD1047" s="76"/>
      <c r="AE1047" s="76"/>
      <c r="AF1047" s="76"/>
      <c r="AG1047" s="76"/>
      <c r="AH1047" s="76"/>
      <c r="AI1047" s="76"/>
      <c r="AJ1047" s="76"/>
      <c r="AK1047" s="76"/>
      <c r="AL1047" s="76"/>
      <c r="AM1047" s="76"/>
      <c r="AN1047" s="76"/>
      <c r="AO1047" s="76"/>
      <c r="AP1047" s="76"/>
      <c r="AQ1047" s="76"/>
      <c r="AR1047" s="76"/>
      <c r="AS1047" s="76"/>
      <c r="AT1047" s="76"/>
      <c r="AU1047" s="76"/>
      <c r="AV1047" s="66" t="s">
        <v>52</v>
      </c>
      <c r="AW1047" s="66" t="s">
        <v>2167</v>
      </c>
      <c r="AX1047" s="66" t="s">
        <v>52</v>
      </c>
      <c r="AY1047" s="66" t="s">
        <v>52</v>
      </c>
      <c r="AZ1047" s="66" t="s">
        <v>52</v>
      </c>
    </row>
    <row r="1048" spans="1:52" ht="30" customHeight="1" x14ac:dyDescent="0.3">
      <c r="A1048" s="65" t="s">
        <v>2161</v>
      </c>
      <c r="B1048" s="65" t="s">
        <v>2168</v>
      </c>
      <c r="C1048" s="65" t="s">
        <v>137</v>
      </c>
      <c r="D1048" s="75">
        <v>1</v>
      </c>
      <c r="E1048" s="80">
        <f>단가대비표!O397</f>
        <v>3000</v>
      </c>
      <c r="F1048" s="79">
        <f t="shared" si="225"/>
        <v>3000</v>
      </c>
      <c r="G1048" s="80">
        <f>단가대비표!P397</f>
        <v>0</v>
      </c>
      <c r="H1048" s="79">
        <f t="shared" si="226"/>
        <v>0</v>
      </c>
      <c r="I1048" s="80">
        <f>단가대비표!V397</f>
        <v>0</v>
      </c>
      <c r="J1048" s="79">
        <f t="shared" si="227"/>
        <v>0</v>
      </c>
      <c r="K1048" s="80">
        <f t="shared" si="228"/>
        <v>3000</v>
      </c>
      <c r="L1048" s="79">
        <f t="shared" si="229"/>
        <v>3000</v>
      </c>
      <c r="M1048" s="65" t="s">
        <v>52</v>
      </c>
      <c r="N1048" s="66" t="s">
        <v>2002</v>
      </c>
      <c r="O1048" s="66" t="s">
        <v>2169</v>
      </c>
      <c r="P1048" s="66" t="s">
        <v>64</v>
      </c>
      <c r="Q1048" s="66" t="s">
        <v>64</v>
      </c>
      <c r="R1048" s="66" t="s">
        <v>63</v>
      </c>
      <c r="S1048" s="76"/>
      <c r="T1048" s="76"/>
      <c r="U1048" s="76"/>
      <c r="V1048" s="76"/>
      <c r="W1048" s="76"/>
      <c r="X1048" s="76"/>
      <c r="Y1048" s="76"/>
      <c r="Z1048" s="76"/>
      <c r="AA1048" s="76"/>
      <c r="AB1048" s="76"/>
      <c r="AC1048" s="76"/>
      <c r="AD1048" s="76"/>
      <c r="AE1048" s="76"/>
      <c r="AF1048" s="76"/>
      <c r="AG1048" s="76"/>
      <c r="AH1048" s="76"/>
      <c r="AI1048" s="76"/>
      <c r="AJ1048" s="76"/>
      <c r="AK1048" s="76"/>
      <c r="AL1048" s="76"/>
      <c r="AM1048" s="76"/>
      <c r="AN1048" s="76"/>
      <c r="AO1048" s="76"/>
      <c r="AP1048" s="76"/>
      <c r="AQ1048" s="76"/>
      <c r="AR1048" s="76"/>
      <c r="AS1048" s="76"/>
      <c r="AT1048" s="76"/>
      <c r="AU1048" s="76"/>
      <c r="AV1048" s="66" t="s">
        <v>52</v>
      </c>
      <c r="AW1048" s="66" t="s">
        <v>2170</v>
      </c>
      <c r="AX1048" s="66" t="s">
        <v>52</v>
      </c>
      <c r="AY1048" s="66" t="s">
        <v>52</v>
      </c>
      <c r="AZ1048" s="66" t="s">
        <v>52</v>
      </c>
    </row>
    <row r="1049" spans="1:52" ht="30" customHeight="1" x14ac:dyDescent="0.3">
      <c r="A1049" s="65" t="s">
        <v>2161</v>
      </c>
      <c r="B1049" s="65" t="s">
        <v>2171</v>
      </c>
      <c r="C1049" s="65" t="s">
        <v>137</v>
      </c>
      <c r="D1049" s="75">
        <v>7</v>
      </c>
      <c r="E1049" s="80">
        <f>단가대비표!O398</f>
        <v>3480</v>
      </c>
      <c r="F1049" s="79">
        <f t="shared" si="225"/>
        <v>24360</v>
      </c>
      <c r="G1049" s="80">
        <f>단가대비표!P398</f>
        <v>0</v>
      </c>
      <c r="H1049" s="79">
        <f t="shared" si="226"/>
        <v>0</v>
      </c>
      <c r="I1049" s="80">
        <f>단가대비표!V398</f>
        <v>0</v>
      </c>
      <c r="J1049" s="79">
        <f t="shared" si="227"/>
        <v>0</v>
      </c>
      <c r="K1049" s="80">
        <f t="shared" si="228"/>
        <v>3480</v>
      </c>
      <c r="L1049" s="79">
        <f t="shared" si="229"/>
        <v>24360</v>
      </c>
      <c r="M1049" s="65" t="s">
        <v>52</v>
      </c>
      <c r="N1049" s="66" t="s">
        <v>2002</v>
      </c>
      <c r="O1049" s="66" t="s">
        <v>2172</v>
      </c>
      <c r="P1049" s="66" t="s">
        <v>64</v>
      </c>
      <c r="Q1049" s="66" t="s">
        <v>64</v>
      </c>
      <c r="R1049" s="66" t="s">
        <v>63</v>
      </c>
      <c r="S1049" s="76"/>
      <c r="T1049" s="76"/>
      <c r="U1049" s="76"/>
      <c r="V1049" s="76"/>
      <c r="W1049" s="76"/>
      <c r="X1049" s="76"/>
      <c r="Y1049" s="76"/>
      <c r="Z1049" s="76"/>
      <c r="AA1049" s="76"/>
      <c r="AB1049" s="76"/>
      <c r="AC1049" s="76"/>
      <c r="AD1049" s="76"/>
      <c r="AE1049" s="76"/>
      <c r="AF1049" s="76"/>
      <c r="AG1049" s="76"/>
      <c r="AH1049" s="76"/>
      <c r="AI1049" s="76"/>
      <c r="AJ1049" s="76"/>
      <c r="AK1049" s="76"/>
      <c r="AL1049" s="76"/>
      <c r="AM1049" s="76"/>
      <c r="AN1049" s="76"/>
      <c r="AO1049" s="76"/>
      <c r="AP1049" s="76"/>
      <c r="AQ1049" s="76"/>
      <c r="AR1049" s="76"/>
      <c r="AS1049" s="76"/>
      <c r="AT1049" s="76"/>
      <c r="AU1049" s="76"/>
      <c r="AV1049" s="66" t="s">
        <v>52</v>
      </c>
      <c r="AW1049" s="66" t="s">
        <v>2173</v>
      </c>
      <c r="AX1049" s="66" t="s">
        <v>52</v>
      </c>
      <c r="AY1049" s="66" t="s">
        <v>52</v>
      </c>
      <c r="AZ1049" s="66" t="s">
        <v>52</v>
      </c>
    </row>
    <row r="1050" spans="1:52" ht="30" customHeight="1" x14ac:dyDescent="0.3">
      <c r="A1050" s="65" t="s">
        <v>2161</v>
      </c>
      <c r="B1050" s="65" t="s">
        <v>2174</v>
      </c>
      <c r="C1050" s="65" t="s">
        <v>137</v>
      </c>
      <c r="D1050" s="75">
        <v>2</v>
      </c>
      <c r="E1050" s="80">
        <f>단가대비표!O399</f>
        <v>6380</v>
      </c>
      <c r="F1050" s="79">
        <f t="shared" si="225"/>
        <v>12760</v>
      </c>
      <c r="G1050" s="80">
        <f>단가대비표!P399</f>
        <v>0</v>
      </c>
      <c r="H1050" s="79">
        <f t="shared" si="226"/>
        <v>0</v>
      </c>
      <c r="I1050" s="80">
        <f>단가대비표!V399</f>
        <v>0</v>
      </c>
      <c r="J1050" s="79">
        <f t="shared" si="227"/>
        <v>0</v>
      </c>
      <c r="K1050" s="80">
        <f t="shared" si="228"/>
        <v>6380</v>
      </c>
      <c r="L1050" s="79">
        <f t="shared" si="229"/>
        <v>12760</v>
      </c>
      <c r="M1050" s="65" t="s">
        <v>52</v>
      </c>
      <c r="N1050" s="66" t="s">
        <v>2002</v>
      </c>
      <c r="O1050" s="66" t="s">
        <v>2175</v>
      </c>
      <c r="P1050" s="66" t="s">
        <v>64</v>
      </c>
      <c r="Q1050" s="66" t="s">
        <v>64</v>
      </c>
      <c r="R1050" s="66" t="s">
        <v>63</v>
      </c>
      <c r="S1050" s="76"/>
      <c r="T1050" s="76"/>
      <c r="U1050" s="76"/>
      <c r="V1050" s="76"/>
      <c r="W1050" s="76"/>
      <c r="X1050" s="76"/>
      <c r="Y1050" s="76"/>
      <c r="Z1050" s="76"/>
      <c r="AA1050" s="76"/>
      <c r="AB1050" s="76"/>
      <c r="AC1050" s="76"/>
      <c r="AD1050" s="76"/>
      <c r="AE1050" s="76"/>
      <c r="AF1050" s="76"/>
      <c r="AG1050" s="76"/>
      <c r="AH1050" s="76"/>
      <c r="AI1050" s="76"/>
      <c r="AJ1050" s="76"/>
      <c r="AK1050" s="76"/>
      <c r="AL1050" s="76"/>
      <c r="AM1050" s="76"/>
      <c r="AN1050" s="76"/>
      <c r="AO1050" s="76"/>
      <c r="AP1050" s="76"/>
      <c r="AQ1050" s="76"/>
      <c r="AR1050" s="76"/>
      <c r="AS1050" s="76"/>
      <c r="AT1050" s="76"/>
      <c r="AU1050" s="76"/>
      <c r="AV1050" s="66" t="s">
        <v>52</v>
      </c>
      <c r="AW1050" s="66" t="s">
        <v>2176</v>
      </c>
      <c r="AX1050" s="66" t="s">
        <v>52</v>
      </c>
      <c r="AY1050" s="66" t="s">
        <v>52</v>
      </c>
      <c r="AZ1050" s="66" t="s">
        <v>52</v>
      </c>
    </row>
    <row r="1051" spans="1:52" ht="30" customHeight="1" x14ac:dyDescent="0.3">
      <c r="A1051" s="65" t="s">
        <v>2177</v>
      </c>
      <c r="B1051" s="65" t="s">
        <v>2178</v>
      </c>
      <c r="C1051" s="65" t="s">
        <v>137</v>
      </c>
      <c r="D1051" s="75">
        <v>12</v>
      </c>
      <c r="E1051" s="80">
        <f>단가대비표!O400</f>
        <v>1250</v>
      </c>
      <c r="F1051" s="79">
        <f t="shared" si="225"/>
        <v>15000</v>
      </c>
      <c r="G1051" s="80">
        <f>단가대비표!P400</f>
        <v>0</v>
      </c>
      <c r="H1051" s="79">
        <f t="shared" si="226"/>
        <v>0</v>
      </c>
      <c r="I1051" s="80">
        <f>단가대비표!V400</f>
        <v>0</v>
      </c>
      <c r="J1051" s="79">
        <f t="shared" si="227"/>
        <v>0</v>
      </c>
      <c r="K1051" s="80">
        <f t="shared" si="228"/>
        <v>1250</v>
      </c>
      <c r="L1051" s="79">
        <f t="shared" si="229"/>
        <v>15000</v>
      </c>
      <c r="M1051" s="65" t="s">
        <v>52</v>
      </c>
      <c r="N1051" s="66" t="s">
        <v>2002</v>
      </c>
      <c r="O1051" s="66" t="s">
        <v>2179</v>
      </c>
      <c r="P1051" s="66" t="s">
        <v>64</v>
      </c>
      <c r="Q1051" s="66" t="s">
        <v>64</v>
      </c>
      <c r="R1051" s="66" t="s">
        <v>63</v>
      </c>
      <c r="S1051" s="76"/>
      <c r="T1051" s="76"/>
      <c r="U1051" s="76"/>
      <c r="V1051" s="76"/>
      <c r="W1051" s="76"/>
      <c r="X1051" s="76"/>
      <c r="Y1051" s="76"/>
      <c r="Z1051" s="76"/>
      <c r="AA1051" s="76"/>
      <c r="AB1051" s="76"/>
      <c r="AC1051" s="76"/>
      <c r="AD1051" s="76"/>
      <c r="AE1051" s="76"/>
      <c r="AF1051" s="76"/>
      <c r="AG1051" s="76"/>
      <c r="AH1051" s="76"/>
      <c r="AI1051" s="76"/>
      <c r="AJ1051" s="76"/>
      <c r="AK1051" s="76"/>
      <c r="AL1051" s="76"/>
      <c r="AM1051" s="76"/>
      <c r="AN1051" s="76"/>
      <c r="AO1051" s="76"/>
      <c r="AP1051" s="76"/>
      <c r="AQ1051" s="76"/>
      <c r="AR1051" s="76"/>
      <c r="AS1051" s="76"/>
      <c r="AT1051" s="76"/>
      <c r="AU1051" s="76"/>
      <c r="AV1051" s="66" t="s">
        <v>52</v>
      </c>
      <c r="AW1051" s="66" t="s">
        <v>2180</v>
      </c>
      <c r="AX1051" s="66" t="s">
        <v>52</v>
      </c>
      <c r="AY1051" s="66" t="s">
        <v>52</v>
      </c>
      <c r="AZ1051" s="66" t="s">
        <v>52</v>
      </c>
    </row>
    <row r="1052" spans="1:52" ht="30" customHeight="1" x14ac:dyDescent="0.3">
      <c r="A1052" s="65" t="s">
        <v>2177</v>
      </c>
      <c r="B1052" s="65" t="s">
        <v>2181</v>
      </c>
      <c r="C1052" s="65" t="s">
        <v>137</v>
      </c>
      <c r="D1052" s="75">
        <v>35</v>
      </c>
      <c r="E1052" s="80">
        <f>단가대비표!O401</f>
        <v>4740</v>
      </c>
      <c r="F1052" s="79">
        <f t="shared" si="225"/>
        <v>165900</v>
      </c>
      <c r="G1052" s="80">
        <f>단가대비표!P401</f>
        <v>0</v>
      </c>
      <c r="H1052" s="79">
        <f t="shared" si="226"/>
        <v>0</v>
      </c>
      <c r="I1052" s="80">
        <f>단가대비표!V401</f>
        <v>0</v>
      </c>
      <c r="J1052" s="79">
        <f t="shared" si="227"/>
        <v>0</v>
      </c>
      <c r="K1052" s="80">
        <f t="shared" si="228"/>
        <v>4740</v>
      </c>
      <c r="L1052" s="79">
        <f t="shared" si="229"/>
        <v>165900</v>
      </c>
      <c r="M1052" s="65" t="s">
        <v>52</v>
      </c>
      <c r="N1052" s="66" t="s">
        <v>2002</v>
      </c>
      <c r="O1052" s="66" t="s">
        <v>2182</v>
      </c>
      <c r="P1052" s="66" t="s">
        <v>64</v>
      </c>
      <c r="Q1052" s="66" t="s">
        <v>64</v>
      </c>
      <c r="R1052" s="66" t="s">
        <v>63</v>
      </c>
      <c r="S1052" s="76"/>
      <c r="T1052" s="76"/>
      <c r="U1052" s="76"/>
      <c r="V1052" s="76"/>
      <c r="W1052" s="76"/>
      <c r="X1052" s="76"/>
      <c r="Y1052" s="76"/>
      <c r="Z1052" s="76"/>
      <c r="AA1052" s="76"/>
      <c r="AB1052" s="76"/>
      <c r="AC1052" s="76"/>
      <c r="AD1052" s="76"/>
      <c r="AE1052" s="76"/>
      <c r="AF1052" s="76"/>
      <c r="AG1052" s="76"/>
      <c r="AH1052" s="76"/>
      <c r="AI1052" s="76"/>
      <c r="AJ1052" s="76"/>
      <c r="AK1052" s="76"/>
      <c r="AL1052" s="76"/>
      <c r="AM1052" s="76"/>
      <c r="AN1052" s="76"/>
      <c r="AO1052" s="76"/>
      <c r="AP1052" s="76"/>
      <c r="AQ1052" s="76"/>
      <c r="AR1052" s="76"/>
      <c r="AS1052" s="76"/>
      <c r="AT1052" s="76"/>
      <c r="AU1052" s="76"/>
      <c r="AV1052" s="66" t="s">
        <v>52</v>
      </c>
      <c r="AW1052" s="66" t="s">
        <v>2183</v>
      </c>
      <c r="AX1052" s="66" t="s">
        <v>52</v>
      </c>
      <c r="AY1052" s="66" t="s">
        <v>52</v>
      </c>
      <c r="AZ1052" s="66" t="s">
        <v>52</v>
      </c>
    </row>
    <row r="1053" spans="1:52" ht="30" customHeight="1" x14ac:dyDescent="0.3">
      <c r="A1053" s="65" t="s">
        <v>2177</v>
      </c>
      <c r="B1053" s="65" t="s">
        <v>2184</v>
      </c>
      <c r="C1053" s="65" t="s">
        <v>137</v>
      </c>
      <c r="D1053" s="75">
        <v>8</v>
      </c>
      <c r="E1053" s="80">
        <f>단가대비표!O402</f>
        <v>7280</v>
      </c>
      <c r="F1053" s="79">
        <f t="shared" si="225"/>
        <v>58240</v>
      </c>
      <c r="G1053" s="80">
        <f>단가대비표!P402</f>
        <v>0</v>
      </c>
      <c r="H1053" s="79">
        <f t="shared" si="226"/>
        <v>0</v>
      </c>
      <c r="I1053" s="80">
        <f>단가대비표!V402</f>
        <v>0</v>
      </c>
      <c r="J1053" s="79">
        <f t="shared" si="227"/>
        <v>0</v>
      </c>
      <c r="K1053" s="80">
        <f t="shared" si="228"/>
        <v>7280</v>
      </c>
      <c r="L1053" s="79">
        <f t="shared" si="229"/>
        <v>58240</v>
      </c>
      <c r="M1053" s="65" t="s">
        <v>52</v>
      </c>
      <c r="N1053" s="66" t="s">
        <v>2002</v>
      </c>
      <c r="O1053" s="66" t="s">
        <v>2185</v>
      </c>
      <c r="P1053" s="66" t="s">
        <v>64</v>
      </c>
      <c r="Q1053" s="66" t="s">
        <v>64</v>
      </c>
      <c r="R1053" s="66" t="s">
        <v>63</v>
      </c>
      <c r="S1053" s="76"/>
      <c r="T1053" s="76"/>
      <c r="U1053" s="76"/>
      <c r="V1053" s="76"/>
      <c r="W1053" s="76"/>
      <c r="X1053" s="76"/>
      <c r="Y1053" s="76"/>
      <c r="Z1053" s="76"/>
      <c r="AA1053" s="76"/>
      <c r="AB1053" s="76"/>
      <c r="AC1053" s="76"/>
      <c r="AD1053" s="76"/>
      <c r="AE1053" s="76"/>
      <c r="AF1053" s="76"/>
      <c r="AG1053" s="76"/>
      <c r="AH1053" s="76"/>
      <c r="AI1053" s="76"/>
      <c r="AJ1053" s="76"/>
      <c r="AK1053" s="76"/>
      <c r="AL1053" s="76"/>
      <c r="AM1053" s="76"/>
      <c r="AN1053" s="76"/>
      <c r="AO1053" s="76"/>
      <c r="AP1053" s="76"/>
      <c r="AQ1053" s="76"/>
      <c r="AR1053" s="76"/>
      <c r="AS1053" s="76"/>
      <c r="AT1053" s="76"/>
      <c r="AU1053" s="76"/>
      <c r="AV1053" s="66" t="s">
        <v>52</v>
      </c>
      <c r="AW1053" s="66" t="s">
        <v>2186</v>
      </c>
      <c r="AX1053" s="66" t="s">
        <v>52</v>
      </c>
      <c r="AY1053" s="66" t="s">
        <v>52</v>
      </c>
      <c r="AZ1053" s="66" t="s">
        <v>52</v>
      </c>
    </row>
    <row r="1054" spans="1:52" ht="30" customHeight="1" x14ac:dyDescent="0.3">
      <c r="A1054" s="65" t="s">
        <v>1537</v>
      </c>
      <c r="B1054" s="65" t="s">
        <v>1538</v>
      </c>
      <c r="C1054" s="65" t="s">
        <v>734</v>
      </c>
      <c r="D1054" s="75">
        <v>88.2</v>
      </c>
      <c r="E1054" s="80">
        <f>단가대비표!O403</f>
        <v>524</v>
      </c>
      <c r="F1054" s="79">
        <f t="shared" si="225"/>
        <v>46216.800000000003</v>
      </c>
      <c r="G1054" s="80">
        <f>단가대비표!P403</f>
        <v>0</v>
      </c>
      <c r="H1054" s="79">
        <f t="shared" si="226"/>
        <v>0</v>
      </c>
      <c r="I1054" s="80">
        <f>단가대비표!V403</f>
        <v>0</v>
      </c>
      <c r="J1054" s="79">
        <f t="shared" si="227"/>
        <v>0</v>
      </c>
      <c r="K1054" s="80">
        <f t="shared" si="228"/>
        <v>524</v>
      </c>
      <c r="L1054" s="79">
        <f t="shared" si="229"/>
        <v>46216.800000000003</v>
      </c>
      <c r="M1054" s="65" t="s">
        <v>52</v>
      </c>
      <c r="N1054" s="66" t="s">
        <v>2002</v>
      </c>
      <c r="O1054" s="66" t="s">
        <v>2187</v>
      </c>
      <c r="P1054" s="66" t="s">
        <v>64</v>
      </c>
      <c r="Q1054" s="66" t="s">
        <v>64</v>
      </c>
      <c r="R1054" s="66" t="s">
        <v>63</v>
      </c>
      <c r="S1054" s="76"/>
      <c r="T1054" s="76"/>
      <c r="U1054" s="76"/>
      <c r="V1054" s="76"/>
      <c r="W1054" s="76"/>
      <c r="X1054" s="76"/>
      <c r="Y1054" s="76"/>
      <c r="Z1054" s="76"/>
      <c r="AA1054" s="76"/>
      <c r="AB1054" s="76"/>
      <c r="AC1054" s="76"/>
      <c r="AD1054" s="76"/>
      <c r="AE1054" s="76"/>
      <c r="AF1054" s="76"/>
      <c r="AG1054" s="76"/>
      <c r="AH1054" s="76"/>
      <c r="AI1054" s="76"/>
      <c r="AJ1054" s="76"/>
      <c r="AK1054" s="76"/>
      <c r="AL1054" s="76"/>
      <c r="AM1054" s="76"/>
      <c r="AN1054" s="76"/>
      <c r="AO1054" s="76"/>
      <c r="AP1054" s="76"/>
      <c r="AQ1054" s="76"/>
      <c r="AR1054" s="76"/>
      <c r="AS1054" s="76"/>
      <c r="AT1054" s="76"/>
      <c r="AU1054" s="76"/>
      <c r="AV1054" s="66" t="s">
        <v>52</v>
      </c>
      <c r="AW1054" s="66" t="s">
        <v>2188</v>
      </c>
      <c r="AX1054" s="66" t="s">
        <v>52</v>
      </c>
      <c r="AY1054" s="66" t="s">
        <v>52</v>
      </c>
      <c r="AZ1054" s="66" t="s">
        <v>52</v>
      </c>
    </row>
    <row r="1055" spans="1:52" ht="30" customHeight="1" x14ac:dyDescent="0.3">
      <c r="A1055" s="65" t="s">
        <v>1537</v>
      </c>
      <c r="B1055" s="65" t="s">
        <v>1541</v>
      </c>
      <c r="C1055" s="65" t="s">
        <v>734</v>
      </c>
      <c r="D1055" s="75">
        <v>12.6</v>
      </c>
      <c r="E1055" s="80">
        <f>단가대비표!O404</f>
        <v>810</v>
      </c>
      <c r="F1055" s="79">
        <f t="shared" si="225"/>
        <v>10206</v>
      </c>
      <c r="G1055" s="80">
        <f>단가대비표!P404</f>
        <v>0</v>
      </c>
      <c r="H1055" s="79">
        <f t="shared" si="226"/>
        <v>0</v>
      </c>
      <c r="I1055" s="80">
        <f>단가대비표!V404</f>
        <v>0</v>
      </c>
      <c r="J1055" s="79">
        <f t="shared" si="227"/>
        <v>0</v>
      </c>
      <c r="K1055" s="80">
        <f t="shared" si="228"/>
        <v>810</v>
      </c>
      <c r="L1055" s="79">
        <f t="shared" si="229"/>
        <v>10206</v>
      </c>
      <c r="M1055" s="65" t="s">
        <v>52</v>
      </c>
      <c r="N1055" s="66" t="s">
        <v>2002</v>
      </c>
      <c r="O1055" s="66" t="s">
        <v>2189</v>
      </c>
      <c r="P1055" s="66" t="s">
        <v>64</v>
      </c>
      <c r="Q1055" s="66" t="s">
        <v>64</v>
      </c>
      <c r="R1055" s="66" t="s">
        <v>63</v>
      </c>
      <c r="S1055" s="76"/>
      <c r="T1055" s="76"/>
      <c r="U1055" s="76"/>
      <c r="V1055" s="76"/>
      <c r="W1055" s="76"/>
      <c r="X1055" s="76"/>
      <c r="Y1055" s="76"/>
      <c r="Z1055" s="76"/>
      <c r="AA1055" s="76"/>
      <c r="AB1055" s="76"/>
      <c r="AC1055" s="76"/>
      <c r="AD1055" s="76"/>
      <c r="AE1055" s="76"/>
      <c r="AF1055" s="76"/>
      <c r="AG1055" s="76"/>
      <c r="AH1055" s="76"/>
      <c r="AI1055" s="76"/>
      <c r="AJ1055" s="76"/>
      <c r="AK1055" s="76"/>
      <c r="AL1055" s="76"/>
      <c r="AM1055" s="76"/>
      <c r="AN1055" s="76"/>
      <c r="AO1055" s="76"/>
      <c r="AP1055" s="76"/>
      <c r="AQ1055" s="76"/>
      <c r="AR1055" s="76"/>
      <c r="AS1055" s="76"/>
      <c r="AT1055" s="76"/>
      <c r="AU1055" s="76"/>
      <c r="AV1055" s="66" t="s">
        <v>52</v>
      </c>
      <c r="AW1055" s="66" t="s">
        <v>2190</v>
      </c>
      <c r="AX1055" s="66" t="s">
        <v>52</v>
      </c>
      <c r="AY1055" s="66" t="s">
        <v>52</v>
      </c>
      <c r="AZ1055" s="66" t="s">
        <v>52</v>
      </c>
    </row>
    <row r="1056" spans="1:52" ht="30" customHeight="1" x14ac:dyDescent="0.3">
      <c r="A1056" s="65" t="s">
        <v>3113</v>
      </c>
      <c r="B1056" s="65" t="s">
        <v>588</v>
      </c>
      <c r="C1056" s="65" t="s">
        <v>589</v>
      </c>
      <c r="D1056" s="75">
        <v>3.74</v>
      </c>
      <c r="E1056" s="80">
        <f>단가대비표!O114</f>
        <v>0</v>
      </c>
      <c r="F1056" s="79">
        <f t="shared" ref="F1056:F1060" si="230">TRUNC(E1056*D1056,1)</f>
        <v>0</v>
      </c>
      <c r="G1056" s="80">
        <f>단가대비표!P114</f>
        <v>95767</v>
      </c>
      <c r="H1056" s="79">
        <f t="shared" ref="H1056:H1060" si="231">TRUNC(G1056*D1056,1)</f>
        <v>358168.5</v>
      </c>
      <c r="I1056" s="80">
        <f>단가대비표!V114</f>
        <v>0</v>
      </c>
      <c r="J1056" s="79">
        <f t="shared" ref="J1056:J1060" si="232">TRUNC(I1056*D1056,1)</f>
        <v>0</v>
      </c>
      <c r="K1056" s="80">
        <f t="shared" si="228"/>
        <v>95767</v>
      </c>
      <c r="L1056" s="79">
        <f t="shared" si="229"/>
        <v>358168.5</v>
      </c>
      <c r="M1056" s="65" t="s">
        <v>52</v>
      </c>
      <c r="N1056" s="66" t="s">
        <v>2002</v>
      </c>
      <c r="O1056" s="66" t="s">
        <v>682</v>
      </c>
      <c r="P1056" s="66" t="s">
        <v>64</v>
      </c>
      <c r="Q1056" s="66" t="s">
        <v>64</v>
      </c>
      <c r="R1056" s="66" t="s">
        <v>63</v>
      </c>
      <c r="S1056" s="76"/>
      <c r="T1056" s="76"/>
      <c r="U1056" s="76"/>
      <c r="V1056" s="76">
        <v>1</v>
      </c>
      <c r="W1056" s="76"/>
      <c r="X1056" s="76"/>
      <c r="Y1056" s="76"/>
      <c r="Z1056" s="76"/>
      <c r="AA1056" s="76"/>
      <c r="AB1056" s="76"/>
      <c r="AC1056" s="76"/>
      <c r="AD1056" s="76"/>
      <c r="AE1056" s="76"/>
      <c r="AF1056" s="76"/>
      <c r="AG1056" s="76"/>
      <c r="AH1056" s="76"/>
      <c r="AI1056" s="76"/>
      <c r="AJ1056" s="76"/>
      <c r="AK1056" s="76"/>
      <c r="AL1056" s="76"/>
      <c r="AM1056" s="76"/>
      <c r="AN1056" s="76"/>
      <c r="AO1056" s="76"/>
      <c r="AP1056" s="76"/>
      <c r="AQ1056" s="76"/>
      <c r="AR1056" s="76"/>
      <c r="AS1056" s="76"/>
      <c r="AT1056" s="76"/>
      <c r="AU1056" s="76"/>
      <c r="AV1056" s="66" t="s">
        <v>52</v>
      </c>
      <c r="AW1056" s="66" t="s">
        <v>2191</v>
      </c>
      <c r="AX1056" s="66" t="s">
        <v>52</v>
      </c>
      <c r="AY1056" s="66" t="s">
        <v>52</v>
      </c>
      <c r="AZ1056" s="66" t="s">
        <v>52</v>
      </c>
    </row>
    <row r="1057" spans="1:52" ht="30" customHeight="1" x14ac:dyDescent="0.3">
      <c r="A1057" s="65" t="s">
        <v>3114</v>
      </c>
      <c r="B1057" s="65" t="s">
        <v>1546</v>
      </c>
      <c r="C1057" s="65" t="s">
        <v>589</v>
      </c>
      <c r="D1057" s="75">
        <v>14.91</v>
      </c>
      <c r="E1057" s="80">
        <f>단가대비표!O128</f>
        <v>0</v>
      </c>
      <c r="F1057" s="79">
        <f t="shared" si="230"/>
        <v>0</v>
      </c>
      <c r="G1057" s="80">
        <f>단가대비표!P128</f>
        <v>116674</v>
      </c>
      <c r="H1057" s="79">
        <f t="shared" si="231"/>
        <v>1739609.3</v>
      </c>
      <c r="I1057" s="80">
        <f>단가대비표!V128</f>
        <v>0</v>
      </c>
      <c r="J1057" s="79">
        <f t="shared" si="232"/>
        <v>0</v>
      </c>
      <c r="K1057" s="80">
        <f t="shared" si="228"/>
        <v>116674</v>
      </c>
      <c r="L1057" s="79">
        <f t="shared" si="229"/>
        <v>1739609.3</v>
      </c>
      <c r="M1057" s="65" t="s">
        <v>52</v>
      </c>
      <c r="N1057" s="66" t="s">
        <v>2002</v>
      </c>
      <c r="O1057" s="66" t="s">
        <v>1547</v>
      </c>
      <c r="P1057" s="66" t="s">
        <v>64</v>
      </c>
      <c r="Q1057" s="66" t="s">
        <v>64</v>
      </c>
      <c r="R1057" s="66" t="s">
        <v>63</v>
      </c>
      <c r="S1057" s="76"/>
      <c r="T1057" s="76"/>
      <c r="U1057" s="76"/>
      <c r="V1057" s="76">
        <v>1</v>
      </c>
      <c r="W1057" s="76"/>
      <c r="X1057" s="76"/>
      <c r="Y1057" s="76"/>
      <c r="Z1057" s="76"/>
      <c r="AA1057" s="76"/>
      <c r="AB1057" s="76"/>
      <c r="AC1057" s="76"/>
      <c r="AD1057" s="76"/>
      <c r="AE1057" s="76"/>
      <c r="AF1057" s="76"/>
      <c r="AG1057" s="76"/>
      <c r="AH1057" s="76"/>
      <c r="AI1057" s="76"/>
      <c r="AJ1057" s="76"/>
      <c r="AK1057" s="76"/>
      <c r="AL1057" s="76"/>
      <c r="AM1057" s="76"/>
      <c r="AN1057" s="76"/>
      <c r="AO1057" s="76"/>
      <c r="AP1057" s="76"/>
      <c r="AQ1057" s="76"/>
      <c r="AR1057" s="76"/>
      <c r="AS1057" s="76"/>
      <c r="AT1057" s="76"/>
      <c r="AU1057" s="76"/>
      <c r="AV1057" s="66" t="s">
        <v>52</v>
      </c>
      <c r="AW1057" s="66" t="s">
        <v>2192</v>
      </c>
      <c r="AX1057" s="66" t="s">
        <v>52</v>
      </c>
      <c r="AY1057" s="66" t="s">
        <v>52</v>
      </c>
      <c r="AZ1057" s="66" t="s">
        <v>52</v>
      </c>
    </row>
    <row r="1058" spans="1:52" ht="30" customHeight="1" x14ac:dyDescent="0.3">
      <c r="A1058" s="65" t="s">
        <v>3115</v>
      </c>
      <c r="B1058" s="65" t="s">
        <v>1546</v>
      </c>
      <c r="C1058" s="65" t="s">
        <v>589</v>
      </c>
      <c r="D1058" s="75">
        <v>12.96</v>
      </c>
      <c r="E1058" s="80">
        <f>단가대비표!O129</f>
        <v>0</v>
      </c>
      <c r="F1058" s="79">
        <f t="shared" si="230"/>
        <v>0</v>
      </c>
      <c r="G1058" s="80">
        <f>단가대비표!P129</f>
        <v>89755</v>
      </c>
      <c r="H1058" s="79">
        <f t="shared" si="231"/>
        <v>1163224.8</v>
      </c>
      <c r="I1058" s="80">
        <f>단가대비표!V129</f>
        <v>0</v>
      </c>
      <c r="J1058" s="79">
        <f t="shared" si="232"/>
        <v>0</v>
      </c>
      <c r="K1058" s="80">
        <f t="shared" si="228"/>
        <v>89755</v>
      </c>
      <c r="L1058" s="79">
        <f t="shared" si="229"/>
        <v>1163224.8</v>
      </c>
      <c r="M1058" s="65" t="s">
        <v>52</v>
      </c>
      <c r="N1058" s="66" t="s">
        <v>2002</v>
      </c>
      <c r="O1058" s="66" t="s">
        <v>1550</v>
      </c>
      <c r="P1058" s="66" t="s">
        <v>64</v>
      </c>
      <c r="Q1058" s="66" t="s">
        <v>64</v>
      </c>
      <c r="R1058" s="66" t="s">
        <v>63</v>
      </c>
      <c r="S1058" s="76"/>
      <c r="T1058" s="76"/>
      <c r="U1058" s="76"/>
      <c r="V1058" s="76">
        <v>1</v>
      </c>
      <c r="W1058" s="76"/>
      <c r="X1058" s="76"/>
      <c r="Y1058" s="76"/>
      <c r="Z1058" s="76"/>
      <c r="AA1058" s="76"/>
      <c r="AB1058" s="76"/>
      <c r="AC1058" s="76"/>
      <c r="AD1058" s="76"/>
      <c r="AE1058" s="76"/>
      <c r="AF1058" s="76"/>
      <c r="AG1058" s="76"/>
      <c r="AH1058" s="76"/>
      <c r="AI1058" s="76"/>
      <c r="AJ1058" s="76"/>
      <c r="AK1058" s="76"/>
      <c r="AL1058" s="76"/>
      <c r="AM1058" s="76"/>
      <c r="AN1058" s="76"/>
      <c r="AO1058" s="76"/>
      <c r="AP1058" s="76"/>
      <c r="AQ1058" s="76"/>
      <c r="AR1058" s="76"/>
      <c r="AS1058" s="76"/>
      <c r="AT1058" s="76"/>
      <c r="AU1058" s="76"/>
      <c r="AV1058" s="66" t="s">
        <v>52</v>
      </c>
      <c r="AW1058" s="66" t="s">
        <v>2193</v>
      </c>
      <c r="AX1058" s="66" t="s">
        <v>52</v>
      </c>
      <c r="AY1058" s="66" t="s">
        <v>52</v>
      </c>
      <c r="AZ1058" s="66" t="s">
        <v>52</v>
      </c>
    </row>
    <row r="1059" spans="1:52" ht="30" customHeight="1" x14ac:dyDescent="0.3">
      <c r="A1059" s="65" t="s">
        <v>3114</v>
      </c>
      <c r="B1059" s="65" t="s">
        <v>1546</v>
      </c>
      <c r="C1059" s="65" t="s">
        <v>589</v>
      </c>
      <c r="D1059" s="75">
        <v>1.31</v>
      </c>
      <c r="E1059" s="80">
        <f>단가대비표!O132</f>
        <v>0</v>
      </c>
      <c r="F1059" s="79">
        <f t="shared" si="230"/>
        <v>0</v>
      </c>
      <c r="G1059" s="80">
        <f>단가대비표!P132</f>
        <v>116674</v>
      </c>
      <c r="H1059" s="79">
        <f t="shared" si="231"/>
        <v>152842.9</v>
      </c>
      <c r="I1059" s="80">
        <f>단가대비표!V132</f>
        <v>0</v>
      </c>
      <c r="J1059" s="79">
        <f t="shared" si="232"/>
        <v>0</v>
      </c>
      <c r="K1059" s="80">
        <f t="shared" si="228"/>
        <v>116674</v>
      </c>
      <c r="L1059" s="79">
        <f t="shared" si="229"/>
        <v>152842.9</v>
      </c>
      <c r="M1059" s="65" t="s">
        <v>52</v>
      </c>
      <c r="N1059" s="66" t="s">
        <v>2002</v>
      </c>
      <c r="O1059" s="66" t="s">
        <v>1557</v>
      </c>
      <c r="P1059" s="66" t="s">
        <v>64</v>
      </c>
      <c r="Q1059" s="66" t="s">
        <v>64</v>
      </c>
      <c r="R1059" s="66" t="s">
        <v>63</v>
      </c>
      <c r="S1059" s="76"/>
      <c r="T1059" s="76"/>
      <c r="U1059" s="76"/>
      <c r="V1059" s="76">
        <v>1</v>
      </c>
      <c r="W1059" s="76"/>
      <c r="X1059" s="76"/>
      <c r="Y1059" s="76"/>
      <c r="Z1059" s="76"/>
      <c r="AA1059" s="76"/>
      <c r="AB1059" s="76"/>
      <c r="AC1059" s="76"/>
      <c r="AD1059" s="76"/>
      <c r="AE1059" s="76"/>
      <c r="AF1059" s="76"/>
      <c r="AG1059" s="76"/>
      <c r="AH1059" s="76"/>
      <c r="AI1059" s="76"/>
      <c r="AJ1059" s="76"/>
      <c r="AK1059" s="76"/>
      <c r="AL1059" s="76"/>
      <c r="AM1059" s="76"/>
      <c r="AN1059" s="76"/>
      <c r="AO1059" s="76"/>
      <c r="AP1059" s="76"/>
      <c r="AQ1059" s="76"/>
      <c r="AR1059" s="76"/>
      <c r="AS1059" s="76"/>
      <c r="AT1059" s="76"/>
      <c r="AU1059" s="76"/>
      <c r="AV1059" s="66" t="s">
        <v>52</v>
      </c>
      <c r="AW1059" s="66" t="s">
        <v>2194</v>
      </c>
      <c r="AX1059" s="66" t="s">
        <v>52</v>
      </c>
      <c r="AY1059" s="66" t="s">
        <v>52</v>
      </c>
      <c r="AZ1059" s="66" t="s">
        <v>52</v>
      </c>
    </row>
    <row r="1060" spans="1:52" ht="30" customHeight="1" x14ac:dyDescent="0.3">
      <c r="A1060" s="65" t="s">
        <v>687</v>
      </c>
      <c r="B1060" s="65" t="s">
        <v>3057</v>
      </c>
      <c r="C1060" s="65" t="s">
        <v>505</v>
      </c>
      <c r="D1060" s="75">
        <v>1</v>
      </c>
      <c r="E1060" s="80">
        <f>ROUND(0.02*H1061,2)</f>
        <v>68276.899999999994</v>
      </c>
      <c r="F1060" s="79">
        <f t="shared" si="230"/>
        <v>68276.899999999994</v>
      </c>
      <c r="G1060" s="80">
        <v>0</v>
      </c>
      <c r="H1060" s="79">
        <f t="shared" si="231"/>
        <v>0</v>
      </c>
      <c r="I1060" s="80">
        <v>0</v>
      </c>
      <c r="J1060" s="79">
        <f t="shared" si="232"/>
        <v>0</v>
      </c>
      <c r="K1060" s="80">
        <f t="shared" si="228"/>
        <v>68276.899999999994</v>
      </c>
      <c r="L1060" s="79">
        <f t="shared" si="229"/>
        <v>68276.899999999994</v>
      </c>
      <c r="M1060" s="65" t="s">
        <v>52</v>
      </c>
      <c r="N1060" s="66" t="s">
        <v>2002</v>
      </c>
      <c r="O1060" s="66" t="s">
        <v>510</v>
      </c>
      <c r="P1060" s="66" t="s">
        <v>64</v>
      </c>
      <c r="Q1060" s="66" t="s">
        <v>64</v>
      </c>
      <c r="R1060" s="66" t="s">
        <v>64</v>
      </c>
      <c r="S1060" s="76">
        <v>1</v>
      </c>
      <c r="T1060" s="76">
        <v>0</v>
      </c>
      <c r="U1060" s="76">
        <v>0.03</v>
      </c>
      <c r="V1060" s="76"/>
      <c r="W1060" s="76"/>
      <c r="X1060" s="76"/>
      <c r="Y1060" s="76"/>
      <c r="Z1060" s="76"/>
      <c r="AA1060" s="76"/>
      <c r="AB1060" s="76"/>
      <c r="AC1060" s="76"/>
      <c r="AD1060" s="76"/>
      <c r="AE1060" s="76"/>
      <c r="AF1060" s="76"/>
      <c r="AG1060" s="76"/>
      <c r="AH1060" s="76"/>
      <c r="AI1060" s="76"/>
      <c r="AJ1060" s="76"/>
      <c r="AK1060" s="76"/>
      <c r="AL1060" s="76"/>
      <c r="AM1060" s="76"/>
      <c r="AN1060" s="76"/>
      <c r="AO1060" s="76"/>
      <c r="AP1060" s="76"/>
      <c r="AQ1060" s="76"/>
      <c r="AR1060" s="76"/>
      <c r="AS1060" s="76"/>
      <c r="AT1060" s="76"/>
      <c r="AU1060" s="76"/>
      <c r="AV1060" s="66" t="s">
        <v>52</v>
      </c>
      <c r="AW1060" s="66" t="s">
        <v>2195</v>
      </c>
      <c r="AX1060" s="66" t="s">
        <v>52</v>
      </c>
      <c r="AY1060" s="66" t="s">
        <v>52</v>
      </c>
      <c r="AZ1060" s="66" t="s">
        <v>52</v>
      </c>
    </row>
    <row r="1061" spans="1:52" ht="30" customHeight="1" x14ac:dyDescent="0.3">
      <c r="A1061" s="65" t="s">
        <v>595</v>
      </c>
      <c r="B1061" s="65" t="s">
        <v>52</v>
      </c>
      <c r="C1061" s="65" t="s">
        <v>52</v>
      </c>
      <c r="D1061" s="75"/>
      <c r="E1061" s="80"/>
      <c r="F1061" s="79">
        <f>TRUNC(SUMIF(N992:N1060, N991, F992:F1060),0)</f>
        <v>7905958</v>
      </c>
      <c r="G1061" s="80"/>
      <c r="H1061" s="79">
        <f>TRUNC(SUMIF(N992:N1060, N991, H992:H1060),0)</f>
        <v>3413845</v>
      </c>
      <c r="I1061" s="80"/>
      <c r="J1061" s="79">
        <f>TRUNC(SUMIF(N992:N1060, N991, J992:J1060),0)</f>
        <v>0</v>
      </c>
      <c r="K1061" s="80"/>
      <c r="L1061" s="79">
        <f>F1061+H1061+J1061</f>
        <v>11319803</v>
      </c>
      <c r="M1061" s="65" t="s">
        <v>52</v>
      </c>
      <c r="N1061" s="66" t="s">
        <v>207</v>
      </c>
      <c r="O1061" s="66" t="s">
        <v>207</v>
      </c>
      <c r="P1061" s="66" t="s">
        <v>52</v>
      </c>
      <c r="Q1061" s="66" t="s">
        <v>52</v>
      </c>
      <c r="R1061" s="66" t="s">
        <v>52</v>
      </c>
      <c r="S1061" s="76"/>
      <c r="T1061" s="76"/>
      <c r="U1061" s="76"/>
      <c r="V1061" s="76"/>
      <c r="W1061" s="76"/>
      <c r="X1061" s="76"/>
      <c r="Y1061" s="76"/>
      <c r="Z1061" s="76"/>
      <c r="AA1061" s="76"/>
      <c r="AB1061" s="76"/>
      <c r="AC1061" s="76"/>
      <c r="AD1061" s="76"/>
      <c r="AE1061" s="76"/>
      <c r="AF1061" s="76"/>
      <c r="AG1061" s="76"/>
      <c r="AH1061" s="76"/>
      <c r="AI1061" s="76"/>
      <c r="AJ1061" s="76"/>
      <c r="AK1061" s="76"/>
      <c r="AL1061" s="76"/>
      <c r="AM1061" s="76"/>
      <c r="AN1061" s="76"/>
      <c r="AO1061" s="76"/>
      <c r="AP1061" s="76"/>
      <c r="AQ1061" s="76"/>
      <c r="AR1061" s="76"/>
      <c r="AS1061" s="76"/>
      <c r="AT1061" s="76"/>
      <c r="AU1061" s="76"/>
      <c r="AV1061" s="66" t="s">
        <v>52</v>
      </c>
      <c r="AW1061" s="66" t="s">
        <v>52</v>
      </c>
      <c r="AX1061" s="66" t="s">
        <v>52</v>
      </c>
      <c r="AY1061" s="66" t="s">
        <v>52</v>
      </c>
      <c r="AZ1061" s="66" t="s">
        <v>52</v>
      </c>
    </row>
    <row r="1062" spans="1:52" ht="30" customHeight="1" x14ac:dyDescent="0.3">
      <c r="A1062" s="75"/>
      <c r="B1062" s="75"/>
      <c r="C1062" s="75"/>
      <c r="D1062" s="75"/>
      <c r="E1062" s="80"/>
      <c r="F1062" s="79"/>
      <c r="G1062" s="80"/>
      <c r="H1062" s="79"/>
      <c r="I1062" s="80"/>
      <c r="J1062" s="79"/>
      <c r="K1062" s="80"/>
      <c r="L1062" s="79"/>
      <c r="M1062" s="75"/>
    </row>
    <row r="1063" spans="1:52" ht="30" customHeight="1" x14ac:dyDescent="0.3">
      <c r="A1063" s="230" t="s">
        <v>2196</v>
      </c>
      <c r="B1063" s="230"/>
      <c r="C1063" s="230"/>
      <c r="D1063" s="230"/>
      <c r="E1063" s="231"/>
      <c r="F1063" s="232"/>
      <c r="G1063" s="231"/>
      <c r="H1063" s="232"/>
      <c r="I1063" s="231"/>
      <c r="J1063" s="232"/>
      <c r="K1063" s="231"/>
      <c r="L1063" s="232"/>
      <c r="M1063" s="230"/>
      <c r="N1063" s="78" t="s">
        <v>360</v>
      </c>
    </row>
    <row r="1064" spans="1:52" ht="30" customHeight="1" x14ac:dyDescent="0.3">
      <c r="A1064" s="65" t="s">
        <v>2197</v>
      </c>
      <c r="B1064" s="65" t="s">
        <v>359</v>
      </c>
      <c r="C1064" s="65" t="s">
        <v>137</v>
      </c>
      <c r="D1064" s="75">
        <v>1</v>
      </c>
      <c r="E1064" s="80">
        <f>단가대비표!O405</f>
        <v>0</v>
      </c>
      <c r="F1064" s="79">
        <f>TRUNC(E1064*D1064,1)</f>
        <v>0</v>
      </c>
      <c r="G1064" s="80">
        <f>단가대비표!P405</f>
        <v>0</v>
      </c>
      <c r="H1064" s="79">
        <f>TRUNC(G1064*D1064,1)</f>
        <v>0</v>
      </c>
      <c r="I1064" s="80">
        <f>단가대비표!V405</f>
        <v>0</v>
      </c>
      <c r="J1064" s="79">
        <f>TRUNC(I1064*D1064,1)</f>
        <v>0</v>
      </c>
      <c r="K1064" s="80">
        <f t="shared" ref="K1064:L1068" si="233">TRUNC(E1064+G1064+I1064,1)</f>
        <v>0</v>
      </c>
      <c r="L1064" s="79">
        <f t="shared" si="233"/>
        <v>0</v>
      </c>
      <c r="M1064" s="65" t="s">
        <v>52</v>
      </c>
      <c r="N1064" s="66" t="s">
        <v>360</v>
      </c>
      <c r="O1064" s="66" t="s">
        <v>2198</v>
      </c>
      <c r="P1064" s="66" t="s">
        <v>64</v>
      </c>
      <c r="Q1064" s="66" t="s">
        <v>64</v>
      </c>
      <c r="R1064" s="66" t="s">
        <v>63</v>
      </c>
      <c r="S1064" s="76"/>
      <c r="T1064" s="76"/>
      <c r="U1064" s="76"/>
      <c r="V1064" s="76"/>
      <c r="W1064" s="76"/>
      <c r="X1064" s="76"/>
      <c r="Y1064" s="76"/>
      <c r="Z1064" s="76"/>
      <c r="AA1064" s="76"/>
      <c r="AB1064" s="76"/>
      <c r="AC1064" s="76"/>
      <c r="AD1064" s="76"/>
      <c r="AE1064" s="76"/>
      <c r="AF1064" s="76"/>
      <c r="AG1064" s="76"/>
      <c r="AH1064" s="76"/>
      <c r="AI1064" s="76"/>
      <c r="AJ1064" s="76"/>
      <c r="AK1064" s="76"/>
      <c r="AL1064" s="76"/>
      <c r="AM1064" s="76"/>
      <c r="AN1064" s="76"/>
      <c r="AO1064" s="76"/>
      <c r="AP1064" s="76"/>
      <c r="AQ1064" s="76"/>
      <c r="AR1064" s="76"/>
      <c r="AS1064" s="76"/>
      <c r="AT1064" s="76"/>
      <c r="AU1064" s="76"/>
      <c r="AV1064" s="66" t="s">
        <v>52</v>
      </c>
      <c r="AW1064" s="66" t="s">
        <v>2199</v>
      </c>
      <c r="AX1064" s="66" t="s">
        <v>52</v>
      </c>
      <c r="AY1064" s="66" t="s">
        <v>52</v>
      </c>
      <c r="AZ1064" s="66" t="s">
        <v>52</v>
      </c>
    </row>
    <row r="1065" spans="1:52" ht="30" customHeight="1" x14ac:dyDescent="0.3">
      <c r="A1065" s="65" t="s">
        <v>837</v>
      </c>
      <c r="B1065" s="65" t="s">
        <v>838</v>
      </c>
      <c r="C1065" s="65" t="s">
        <v>589</v>
      </c>
      <c r="D1065" s="75">
        <v>2.4500000000000002</v>
      </c>
      <c r="E1065" s="80">
        <f>단가대비표!O127</f>
        <v>0</v>
      </c>
      <c r="F1065" s="79">
        <f>TRUNC(E1065*D1065,1)</f>
        <v>0</v>
      </c>
      <c r="G1065" s="80">
        <f>단가대비표!P127</f>
        <v>483274</v>
      </c>
      <c r="H1065" s="79">
        <f>TRUNC(G1065*D1065,1)</f>
        <v>1184021.3</v>
      </c>
      <c r="I1065" s="80">
        <f>단가대비표!V127</f>
        <v>0</v>
      </c>
      <c r="J1065" s="79">
        <f>TRUNC(I1065*D1065,1)</f>
        <v>0</v>
      </c>
      <c r="K1065" s="80">
        <f t="shared" si="233"/>
        <v>483274</v>
      </c>
      <c r="L1065" s="79">
        <f t="shared" si="233"/>
        <v>1184021.3</v>
      </c>
      <c r="M1065" s="65" t="s">
        <v>52</v>
      </c>
      <c r="N1065" s="66" t="s">
        <v>360</v>
      </c>
      <c r="O1065" s="66" t="s">
        <v>839</v>
      </c>
      <c r="P1065" s="66" t="s">
        <v>64</v>
      </c>
      <c r="Q1065" s="66" t="s">
        <v>64</v>
      </c>
      <c r="R1065" s="66" t="s">
        <v>63</v>
      </c>
      <c r="S1065" s="76"/>
      <c r="T1065" s="76"/>
      <c r="U1065" s="76"/>
      <c r="V1065" s="76">
        <v>1</v>
      </c>
      <c r="W1065" s="76"/>
      <c r="X1065" s="76"/>
      <c r="Y1065" s="76"/>
      <c r="Z1065" s="76"/>
      <c r="AA1065" s="76"/>
      <c r="AB1065" s="76"/>
      <c r="AC1065" s="76"/>
      <c r="AD1065" s="76"/>
      <c r="AE1065" s="76"/>
      <c r="AF1065" s="76"/>
      <c r="AG1065" s="76"/>
      <c r="AH1065" s="76"/>
      <c r="AI1065" s="76"/>
      <c r="AJ1065" s="76"/>
      <c r="AK1065" s="76"/>
      <c r="AL1065" s="76"/>
      <c r="AM1065" s="76"/>
      <c r="AN1065" s="76"/>
      <c r="AO1065" s="76"/>
      <c r="AP1065" s="76"/>
      <c r="AQ1065" s="76"/>
      <c r="AR1065" s="76"/>
      <c r="AS1065" s="76"/>
      <c r="AT1065" s="76"/>
      <c r="AU1065" s="76"/>
      <c r="AV1065" s="66" t="s">
        <v>52</v>
      </c>
      <c r="AW1065" s="66" t="s">
        <v>2200</v>
      </c>
      <c r="AX1065" s="66" t="s">
        <v>52</v>
      </c>
      <c r="AY1065" s="66" t="s">
        <v>52</v>
      </c>
      <c r="AZ1065" s="66" t="s">
        <v>52</v>
      </c>
    </row>
    <row r="1066" spans="1:52" ht="30" customHeight="1" x14ac:dyDescent="0.3">
      <c r="A1066" s="65" t="s">
        <v>2201</v>
      </c>
      <c r="B1066" s="65" t="s">
        <v>588</v>
      </c>
      <c r="C1066" s="65" t="s">
        <v>589</v>
      </c>
      <c r="D1066" s="75">
        <v>1.2</v>
      </c>
      <c r="E1066" s="80">
        <f>단가대비표!O116</f>
        <v>0</v>
      </c>
      <c r="F1066" s="79">
        <f>TRUNC(E1066*D1066,1)</f>
        <v>0</v>
      </c>
      <c r="G1066" s="80">
        <f>단가대비표!P116</f>
        <v>279613</v>
      </c>
      <c r="H1066" s="79">
        <f>TRUNC(G1066*D1066,1)</f>
        <v>335535.59999999998</v>
      </c>
      <c r="I1066" s="80">
        <f>단가대비표!V116</f>
        <v>0</v>
      </c>
      <c r="J1066" s="79">
        <f>TRUNC(I1066*D1066,1)</f>
        <v>0</v>
      </c>
      <c r="K1066" s="80">
        <f t="shared" si="233"/>
        <v>279613</v>
      </c>
      <c r="L1066" s="79">
        <f t="shared" si="233"/>
        <v>335535.59999999998</v>
      </c>
      <c r="M1066" s="65" t="s">
        <v>52</v>
      </c>
      <c r="N1066" s="66" t="s">
        <v>360</v>
      </c>
      <c r="O1066" s="66" t="s">
        <v>2202</v>
      </c>
      <c r="P1066" s="66" t="s">
        <v>64</v>
      </c>
      <c r="Q1066" s="66" t="s">
        <v>64</v>
      </c>
      <c r="R1066" s="66" t="s">
        <v>63</v>
      </c>
      <c r="S1066" s="76"/>
      <c r="T1066" s="76"/>
      <c r="U1066" s="76"/>
      <c r="V1066" s="76">
        <v>1</v>
      </c>
      <c r="W1066" s="76"/>
      <c r="X1066" s="76"/>
      <c r="Y1066" s="76"/>
      <c r="Z1066" s="76"/>
      <c r="AA1066" s="76"/>
      <c r="AB1066" s="76"/>
      <c r="AC1066" s="76"/>
      <c r="AD1066" s="76"/>
      <c r="AE1066" s="76"/>
      <c r="AF1066" s="76"/>
      <c r="AG1066" s="76"/>
      <c r="AH1066" s="76"/>
      <c r="AI1066" s="76"/>
      <c r="AJ1066" s="76"/>
      <c r="AK1066" s="76"/>
      <c r="AL1066" s="76"/>
      <c r="AM1066" s="76"/>
      <c r="AN1066" s="76"/>
      <c r="AO1066" s="76"/>
      <c r="AP1066" s="76"/>
      <c r="AQ1066" s="76"/>
      <c r="AR1066" s="76"/>
      <c r="AS1066" s="76"/>
      <c r="AT1066" s="76"/>
      <c r="AU1066" s="76"/>
      <c r="AV1066" s="66" t="s">
        <v>52</v>
      </c>
      <c r="AW1066" s="66" t="s">
        <v>2203</v>
      </c>
      <c r="AX1066" s="66" t="s">
        <v>52</v>
      </c>
      <c r="AY1066" s="66" t="s">
        <v>52</v>
      </c>
      <c r="AZ1066" s="66" t="s">
        <v>52</v>
      </c>
    </row>
    <row r="1067" spans="1:52" ht="30" customHeight="1" x14ac:dyDescent="0.3">
      <c r="A1067" s="65" t="s">
        <v>681</v>
      </c>
      <c r="B1067" s="65" t="s">
        <v>588</v>
      </c>
      <c r="C1067" s="65" t="s">
        <v>589</v>
      </c>
      <c r="D1067" s="75">
        <v>2.1</v>
      </c>
      <c r="E1067" s="80">
        <f>단가대비표!O114</f>
        <v>0</v>
      </c>
      <c r="F1067" s="79">
        <f>TRUNC(E1067*D1067,1)</f>
        <v>0</v>
      </c>
      <c r="G1067" s="80">
        <f>단가대비표!P113</f>
        <v>172068</v>
      </c>
      <c r="H1067" s="79">
        <f>TRUNC(G1067*D1067,1)</f>
        <v>361342.8</v>
      </c>
      <c r="I1067" s="80">
        <f>단가대비표!V114</f>
        <v>0</v>
      </c>
      <c r="J1067" s="79">
        <f>TRUNC(I1067*D1067,1)</f>
        <v>0</v>
      </c>
      <c r="K1067" s="80">
        <f t="shared" si="233"/>
        <v>172068</v>
      </c>
      <c r="L1067" s="79">
        <f t="shared" si="233"/>
        <v>361342.8</v>
      </c>
      <c r="M1067" s="65" t="s">
        <v>52</v>
      </c>
      <c r="N1067" s="66" t="s">
        <v>360</v>
      </c>
      <c r="O1067" s="66" t="s">
        <v>682</v>
      </c>
      <c r="P1067" s="66" t="s">
        <v>64</v>
      </c>
      <c r="Q1067" s="66" t="s">
        <v>64</v>
      </c>
      <c r="R1067" s="66" t="s">
        <v>63</v>
      </c>
      <c r="S1067" s="76"/>
      <c r="T1067" s="76"/>
      <c r="U1067" s="76"/>
      <c r="V1067" s="76">
        <v>1</v>
      </c>
      <c r="W1067" s="76"/>
      <c r="X1067" s="76"/>
      <c r="Y1067" s="76"/>
      <c r="Z1067" s="76"/>
      <c r="AA1067" s="76"/>
      <c r="AB1067" s="76"/>
      <c r="AC1067" s="76"/>
      <c r="AD1067" s="76"/>
      <c r="AE1067" s="76"/>
      <c r="AF1067" s="76"/>
      <c r="AG1067" s="76"/>
      <c r="AH1067" s="76"/>
      <c r="AI1067" s="76"/>
      <c r="AJ1067" s="76"/>
      <c r="AK1067" s="76"/>
      <c r="AL1067" s="76"/>
      <c r="AM1067" s="76"/>
      <c r="AN1067" s="76"/>
      <c r="AO1067" s="76"/>
      <c r="AP1067" s="76"/>
      <c r="AQ1067" s="76"/>
      <c r="AR1067" s="76"/>
      <c r="AS1067" s="76"/>
      <c r="AT1067" s="76"/>
      <c r="AU1067" s="76"/>
      <c r="AV1067" s="66" t="s">
        <v>52</v>
      </c>
      <c r="AW1067" s="66" t="s">
        <v>2204</v>
      </c>
      <c r="AX1067" s="66" t="s">
        <v>52</v>
      </c>
      <c r="AY1067" s="66" t="s">
        <v>52</v>
      </c>
      <c r="AZ1067" s="66" t="s">
        <v>52</v>
      </c>
    </row>
    <row r="1068" spans="1:52" ht="30" customHeight="1" x14ac:dyDescent="0.3">
      <c r="A1068" s="65" t="s">
        <v>687</v>
      </c>
      <c r="B1068" s="65" t="s">
        <v>3057</v>
      </c>
      <c r="C1068" s="65" t="s">
        <v>505</v>
      </c>
      <c r="D1068" s="75">
        <v>1</v>
      </c>
      <c r="E1068" s="80">
        <f>ROUND(0.02*H1069,2)</f>
        <v>37617.980000000003</v>
      </c>
      <c r="F1068" s="79">
        <f>TRUNC(E1068*D1068,1)</f>
        <v>37617.9</v>
      </c>
      <c r="G1068" s="80">
        <v>0</v>
      </c>
      <c r="H1068" s="79">
        <f>TRUNC(G1068*D1068,1)</f>
        <v>0</v>
      </c>
      <c r="I1068" s="80">
        <v>0</v>
      </c>
      <c r="J1068" s="79">
        <f>TRUNC(I1068*D1068,1)</f>
        <v>0</v>
      </c>
      <c r="K1068" s="80">
        <f t="shared" si="233"/>
        <v>37617.9</v>
      </c>
      <c r="L1068" s="79">
        <f t="shared" si="233"/>
        <v>37617.9</v>
      </c>
      <c r="M1068" s="65" t="s">
        <v>52</v>
      </c>
      <c r="N1068" s="66" t="s">
        <v>360</v>
      </c>
      <c r="O1068" s="66" t="s">
        <v>510</v>
      </c>
      <c r="P1068" s="66" t="s">
        <v>64</v>
      </c>
      <c r="Q1068" s="66" t="s">
        <v>64</v>
      </c>
      <c r="R1068" s="66" t="s">
        <v>64</v>
      </c>
      <c r="S1068" s="76">
        <v>1</v>
      </c>
      <c r="T1068" s="76">
        <v>0</v>
      </c>
      <c r="U1068" s="76">
        <v>0.03</v>
      </c>
      <c r="V1068" s="76"/>
      <c r="W1068" s="76"/>
      <c r="X1068" s="76"/>
      <c r="Y1068" s="76"/>
      <c r="Z1068" s="76"/>
      <c r="AA1068" s="76"/>
      <c r="AB1068" s="76"/>
      <c r="AC1068" s="76"/>
      <c r="AD1068" s="76"/>
      <c r="AE1068" s="76"/>
      <c r="AF1068" s="76"/>
      <c r="AG1068" s="76"/>
      <c r="AH1068" s="76"/>
      <c r="AI1068" s="76"/>
      <c r="AJ1068" s="76"/>
      <c r="AK1068" s="76"/>
      <c r="AL1068" s="76"/>
      <c r="AM1068" s="76"/>
      <c r="AN1068" s="76"/>
      <c r="AO1068" s="76"/>
      <c r="AP1068" s="76"/>
      <c r="AQ1068" s="76"/>
      <c r="AR1068" s="76"/>
      <c r="AS1068" s="76"/>
      <c r="AT1068" s="76"/>
      <c r="AU1068" s="76"/>
      <c r="AV1068" s="66" t="s">
        <v>52</v>
      </c>
      <c r="AW1068" s="66" t="s">
        <v>2205</v>
      </c>
      <c r="AX1068" s="66" t="s">
        <v>52</v>
      </c>
      <c r="AY1068" s="66" t="s">
        <v>52</v>
      </c>
      <c r="AZ1068" s="66" t="s">
        <v>52</v>
      </c>
    </row>
    <row r="1069" spans="1:52" ht="30" customHeight="1" x14ac:dyDescent="0.3">
      <c r="A1069" s="65" t="s">
        <v>595</v>
      </c>
      <c r="B1069" s="65" t="s">
        <v>52</v>
      </c>
      <c r="C1069" s="65" t="s">
        <v>52</v>
      </c>
      <c r="D1069" s="75"/>
      <c r="E1069" s="80"/>
      <c r="F1069" s="79">
        <f>TRUNC(SUMIF(N1064:N1068, N1063, F1064:F1068),0)</f>
        <v>37617</v>
      </c>
      <c r="G1069" s="80"/>
      <c r="H1069" s="79">
        <f>TRUNC(SUMIF(N1064:N1068, N1063, H1064:H1068),0)</f>
        <v>1880899</v>
      </c>
      <c r="I1069" s="80"/>
      <c r="J1069" s="79">
        <f>TRUNC(SUMIF(N1064:N1068, N1063, J1064:J1068),0)</f>
        <v>0</v>
      </c>
      <c r="K1069" s="80"/>
      <c r="L1069" s="79">
        <f>F1069+H1069+J1069</f>
        <v>1918516</v>
      </c>
      <c r="M1069" s="65" t="s">
        <v>52</v>
      </c>
      <c r="N1069" s="66" t="s">
        <v>207</v>
      </c>
      <c r="O1069" s="66" t="s">
        <v>207</v>
      </c>
      <c r="P1069" s="66" t="s">
        <v>52</v>
      </c>
      <c r="Q1069" s="66" t="s">
        <v>52</v>
      </c>
      <c r="R1069" s="66" t="s">
        <v>52</v>
      </c>
      <c r="S1069" s="76"/>
      <c r="T1069" s="76"/>
      <c r="U1069" s="76"/>
      <c r="V1069" s="76"/>
      <c r="W1069" s="76"/>
      <c r="X1069" s="76"/>
      <c r="Y1069" s="76"/>
      <c r="Z1069" s="76"/>
      <c r="AA1069" s="76"/>
      <c r="AB1069" s="76"/>
      <c r="AC1069" s="76"/>
      <c r="AD1069" s="76"/>
      <c r="AE1069" s="76"/>
      <c r="AF1069" s="76"/>
      <c r="AG1069" s="76"/>
      <c r="AH1069" s="76"/>
      <c r="AI1069" s="76"/>
      <c r="AJ1069" s="76"/>
      <c r="AK1069" s="76"/>
      <c r="AL1069" s="76"/>
      <c r="AM1069" s="76"/>
      <c r="AN1069" s="76"/>
      <c r="AO1069" s="76"/>
      <c r="AP1069" s="76"/>
      <c r="AQ1069" s="76"/>
      <c r="AR1069" s="76"/>
      <c r="AS1069" s="76"/>
      <c r="AT1069" s="76"/>
      <c r="AU1069" s="76"/>
      <c r="AV1069" s="66" t="s">
        <v>52</v>
      </c>
      <c r="AW1069" s="66" t="s">
        <v>52</v>
      </c>
      <c r="AX1069" s="66" t="s">
        <v>52</v>
      </c>
      <c r="AY1069" s="66" t="s">
        <v>52</v>
      </c>
      <c r="AZ1069" s="66" t="s">
        <v>52</v>
      </c>
    </row>
    <row r="1070" spans="1:52" ht="30" customHeight="1" x14ac:dyDescent="0.3">
      <c r="A1070" s="75"/>
      <c r="B1070" s="75"/>
      <c r="C1070" s="75"/>
      <c r="D1070" s="75"/>
      <c r="E1070" s="80"/>
      <c r="F1070" s="79"/>
      <c r="G1070" s="80"/>
      <c r="H1070" s="79"/>
      <c r="I1070" s="80"/>
      <c r="J1070" s="79"/>
      <c r="K1070" s="80"/>
      <c r="L1070" s="79"/>
      <c r="M1070" s="75"/>
    </row>
    <row r="1071" spans="1:52" ht="30" customHeight="1" x14ac:dyDescent="0.3">
      <c r="A1071" s="230" t="s">
        <v>2206</v>
      </c>
      <c r="B1071" s="230"/>
      <c r="C1071" s="230"/>
      <c r="D1071" s="230"/>
      <c r="E1071" s="231"/>
      <c r="F1071" s="232"/>
      <c r="G1071" s="231"/>
      <c r="H1071" s="232"/>
      <c r="I1071" s="231"/>
      <c r="J1071" s="232"/>
      <c r="K1071" s="231"/>
      <c r="L1071" s="232"/>
      <c r="M1071" s="230"/>
      <c r="N1071" s="78" t="s">
        <v>187</v>
      </c>
    </row>
    <row r="1072" spans="1:52" ht="30" customHeight="1" x14ac:dyDescent="0.3">
      <c r="A1072" s="65" t="s">
        <v>185</v>
      </c>
      <c r="B1072" s="65" t="s">
        <v>2207</v>
      </c>
      <c r="C1072" s="65" t="s">
        <v>176</v>
      </c>
      <c r="D1072" s="75">
        <v>1</v>
      </c>
      <c r="E1072" s="80">
        <f>일위대가목록!E108</f>
        <v>3228917</v>
      </c>
      <c r="F1072" s="79">
        <f t="shared" ref="F1072:F1079" si="234">TRUNC(E1072*D1072,1)</f>
        <v>3228917</v>
      </c>
      <c r="G1072" s="80">
        <f>일위대가목록!F108</f>
        <v>415380</v>
      </c>
      <c r="H1072" s="79">
        <f t="shared" ref="H1072:H1079" si="235">TRUNC(G1072*D1072,1)</f>
        <v>415380</v>
      </c>
      <c r="I1072" s="80">
        <f>일위대가목록!G108</f>
        <v>0</v>
      </c>
      <c r="J1072" s="79">
        <f t="shared" ref="J1072:J1079" si="236">TRUNC(I1072*D1072,1)</f>
        <v>0</v>
      </c>
      <c r="K1072" s="80">
        <f t="shared" ref="K1072:L1079" si="237">TRUNC(E1072+G1072+I1072,1)</f>
        <v>3644297</v>
      </c>
      <c r="L1072" s="79">
        <f t="shared" si="237"/>
        <v>3644297</v>
      </c>
      <c r="M1072" s="65" t="s">
        <v>177</v>
      </c>
      <c r="N1072" s="66" t="s">
        <v>52</v>
      </c>
      <c r="O1072" s="66" t="s">
        <v>2208</v>
      </c>
      <c r="P1072" s="66" t="s">
        <v>63</v>
      </c>
      <c r="Q1072" s="66" t="s">
        <v>64</v>
      </c>
      <c r="R1072" s="66" t="s">
        <v>64</v>
      </c>
      <c r="S1072" s="76"/>
      <c r="T1072" s="76"/>
      <c r="U1072" s="76"/>
      <c r="V1072" s="76">
        <v>1</v>
      </c>
      <c r="W1072" s="76"/>
      <c r="X1072" s="76">
        <v>3</v>
      </c>
      <c r="Y1072" s="76"/>
      <c r="Z1072" s="76"/>
      <c r="AA1072" s="76"/>
      <c r="AB1072" s="76"/>
      <c r="AC1072" s="76"/>
      <c r="AD1072" s="76"/>
      <c r="AE1072" s="76"/>
      <c r="AF1072" s="76"/>
      <c r="AG1072" s="76"/>
      <c r="AH1072" s="76"/>
      <c r="AI1072" s="76"/>
      <c r="AJ1072" s="76"/>
      <c r="AK1072" s="76"/>
      <c r="AL1072" s="76"/>
      <c r="AM1072" s="76"/>
      <c r="AN1072" s="76"/>
      <c r="AO1072" s="76"/>
      <c r="AP1072" s="76"/>
      <c r="AQ1072" s="76"/>
      <c r="AR1072" s="76"/>
      <c r="AS1072" s="76"/>
      <c r="AT1072" s="76"/>
      <c r="AU1072" s="76"/>
      <c r="AV1072" s="66" t="s">
        <v>1370</v>
      </c>
      <c r="AW1072" s="66" t="s">
        <v>2209</v>
      </c>
      <c r="AX1072" s="66" t="s">
        <v>52</v>
      </c>
      <c r="AY1072" s="66" t="s">
        <v>52</v>
      </c>
      <c r="AZ1072" s="66" t="s">
        <v>52</v>
      </c>
    </row>
    <row r="1073" spans="1:52" ht="30" customHeight="1" x14ac:dyDescent="0.3">
      <c r="A1073" s="65" t="s">
        <v>1372</v>
      </c>
      <c r="B1073" s="65" t="s">
        <v>1373</v>
      </c>
      <c r="C1073" s="65" t="s">
        <v>505</v>
      </c>
      <c r="D1073" s="75">
        <v>1</v>
      </c>
      <c r="E1073" s="80">
        <f>TRUNC(SUMIF(V1072:V1079, RIGHTB(O1073, 1), F1072:F1079)*U1073, 2)</f>
        <v>3228917</v>
      </c>
      <c r="F1073" s="79">
        <f t="shared" si="234"/>
        <v>3228917</v>
      </c>
      <c r="G1073" s="80">
        <v>0</v>
      </c>
      <c r="H1073" s="79">
        <f t="shared" si="235"/>
        <v>0</v>
      </c>
      <c r="I1073" s="80">
        <v>0</v>
      </c>
      <c r="J1073" s="79">
        <f t="shared" si="236"/>
        <v>0</v>
      </c>
      <c r="K1073" s="80">
        <f t="shared" si="237"/>
        <v>3228917</v>
      </c>
      <c r="L1073" s="79">
        <f t="shared" si="237"/>
        <v>3228917</v>
      </c>
      <c r="M1073" s="65" t="s">
        <v>52</v>
      </c>
      <c r="N1073" s="66" t="s">
        <v>187</v>
      </c>
      <c r="O1073" s="66" t="s">
        <v>510</v>
      </c>
      <c r="P1073" s="66" t="s">
        <v>64</v>
      </c>
      <c r="Q1073" s="66" t="s">
        <v>64</v>
      </c>
      <c r="R1073" s="66" t="s">
        <v>64</v>
      </c>
      <c r="S1073" s="76">
        <v>0</v>
      </c>
      <c r="T1073" s="76">
        <v>0</v>
      </c>
      <c r="U1073" s="76">
        <v>1</v>
      </c>
      <c r="V1073" s="76"/>
      <c r="W1073" s="76">
        <v>2</v>
      </c>
      <c r="X1073" s="76"/>
      <c r="Y1073" s="76"/>
      <c r="Z1073" s="76">
        <v>5</v>
      </c>
      <c r="AA1073" s="76">
        <v>6</v>
      </c>
      <c r="AB1073" s="76"/>
      <c r="AC1073" s="76"/>
      <c r="AD1073" s="76"/>
      <c r="AE1073" s="76"/>
      <c r="AF1073" s="76"/>
      <c r="AG1073" s="76"/>
      <c r="AH1073" s="76"/>
      <c r="AI1073" s="76"/>
      <c r="AJ1073" s="76"/>
      <c r="AK1073" s="76"/>
      <c r="AL1073" s="76"/>
      <c r="AM1073" s="76"/>
      <c r="AN1073" s="76"/>
      <c r="AO1073" s="76"/>
      <c r="AP1073" s="76"/>
      <c r="AQ1073" s="76"/>
      <c r="AR1073" s="76"/>
      <c r="AS1073" s="76"/>
      <c r="AT1073" s="76"/>
      <c r="AU1073" s="76"/>
      <c r="AV1073" s="66" t="s">
        <v>52</v>
      </c>
      <c r="AW1073" s="66" t="s">
        <v>2210</v>
      </c>
      <c r="AX1073" s="66" t="s">
        <v>52</v>
      </c>
      <c r="AY1073" s="66" t="s">
        <v>52</v>
      </c>
      <c r="AZ1073" s="66" t="s">
        <v>52</v>
      </c>
    </row>
    <row r="1074" spans="1:52" ht="30" customHeight="1" x14ac:dyDescent="0.3">
      <c r="A1074" s="65" t="s">
        <v>1375</v>
      </c>
      <c r="B1074" s="65" t="s">
        <v>1376</v>
      </c>
      <c r="C1074" s="65" t="s">
        <v>505</v>
      </c>
      <c r="D1074" s="75">
        <v>1</v>
      </c>
      <c r="E1074" s="80">
        <f>TRUNC(SUMIF(W1072:W1079, RIGHTB(O1074, 1), F1072:F1079)*U1074, 2)</f>
        <v>33257.839999999997</v>
      </c>
      <c r="F1074" s="79">
        <f t="shared" si="234"/>
        <v>33257.800000000003</v>
      </c>
      <c r="G1074" s="80">
        <v>0</v>
      </c>
      <c r="H1074" s="79">
        <f t="shared" si="235"/>
        <v>0</v>
      </c>
      <c r="I1074" s="80">
        <v>0</v>
      </c>
      <c r="J1074" s="79">
        <f t="shared" si="236"/>
        <v>0</v>
      </c>
      <c r="K1074" s="80">
        <f t="shared" si="237"/>
        <v>33257.800000000003</v>
      </c>
      <c r="L1074" s="79">
        <f t="shared" si="237"/>
        <v>33257.800000000003</v>
      </c>
      <c r="M1074" s="65" t="s">
        <v>52</v>
      </c>
      <c r="N1074" s="66" t="s">
        <v>187</v>
      </c>
      <c r="O1074" s="66" t="s">
        <v>542</v>
      </c>
      <c r="P1074" s="66" t="s">
        <v>64</v>
      </c>
      <c r="Q1074" s="66" t="s">
        <v>64</v>
      </c>
      <c r="R1074" s="66" t="s">
        <v>64</v>
      </c>
      <c r="S1074" s="76">
        <v>0</v>
      </c>
      <c r="T1074" s="76">
        <v>0</v>
      </c>
      <c r="U1074" s="76">
        <v>1.03E-2</v>
      </c>
      <c r="V1074" s="76"/>
      <c r="W1074" s="76"/>
      <c r="X1074" s="76"/>
      <c r="Y1074" s="76"/>
      <c r="Z1074" s="76">
        <v>5</v>
      </c>
      <c r="AA1074" s="76">
        <v>6</v>
      </c>
      <c r="AB1074" s="76"/>
      <c r="AC1074" s="76"/>
      <c r="AD1074" s="76"/>
      <c r="AE1074" s="76"/>
      <c r="AF1074" s="76"/>
      <c r="AG1074" s="76"/>
      <c r="AH1074" s="76"/>
      <c r="AI1074" s="76"/>
      <c r="AJ1074" s="76"/>
      <c r="AK1074" s="76"/>
      <c r="AL1074" s="76"/>
      <c r="AM1074" s="76"/>
      <c r="AN1074" s="76"/>
      <c r="AO1074" s="76"/>
      <c r="AP1074" s="76"/>
      <c r="AQ1074" s="76"/>
      <c r="AR1074" s="76"/>
      <c r="AS1074" s="76"/>
      <c r="AT1074" s="76"/>
      <c r="AU1074" s="76"/>
      <c r="AV1074" s="66" t="s">
        <v>52</v>
      </c>
      <c r="AW1074" s="66" t="s">
        <v>2211</v>
      </c>
      <c r="AX1074" s="66" t="s">
        <v>52</v>
      </c>
      <c r="AY1074" s="66" t="s">
        <v>52</v>
      </c>
      <c r="AZ1074" s="66" t="s">
        <v>52</v>
      </c>
    </row>
    <row r="1075" spans="1:52" ht="30" customHeight="1" x14ac:dyDescent="0.3">
      <c r="A1075" s="65" t="s">
        <v>1378</v>
      </c>
      <c r="B1075" s="65" t="s">
        <v>3054</v>
      </c>
      <c r="C1075" s="65" t="s">
        <v>505</v>
      </c>
      <c r="D1075" s="75">
        <v>1</v>
      </c>
      <c r="E1075" s="80">
        <f>ROUND(1.1453*SUM(H1072),2)</f>
        <v>475734.71</v>
      </c>
      <c r="F1075" s="79">
        <f t="shared" si="234"/>
        <v>475734.7</v>
      </c>
      <c r="G1075" s="80">
        <v>0</v>
      </c>
      <c r="H1075" s="79">
        <f t="shared" si="235"/>
        <v>0</v>
      </c>
      <c r="I1075" s="80">
        <v>0</v>
      </c>
      <c r="J1075" s="79">
        <f t="shared" si="236"/>
        <v>0</v>
      </c>
      <c r="K1075" s="80">
        <f t="shared" si="237"/>
        <v>475734.7</v>
      </c>
      <c r="L1075" s="79">
        <f t="shared" si="237"/>
        <v>475734.7</v>
      </c>
      <c r="M1075" s="65" t="s">
        <v>52</v>
      </c>
      <c r="N1075" s="66" t="s">
        <v>187</v>
      </c>
      <c r="O1075" s="66" t="s">
        <v>914</v>
      </c>
      <c r="P1075" s="66" t="s">
        <v>64</v>
      </c>
      <c r="Q1075" s="66" t="s">
        <v>64</v>
      </c>
      <c r="R1075" s="66" t="s">
        <v>64</v>
      </c>
      <c r="S1075" s="76">
        <v>1</v>
      </c>
      <c r="T1075" s="76">
        <v>0</v>
      </c>
      <c r="U1075" s="76">
        <v>1.2453000000000001</v>
      </c>
      <c r="V1075" s="76"/>
      <c r="W1075" s="76"/>
      <c r="X1075" s="76"/>
      <c r="Y1075" s="76">
        <v>4</v>
      </c>
      <c r="Z1075" s="76"/>
      <c r="AA1075" s="76">
        <v>6</v>
      </c>
      <c r="AB1075" s="76">
        <v>7</v>
      </c>
      <c r="AC1075" s="76"/>
      <c r="AD1075" s="76"/>
      <c r="AE1075" s="76"/>
      <c r="AF1075" s="76"/>
      <c r="AG1075" s="76"/>
      <c r="AH1075" s="76"/>
      <c r="AI1075" s="76"/>
      <c r="AJ1075" s="76"/>
      <c r="AK1075" s="76"/>
      <c r="AL1075" s="76"/>
      <c r="AM1075" s="76"/>
      <c r="AN1075" s="76"/>
      <c r="AO1075" s="76"/>
      <c r="AP1075" s="76"/>
      <c r="AQ1075" s="76"/>
      <c r="AR1075" s="76"/>
      <c r="AS1075" s="76"/>
      <c r="AT1075" s="76"/>
      <c r="AU1075" s="76"/>
      <c r="AV1075" s="66" t="s">
        <v>52</v>
      </c>
      <c r="AW1075" s="66" t="s">
        <v>2212</v>
      </c>
      <c r="AX1075" s="66" t="s">
        <v>52</v>
      </c>
      <c r="AY1075" s="66" t="s">
        <v>52</v>
      </c>
      <c r="AZ1075" s="66" t="s">
        <v>52</v>
      </c>
    </row>
    <row r="1076" spans="1:52" ht="30" customHeight="1" x14ac:dyDescent="0.3">
      <c r="A1076" s="65" t="s">
        <v>1380</v>
      </c>
      <c r="B1076" s="65" t="s">
        <v>1381</v>
      </c>
      <c r="C1076" s="65" t="s">
        <v>505</v>
      </c>
      <c r="D1076" s="75">
        <v>1</v>
      </c>
      <c r="E1076" s="80">
        <f>TRUNC(SUMIF(Y1072:Y1079, RIGHTB(O1076, 1), F1072:F1079)*U1076, 2)</f>
        <v>166031.41</v>
      </c>
      <c r="F1076" s="79">
        <f t="shared" si="234"/>
        <v>166031.4</v>
      </c>
      <c r="G1076" s="80">
        <v>0</v>
      </c>
      <c r="H1076" s="79">
        <f t="shared" si="235"/>
        <v>0</v>
      </c>
      <c r="I1076" s="80">
        <v>0</v>
      </c>
      <c r="J1076" s="79">
        <f t="shared" si="236"/>
        <v>0</v>
      </c>
      <c r="K1076" s="80">
        <f t="shared" si="237"/>
        <v>166031.4</v>
      </c>
      <c r="L1076" s="79">
        <f t="shared" si="237"/>
        <v>166031.4</v>
      </c>
      <c r="M1076" s="65" t="s">
        <v>52</v>
      </c>
      <c r="N1076" s="66" t="s">
        <v>187</v>
      </c>
      <c r="O1076" s="66" t="s">
        <v>1382</v>
      </c>
      <c r="P1076" s="66" t="s">
        <v>64</v>
      </c>
      <c r="Q1076" s="66" t="s">
        <v>64</v>
      </c>
      <c r="R1076" s="66" t="s">
        <v>64</v>
      </c>
      <c r="S1076" s="76">
        <v>0</v>
      </c>
      <c r="T1076" s="76">
        <v>0</v>
      </c>
      <c r="U1076" s="76">
        <v>0.34899999999999998</v>
      </c>
      <c r="V1076" s="76"/>
      <c r="W1076" s="76"/>
      <c r="X1076" s="76"/>
      <c r="Y1076" s="76"/>
      <c r="Z1076" s="76"/>
      <c r="AA1076" s="76">
        <v>6</v>
      </c>
      <c r="AB1076" s="76">
        <v>7</v>
      </c>
      <c r="AC1076" s="76"/>
      <c r="AD1076" s="76"/>
      <c r="AE1076" s="76"/>
      <c r="AF1076" s="76"/>
      <c r="AG1076" s="76"/>
      <c r="AH1076" s="76"/>
      <c r="AI1076" s="76"/>
      <c r="AJ1076" s="76"/>
      <c r="AK1076" s="76"/>
      <c r="AL1076" s="76"/>
      <c r="AM1076" s="76"/>
      <c r="AN1076" s="76"/>
      <c r="AO1076" s="76"/>
      <c r="AP1076" s="76"/>
      <c r="AQ1076" s="76"/>
      <c r="AR1076" s="76"/>
      <c r="AS1076" s="76"/>
      <c r="AT1076" s="76"/>
      <c r="AU1076" s="76"/>
      <c r="AV1076" s="66" t="s">
        <v>52</v>
      </c>
      <c r="AW1076" s="66" t="s">
        <v>2213</v>
      </c>
      <c r="AX1076" s="66" t="s">
        <v>52</v>
      </c>
      <c r="AY1076" s="66" t="s">
        <v>52</v>
      </c>
      <c r="AZ1076" s="66" t="s">
        <v>52</v>
      </c>
    </row>
    <row r="1077" spans="1:52" ht="30" customHeight="1" x14ac:dyDescent="0.3">
      <c r="A1077" s="65" t="s">
        <v>1384</v>
      </c>
      <c r="B1077" s="65" t="s">
        <v>1385</v>
      </c>
      <c r="C1077" s="65" t="s">
        <v>505</v>
      </c>
      <c r="D1077" s="75">
        <v>1</v>
      </c>
      <c r="E1077" s="80">
        <f>TRUNC(SUMIF(Z1072:Z1079, RIGHTB(O1077, 1), F1072:F1079)*U1077, 2)</f>
        <v>291964.64</v>
      </c>
      <c r="F1077" s="79">
        <f t="shared" si="234"/>
        <v>291964.59999999998</v>
      </c>
      <c r="G1077" s="80">
        <v>0</v>
      </c>
      <c r="H1077" s="79">
        <f t="shared" si="235"/>
        <v>0</v>
      </c>
      <c r="I1077" s="80">
        <v>0</v>
      </c>
      <c r="J1077" s="79">
        <f t="shared" si="236"/>
        <v>0</v>
      </c>
      <c r="K1077" s="80">
        <f t="shared" si="237"/>
        <v>291964.59999999998</v>
      </c>
      <c r="L1077" s="79">
        <f t="shared" si="237"/>
        <v>291964.59999999998</v>
      </c>
      <c r="M1077" s="65" t="s">
        <v>52</v>
      </c>
      <c r="N1077" s="66" t="s">
        <v>187</v>
      </c>
      <c r="O1077" s="66" t="s">
        <v>1386</v>
      </c>
      <c r="P1077" s="66" t="s">
        <v>64</v>
      </c>
      <c r="Q1077" s="66" t="s">
        <v>64</v>
      </c>
      <c r="R1077" s="66" t="s">
        <v>64</v>
      </c>
      <c r="S1077" s="76">
        <v>0</v>
      </c>
      <c r="T1077" s="76">
        <v>0</v>
      </c>
      <c r="U1077" s="76">
        <v>8.9499999999999996E-2</v>
      </c>
      <c r="V1077" s="76"/>
      <c r="W1077" s="76"/>
      <c r="X1077" s="76"/>
      <c r="Y1077" s="76"/>
      <c r="Z1077" s="76"/>
      <c r="AA1077" s="76">
        <v>6</v>
      </c>
      <c r="AB1077" s="76">
        <v>7</v>
      </c>
      <c r="AC1077" s="76"/>
      <c r="AD1077" s="76"/>
      <c r="AE1077" s="76"/>
      <c r="AF1077" s="76"/>
      <c r="AG1077" s="76"/>
      <c r="AH1077" s="76"/>
      <c r="AI1077" s="76"/>
      <c r="AJ1077" s="76"/>
      <c r="AK1077" s="76"/>
      <c r="AL1077" s="76"/>
      <c r="AM1077" s="76"/>
      <c r="AN1077" s="76"/>
      <c r="AO1077" s="76"/>
      <c r="AP1077" s="76"/>
      <c r="AQ1077" s="76"/>
      <c r="AR1077" s="76"/>
      <c r="AS1077" s="76"/>
      <c r="AT1077" s="76"/>
      <c r="AU1077" s="76"/>
      <c r="AV1077" s="66" t="s">
        <v>52</v>
      </c>
      <c r="AW1077" s="66" t="s">
        <v>2214</v>
      </c>
      <c r="AX1077" s="66" t="s">
        <v>52</v>
      </c>
      <c r="AY1077" s="66" t="s">
        <v>52</v>
      </c>
      <c r="AZ1077" s="66" t="s">
        <v>52</v>
      </c>
    </row>
    <row r="1078" spans="1:52" ht="30" customHeight="1" x14ac:dyDescent="0.3">
      <c r="A1078" s="65" t="s">
        <v>1388</v>
      </c>
      <c r="B1078" s="65" t="s">
        <v>1389</v>
      </c>
      <c r="C1078" s="65" t="s">
        <v>505</v>
      </c>
      <c r="D1078" s="75">
        <v>1</v>
      </c>
      <c r="E1078" s="80">
        <f>TRUNC(SUMIF(AA1072:AA1079, RIGHTB(O1078, 1), F1072:F1079)*U1078, 2)</f>
        <v>293713.38</v>
      </c>
      <c r="F1078" s="79">
        <f t="shared" si="234"/>
        <v>293713.3</v>
      </c>
      <c r="G1078" s="80">
        <v>0</v>
      </c>
      <c r="H1078" s="79">
        <f t="shared" si="235"/>
        <v>0</v>
      </c>
      <c r="I1078" s="80">
        <v>0</v>
      </c>
      <c r="J1078" s="79">
        <f t="shared" si="236"/>
        <v>0</v>
      </c>
      <c r="K1078" s="80">
        <f t="shared" si="237"/>
        <v>293713.3</v>
      </c>
      <c r="L1078" s="79">
        <f t="shared" si="237"/>
        <v>293713.3</v>
      </c>
      <c r="M1078" s="65" t="s">
        <v>52</v>
      </c>
      <c r="N1078" s="66" t="s">
        <v>187</v>
      </c>
      <c r="O1078" s="66" t="s">
        <v>1390</v>
      </c>
      <c r="P1078" s="66" t="s">
        <v>64</v>
      </c>
      <c r="Q1078" s="66" t="s">
        <v>64</v>
      </c>
      <c r="R1078" s="66" t="s">
        <v>64</v>
      </c>
      <c r="S1078" s="76">
        <v>0</v>
      </c>
      <c r="T1078" s="76">
        <v>0</v>
      </c>
      <c r="U1078" s="76">
        <v>7.0000000000000007E-2</v>
      </c>
      <c r="V1078" s="76"/>
      <c r="W1078" s="76"/>
      <c r="X1078" s="76"/>
      <c r="Y1078" s="76"/>
      <c r="Z1078" s="76"/>
      <c r="AA1078" s="76"/>
      <c r="AB1078" s="76">
        <v>7</v>
      </c>
      <c r="AC1078" s="76"/>
      <c r="AD1078" s="76"/>
      <c r="AE1078" s="76"/>
      <c r="AF1078" s="76"/>
      <c r="AG1078" s="76"/>
      <c r="AH1078" s="76"/>
      <c r="AI1078" s="76"/>
      <c r="AJ1078" s="76"/>
      <c r="AK1078" s="76"/>
      <c r="AL1078" s="76"/>
      <c r="AM1078" s="76"/>
      <c r="AN1078" s="76"/>
      <c r="AO1078" s="76"/>
      <c r="AP1078" s="76"/>
      <c r="AQ1078" s="76"/>
      <c r="AR1078" s="76"/>
      <c r="AS1078" s="76"/>
      <c r="AT1078" s="76"/>
      <c r="AU1078" s="76"/>
      <c r="AV1078" s="66" t="s">
        <v>52</v>
      </c>
      <c r="AW1078" s="66" t="s">
        <v>2215</v>
      </c>
      <c r="AX1078" s="66" t="s">
        <v>52</v>
      </c>
      <c r="AY1078" s="66" t="s">
        <v>52</v>
      </c>
      <c r="AZ1078" s="66" t="s">
        <v>52</v>
      </c>
    </row>
    <row r="1079" spans="1:52" ht="30" customHeight="1" x14ac:dyDescent="0.3">
      <c r="A1079" s="65" t="s">
        <v>1392</v>
      </c>
      <c r="B1079" s="65" t="s">
        <v>1393</v>
      </c>
      <c r="C1079" s="65" t="s">
        <v>505</v>
      </c>
      <c r="D1079" s="75">
        <v>1</v>
      </c>
      <c r="E1079" s="80">
        <f>TRUNC(SUMIF(AB1072:AB1079, RIGHTB(O1079, 1), F1072:F1079)*U1079, 2)</f>
        <v>306861</v>
      </c>
      <c r="F1079" s="79">
        <f t="shared" si="234"/>
        <v>306861</v>
      </c>
      <c r="G1079" s="80">
        <v>0</v>
      </c>
      <c r="H1079" s="79">
        <f t="shared" si="235"/>
        <v>0</v>
      </c>
      <c r="I1079" s="80">
        <v>0</v>
      </c>
      <c r="J1079" s="79">
        <f t="shared" si="236"/>
        <v>0</v>
      </c>
      <c r="K1079" s="80">
        <f t="shared" si="237"/>
        <v>306861</v>
      </c>
      <c r="L1079" s="79">
        <f t="shared" si="237"/>
        <v>306861</v>
      </c>
      <c r="M1079" s="65" t="s">
        <v>52</v>
      </c>
      <c r="N1079" s="66" t="s">
        <v>187</v>
      </c>
      <c r="O1079" s="66" t="s">
        <v>1394</v>
      </c>
      <c r="P1079" s="66" t="s">
        <v>64</v>
      </c>
      <c r="Q1079" s="66" t="s">
        <v>64</v>
      </c>
      <c r="R1079" s="66" t="s">
        <v>64</v>
      </c>
      <c r="S1079" s="76">
        <v>0</v>
      </c>
      <c r="T1079" s="76">
        <v>0</v>
      </c>
      <c r="U1079" s="76">
        <v>0.25</v>
      </c>
      <c r="V1079" s="76"/>
      <c r="W1079" s="76"/>
      <c r="X1079" s="76"/>
      <c r="Y1079" s="76"/>
      <c r="Z1079" s="76"/>
      <c r="AA1079" s="76"/>
      <c r="AB1079" s="76"/>
      <c r="AC1079" s="76"/>
      <c r="AD1079" s="76"/>
      <c r="AE1079" s="76"/>
      <c r="AF1079" s="76"/>
      <c r="AG1079" s="76"/>
      <c r="AH1079" s="76"/>
      <c r="AI1079" s="76"/>
      <c r="AJ1079" s="76"/>
      <c r="AK1079" s="76"/>
      <c r="AL1079" s="76"/>
      <c r="AM1079" s="76"/>
      <c r="AN1079" s="76"/>
      <c r="AO1079" s="76"/>
      <c r="AP1079" s="76"/>
      <c r="AQ1079" s="76"/>
      <c r="AR1079" s="76"/>
      <c r="AS1079" s="76"/>
      <c r="AT1079" s="76"/>
      <c r="AU1079" s="76"/>
      <c r="AV1079" s="66" t="s">
        <v>52</v>
      </c>
      <c r="AW1079" s="66" t="s">
        <v>2216</v>
      </c>
      <c r="AX1079" s="66" t="s">
        <v>52</v>
      </c>
      <c r="AY1079" s="66" t="s">
        <v>52</v>
      </c>
      <c r="AZ1079" s="66" t="s">
        <v>52</v>
      </c>
    </row>
    <row r="1080" spans="1:52" ht="30" customHeight="1" x14ac:dyDescent="0.3">
      <c r="A1080" s="65" t="s">
        <v>595</v>
      </c>
      <c r="B1080" s="65" t="s">
        <v>52</v>
      </c>
      <c r="C1080" s="65" t="s">
        <v>52</v>
      </c>
      <c r="D1080" s="75"/>
      <c r="E1080" s="80"/>
      <c r="F1080" s="79">
        <f>TRUNC(SUMIF(N1072:N1079, N1071, F1072:F1079),0)</f>
        <v>4796479</v>
      </c>
      <c r="G1080" s="80"/>
      <c r="H1080" s="79">
        <f>TRUNC(SUMIF(N1072:N1079, N1071, H1072:H1079),0)</f>
        <v>0</v>
      </c>
      <c r="I1080" s="80"/>
      <c r="J1080" s="79">
        <f>TRUNC(SUMIF(N1072:N1079, N1071, J1072:J1079),0)</f>
        <v>0</v>
      </c>
      <c r="K1080" s="80"/>
      <c r="L1080" s="79">
        <f>F1080+H1080+J1080</f>
        <v>4796479</v>
      </c>
      <c r="M1080" s="65" t="s">
        <v>52</v>
      </c>
      <c r="N1080" s="66" t="s">
        <v>207</v>
      </c>
      <c r="O1080" s="66" t="s">
        <v>207</v>
      </c>
      <c r="P1080" s="66" t="s">
        <v>52</v>
      </c>
      <c r="Q1080" s="66" t="s">
        <v>52</v>
      </c>
      <c r="R1080" s="66" t="s">
        <v>52</v>
      </c>
      <c r="S1080" s="76"/>
      <c r="T1080" s="76"/>
      <c r="U1080" s="76"/>
      <c r="V1080" s="76"/>
      <c r="W1080" s="76"/>
      <c r="X1080" s="76"/>
      <c r="Y1080" s="76"/>
      <c r="Z1080" s="76"/>
      <c r="AA1080" s="76"/>
      <c r="AB1080" s="76"/>
      <c r="AC1080" s="76"/>
      <c r="AD1080" s="76"/>
      <c r="AE1080" s="76"/>
      <c r="AF1080" s="76"/>
      <c r="AG1080" s="76"/>
      <c r="AH1080" s="76"/>
      <c r="AI1080" s="76"/>
      <c r="AJ1080" s="76"/>
      <c r="AK1080" s="76"/>
      <c r="AL1080" s="76"/>
      <c r="AM1080" s="76"/>
      <c r="AN1080" s="76"/>
      <c r="AO1080" s="76"/>
      <c r="AP1080" s="76"/>
      <c r="AQ1080" s="76"/>
      <c r="AR1080" s="76"/>
      <c r="AS1080" s="76"/>
      <c r="AT1080" s="76"/>
      <c r="AU1080" s="76"/>
      <c r="AV1080" s="66" t="s">
        <v>52</v>
      </c>
      <c r="AW1080" s="66" t="s">
        <v>52</v>
      </c>
      <c r="AX1080" s="66" t="s">
        <v>52</v>
      </c>
      <c r="AY1080" s="66" t="s">
        <v>52</v>
      </c>
      <c r="AZ1080" s="66" t="s">
        <v>52</v>
      </c>
    </row>
    <row r="1081" spans="1:52" ht="30" customHeight="1" x14ac:dyDescent="0.3">
      <c r="A1081" s="75"/>
      <c r="B1081" s="75"/>
      <c r="C1081" s="75"/>
      <c r="D1081" s="75"/>
      <c r="E1081" s="80"/>
      <c r="F1081" s="79"/>
      <c r="G1081" s="80"/>
      <c r="H1081" s="79"/>
      <c r="I1081" s="80"/>
      <c r="J1081" s="79"/>
      <c r="K1081" s="80"/>
      <c r="L1081" s="79"/>
      <c r="M1081" s="75"/>
    </row>
    <row r="1082" spans="1:52" ht="30" customHeight="1" x14ac:dyDescent="0.3">
      <c r="A1082" s="230" t="s">
        <v>2217</v>
      </c>
      <c r="B1082" s="230"/>
      <c r="C1082" s="230"/>
      <c r="D1082" s="230"/>
      <c r="E1082" s="231"/>
      <c r="F1082" s="232"/>
      <c r="G1082" s="231"/>
      <c r="H1082" s="232"/>
      <c r="I1082" s="231"/>
      <c r="J1082" s="232"/>
      <c r="K1082" s="231"/>
      <c r="L1082" s="232"/>
      <c r="M1082" s="230"/>
      <c r="N1082" s="78" t="s">
        <v>2208</v>
      </c>
    </row>
    <row r="1083" spans="1:52" ht="30" customHeight="1" x14ac:dyDescent="0.3">
      <c r="A1083" s="65" t="s">
        <v>2219</v>
      </c>
      <c r="B1083" s="65" t="s">
        <v>2220</v>
      </c>
      <c r="C1083" s="65" t="s">
        <v>176</v>
      </c>
      <c r="D1083" s="75">
        <v>1</v>
      </c>
      <c r="E1083" s="80">
        <f>단가대비표!O406</f>
        <v>2480200</v>
      </c>
      <c r="F1083" s="79">
        <f t="shared" ref="F1083:F1100" si="238">TRUNC(E1083*D1083,1)</f>
        <v>2480200</v>
      </c>
      <c r="G1083" s="80">
        <f>단가대비표!P406</f>
        <v>0</v>
      </c>
      <c r="H1083" s="79">
        <f t="shared" ref="H1083:H1100" si="239">TRUNC(G1083*D1083,1)</f>
        <v>0</v>
      </c>
      <c r="I1083" s="80">
        <f>단가대비표!V406</f>
        <v>0</v>
      </c>
      <c r="J1083" s="79">
        <f t="shared" ref="J1083:J1100" si="240">TRUNC(I1083*D1083,1)</f>
        <v>0</v>
      </c>
      <c r="K1083" s="80">
        <f t="shared" ref="K1083:K1100" si="241">TRUNC(E1083+G1083+I1083,1)</f>
        <v>2480200</v>
      </c>
      <c r="L1083" s="79">
        <f t="shared" ref="L1083:L1100" si="242">TRUNC(F1083+H1083+J1083,1)</f>
        <v>2480200</v>
      </c>
      <c r="M1083" s="65" t="s">
        <v>52</v>
      </c>
      <c r="N1083" s="66" t="s">
        <v>2208</v>
      </c>
      <c r="O1083" s="66" t="s">
        <v>2221</v>
      </c>
      <c r="P1083" s="66" t="s">
        <v>64</v>
      </c>
      <c r="Q1083" s="66" t="s">
        <v>64</v>
      </c>
      <c r="R1083" s="66" t="s">
        <v>63</v>
      </c>
      <c r="S1083" s="76"/>
      <c r="T1083" s="76"/>
      <c r="U1083" s="76"/>
      <c r="V1083" s="76"/>
      <c r="W1083" s="76"/>
      <c r="X1083" s="76"/>
      <c r="Y1083" s="76"/>
      <c r="Z1083" s="76"/>
      <c r="AA1083" s="76"/>
      <c r="AB1083" s="76"/>
      <c r="AC1083" s="76"/>
      <c r="AD1083" s="76"/>
      <c r="AE1083" s="76"/>
      <c r="AF1083" s="76"/>
      <c r="AG1083" s="76"/>
      <c r="AH1083" s="76"/>
      <c r="AI1083" s="76"/>
      <c r="AJ1083" s="76"/>
      <c r="AK1083" s="76"/>
      <c r="AL1083" s="76"/>
      <c r="AM1083" s="76"/>
      <c r="AN1083" s="76"/>
      <c r="AO1083" s="76"/>
      <c r="AP1083" s="76"/>
      <c r="AQ1083" s="76"/>
      <c r="AR1083" s="76"/>
      <c r="AS1083" s="76"/>
      <c r="AT1083" s="76"/>
      <c r="AU1083" s="76"/>
      <c r="AV1083" s="66" t="s">
        <v>52</v>
      </c>
      <c r="AW1083" s="66" t="s">
        <v>2222</v>
      </c>
      <c r="AX1083" s="66" t="s">
        <v>52</v>
      </c>
      <c r="AY1083" s="66" t="s">
        <v>52</v>
      </c>
      <c r="AZ1083" s="66" t="s">
        <v>52</v>
      </c>
    </row>
    <row r="1084" spans="1:52" ht="30" customHeight="1" x14ac:dyDescent="0.3">
      <c r="A1084" s="65" t="s">
        <v>2223</v>
      </c>
      <c r="B1084" s="65" t="s">
        <v>2224</v>
      </c>
      <c r="C1084" s="65" t="s">
        <v>137</v>
      </c>
      <c r="D1084" s="75">
        <v>1</v>
      </c>
      <c r="E1084" s="80">
        <f>단가대비표!O407</f>
        <v>51150</v>
      </c>
      <c r="F1084" s="79">
        <f t="shared" si="238"/>
        <v>51150</v>
      </c>
      <c r="G1084" s="80">
        <f>단가대비표!P407</f>
        <v>0</v>
      </c>
      <c r="H1084" s="79">
        <f t="shared" si="239"/>
        <v>0</v>
      </c>
      <c r="I1084" s="80">
        <f>단가대비표!V407</f>
        <v>0</v>
      </c>
      <c r="J1084" s="79">
        <f t="shared" si="240"/>
        <v>0</v>
      </c>
      <c r="K1084" s="80">
        <f t="shared" si="241"/>
        <v>51150</v>
      </c>
      <c r="L1084" s="79">
        <f t="shared" si="242"/>
        <v>51150</v>
      </c>
      <c r="M1084" s="65" t="s">
        <v>52</v>
      </c>
      <c r="N1084" s="66" t="s">
        <v>2208</v>
      </c>
      <c r="O1084" s="66" t="s">
        <v>2225</v>
      </c>
      <c r="P1084" s="66" t="s">
        <v>64</v>
      </c>
      <c r="Q1084" s="66" t="s">
        <v>64</v>
      </c>
      <c r="R1084" s="66" t="s">
        <v>63</v>
      </c>
      <c r="S1084" s="76"/>
      <c r="T1084" s="76"/>
      <c r="U1084" s="76"/>
      <c r="V1084" s="76"/>
      <c r="W1084" s="76"/>
      <c r="X1084" s="76"/>
      <c r="Y1084" s="76"/>
      <c r="Z1084" s="76"/>
      <c r="AA1084" s="76"/>
      <c r="AB1084" s="76"/>
      <c r="AC1084" s="76"/>
      <c r="AD1084" s="76"/>
      <c r="AE1084" s="76"/>
      <c r="AF1084" s="76"/>
      <c r="AG1084" s="76"/>
      <c r="AH1084" s="76"/>
      <c r="AI1084" s="76"/>
      <c r="AJ1084" s="76"/>
      <c r="AK1084" s="76"/>
      <c r="AL1084" s="76"/>
      <c r="AM1084" s="76"/>
      <c r="AN1084" s="76"/>
      <c r="AO1084" s="76"/>
      <c r="AP1084" s="76"/>
      <c r="AQ1084" s="76"/>
      <c r="AR1084" s="76"/>
      <c r="AS1084" s="76"/>
      <c r="AT1084" s="76"/>
      <c r="AU1084" s="76"/>
      <c r="AV1084" s="66" t="s">
        <v>52</v>
      </c>
      <c r="AW1084" s="66" t="s">
        <v>2226</v>
      </c>
      <c r="AX1084" s="66" t="s">
        <v>52</v>
      </c>
      <c r="AY1084" s="66" t="s">
        <v>52</v>
      </c>
      <c r="AZ1084" s="66" t="s">
        <v>52</v>
      </c>
    </row>
    <row r="1085" spans="1:52" ht="30" customHeight="1" x14ac:dyDescent="0.3">
      <c r="A1085" s="65" t="s">
        <v>1405</v>
      </c>
      <c r="B1085" s="65" t="s">
        <v>2227</v>
      </c>
      <c r="C1085" s="65" t="s">
        <v>137</v>
      </c>
      <c r="D1085" s="75">
        <v>2</v>
      </c>
      <c r="E1085" s="80">
        <f>단가대비표!O408</f>
        <v>2830</v>
      </c>
      <c r="F1085" s="79">
        <f t="shared" si="238"/>
        <v>5660</v>
      </c>
      <c r="G1085" s="80">
        <f>단가대비표!P408</f>
        <v>0</v>
      </c>
      <c r="H1085" s="79">
        <f t="shared" si="239"/>
        <v>0</v>
      </c>
      <c r="I1085" s="80">
        <f>단가대비표!V408</f>
        <v>0</v>
      </c>
      <c r="J1085" s="79">
        <f t="shared" si="240"/>
        <v>0</v>
      </c>
      <c r="K1085" s="80">
        <f t="shared" si="241"/>
        <v>2830</v>
      </c>
      <c r="L1085" s="79">
        <f t="shared" si="242"/>
        <v>5660</v>
      </c>
      <c r="M1085" s="65" t="s">
        <v>52</v>
      </c>
      <c r="N1085" s="66" t="s">
        <v>2208</v>
      </c>
      <c r="O1085" s="66" t="s">
        <v>2228</v>
      </c>
      <c r="P1085" s="66" t="s">
        <v>64</v>
      </c>
      <c r="Q1085" s="66" t="s">
        <v>64</v>
      </c>
      <c r="R1085" s="66" t="s">
        <v>63</v>
      </c>
      <c r="S1085" s="76"/>
      <c r="T1085" s="76"/>
      <c r="U1085" s="76"/>
      <c r="V1085" s="76"/>
      <c r="W1085" s="76"/>
      <c r="X1085" s="76"/>
      <c r="Y1085" s="76"/>
      <c r="Z1085" s="76"/>
      <c r="AA1085" s="76"/>
      <c r="AB1085" s="76"/>
      <c r="AC1085" s="76"/>
      <c r="AD1085" s="76"/>
      <c r="AE1085" s="76"/>
      <c r="AF1085" s="76"/>
      <c r="AG1085" s="76"/>
      <c r="AH1085" s="76"/>
      <c r="AI1085" s="76"/>
      <c r="AJ1085" s="76"/>
      <c r="AK1085" s="76"/>
      <c r="AL1085" s="76"/>
      <c r="AM1085" s="76"/>
      <c r="AN1085" s="76"/>
      <c r="AO1085" s="76"/>
      <c r="AP1085" s="76"/>
      <c r="AQ1085" s="76"/>
      <c r="AR1085" s="76"/>
      <c r="AS1085" s="76"/>
      <c r="AT1085" s="76"/>
      <c r="AU1085" s="76"/>
      <c r="AV1085" s="66" t="s">
        <v>52</v>
      </c>
      <c r="AW1085" s="66" t="s">
        <v>2229</v>
      </c>
      <c r="AX1085" s="66" t="s">
        <v>52</v>
      </c>
      <c r="AY1085" s="66" t="s">
        <v>52</v>
      </c>
      <c r="AZ1085" s="66" t="s">
        <v>52</v>
      </c>
    </row>
    <row r="1086" spans="1:52" ht="30" customHeight="1" x14ac:dyDescent="0.3">
      <c r="A1086" s="65" t="s">
        <v>1412</v>
      </c>
      <c r="B1086" s="65" t="s">
        <v>2230</v>
      </c>
      <c r="C1086" s="65" t="s">
        <v>137</v>
      </c>
      <c r="D1086" s="75">
        <v>1</v>
      </c>
      <c r="E1086" s="80">
        <f>단가대비표!O409</f>
        <v>2990</v>
      </c>
      <c r="F1086" s="79">
        <f t="shared" si="238"/>
        <v>2990</v>
      </c>
      <c r="G1086" s="80">
        <f>단가대비표!P409</f>
        <v>0</v>
      </c>
      <c r="H1086" s="79">
        <f t="shared" si="239"/>
        <v>0</v>
      </c>
      <c r="I1086" s="80">
        <f>단가대비표!V409</f>
        <v>0</v>
      </c>
      <c r="J1086" s="79">
        <f t="shared" si="240"/>
        <v>0</v>
      </c>
      <c r="K1086" s="80">
        <f t="shared" si="241"/>
        <v>2990</v>
      </c>
      <c r="L1086" s="79">
        <f t="shared" si="242"/>
        <v>2990</v>
      </c>
      <c r="M1086" s="65" t="s">
        <v>52</v>
      </c>
      <c r="N1086" s="66" t="s">
        <v>2208</v>
      </c>
      <c r="O1086" s="66" t="s">
        <v>2231</v>
      </c>
      <c r="P1086" s="66" t="s">
        <v>64</v>
      </c>
      <c r="Q1086" s="66" t="s">
        <v>64</v>
      </c>
      <c r="R1086" s="66" t="s">
        <v>63</v>
      </c>
      <c r="S1086" s="76"/>
      <c r="T1086" s="76"/>
      <c r="U1086" s="76"/>
      <c r="V1086" s="76"/>
      <c r="W1086" s="76"/>
      <c r="X1086" s="76"/>
      <c r="Y1086" s="76"/>
      <c r="Z1086" s="76"/>
      <c r="AA1086" s="76"/>
      <c r="AB1086" s="76"/>
      <c r="AC1086" s="76"/>
      <c r="AD1086" s="76"/>
      <c r="AE1086" s="76"/>
      <c r="AF1086" s="76"/>
      <c r="AG1086" s="76"/>
      <c r="AH1086" s="76"/>
      <c r="AI1086" s="76"/>
      <c r="AJ1086" s="76"/>
      <c r="AK1086" s="76"/>
      <c r="AL1086" s="76"/>
      <c r="AM1086" s="76"/>
      <c r="AN1086" s="76"/>
      <c r="AO1086" s="76"/>
      <c r="AP1086" s="76"/>
      <c r="AQ1086" s="76"/>
      <c r="AR1086" s="76"/>
      <c r="AS1086" s="76"/>
      <c r="AT1086" s="76"/>
      <c r="AU1086" s="76"/>
      <c r="AV1086" s="66" t="s">
        <v>52</v>
      </c>
      <c r="AW1086" s="66" t="s">
        <v>2232</v>
      </c>
      <c r="AX1086" s="66" t="s">
        <v>52</v>
      </c>
      <c r="AY1086" s="66" t="s">
        <v>52</v>
      </c>
      <c r="AZ1086" s="66" t="s">
        <v>52</v>
      </c>
    </row>
    <row r="1087" spans="1:52" ht="30" customHeight="1" x14ac:dyDescent="0.3">
      <c r="A1087" s="65" t="s">
        <v>1412</v>
      </c>
      <c r="B1087" s="65" t="s">
        <v>2233</v>
      </c>
      <c r="C1087" s="65" t="s">
        <v>137</v>
      </c>
      <c r="D1087" s="75">
        <v>1</v>
      </c>
      <c r="E1087" s="80">
        <f>단가대비표!O410</f>
        <v>3000</v>
      </c>
      <c r="F1087" s="79">
        <f t="shared" si="238"/>
        <v>3000</v>
      </c>
      <c r="G1087" s="80">
        <f>단가대비표!P410</f>
        <v>0</v>
      </c>
      <c r="H1087" s="79">
        <f t="shared" si="239"/>
        <v>0</v>
      </c>
      <c r="I1087" s="80">
        <f>단가대비표!V410</f>
        <v>0</v>
      </c>
      <c r="J1087" s="79">
        <f t="shared" si="240"/>
        <v>0</v>
      </c>
      <c r="K1087" s="80">
        <f t="shared" si="241"/>
        <v>3000</v>
      </c>
      <c r="L1087" s="79">
        <f t="shared" si="242"/>
        <v>3000</v>
      </c>
      <c r="M1087" s="65" t="s">
        <v>52</v>
      </c>
      <c r="N1087" s="66" t="s">
        <v>2208</v>
      </c>
      <c r="O1087" s="66" t="s">
        <v>2234</v>
      </c>
      <c r="P1087" s="66" t="s">
        <v>64</v>
      </c>
      <c r="Q1087" s="66" t="s">
        <v>64</v>
      </c>
      <c r="R1087" s="66" t="s">
        <v>63</v>
      </c>
      <c r="S1087" s="76"/>
      <c r="T1087" s="76"/>
      <c r="U1087" s="76"/>
      <c r="V1087" s="76"/>
      <c r="W1087" s="76"/>
      <c r="X1087" s="76"/>
      <c r="Y1087" s="76"/>
      <c r="Z1087" s="76"/>
      <c r="AA1087" s="76"/>
      <c r="AB1087" s="76"/>
      <c r="AC1087" s="76"/>
      <c r="AD1087" s="76"/>
      <c r="AE1087" s="76"/>
      <c r="AF1087" s="76"/>
      <c r="AG1087" s="76"/>
      <c r="AH1087" s="76"/>
      <c r="AI1087" s="76"/>
      <c r="AJ1087" s="76"/>
      <c r="AK1087" s="76"/>
      <c r="AL1087" s="76"/>
      <c r="AM1087" s="76"/>
      <c r="AN1087" s="76"/>
      <c r="AO1087" s="76"/>
      <c r="AP1087" s="76"/>
      <c r="AQ1087" s="76"/>
      <c r="AR1087" s="76"/>
      <c r="AS1087" s="76"/>
      <c r="AT1087" s="76"/>
      <c r="AU1087" s="76"/>
      <c r="AV1087" s="66" t="s">
        <v>52</v>
      </c>
      <c r="AW1087" s="66" t="s">
        <v>2235</v>
      </c>
      <c r="AX1087" s="66" t="s">
        <v>52</v>
      </c>
      <c r="AY1087" s="66" t="s">
        <v>52</v>
      </c>
      <c r="AZ1087" s="66" t="s">
        <v>52</v>
      </c>
    </row>
    <row r="1088" spans="1:52" ht="30" customHeight="1" x14ac:dyDescent="0.3">
      <c r="A1088" s="65" t="s">
        <v>1412</v>
      </c>
      <c r="B1088" s="65" t="s">
        <v>2236</v>
      </c>
      <c r="C1088" s="65" t="s">
        <v>137</v>
      </c>
      <c r="D1088" s="75">
        <v>6</v>
      </c>
      <c r="E1088" s="80">
        <f>단가대비표!O411</f>
        <v>750</v>
      </c>
      <c r="F1088" s="79">
        <f t="shared" si="238"/>
        <v>4500</v>
      </c>
      <c r="G1088" s="80">
        <f>단가대비표!P411</f>
        <v>0</v>
      </c>
      <c r="H1088" s="79">
        <f t="shared" si="239"/>
        <v>0</v>
      </c>
      <c r="I1088" s="80">
        <f>단가대비표!V411</f>
        <v>0</v>
      </c>
      <c r="J1088" s="79">
        <f t="shared" si="240"/>
        <v>0</v>
      </c>
      <c r="K1088" s="80">
        <f t="shared" si="241"/>
        <v>750</v>
      </c>
      <c r="L1088" s="79">
        <f t="shared" si="242"/>
        <v>4500</v>
      </c>
      <c r="M1088" s="65" t="s">
        <v>52</v>
      </c>
      <c r="N1088" s="66" t="s">
        <v>2208</v>
      </c>
      <c r="O1088" s="66" t="s">
        <v>2237</v>
      </c>
      <c r="P1088" s="66" t="s">
        <v>64</v>
      </c>
      <c r="Q1088" s="66" t="s">
        <v>64</v>
      </c>
      <c r="R1088" s="66" t="s">
        <v>63</v>
      </c>
      <c r="S1088" s="76"/>
      <c r="T1088" s="76"/>
      <c r="U1088" s="76"/>
      <c r="V1088" s="76"/>
      <c r="W1088" s="76"/>
      <c r="X1088" s="76"/>
      <c r="Y1088" s="76"/>
      <c r="Z1088" s="76"/>
      <c r="AA1088" s="76"/>
      <c r="AB1088" s="76"/>
      <c r="AC1088" s="76"/>
      <c r="AD1088" s="76"/>
      <c r="AE1088" s="76"/>
      <c r="AF1088" s="76"/>
      <c r="AG1088" s="76"/>
      <c r="AH1088" s="76"/>
      <c r="AI1088" s="76"/>
      <c r="AJ1088" s="76"/>
      <c r="AK1088" s="76"/>
      <c r="AL1088" s="76"/>
      <c r="AM1088" s="76"/>
      <c r="AN1088" s="76"/>
      <c r="AO1088" s="76"/>
      <c r="AP1088" s="76"/>
      <c r="AQ1088" s="76"/>
      <c r="AR1088" s="76"/>
      <c r="AS1088" s="76"/>
      <c r="AT1088" s="76"/>
      <c r="AU1088" s="76"/>
      <c r="AV1088" s="66" t="s">
        <v>52</v>
      </c>
      <c r="AW1088" s="66" t="s">
        <v>2238</v>
      </c>
      <c r="AX1088" s="66" t="s">
        <v>52</v>
      </c>
      <c r="AY1088" s="66" t="s">
        <v>52</v>
      </c>
      <c r="AZ1088" s="66" t="s">
        <v>52</v>
      </c>
    </row>
    <row r="1089" spans="1:52" ht="30" customHeight="1" x14ac:dyDescent="0.3">
      <c r="A1089" s="65" t="s">
        <v>2239</v>
      </c>
      <c r="B1089" s="65" t="s">
        <v>2240</v>
      </c>
      <c r="C1089" s="65" t="s">
        <v>137</v>
      </c>
      <c r="D1089" s="75">
        <v>1</v>
      </c>
      <c r="E1089" s="80">
        <f>단가대비표!O412</f>
        <v>8310</v>
      </c>
      <c r="F1089" s="79">
        <f t="shared" si="238"/>
        <v>8310</v>
      </c>
      <c r="G1089" s="80">
        <f>단가대비표!P412</f>
        <v>0</v>
      </c>
      <c r="H1089" s="79">
        <f t="shared" si="239"/>
        <v>0</v>
      </c>
      <c r="I1089" s="80">
        <f>단가대비표!V412</f>
        <v>0</v>
      </c>
      <c r="J1089" s="79">
        <f t="shared" si="240"/>
        <v>0</v>
      </c>
      <c r="K1089" s="80">
        <f t="shared" si="241"/>
        <v>8310</v>
      </c>
      <c r="L1089" s="79">
        <f t="shared" si="242"/>
        <v>8310</v>
      </c>
      <c r="M1089" s="65" t="s">
        <v>52</v>
      </c>
      <c r="N1089" s="66" t="s">
        <v>2208</v>
      </c>
      <c r="O1089" s="66" t="s">
        <v>2241</v>
      </c>
      <c r="P1089" s="66" t="s">
        <v>64</v>
      </c>
      <c r="Q1089" s="66" t="s">
        <v>64</v>
      </c>
      <c r="R1089" s="66" t="s">
        <v>63</v>
      </c>
      <c r="S1089" s="76"/>
      <c r="T1089" s="76"/>
      <c r="U1089" s="76"/>
      <c r="V1089" s="76"/>
      <c r="W1089" s="76"/>
      <c r="X1089" s="76"/>
      <c r="Y1089" s="76"/>
      <c r="Z1089" s="76"/>
      <c r="AA1089" s="76"/>
      <c r="AB1089" s="76"/>
      <c r="AC1089" s="76"/>
      <c r="AD1089" s="76"/>
      <c r="AE1089" s="76"/>
      <c r="AF1089" s="76"/>
      <c r="AG1089" s="76"/>
      <c r="AH1089" s="76"/>
      <c r="AI1089" s="76"/>
      <c r="AJ1089" s="76"/>
      <c r="AK1089" s="76"/>
      <c r="AL1089" s="76"/>
      <c r="AM1089" s="76"/>
      <c r="AN1089" s="76"/>
      <c r="AO1089" s="76"/>
      <c r="AP1089" s="76"/>
      <c r="AQ1089" s="76"/>
      <c r="AR1089" s="76"/>
      <c r="AS1089" s="76"/>
      <c r="AT1089" s="76"/>
      <c r="AU1089" s="76"/>
      <c r="AV1089" s="66" t="s">
        <v>52</v>
      </c>
      <c r="AW1089" s="66" t="s">
        <v>2242</v>
      </c>
      <c r="AX1089" s="66" t="s">
        <v>52</v>
      </c>
      <c r="AY1089" s="66" t="s">
        <v>52</v>
      </c>
      <c r="AZ1089" s="66" t="s">
        <v>52</v>
      </c>
    </row>
    <row r="1090" spans="1:52" ht="30" customHeight="1" x14ac:dyDescent="0.3">
      <c r="A1090" s="65" t="s">
        <v>1519</v>
      </c>
      <c r="B1090" s="65" t="s">
        <v>1520</v>
      </c>
      <c r="C1090" s="65" t="s">
        <v>137</v>
      </c>
      <c r="D1090" s="75">
        <v>2</v>
      </c>
      <c r="E1090" s="80">
        <f>단가대비표!O413</f>
        <v>3600</v>
      </c>
      <c r="F1090" s="79">
        <f t="shared" si="238"/>
        <v>7200</v>
      </c>
      <c r="G1090" s="80">
        <f>단가대비표!P413</f>
        <v>0</v>
      </c>
      <c r="H1090" s="79">
        <f t="shared" si="239"/>
        <v>0</v>
      </c>
      <c r="I1090" s="80">
        <f>단가대비표!V413</f>
        <v>0</v>
      </c>
      <c r="J1090" s="79">
        <f t="shared" si="240"/>
        <v>0</v>
      </c>
      <c r="K1090" s="80">
        <f t="shared" si="241"/>
        <v>3600</v>
      </c>
      <c r="L1090" s="79">
        <f t="shared" si="242"/>
        <v>7200</v>
      </c>
      <c r="M1090" s="65" t="s">
        <v>52</v>
      </c>
      <c r="N1090" s="66" t="s">
        <v>2208</v>
      </c>
      <c r="O1090" s="66" t="s">
        <v>2243</v>
      </c>
      <c r="P1090" s="66" t="s">
        <v>64</v>
      </c>
      <c r="Q1090" s="66" t="s">
        <v>64</v>
      </c>
      <c r="R1090" s="66" t="s">
        <v>63</v>
      </c>
      <c r="S1090" s="76"/>
      <c r="T1090" s="76"/>
      <c r="U1090" s="76"/>
      <c r="V1090" s="76"/>
      <c r="W1090" s="76"/>
      <c r="X1090" s="76"/>
      <c r="Y1090" s="76"/>
      <c r="Z1090" s="76"/>
      <c r="AA1090" s="76"/>
      <c r="AB1090" s="76"/>
      <c r="AC1090" s="76"/>
      <c r="AD1090" s="76"/>
      <c r="AE1090" s="76"/>
      <c r="AF1090" s="76"/>
      <c r="AG1090" s="76"/>
      <c r="AH1090" s="76"/>
      <c r="AI1090" s="76"/>
      <c r="AJ1090" s="76"/>
      <c r="AK1090" s="76"/>
      <c r="AL1090" s="76"/>
      <c r="AM1090" s="76"/>
      <c r="AN1090" s="76"/>
      <c r="AO1090" s="76"/>
      <c r="AP1090" s="76"/>
      <c r="AQ1090" s="76"/>
      <c r="AR1090" s="76"/>
      <c r="AS1090" s="76"/>
      <c r="AT1090" s="76"/>
      <c r="AU1090" s="76"/>
      <c r="AV1090" s="66" t="s">
        <v>52</v>
      </c>
      <c r="AW1090" s="66" t="s">
        <v>2244</v>
      </c>
      <c r="AX1090" s="66" t="s">
        <v>52</v>
      </c>
      <c r="AY1090" s="66" t="s">
        <v>52</v>
      </c>
      <c r="AZ1090" s="66" t="s">
        <v>52</v>
      </c>
    </row>
    <row r="1091" spans="1:52" ht="30" customHeight="1" x14ac:dyDescent="0.3">
      <c r="A1091" s="65" t="s">
        <v>1942</v>
      </c>
      <c r="B1091" s="65" t="s">
        <v>2245</v>
      </c>
      <c r="C1091" s="65" t="s">
        <v>137</v>
      </c>
      <c r="D1091" s="75">
        <v>2</v>
      </c>
      <c r="E1091" s="80">
        <f>단가대비표!O414</f>
        <v>25200</v>
      </c>
      <c r="F1091" s="79">
        <f t="shared" si="238"/>
        <v>50400</v>
      </c>
      <c r="G1091" s="80">
        <f>단가대비표!P414</f>
        <v>0</v>
      </c>
      <c r="H1091" s="79">
        <f t="shared" si="239"/>
        <v>0</v>
      </c>
      <c r="I1091" s="80">
        <f>단가대비표!V414</f>
        <v>0</v>
      </c>
      <c r="J1091" s="79">
        <f t="shared" si="240"/>
        <v>0</v>
      </c>
      <c r="K1091" s="80">
        <f t="shared" si="241"/>
        <v>25200</v>
      </c>
      <c r="L1091" s="79">
        <f t="shared" si="242"/>
        <v>50400</v>
      </c>
      <c r="M1091" s="65" t="s">
        <v>52</v>
      </c>
      <c r="N1091" s="66" t="s">
        <v>2208</v>
      </c>
      <c r="O1091" s="66" t="s">
        <v>2246</v>
      </c>
      <c r="P1091" s="66" t="s">
        <v>64</v>
      </c>
      <c r="Q1091" s="66" t="s">
        <v>64</v>
      </c>
      <c r="R1091" s="66" t="s">
        <v>63</v>
      </c>
      <c r="S1091" s="76"/>
      <c r="T1091" s="76"/>
      <c r="U1091" s="76"/>
      <c r="V1091" s="76"/>
      <c r="W1091" s="76"/>
      <c r="X1091" s="76"/>
      <c r="Y1091" s="76"/>
      <c r="Z1091" s="76"/>
      <c r="AA1091" s="76"/>
      <c r="AB1091" s="76"/>
      <c r="AC1091" s="76"/>
      <c r="AD1091" s="76"/>
      <c r="AE1091" s="76"/>
      <c r="AF1091" s="76"/>
      <c r="AG1091" s="76"/>
      <c r="AH1091" s="76"/>
      <c r="AI1091" s="76"/>
      <c r="AJ1091" s="76"/>
      <c r="AK1091" s="76"/>
      <c r="AL1091" s="76"/>
      <c r="AM1091" s="76"/>
      <c r="AN1091" s="76"/>
      <c r="AO1091" s="76"/>
      <c r="AP1091" s="76"/>
      <c r="AQ1091" s="76"/>
      <c r="AR1091" s="76"/>
      <c r="AS1091" s="76"/>
      <c r="AT1091" s="76"/>
      <c r="AU1091" s="76"/>
      <c r="AV1091" s="66" t="s">
        <v>52</v>
      </c>
      <c r="AW1091" s="66" t="s">
        <v>2247</v>
      </c>
      <c r="AX1091" s="66" t="s">
        <v>52</v>
      </c>
      <c r="AY1091" s="66" t="s">
        <v>52</v>
      </c>
      <c r="AZ1091" s="66" t="s">
        <v>52</v>
      </c>
    </row>
    <row r="1092" spans="1:52" ht="30" customHeight="1" x14ac:dyDescent="0.3">
      <c r="A1092" s="65" t="s">
        <v>1495</v>
      </c>
      <c r="B1092" s="65" t="s">
        <v>2248</v>
      </c>
      <c r="C1092" s="65" t="s">
        <v>137</v>
      </c>
      <c r="D1092" s="75">
        <v>4</v>
      </c>
      <c r="E1092" s="80">
        <f>단가대비표!O415</f>
        <v>5800</v>
      </c>
      <c r="F1092" s="79">
        <f t="shared" si="238"/>
        <v>23200</v>
      </c>
      <c r="G1092" s="80">
        <f>단가대비표!P415</f>
        <v>0</v>
      </c>
      <c r="H1092" s="79">
        <f t="shared" si="239"/>
        <v>0</v>
      </c>
      <c r="I1092" s="80">
        <f>단가대비표!V415</f>
        <v>0</v>
      </c>
      <c r="J1092" s="79">
        <f t="shared" si="240"/>
        <v>0</v>
      </c>
      <c r="K1092" s="80">
        <f t="shared" si="241"/>
        <v>5800</v>
      </c>
      <c r="L1092" s="79">
        <f t="shared" si="242"/>
        <v>23200</v>
      </c>
      <c r="M1092" s="65" t="s">
        <v>52</v>
      </c>
      <c r="N1092" s="66" t="s">
        <v>2208</v>
      </c>
      <c r="O1092" s="66" t="s">
        <v>2249</v>
      </c>
      <c r="P1092" s="66" t="s">
        <v>64</v>
      </c>
      <c r="Q1092" s="66" t="s">
        <v>64</v>
      </c>
      <c r="R1092" s="66" t="s">
        <v>63</v>
      </c>
      <c r="S1092" s="76"/>
      <c r="T1092" s="76"/>
      <c r="U1092" s="76"/>
      <c r="V1092" s="76"/>
      <c r="W1092" s="76"/>
      <c r="X1092" s="76"/>
      <c r="Y1092" s="76"/>
      <c r="Z1092" s="76"/>
      <c r="AA1092" s="76"/>
      <c r="AB1092" s="76"/>
      <c r="AC1092" s="76"/>
      <c r="AD1092" s="76"/>
      <c r="AE1092" s="76"/>
      <c r="AF1092" s="76"/>
      <c r="AG1092" s="76"/>
      <c r="AH1092" s="76"/>
      <c r="AI1092" s="76"/>
      <c r="AJ1092" s="76"/>
      <c r="AK1092" s="76"/>
      <c r="AL1092" s="76"/>
      <c r="AM1092" s="76"/>
      <c r="AN1092" s="76"/>
      <c r="AO1092" s="76"/>
      <c r="AP1092" s="76"/>
      <c r="AQ1092" s="76"/>
      <c r="AR1092" s="76"/>
      <c r="AS1092" s="76"/>
      <c r="AT1092" s="76"/>
      <c r="AU1092" s="76"/>
      <c r="AV1092" s="66" t="s">
        <v>52</v>
      </c>
      <c r="AW1092" s="66" t="s">
        <v>2250</v>
      </c>
      <c r="AX1092" s="66" t="s">
        <v>52</v>
      </c>
      <c r="AY1092" s="66" t="s">
        <v>52</v>
      </c>
      <c r="AZ1092" s="66" t="s">
        <v>52</v>
      </c>
    </row>
    <row r="1093" spans="1:52" ht="30" customHeight="1" x14ac:dyDescent="0.3">
      <c r="A1093" s="65" t="s">
        <v>1491</v>
      </c>
      <c r="B1093" s="65" t="s">
        <v>2251</v>
      </c>
      <c r="C1093" s="65" t="s">
        <v>137</v>
      </c>
      <c r="D1093" s="75">
        <v>2</v>
      </c>
      <c r="E1093" s="80">
        <f>단가대비표!O416</f>
        <v>10200</v>
      </c>
      <c r="F1093" s="79">
        <f t="shared" si="238"/>
        <v>20400</v>
      </c>
      <c r="G1093" s="80">
        <f>단가대비표!P416</f>
        <v>0</v>
      </c>
      <c r="H1093" s="79">
        <f t="shared" si="239"/>
        <v>0</v>
      </c>
      <c r="I1093" s="80">
        <f>단가대비표!V416</f>
        <v>0</v>
      </c>
      <c r="J1093" s="79">
        <f t="shared" si="240"/>
        <v>0</v>
      </c>
      <c r="K1093" s="80">
        <f t="shared" si="241"/>
        <v>10200</v>
      </c>
      <c r="L1093" s="79">
        <f t="shared" si="242"/>
        <v>20400</v>
      </c>
      <c r="M1093" s="65" t="s">
        <v>52</v>
      </c>
      <c r="N1093" s="66" t="s">
        <v>2208</v>
      </c>
      <c r="O1093" s="66" t="s">
        <v>2252</v>
      </c>
      <c r="P1093" s="66" t="s">
        <v>64</v>
      </c>
      <c r="Q1093" s="66" t="s">
        <v>64</v>
      </c>
      <c r="R1093" s="66" t="s">
        <v>63</v>
      </c>
      <c r="S1093" s="76"/>
      <c r="T1093" s="76"/>
      <c r="U1093" s="76"/>
      <c r="V1093" s="76"/>
      <c r="W1093" s="76"/>
      <c r="X1093" s="76"/>
      <c r="Y1093" s="76"/>
      <c r="Z1093" s="76"/>
      <c r="AA1093" s="76"/>
      <c r="AB1093" s="76"/>
      <c r="AC1093" s="76"/>
      <c r="AD1093" s="76"/>
      <c r="AE1093" s="76"/>
      <c r="AF1093" s="76"/>
      <c r="AG1093" s="76"/>
      <c r="AH1093" s="76"/>
      <c r="AI1093" s="76"/>
      <c r="AJ1093" s="76"/>
      <c r="AK1093" s="76"/>
      <c r="AL1093" s="76"/>
      <c r="AM1093" s="76"/>
      <c r="AN1093" s="76"/>
      <c r="AO1093" s="76"/>
      <c r="AP1093" s="76"/>
      <c r="AQ1093" s="76"/>
      <c r="AR1093" s="76"/>
      <c r="AS1093" s="76"/>
      <c r="AT1093" s="76"/>
      <c r="AU1093" s="76"/>
      <c r="AV1093" s="66" t="s">
        <v>52</v>
      </c>
      <c r="AW1093" s="66" t="s">
        <v>2253</v>
      </c>
      <c r="AX1093" s="66" t="s">
        <v>52</v>
      </c>
      <c r="AY1093" s="66" t="s">
        <v>52</v>
      </c>
      <c r="AZ1093" s="66" t="s">
        <v>52</v>
      </c>
    </row>
    <row r="1094" spans="1:52" ht="30" customHeight="1" x14ac:dyDescent="0.3">
      <c r="A1094" s="65" t="s">
        <v>2254</v>
      </c>
      <c r="B1094" s="65" t="s">
        <v>2255</v>
      </c>
      <c r="C1094" s="65" t="s">
        <v>137</v>
      </c>
      <c r="D1094" s="75">
        <v>12</v>
      </c>
      <c r="E1094" s="80">
        <f>단가대비표!O417</f>
        <v>3100</v>
      </c>
      <c r="F1094" s="79">
        <f t="shared" si="238"/>
        <v>37200</v>
      </c>
      <c r="G1094" s="80">
        <f>단가대비표!P417</f>
        <v>0</v>
      </c>
      <c r="H1094" s="79">
        <f t="shared" si="239"/>
        <v>0</v>
      </c>
      <c r="I1094" s="80">
        <f>단가대비표!V417</f>
        <v>0</v>
      </c>
      <c r="J1094" s="79">
        <f t="shared" si="240"/>
        <v>0</v>
      </c>
      <c r="K1094" s="80">
        <f t="shared" si="241"/>
        <v>3100</v>
      </c>
      <c r="L1094" s="79">
        <f t="shared" si="242"/>
        <v>37200</v>
      </c>
      <c r="M1094" s="65" t="s">
        <v>52</v>
      </c>
      <c r="N1094" s="66" t="s">
        <v>2208</v>
      </c>
      <c r="O1094" s="66" t="s">
        <v>2256</v>
      </c>
      <c r="P1094" s="66" t="s">
        <v>64</v>
      </c>
      <c r="Q1094" s="66" t="s">
        <v>64</v>
      </c>
      <c r="R1094" s="66" t="s">
        <v>63</v>
      </c>
      <c r="S1094" s="76"/>
      <c r="T1094" s="76"/>
      <c r="U1094" s="76"/>
      <c r="V1094" s="76"/>
      <c r="W1094" s="76"/>
      <c r="X1094" s="76"/>
      <c r="Y1094" s="76"/>
      <c r="Z1094" s="76"/>
      <c r="AA1094" s="76"/>
      <c r="AB1094" s="76"/>
      <c r="AC1094" s="76"/>
      <c r="AD1094" s="76"/>
      <c r="AE1094" s="76"/>
      <c r="AF1094" s="76"/>
      <c r="AG1094" s="76"/>
      <c r="AH1094" s="76"/>
      <c r="AI1094" s="76"/>
      <c r="AJ1094" s="76"/>
      <c r="AK1094" s="76"/>
      <c r="AL1094" s="76"/>
      <c r="AM1094" s="76"/>
      <c r="AN1094" s="76"/>
      <c r="AO1094" s="76"/>
      <c r="AP1094" s="76"/>
      <c r="AQ1094" s="76"/>
      <c r="AR1094" s="76"/>
      <c r="AS1094" s="76"/>
      <c r="AT1094" s="76"/>
      <c r="AU1094" s="76"/>
      <c r="AV1094" s="66" t="s">
        <v>52</v>
      </c>
      <c r="AW1094" s="66" t="s">
        <v>2257</v>
      </c>
      <c r="AX1094" s="66" t="s">
        <v>52</v>
      </c>
      <c r="AY1094" s="66" t="s">
        <v>52</v>
      </c>
      <c r="AZ1094" s="66" t="s">
        <v>52</v>
      </c>
    </row>
    <row r="1095" spans="1:52" ht="30" customHeight="1" x14ac:dyDescent="0.3">
      <c r="A1095" s="65" t="s">
        <v>2258</v>
      </c>
      <c r="B1095" s="65" t="s">
        <v>2259</v>
      </c>
      <c r="C1095" s="65" t="s">
        <v>137</v>
      </c>
      <c r="D1095" s="75">
        <v>16</v>
      </c>
      <c r="E1095" s="80">
        <f>단가대비표!O418</f>
        <v>7900</v>
      </c>
      <c r="F1095" s="79">
        <f t="shared" si="238"/>
        <v>126400</v>
      </c>
      <c r="G1095" s="80">
        <f>단가대비표!P418</f>
        <v>0</v>
      </c>
      <c r="H1095" s="79">
        <f t="shared" si="239"/>
        <v>0</v>
      </c>
      <c r="I1095" s="80">
        <f>단가대비표!V418</f>
        <v>0</v>
      </c>
      <c r="J1095" s="79">
        <f t="shared" si="240"/>
        <v>0</v>
      </c>
      <c r="K1095" s="80">
        <f t="shared" si="241"/>
        <v>7900</v>
      </c>
      <c r="L1095" s="79">
        <f t="shared" si="242"/>
        <v>126400</v>
      </c>
      <c r="M1095" s="65" t="s">
        <v>52</v>
      </c>
      <c r="N1095" s="66" t="s">
        <v>2208</v>
      </c>
      <c r="O1095" s="66" t="s">
        <v>2260</v>
      </c>
      <c r="P1095" s="66" t="s">
        <v>64</v>
      </c>
      <c r="Q1095" s="66" t="s">
        <v>64</v>
      </c>
      <c r="R1095" s="66" t="s">
        <v>63</v>
      </c>
      <c r="S1095" s="76"/>
      <c r="T1095" s="76"/>
      <c r="U1095" s="76"/>
      <c r="V1095" s="76"/>
      <c r="W1095" s="76"/>
      <c r="X1095" s="76"/>
      <c r="Y1095" s="76"/>
      <c r="Z1095" s="76"/>
      <c r="AA1095" s="76"/>
      <c r="AB1095" s="76"/>
      <c r="AC1095" s="76"/>
      <c r="AD1095" s="76"/>
      <c r="AE1095" s="76"/>
      <c r="AF1095" s="76"/>
      <c r="AG1095" s="76"/>
      <c r="AH1095" s="76"/>
      <c r="AI1095" s="76"/>
      <c r="AJ1095" s="76"/>
      <c r="AK1095" s="76"/>
      <c r="AL1095" s="76"/>
      <c r="AM1095" s="76"/>
      <c r="AN1095" s="76"/>
      <c r="AO1095" s="76"/>
      <c r="AP1095" s="76"/>
      <c r="AQ1095" s="76"/>
      <c r="AR1095" s="76"/>
      <c r="AS1095" s="76"/>
      <c r="AT1095" s="76"/>
      <c r="AU1095" s="76"/>
      <c r="AV1095" s="66" t="s">
        <v>52</v>
      </c>
      <c r="AW1095" s="66" t="s">
        <v>2261</v>
      </c>
      <c r="AX1095" s="66" t="s">
        <v>52</v>
      </c>
      <c r="AY1095" s="66" t="s">
        <v>52</v>
      </c>
      <c r="AZ1095" s="66" t="s">
        <v>52</v>
      </c>
    </row>
    <row r="1096" spans="1:52" ht="30" customHeight="1" x14ac:dyDescent="0.3">
      <c r="A1096" s="65" t="s">
        <v>3051</v>
      </c>
      <c r="B1096" s="65" t="s">
        <v>3052</v>
      </c>
      <c r="C1096" s="65" t="s">
        <v>137</v>
      </c>
      <c r="D1096" s="75">
        <v>2</v>
      </c>
      <c r="E1096" s="80">
        <v>200000</v>
      </c>
      <c r="F1096" s="79">
        <f t="shared" ref="F1096" si="243">TRUNC(E1096*D1096,1)</f>
        <v>400000</v>
      </c>
      <c r="G1096" s="80">
        <v>0</v>
      </c>
      <c r="H1096" s="79">
        <f t="shared" ref="H1096" si="244">TRUNC(G1096*D1096,1)</f>
        <v>0</v>
      </c>
      <c r="I1096" s="80">
        <v>0</v>
      </c>
      <c r="J1096" s="79">
        <f t="shared" ref="J1096" si="245">TRUNC(I1096*D1096,1)</f>
        <v>0</v>
      </c>
      <c r="K1096" s="80">
        <f t="shared" ref="K1096" si="246">TRUNC(E1096+G1096+I1096,1)</f>
        <v>200000</v>
      </c>
      <c r="L1096" s="79">
        <f t="shared" ref="L1096" si="247">TRUNC(F1096+H1096+J1096,1)</f>
        <v>400000</v>
      </c>
      <c r="M1096" s="65" t="s">
        <v>52</v>
      </c>
      <c r="N1096" s="66" t="s">
        <v>2208</v>
      </c>
      <c r="O1096" s="66" t="s">
        <v>2260</v>
      </c>
      <c r="P1096" s="66" t="s">
        <v>64</v>
      </c>
      <c r="Q1096" s="66" t="s">
        <v>64</v>
      </c>
      <c r="R1096" s="66" t="s">
        <v>63</v>
      </c>
      <c r="S1096" s="76"/>
      <c r="T1096" s="76"/>
      <c r="U1096" s="76"/>
      <c r="V1096" s="76"/>
      <c r="W1096" s="76"/>
      <c r="X1096" s="76"/>
      <c r="Y1096" s="76"/>
      <c r="Z1096" s="76"/>
      <c r="AA1096" s="76"/>
      <c r="AB1096" s="76"/>
      <c r="AC1096" s="76"/>
      <c r="AD1096" s="76"/>
      <c r="AE1096" s="76"/>
      <c r="AF1096" s="76"/>
      <c r="AG1096" s="76"/>
      <c r="AH1096" s="76"/>
      <c r="AI1096" s="76"/>
      <c r="AJ1096" s="76"/>
      <c r="AK1096" s="76"/>
      <c r="AL1096" s="76"/>
      <c r="AM1096" s="76"/>
      <c r="AN1096" s="76"/>
      <c r="AO1096" s="76"/>
      <c r="AP1096" s="76"/>
      <c r="AQ1096" s="76"/>
      <c r="AR1096" s="76"/>
      <c r="AS1096" s="76"/>
      <c r="AT1096" s="76"/>
      <c r="AU1096" s="76"/>
      <c r="AV1096" s="66" t="s">
        <v>52</v>
      </c>
      <c r="AW1096" s="66" t="s">
        <v>2261</v>
      </c>
      <c r="AX1096" s="66" t="s">
        <v>52</v>
      </c>
      <c r="AY1096" s="66" t="s">
        <v>52</v>
      </c>
      <c r="AZ1096" s="66" t="s">
        <v>52</v>
      </c>
    </row>
    <row r="1097" spans="1:52" ht="30" customHeight="1" x14ac:dyDescent="0.3">
      <c r="A1097" s="65" t="s">
        <v>3113</v>
      </c>
      <c r="B1097" s="65" t="s">
        <v>588</v>
      </c>
      <c r="C1097" s="65" t="s">
        <v>589</v>
      </c>
      <c r="D1097" s="75"/>
      <c r="E1097" s="80">
        <f>단가대비표!O114</f>
        <v>0</v>
      </c>
      <c r="F1097" s="79">
        <f t="shared" si="238"/>
        <v>0</v>
      </c>
      <c r="G1097" s="80">
        <f>단가대비표!P114</f>
        <v>95767</v>
      </c>
      <c r="H1097" s="79">
        <f t="shared" si="239"/>
        <v>0</v>
      </c>
      <c r="I1097" s="80">
        <f>단가대비표!V114</f>
        <v>0</v>
      </c>
      <c r="J1097" s="79">
        <f t="shared" si="240"/>
        <v>0</v>
      </c>
      <c r="K1097" s="80">
        <f t="shared" si="241"/>
        <v>95767</v>
      </c>
      <c r="L1097" s="79">
        <f t="shared" si="242"/>
        <v>0</v>
      </c>
      <c r="M1097" s="65" t="s">
        <v>52</v>
      </c>
      <c r="N1097" s="66" t="s">
        <v>2208</v>
      </c>
      <c r="O1097" s="66" t="s">
        <v>682</v>
      </c>
      <c r="P1097" s="66" t="s">
        <v>64</v>
      </c>
      <c r="Q1097" s="66" t="s">
        <v>64</v>
      </c>
      <c r="R1097" s="66" t="s">
        <v>63</v>
      </c>
      <c r="S1097" s="76"/>
      <c r="T1097" s="76"/>
      <c r="U1097" s="76"/>
      <c r="V1097" s="76">
        <v>1</v>
      </c>
      <c r="W1097" s="76"/>
      <c r="X1097" s="76"/>
      <c r="Y1097" s="76"/>
      <c r="Z1097" s="76"/>
      <c r="AA1097" s="76"/>
      <c r="AB1097" s="76"/>
      <c r="AC1097" s="76"/>
      <c r="AD1097" s="76"/>
      <c r="AE1097" s="76"/>
      <c r="AF1097" s="76"/>
      <c r="AG1097" s="76"/>
      <c r="AH1097" s="76"/>
      <c r="AI1097" s="76"/>
      <c r="AJ1097" s="76"/>
      <c r="AK1097" s="76"/>
      <c r="AL1097" s="76"/>
      <c r="AM1097" s="76"/>
      <c r="AN1097" s="76"/>
      <c r="AO1097" s="76"/>
      <c r="AP1097" s="76"/>
      <c r="AQ1097" s="76"/>
      <c r="AR1097" s="76"/>
      <c r="AS1097" s="76"/>
      <c r="AT1097" s="76"/>
      <c r="AU1097" s="76"/>
      <c r="AV1097" s="66" t="s">
        <v>52</v>
      </c>
      <c r="AW1097" s="66" t="s">
        <v>2262</v>
      </c>
      <c r="AX1097" s="66" t="s">
        <v>52</v>
      </c>
      <c r="AY1097" s="66" t="s">
        <v>52</v>
      </c>
      <c r="AZ1097" s="66" t="s">
        <v>52</v>
      </c>
    </row>
    <row r="1098" spans="1:52" ht="30" customHeight="1" x14ac:dyDescent="0.3">
      <c r="A1098" s="65" t="s">
        <v>3114</v>
      </c>
      <c r="B1098" s="65" t="s">
        <v>1546</v>
      </c>
      <c r="C1098" s="65" t="s">
        <v>589</v>
      </c>
      <c r="D1098" s="75">
        <v>0.76</v>
      </c>
      <c r="E1098" s="80">
        <f>단가대비표!O128</f>
        <v>0</v>
      </c>
      <c r="F1098" s="79">
        <f t="shared" si="238"/>
        <v>0</v>
      </c>
      <c r="G1098" s="80">
        <f>단가대비표!P128</f>
        <v>116674</v>
      </c>
      <c r="H1098" s="79">
        <f t="shared" si="239"/>
        <v>88672.2</v>
      </c>
      <c r="I1098" s="80">
        <f>단가대비표!V128</f>
        <v>0</v>
      </c>
      <c r="J1098" s="79">
        <f t="shared" si="240"/>
        <v>0</v>
      </c>
      <c r="K1098" s="80">
        <f t="shared" si="241"/>
        <v>116674</v>
      </c>
      <c r="L1098" s="79">
        <f t="shared" si="242"/>
        <v>88672.2</v>
      </c>
      <c r="M1098" s="65" t="s">
        <v>52</v>
      </c>
      <c r="N1098" s="66" t="s">
        <v>2208</v>
      </c>
      <c r="O1098" s="66" t="s">
        <v>1547</v>
      </c>
      <c r="P1098" s="66" t="s">
        <v>64</v>
      </c>
      <c r="Q1098" s="66" t="s">
        <v>64</v>
      </c>
      <c r="R1098" s="66" t="s">
        <v>63</v>
      </c>
      <c r="S1098" s="76"/>
      <c r="T1098" s="76"/>
      <c r="U1098" s="76"/>
      <c r="V1098" s="76">
        <v>1</v>
      </c>
      <c r="W1098" s="76"/>
      <c r="X1098" s="76"/>
      <c r="Y1098" s="76"/>
      <c r="Z1098" s="76"/>
      <c r="AA1098" s="76"/>
      <c r="AB1098" s="76"/>
      <c r="AC1098" s="76"/>
      <c r="AD1098" s="76"/>
      <c r="AE1098" s="76"/>
      <c r="AF1098" s="76"/>
      <c r="AG1098" s="76"/>
      <c r="AH1098" s="76"/>
      <c r="AI1098" s="76"/>
      <c r="AJ1098" s="76"/>
      <c r="AK1098" s="76"/>
      <c r="AL1098" s="76"/>
      <c r="AM1098" s="76"/>
      <c r="AN1098" s="76"/>
      <c r="AO1098" s="76"/>
      <c r="AP1098" s="76"/>
      <c r="AQ1098" s="76"/>
      <c r="AR1098" s="76"/>
      <c r="AS1098" s="76"/>
      <c r="AT1098" s="76"/>
      <c r="AU1098" s="76"/>
      <c r="AV1098" s="66" t="s">
        <v>52</v>
      </c>
      <c r="AW1098" s="66" t="s">
        <v>2263</v>
      </c>
      <c r="AX1098" s="66" t="s">
        <v>52</v>
      </c>
      <c r="AY1098" s="66" t="s">
        <v>52</v>
      </c>
      <c r="AZ1098" s="66" t="s">
        <v>52</v>
      </c>
    </row>
    <row r="1099" spans="1:52" ht="30" customHeight="1" x14ac:dyDescent="0.3">
      <c r="A1099" s="65" t="s">
        <v>3115</v>
      </c>
      <c r="B1099" s="65" t="s">
        <v>1546</v>
      </c>
      <c r="C1099" s="65" t="s">
        <v>589</v>
      </c>
      <c r="D1099" s="75">
        <v>3.64</v>
      </c>
      <c r="E1099" s="80">
        <f>단가대비표!O129</f>
        <v>0</v>
      </c>
      <c r="F1099" s="79">
        <f t="shared" si="238"/>
        <v>0</v>
      </c>
      <c r="G1099" s="80">
        <f>단가대비표!P129</f>
        <v>89755</v>
      </c>
      <c r="H1099" s="79">
        <f t="shared" si="239"/>
        <v>326708.2</v>
      </c>
      <c r="I1099" s="80">
        <f>단가대비표!V129</f>
        <v>0</v>
      </c>
      <c r="J1099" s="79">
        <f t="shared" si="240"/>
        <v>0</v>
      </c>
      <c r="K1099" s="80">
        <f t="shared" si="241"/>
        <v>89755</v>
      </c>
      <c r="L1099" s="79">
        <f t="shared" si="242"/>
        <v>326708.2</v>
      </c>
      <c r="M1099" s="65" t="s">
        <v>52</v>
      </c>
      <c r="N1099" s="66" t="s">
        <v>2208</v>
      </c>
      <c r="O1099" s="66" t="s">
        <v>1550</v>
      </c>
      <c r="P1099" s="66" t="s">
        <v>64</v>
      </c>
      <c r="Q1099" s="66" t="s">
        <v>64</v>
      </c>
      <c r="R1099" s="66" t="s">
        <v>63</v>
      </c>
      <c r="S1099" s="76"/>
      <c r="T1099" s="76"/>
      <c r="U1099" s="76"/>
      <c r="V1099" s="76">
        <v>1</v>
      </c>
      <c r="W1099" s="76"/>
      <c r="X1099" s="76"/>
      <c r="Y1099" s="76"/>
      <c r="Z1099" s="76"/>
      <c r="AA1099" s="76"/>
      <c r="AB1099" s="76"/>
      <c r="AC1099" s="76"/>
      <c r="AD1099" s="76"/>
      <c r="AE1099" s="76"/>
      <c r="AF1099" s="76"/>
      <c r="AG1099" s="76"/>
      <c r="AH1099" s="76"/>
      <c r="AI1099" s="76"/>
      <c r="AJ1099" s="76"/>
      <c r="AK1099" s="76"/>
      <c r="AL1099" s="76"/>
      <c r="AM1099" s="76"/>
      <c r="AN1099" s="76"/>
      <c r="AO1099" s="76"/>
      <c r="AP1099" s="76"/>
      <c r="AQ1099" s="76"/>
      <c r="AR1099" s="76"/>
      <c r="AS1099" s="76"/>
      <c r="AT1099" s="76"/>
      <c r="AU1099" s="76"/>
      <c r="AV1099" s="66" t="s">
        <v>52</v>
      </c>
      <c r="AW1099" s="66" t="s">
        <v>2264</v>
      </c>
      <c r="AX1099" s="66" t="s">
        <v>52</v>
      </c>
      <c r="AY1099" s="66" t="s">
        <v>52</v>
      </c>
      <c r="AZ1099" s="66" t="s">
        <v>52</v>
      </c>
    </row>
    <row r="1100" spans="1:52" ht="30" customHeight="1" x14ac:dyDescent="0.3">
      <c r="A1100" s="65" t="s">
        <v>687</v>
      </c>
      <c r="B1100" s="65" t="s">
        <v>3055</v>
      </c>
      <c r="C1100" s="65" t="s">
        <v>505</v>
      </c>
      <c r="D1100" s="75">
        <v>1</v>
      </c>
      <c r="E1100" s="80">
        <f>ROUND(0.02*H1101,2)</f>
        <v>8307.6</v>
      </c>
      <c r="F1100" s="79">
        <f t="shared" si="238"/>
        <v>8307.6</v>
      </c>
      <c r="G1100" s="80">
        <v>0</v>
      </c>
      <c r="H1100" s="79">
        <f t="shared" si="239"/>
        <v>0</v>
      </c>
      <c r="I1100" s="80">
        <v>0</v>
      </c>
      <c r="J1100" s="79">
        <f t="shared" si="240"/>
        <v>0</v>
      </c>
      <c r="K1100" s="80">
        <f t="shared" si="241"/>
        <v>8307.6</v>
      </c>
      <c r="L1100" s="79">
        <f t="shared" si="242"/>
        <v>8307.6</v>
      </c>
      <c r="M1100" s="65" t="s">
        <v>52</v>
      </c>
      <c r="N1100" s="66" t="s">
        <v>2208</v>
      </c>
      <c r="O1100" s="66" t="s">
        <v>510</v>
      </c>
      <c r="P1100" s="66" t="s">
        <v>64</v>
      </c>
      <c r="Q1100" s="66" t="s">
        <v>64</v>
      </c>
      <c r="R1100" s="66" t="s">
        <v>64</v>
      </c>
      <c r="S1100" s="76">
        <v>1</v>
      </c>
      <c r="T1100" s="76">
        <v>0</v>
      </c>
      <c r="U1100" s="76">
        <v>0.03</v>
      </c>
      <c r="V1100" s="76"/>
      <c r="W1100" s="76"/>
      <c r="X1100" s="76"/>
      <c r="Y1100" s="76"/>
      <c r="Z1100" s="76"/>
      <c r="AA1100" s="76"/>
      <c r="AB1100" s="76"/>
      <c r="AC1100" s="76"/>
      <c r="AD1100" s="76"/>
      <c r="AE1100" s="76"/>
      <c r="AF1100" s="76"/>
      <c r="AG1100" s="76"/>
      <c r="AH1100" s="76"/>
      <c r="AI1100" s="76"/>
      <c r="AJ1100" s="76"/>
      <c r="AK1100" s="76"/>
      <c r="AL1100" s="76"/>
      <c r="AM1100" s="76"/>
      <c r="AN1100" s="76"/>
      <c r="AO1100" s="76"/>
      <c r="AP1100" s="76"/>
      <c r="AQ1100" s="76"/>
      <c r="AR1100" s="76"/>
      <c r="AS1100" s="76"/>
      <c r="AT1100" s="76"/>
      <c r="AU1100" s="76"/>
      <c r="AV1100" s="66" t="s">
        <v>52</v>
      </c>
      <c r="AW1100" s="66" t="s">
        <v>2265</v>
      </c>
      <c r="AX1100" s="66" t="s">
        <v>52</v>
      </c>
      <c r="AY1100" s="66" t="s">
        <v>52</v>
      </c>
      <c r="AZ1100" s="66" t="s">
        <v>52</v>
      </c>
    </row>
    <row r="1101" spans="1:52" ht="30" customHeight="1" x14ac:dyDescent="0.3">
      <c r="A1101" s="65" t="s">
        <v>595</v>
      </c>
      <c r="B1101" s="65" t="s">
        <v>52</v>
      </c>
      <c r="C1101" s="65" t="s">
        <v>52</v>
      </c>
      <c r="D1101" s="75"/>
      <c r="E1101" s="80"/>
      <c r="F1101" s="79">
        <f>TRUNC(SUMIF(N1083:N1100, N1082, F1083:F1100),0)</f>
        <v>3228917</v>
      </c>
      <c r="G1101" s="80"/>
      <c r="H1101" s="79">
        <f>TRUNC(SUMIF(N1083:N1100, N1082, H1083:H1100),0)</f>
        <v>415380</v>
      </c>
      <c r="I1101" s="80"/>
      <c r="J1101" s="79">
        <f>TRUNC(SUMIF(N1083:N1100, N1082, J1083:J1100),0)</f>
        <v>0</v>
      </c>
      <c r="K1101" s="80"/>
      <c r="L1101" s="79">
        <f>F1101+H1101+J1101</f>
        <v>3644297</v>
      </c>
      <c r="M1101" s="65" t="s">
        <v>52</v>
      </c>
      <c r="N1101" s="66" t="s">
        <v>207</v>
      </c>
      <c r="O1101" s="66" t="s">
        <v>207</v>
      </c>
      <c r="P1101" s="66" t="s">
        <v>52</v>
      </c>
      <c r="Q1101" s="66" t="s">
        <v>52</v>
      </c>
      <c r="R1101" s="66" t="s">
        <v>52</v>
      </c>
      <c r="S1101" s="76"/>
      <c r="T1101" s="76"/>
      <c r="U1101" s="76"/>
      <c r="V1101" s="76"/>
      <c r="W1101" s="76"/>
      <c r="X1101" s="76"/>
      <c r="Y1101" s="76"/>
      <c r="Z1101" s="76"/>
      <c r="AA1101" s="76"/>
      <c r="AB1101" s="76"/>
      <c r="AC1101" s="76"/>
      <c r="AD1101" s="76"/>
      <c r="AE1101" s="76"/>
      <c r="AF1101" s="76"/>
      <c r="AG1101" s="76"/>
      <c r="AH1101" s="76"/>
      <c r="AI1101" s="76"/>
      <c r="AJ1101" s="76"/>
      <c r="AK1101" s="76"/>
      <c r="AL1101" s="76"/>
      <c r="AM1101" s="76"/>
      <c r="AN1101" s="76"/>
      <c r="AO1101" s="76"/>
      <c r="AP1101" s="76"/>
      <c r="AQ1101" s="76"/>
      <c r="AR1101" s="76"/>
      <c r="AS1101" s="76"/>
      <c r="AT1101" s="76"/>
      <c r="AU1101" s="76"/>
      <c r="AV1101" s="66" t="s">
        <v>52</v>
      </c>
      <c r="AW1101" s="66" t="s">
        <v>52</v>
      </c>
      <c r="AX1101" s="66" t="s">
        <v>52</v>
      </c>
      <c r="AY1101" s="66" t="s">
        <v>52</v>
      </c>
      <c r="AZ1101" s="66" t="s">
        <v>52</v>
      </c>
    </row>
    <row r="1102" spans="1:52" ht="30" customHeight="1" x14ac:dyDescent="0.3">
      <c r="A1102" s="75"/>
      <c r="B1102" s="75"/>
      <c r="C1102" s="75"/>
      <c r="D1102" s="75"/>
      <c r="E1102" s="80"/>
      <c r="F1102" s="79"/>
      <c r="G1102" s="80"/>
      <c r="H1102" s="79"/>
      <c r="I1102" s="80"/>
      <c r="J1102" s="79"/>
      <c r="K1102" s="80"/>
      <c r="L1102" s="79"/>
      <c r="M1102" s="75"/>
    </row>
    <row r="1103" spans="1:52" ht="30" customHeight="1" x14ac:dyDescent="0.3">
      <c r="A1103" s="230" t="s">
        <v>2266</v>
      </c>
      <c r="B1103" s="230"/>
      <c r="C1103" s="230"/>
      <c r="D1103" s="230"/>
      <c r="E1103" s="231"/>
      <c r="F1103" s="232"/>
      <c r="G1103" s="231"/>
      <c r="H1103" s="232"/>
      <c r="I1103" s="231"/>
      <c r="J1103" s="232"/>
      <c r="K1103" s="231"/>
      <c r="L1103" s="232"/>
      <c r="M1103" s="230"/>
      <c r="N1103" s="78" t="s">
        <v>190</v>
      </c>
    </row>
    <row r="1104" spans="1:52" ht="30" customHeight="1" x14ac:dyDescent="0.3">
      <c r="A1104" s="65" t="s">
        <v>185</v>
      </c>
      <c r="B1104" s="65" t="s">
        <v>2267</v>
      </c>
      <c r="C1104" s="65" t="s">
        <v>176</v>
      </c>
      <c r="D1104" s="75">
        <v>1</v>
      </c>
      <c r="E1104" s="80">
        <f>일위대가목록!E110</f>
        <v>3814953</v>
      </c>
      <c r="F1104" s="79">
        <f t="shared" ref="F1104:F1111" si="248">TRUNC(E1104*D1104,1)</f>
        <v>3814953</v>
      </c>
      <c r="G1104" s="80">
        <f>일위대가목록!F110</f>
        <v>578454</v>
      </c>
      <c r="H1104" s="79">
        <f t="shared" ref="H1104:H1111" si="249">TRUNC(G1104*D1104,1)</f>
        <v>578454</v>
      </c>
      <c r="I1104" s="80">
        <f>일위대가목록!G110</f>
        <v>0</v>
      </c>
      <c r="J1104" s="79">
        <f t="shared" ref="J1104:J1111" si="250">TRUNC(I1104*D1104,1)</f>
        <v>0</v>
      </c>
      <c r="K1104" s="80">
        <f t="shared" ref="K1104:L1111" si="251">TRUNC(E1104+G1104+I1104,1)</f>
        <v>4393407</v>
      </c>
      <c r="L1104" s="79">
        <f t="shared" si="251"/>
        <v>4393407</v>
      </c>
      <c r="M1104" s="65" t="s">
        <v>177</v>
      </c>
      <c r="N1104" s="66" t="s">
        <v>52</v>
      </c>
      <c r="O1104" s="66" t="s">
        <v>2268</v>
      </c>
      <c r="P1104" s="66" t="s">
        <v>63</v>
      </c>
      <c r="Q1104" s="66" t="s">
        <v>64</v>
      </c>
      <c r="R1104" s="66" t="s">
        <v>64</v>
      </c>
      <c r="S1104" s="76"/>
      <c r="T1104" s="76"/>
      <c r="U1104" s="76"/>
      <c r="V1104" s="76">
        <v>1</v>
      </c>
      <c r="W1104" s="76"/>
      <c r="X1104" s="76">
        <v>3</v>
      </c>
      <c r="Y1104" s="76"/>
      <c r="Z1104" s="76"/>
      <c r="AA1104" s="76"/>
      <c r="AB1104" s="76"/>
      <c r="AC1104" s="76"/>
      <c r="AD1104" s="76"/>
      <c r="AE1104" s="76"/>
      <c r="AF1104" s="76"/>
      <c r="AG1104" s="76"/>
      <c r="AH1104" s="76"/>
      <c r="AI1104" s="76"/>
      <c r="AJ1104" s="76"/>
      <c r="AK1104" s="76"/>
      <c r="AL1104" s="76"/>
      <c r="AM1104" s="76"/>
      <c r="AN1104" s="76"/>
      <c r="AO1104" s="76"/>
      <c r="AP1104" s="76"/>
      <c r="AQ1104" s="76"/>
      <c r="AR1104" s="76"/>
      <c r="AS1104" s="76"/>
      <c r="AT1104" s="76"/>
      <c r="AU1104" s="76"/>
      <c r="AV1104" s="66" t="s">
        <v>1370</v>
      </c>
      <c r="AW1104" s="66" t="s">
        <v>2269</v>
      </c>
      <c r="AX1104" s="66" t="s">
        <v>52</v>
      </c>
      <c r="AY1104" s="66" t="s">
        <v>52</v>
      </c>
      <c r="AZ1104" s="66" t="s">
        <v>52</v>
      </c>
    </row>
    <row r="1105" spans="1:52" ht="30" customHeight="1" x14ac:dyDescent="0.3">
      <c r="A1105" s="65" t="s">
        <v>1372</v>
      </c>
      <c r="B1105" s="65" t="s">
        <v>1373</v>
      </c>
      <c r="C1105" s="65" t="s">
        <v>505</v>
      </c>
      <c r="D1105" s="75">
        <v>1</v>
      </c>
      <c r="E1105" s="80">
        <f>TRUNC(SUMIF(V1104:V1111, RIGHTB(O1105, 1), F1104:F1111)*U1105, 2)</f>
        <v>3814953</v>
      </c>
      <c r="F1105" s="79">
        <f t="shared" si="248"/>
        <v>3814953</v>
      </c>
      <c r="G1105" s="80">
        <v>0</v>
      </c>
      <c r="H1105" s="79">
        <f t="shared" si="249"/>
        <v>0</v>
      </c>
      <c r="I1105" s="80">
        <v>0</v>
      </c>
      <c r="J1105" s="79">
        <f t="shared" si="250"/>
        <v>0</v>
      </c>
      <c r="K1105" s="80">
        <f t="shared" si="251"/>
        <v>3814953</v>
      </c>
      <c r="L1105" s="79">
        <f t="shared" si="251"/>
        <v>3814953</v>
      </c>
      <c r="M1105" s="65" t="s">
        <v>52</v>
      </c>
      <c r="N1105" s="66" t="s">
        <v>190</v>
      </c>
      <c r="O1105" s="66" t="s">
        <v>510</v>
      </c>
      <c r="P1105" s="66" t="s">
        <v>64</v>
      </c>
      <c r="Q1105" s="66" t="s">
        <v>64</v>
      </c>
      <c r="R1105" s="66" t="s">
        <v>64</v>
      </c>
      <c r="S1105" s="76">
        <v>0</v>
      </c>
      <c r="T1105" s="76">
        <v>0</v>
      </c>
      <c r="U1105" s="76">
        <v>1</v>
      </c>
      <c r="V1105" s="76"/>
      <c r="W1105" s="76">
        <v>2</v>
      </c>
      <c r="X1105" s="76"/>
      <c r="Y1105" s="76"/>
      <c r="Z1105" s="76">
        <v>5</v>
      </c>
      <c r="AA1105" s="76">
        <v>6</v>
      </c>
      <c r="AB1105" s="76"/>
      <c r="AC1105" s="76"/>
      <c r="AD1105" s="76"/>
      <c r="AE1105" s="76"/>
      <c r="AF1105" s="76"/>
      <c r="AG1105" s="76"/>
      <c r="AH1105" s="76"/>
      <c r="AI1105" s="76"/>
      <c r="AJ1105" s="76"/>
      <c r="AK1105" s="76"/>
      <c r="AL1105" s="76"/>
      <c r="AM1105" s="76"/>
      <c r="AN1105" s="76"/>
      <c r="AO1105" s="76"/>
      <c r="AP1105" s="76"/>
      <c r="AQ1105" s="76"/>
      <c r="AR1105" s="76"/>
      <c r="AS1105" s="76"/>
      <c r="AT1105" s="76"/>
      <c r="AU1105" s="76"/>
      <c r="AV1105" s="66" t="s">
        <v>52</v>
      </c>
      <c r="AW1105" s="66" t="s">
        <v>2270</v>
      </c>
      <c r="AX1105" s="66" t="s">
        <v>52</v>
      </c>
      <c r="AY1105" s="66" t="s">
        <v>52</v>
      </c>
      <c r="AZ1105" s="66" t="s">
        <v>52</v>
      </c>
    </row>
    <row r="1106" spans="1:52" ht="30" customHeight="1" x14ac:dyDescent="0.3">
      <c r="A1106" s="65" t="s">
        <v>1375</v>
      </c>
      <c r="B1106" s="65" t="s">
        <v>1376</v>
      </c>
      <c r="C1106" s="65" t="s">
        <v>505</v>
      </c>
      <c r="D1106" s="75">
        <v>1</v>
      </c>
      <c r="E1106" s="80">
        <f>TRUNC(SUMIF(W1104:W1111, RIGHTB(O1106, 1), F1104:F1111)*U1106, 2)</f>
        <v>39294.01</v>
      </c>
      <c r="F1106" s="79">
        <f t="shared" si="248"/>
        <v>39294</v>
      </c>
      <c r="G1106" s="80">
        <v>0</v>
      </c>
      <c r="H1106" s="79">
        <f t="shared" si="249"/>
        <v>0</v>
      </c>
      <c r="I1106" s="80">
        <v>0</v>
      </c>
      <c r="J1106" s="79">
        <f t="shared" si="250"/>
        <v>0</v>
      </c>
      <c r="K1106" s="80">
        <f t="shared" si="251"/>
        <v>39294</v>
      </c>
      <c r="L1106" s="79">
        <f t="shared" si="251"/>
        <v>39294</v>
      </c>
      <c r="M1106" s="65" t="s">
        <v>52</v>
      </c>
      <c r="N1106" s="66" t="s">
        <v>190</v>
      </c>
      <c r="O1106" s="66" t="s">
        <v>542</v>
      </c>
      <c r="P1106" s="66" t="s">
        <v>64</v>
      </c>
      <c r="Q1106" s="66" t="s">
        <v>64</v>
      </c>
      <c r="R1106" s="66" t="s">
        <v>64</v>
      </c>
      <c r="S1106" s="76">
        <v>0</v>
      </c>
      <c r="T1106" s="76">
        <v>0</v>
      </c>
      <c r="U1106" s="76">
        <v>1.03E-2</v>
      </c>
      <c r="V1106" s="76"/>
      <c r="W1106" s="76"/>
      <c r="X1106" s="76"/>
      <c r="Y1106" s="76"/>
      <c r="Z1106" s="76">
        <v>5</v>
      </c>
      <c r="AA1106" s="76">
        <v>6</v>
      </c>
      <c r="AB1106" s="76"/>
      <c r="AC1106" s="76"/>
      <c r="AD1106" s="76"/>
      <c r="AE1106" s="76"/>
      <c r="AF1106" s="76"/>
      <c r="AG1106" s="76"/>
      <c r="AH1106" s="76"/>
      <c r="AI1106" s="76"/>
      <c r="AJ1106" s="76"/>
      <c r="AK1106" s="76"/>
      <c r="AL1106" s="76"/>
      <c r="AM1106" s="76"/>
      <c r="AN1106" s="76"/>
      <c r="AO1106" s="76"/>
      <c r="AP1106" s="76"/>
      <c r="AQ1106" s="76"/>
      <c r="AR1106" s="76"/>
      <c r="AS1106" s="76"/>
      <c r="AT1106" s="76"/>
      <c r="AU1106" s="76"/>
      <c r="AV1106" s="66" t="s">
        <v>52</v>
      </c>
      <c r="AW1106" s="66" t="s">
        <v>2271</v>
      </c>
      <c r="AX1106" s="66" t="s">
        <v>52</v>
      </c>
      <c r="AY1106" s="66" t="s">
        <v>52</v>
      </c>
      <c r="AZ1106" s="66" t="s">
        <v>52</v>
      </c>
    </row>
    <row r="1107" spans="1:52" ht="30" customHeight="1" x14ac:dyDescent="0.3">
      <c r="A1107" s="65" t="s">
        <v>1378</v>
      </c>
      <c r="B1107" s="65" t="s">
        <v>3054</v>
      </c>
      <c r="C1107" s="65" t="s">
        <v>505</v>
      </c>
      <c r="D1107" s="75">
        <v>1</v>
      </c>
      <c r="E1107" s="80">
        <f>ROUND(1.1453*SUM(H1104),2)</f>
        <v>662503.37</v>
      </c>
      <c r="F1107" s="79">
        <f t="shared" si="248"/>
        <v>662503.30000000005</v>
      </c>
      <c r="G1107" s="80">
        <v>0</v>
      </c>
      <c r="H1107" s="79">
        <f t="shared" si="249"/>
        <v>0</v>
      </c>
      <c r="I1107" s="80">
        <v>0</v>
      </c>
      <c r="J1107" s="79">
        <f t="shared" si="250"/>
        <v>0</v>
      </c>
      <c r="K1107" s="80">
        <f t="shared" si="251"/>
        <v>662503.30000000005</v>
      </c>
      <c r="L1107" s="79">
        <f t="shared" si="251"/>
        <v>662503.30000000005</v>
      </c>
      <c r="M1107" s="65" t="s">
        <v>52</v>
      </c>
      <c r="N1107" s="66" t="s">
        <v>190</v>
      </c>
      <c r="O1107" s="66" t="s">
        <v>914</v>
      </c>
      <c r="P1107" s="66" t="s">
        <v>64</v>
      </c>
      <c r="Q1107" s="66" t="s">
        <v>64</v>
      </c>
      <c r="R1107" s="66" t="s">
        <v>64</v>
      </c>
      <c r="S1107" s="76">
        <v>1</v>
      </c>
      <c r="T1107" s="76">
        <v>0</v>
      </c>
      <c r="U1107" s="76">
        <v>1.2453000000000001</v>
      </c>
      <c r="V1107" s="76"/>
      <c r="W1107" s="76"/>
      <c r="X1107" s="76"/>
      <c r="Y1107" s="76">
        <v>4</v>
      </c>
      <c r="Z1107" s="76"/>
      <c r="AA1107" s="76">
        <v>6</v>
      </c>
      <c r="AB1107" s="76">
        <v>7</v>
      </c>
      <c r="AC1107" s="76"/>
      <c r="AD1107" s="76"/>
      <c r="AE1107" s="76"/>
      <c r="AF1107" s="76"/>
      <c r="AG1107" s="76"/>
      <c r="AH1107" s="76"/>
      <c r="AI1107" s="76"/>
      <c r="AJ1107" s="76"/>
      <c r="AK1107" s="76"/>
      <c r="AL1107" s="76"/>
      <c r="AM1107" s="76"/>
      <c r="AN1107" s="76"/>
      <c r="AO1107" s="76"/>
      <c r="AP1107" s="76"/>
      <c r="AQ1107" s="76"/>
      <c r="AR1107" s="76"/>
      <c r="AS1107" s="76"/>
      <c r="AT1107" s="76"/>
      <c r="AU1107" s="76"/>
      <c r="AV1107" s="66" t="s">
        <v>52</v>
      </c>
      <c r="AW1107" s="66" t="s">
        <v>2272</v>
      </c>
      <c r="AX1107" s="66" t="s">
        <v>52</v>
      </c>
      <c r="AY1107" s="66" t="s">
        <v>52</v>
      </c>
      <c r="AZ1107" s="66" t="s">
        <v>52</v>
      </c>
    </row>
    <row r="1108" spans="1:52" ht="30" customHeight="1" x14ac:dyDescent="0.3">
      <c r="A1108" s="65" t="s">
        <v>1380</v>
      </c>
      <c r="B1108" s="65" t="s">
        <v>1381</v>
      </c>
      <c r="C1108" s="65" t="s">
        <v>505</v>
      </c>
      <c r="D1108" s="75">
        <v>1</v>
      </c>
      <c r="E1108" s="80">
        <f>TRUNC(SUMIF(Y1104:Y1111, RIGHTB(O1108, 1), F1104:F1111)*U1108, 2)</f>
        <v>231213.65</v>
      </c>
      <c r="F1108" s="79">
        <f t="shared" si="248"/>
        <v>231213.6</v>
      </c>
      <c r="G1108" s="80">
        <v>0</v>
      </c>
      <c r="H1108" s="79">
        <f t="shared" si="249"/>
        <v>0</v>
      </c>
      <c r="I1108" s="80">
        <v>0</v>
      </c>
      <c r="J1108" s="79">
        <f t="shared" si="250"/>
        <v>0</v>
      </c>
      <c r="K1108" s="80">
        <f t="shared" si="251"/>
        <v>231213.6</v>
      </c>
      <c r="L1108" s="79">
        <f t="shared" si="251"/>
        <v>231213.6</v>
      </c>
      <c r="M1108" s="65" t="s">
        <v>52</v>
      </c>
      <c r="N1108" s="66" t="s">
        <v>190</v>
      </c>
      <c r="O1108" s="66" t="s">
        <v>1382</v>
      </c>
      <c r="P1108" s="66" t="s">
        <v>64</v>
      </c>
      <c r="Q1108" s="66" t="s">
        <v>64</v>
      </c>
      <c r="R1108" s="66" t="s">
        <v>64</v>
      </c>
      <c r="S1108" s="76">
        <v>0</v>
      </c>
      <c r="T1108" s="76">
        <v>0</v>
      </c>
      <c r="U1108" s="76">
        <v>0.34899999999999998</v>
      </c>
      <c r="V1108" s="76"/>
      <c r="W1108" s="76"/>
      <c r="X1108" s="76"/>
      <c r="Y1108" s="76"/>
      <c r="Z1108" s="76"/>
      <c r="AA1108" s="76">
        <v>6</v>
      </c>
      <c r="AB1108" s="76">
        <v>7</v>
      </c>
      <c r="AC1108" s="76"/>
      <c r="AD1108" s="76"/>
      <c r="AE1108" s="76"/>
      <c r="AF1108" s="76"/>
      <c r="AG1108" s="76"/>
      <c r="AH1108" s="76"/>
      <c r="AI1108" s="76"/>
      <c r="AJ1108" s="76"/>
      <c r="AK1108" s="76"/>
      <c r="AL1108" s="76"/>
      <c r="AM1108" s="76"/>
      <c r="AN1108" s="76"/>
      <c r="AO1108" s="76"/>
      <c r="AP1108" s="76"/>
      <c r="AQ1108" s="76"/>
      <c r="AR1108" s="76"/>
      <c r="AS1108" s="76"/>
      <c r="AT1108" s="76"/>
      <c r="AU1108" s="76"/>
      <c r="AV1108" s="66" t="s">
        <v>52</v>
      </c>
      <c r="AW1108" s="66" t="s">
        <v>2273</v>
      </c>
      <c r="AX1108" s="66" t="s">
        <v>52</v>
      </c>
      <c r="AY1108" s="66" t="s">
        <v>52</v>
      </c>
      <c r="AZ1108" s="66" t="s">
        <v>52</v>
      </c>
    </row>
    <row r="1109" spans="1:52" ht="30" customHeight="1" x14ac:dyDescent="0.3">
      <c r="A1109" s="65" t="s">
        <v>1384</v>
      </c>
      <c r="B1109" s="65" t="s">
        <v>1385</v>
      </c>
      <c r="C1109" s="65" t="s">
        <v>505</v>
      </c>
      <c r="D1109" s="75">
        <v>1</v>
      </c>
      <c r="E1109" s="80">
        <f>TRUNC(SUMIF(Z1104:Z1111, RIGHTB(O1109, 1), F1104:F1111)*U1109, 2)</f>
        <v>344955.1</v>
      </c>
      <c r="F1109" s="79">
        <f t="shared" si="248"/>
        <v>344955.1</v>
      </c>
      <c r="G1109" s="80">
        <v>0</v>
      </c>
      <c r="H1109" s="79">
        <f t="shared" si="249"/>
        <v>0</v>
      </c>
      <c r="I1109" s="80">
        <v>0</v>
      </c>
      <c r="J1109" s="79">
        <f t="shared" si="250"/>
        <v>0</v>
      </c>
      <c r="K1109" s="80">
        <f t="shared" si="251"/>
        <v>344955.1</v>
      </c>
      <c r="L1109" s="79">
        <f t="shared" si="251"/>
        <v>344955.1</v>
      </c>
      <c r="M1109" s="65" t="s">
        <v>52</v>
      </c>
      <c r="N1109" s="66" t="s">
        <v>190</v>
      </c>
      <c r="O1109" s="66" t="s">
        <v>1386</v>
      </c>
      <c r="P1109" s="66" t="s">
        <v>64</v>
      </c>
      <c r="Q1109" s="66" t="s">
        <v>64</v>
      </c>
      <c r="R1109" s="66" t="s">
        <v>64</v>
      </c>
      <c r="S1109" s="76">
        <v>0</v>
      </c>
      <c r="T1109" s="76">
        <v>0</v>
      </c>
      <c r="U1109" s="76">
        <v>8.9499999999999996E-2</v>
      </c>
      <c r="V1109" s="76"/>
      <c r="W1109" s="76"/>
      <c r="X1109" s="76"/>
      <c r="Y1109" s="76"/>
      <c r="Z1109" s="76"/>
      <c r="AA1109" s="76">
        <v>6</v>
      </c>
      <c r="AB1109" s="76">
        <v>7</v>
      </c>
      <c r="AC1109" s="76"/>
      <c r="AD1109" s="76"/>
      <c r="AE1109" s="76"/>
      <c r="AF1109" s="76"/>
      <c r="AG1109" s="76"/>
      <c r="AH1109" s="76"/>
      <c r="AI1109" s="76"/>
      <c r="AJ1109" s="76"/>
      <c r="AK1109" s="76"/>
      <c r="AL1109" s="76"/>
      <c r="AM1109" s="76"/>
      <c r="AN1109" s="76"/>
      <c r="AO1109" s="76"/>
      <c r="AP1109" s="76"/>
      <c r="AQ1109" s="76"/>
      <c r="AR1109" s="76"/>
      <c r="AS1109" s="76"/>
      <c r="AT1109" s="76"/>
      <c r="AU1109" s="76"/>
      <c r="AV1109" s="66" t="s">
        <v>52</v>
      </c>
      <c r="AW1109" s="66" t="s">
        <v>2274</v>
      </c>
      <c r="AX1109" s="66" t="s">
        <v>52</v>
      </c>
      <c r="AY1109" s="66" t="s">
        <v>52</v>
      </c>
      <c r="AZ1109" s="66" t="s">
        <v>52</v>
      </c>
    </row>
    <row r="1110" spans="1:52" ht="30" customHeight="1" x14ac:dyDescent="0.3">
      <c r="A1110" s="65" t="s">
        <v>1388</v>
      </c>
      <c r="B1110" s="65" t="s">
        <v>1389</v>
      </c>
      <c r="C1110" s="65" t="s">
        <v>505</v>
      </c>
      <c r="D1110" s="75">
        <v>1</v>
      </c>
      <c r="E1110" s="80">
        <f>TRUNC(SUMIF(AA1104:AA1111, RIGHTB(O1110, 1), F1104:F1111)*U1110, 2)</f>
        <v>356504.33</v>
      </c>
      <c r="F1110" s="79">
        <f t="shared" si="248"/>
        <v>356504.3</v>
      </c>
      <c r="G1110" s="80">
        <v>0</v>
      </c>
      <c r="H1110" s="79">
        <f t="shared" si="249"/>
        <v>0</v>
      </c>
      <c r="I1110" s="80">
        <v>0</v>
      </c>
      <c r="J1110" s="79">
        <f t="shared" si="250"/>
        <v>0</v>
      </c>
      <c r="K1110" s="80">
        <f t="shared" si="251"/>
        <v>356504.3</v>
      </c>
      <c r="L1110" s="79">
        <f t="shared" si="251"/>
        <v>356504.3</v>
      </c>
      <c r="M1110" s="65" t="s">
        <v>52</v>
      </c>
      <c r="N1110" s="66" t="s">
        <v>190</v>
      </c>
      <c r="O1110" s="66" t="s">
        <v>1390</v>
      </c>
      <c r="P1110" s="66" t="s">
        <v>64</v>
      </c>
      <c r="Q1110" s="66" t="s">
        <v>64</v>
      </c>
      <c r="R1110" s="66" t="s">
        <v>64</v>
      </c>
      <c r="S1110" s="76">
        <v>0</v>
      </c>
      <c r="T1110" s="76">
        <v>0</v>
      </c>
      <c r="U1110" s="76">
        <v>7.0000000000000007E-2</v>
      </c>
      <c r="V1110" s="76"/>
      <c r="W1110" s="76"/>
      <c r="X1110" s="76"/>
      <c r="Y1110" s="76"/>
      <c r="Z1110" s="76"/>
      <c r="AA1110" s="76"/>
      <c r="AB1110" s="76">
        <v>7</v>
      </c>
      <c r="AC1110" s="76"/>
      <c r="AD1110" s="76"/>
      <c r="AE1110" s="76"/>
      <c r="AF1110" s="76"/>
      <c r="AG1110" s="76"/>
      <c r="AH1110" s="76"/>
      <c r="AI1110" s="76"/>
      <c r="AJ1110" s="76"/>
      <c r="AK1110" s="76"/>
      <c r="AL1110" s="76"/>
      <c r="AM1110" s="76"/>
      <c r="AN1110" s="76"/>
      <c r="AO1110" s="76"/>
      <c r="AP1110" s="76"/>
      <c r="AQ1110" s="76"/>
      <c r="AR1110" s="76"/>
      <c r="AS1110" s="76"/>
      <c r="AT1110" s="76"/>
      <c r="AU1110" s="76"/>
      <c r="AV1110" s="66" t="s">
        <v>52</v>
      </c>
      <c r="AW1110" s="66" t="s">
        <v>2275</v>
      </c>
      <c r="AX1110" s="66" t="s">
        <v>52</v>
      </c>
      <c r="AY1110" s="66" t="s">
        <v>52</v>
      </c>
      <c r="AZ1110" s="66" t="s">
        <v>52</v>
      </c>
    </row>
    <row r="1111" spans="1:52" ht="30" customHeight="1" x14ac:dyDescent="0.3">
      <c r="A1111" s="65" t="s">
        <v>1392</v>
      </c>
      <c r="B1111" s="65" t="s">
        <v>1393</v>
      </c>
      <c r="C1111" s="65" t="s">
        <v>505</v>
      </c>
      <c r="D1111" s="75">
        <v>1</v>
      </c>
      <c r="E1111" s="80">
        <f>TRUNC(SUMIF(AB1104:AB1111, RIGHTB(O1111, 1), F1104:F1111)*U1111, 2)</f>
        <v>398794.07</v>
      </c>
      <c r="F1111" s="79">
        <f t="shared" si="248"/>
        <v>398794</v>
      </c>
      <c r="G1111" s="80">
        <v>0</v>
      </c>
      <c r="H1111" s="79">
        <f t="shared" si="249"/>
        <v>0</v>
      </c>
      <c r="I1111" s="80">
        <v>0</v>
      </c>
      <c r="J1111" s="79">
        <f t="shared" si="250"/>
        <v>0</v>
      </c>
      <c r="K1111" s="80">
        <f t="shared" si="251"/>
        <v>398794</v>
      </c>
      <c r="L1111" s="79">
        <f t="shared" si="251"/>
        <v>398794</v>
      </c>
      <c r="M1111" s="65" t="s">
        <v>52</v>
      </c>
      <c r="N1111" s="66" t="s">
        <v>190</v>
      </c>
      <c r="O1111" s="66" t="s">
        <v>1394</v>
      </c>
      <c r="P1111" s="66" t="s">
        <v>64</v>
      </c>
      <c r="Q1111" s="66" t="s">
        <v>64</v>
      </c>
      <c r="R1111" s="66" t="s">
        <v>64</v>
      </c>
      <c r="S1111" s="76">
        <v>0</v>
      </c>
      <c r="T1111" s="76">
        <v>0</v>
      </c>
      <c r="U1111" s="76">
        <v>0.25</v>
      </c>
      <c r="V1111" s="76"/>
      <c r="W1111" s="76"/>
      <c r="X1111" s="76"/>
      <c r="Y1111" s="76"/>
      <c r="Z1111" s="76"/>
      <c r="AA1111" s="76"/>
      <c r="AB1111" s="76"/>
      <c r="AC1111" s="76"/>
      <c r="AD1111" s="76"/>
      <c r="AE1111" s="76"/>
      <c r="AF1111" s="76"/>
      <c r="AG1111" s="76"/>
      <c r="AH1111" s="76"/>
      <c r="AI1111" s="76"/>
      <c r="AJ1111" s="76"/>
      <c r="AK1111" s="76"/>
      <c r="AL1111" s="76"/>
      <c r="AM1111" s="76"/>
      <c r="AN1111" s="76"/>
      <c r="AO1111" s="76"/>
      <c r="AP1111" s="76"/>
      <c r="AQ1111" s="76"/>
      <c r="AR1111" s="76"/>
      <c r="AS1111" s="76"/>
      <c r="AT1111" s="76"/>
      <c r="AU1111" s="76"/>
      <c r="AV1111" s="66" t="s">
        <v>52</v>
      </c>
      <c r="AW1111" s="66" t="s">
        <v>2276</v>
      </c>
      <c r="AX1111" s="66" t="s">
        <v>52</v>
      </c>
      <c r="AY1111" s="66" t="s">
        <v>52</v>
      </c>
      <c r="AZ1111" s="66" t="s">
        <v>52</v>
      </c>
    </row>
    <row r="1112" spans="1:52" ht="30" customHeight="1" x14ac:dyDescent="0.3">
      <c r="A1112" s="65" t="s">
        <v>595</v>
      </c>
      <c r="B1112" s="65" t="s">
        <v>52</v>
      </c>
      <c r="C1112" s="65" t="s">
        <v>52</v>
      </c>
      <c r="D1112" s="75"/>
      <c r="E1112" s="80"/>
      <c r="F1112" s="79">
        <f>TRUNC(SUMIF(N1104:N1111, N1103, F1104:F1111),0)</f>
        <v>5848217</v>
      </c>
      <c r="G1112" s="80"/>
      <c r="H1112" s="79">
        <f>TRUNC(SUMIF(N1104:N1111, N1103, H1104:H1111),0)</f>
        <v>0</v>
      </c>
      <c r="I1112" s="80"/>
      <c r="J1112" s="79">
        <f>TRUNC(SUMIF(N1104:N1111, N1103, J1104:J1111),0)</f>
        <v>0</v>
      </c>
      <c r="K1112" s="80"/>
      <c r="L1112" s="79">
        <f>F1112+H1112+J1112</f>
        <v>5848217</v>
      </c>
      <c r="M1112" s="65" t="s">
        <v>52</v>
      </c>
      <c r="N1112" s="66" t="s">
        <v>207</v>
      </c>
      <c r="O1112" s="66" t="s">
        <v>207</v>
      </c>
      <c r="P1112" s="66" t="s">
        <v>52</v>
      </c>
      <c r="Q1112" s="66" t="s">
        <v>52</v>
      </c>
      <c r="R1112" s="66" t="s">
        <v>52</v>
      </c>
      <c r="S1112" s="76"/>
      <c r="T1112" s="76"/>
      <c r="U1112" s="76"/>
      <c r="V1112" s="76"/>
      <c r="W1112" s="76"/>
      <c r="X1112" s="76"/>
      <c r="Y1112" s="76"/>
      <c r="Z1112" s="76"/>
      <c r="AA1112" s="76"/>
      <c r="AB1112" s="76"/>
      <c r="AC1112" s="76"/>
      <c r="AD1112" s="76"/>
      <c r="AE1112" s="76"/>
      <c r="AF1112" s="76"/>
      <c r="AG1112" s="76"/>
      <c r="AH1112" s="76"/>
      <c r="AI1112" s="76"/>
      <c r="AJ1112" s="76"/>
      <c r="AK1112" s="76"/>
      <c r="AL1112" s="76"/>
      <c r="AM1112" s="76"/>
      <c r="AN1112" s="76"/>
      <c r="AO1112" s="76"/>
      <c r="AP1112" s="76"/>
      <c r="AQ1112" s="76"/>
      <c r="AR1112" s="76"/>
      <c r="AS1112" s="76"/>
      <c r="AT1112" s="76"/>
      <c r="AU1112" s="76"/>
      <c r="AV1112" s="66" t="s">
        <v>52</v>
      </c>
      <c r="AW1112" s="66" t="s">
        <v>52</v>
      </c>
      <c r="AX1112" s="66" t="s">
        <v>52</v>
      </c>
      <c r="AY1112" s="66" t="s">
        <v>52</v>
      </c>
      <c r="AZ1112" s="66" t="s">
        <v>52</v>
      </c>
    </row>
    <row r="1113" spans="1:52" ht="30" customHeight="1" x14ac:dyDescent="0.3">
      <c r="A1113" s="75"/>
      <c r="B1113" s="75"/>
      <c r="C1113" s="75"/>
      <c r="D1113" s="75"/>
      <c r="E1113" s="80"/>
      <c r="F1113" s="79"/>
      <c r="G1113" s="80"/>
      <c r="H1113" s="79"/>
      <c r="I1113" s="80"/>
      <c r="J1113" s="79"/>
      <c r="K1113" s="80"/>
      <c r="L1113" s="79"/>
      <c r="M1113" s="75"/>
    </row>
    <row r="1114" spans="1:52" ht="30" customHeight="1" x14ac:dyDescent="0.3">
      <c r="A1114" s="230" t="s">
        <v>2277</v>
      </c>
      <c r="B1114" s="230"/>
      <c r="C1114" s="230"/>
      <c r="D1114" s="230"/>
      <c r="E1114" s="231"/>
      <c r="F1114" s="232"/>
      <c r="G1114" s="231"/>
      <c r="H1114" s="232"/>
      <c r="I1114" s="231"/>
      <c r="J1114" s="232"/>
      <c r="K1114" s="231"/>
      <c r="L1114" s="232"/>
      <c r="M1114" s="230"/>
      <c r="N1114" s="78" t="s">
        <v>2268</v>
      </c>
    </row>
    <row r="1115" spans="1:52" ht="30" customHeight="1" x14ac:dyDescent="0.3">
      <c r="A1115" s="65" t="s">
        <v>2219</v>
      </c>
      <c r="B1115" s="65" t="s">
        <v>2220</v>
      </c>
      <c r="C1115" s="65" t="s">
        <v>176</v>
      </c>
      <c r="D1115" s="75">
        <v>1</v>
      </c>
      <c r="E1115" s="80">
        <f>단가대비표!O419</f>
        <v>2480200</v>
      </c>
      <c r="F1115" s="79">
        <f t="shared" ref="F1115:F1144" si="252">TRUNC(E1115*D1115,1)</f>
        <v>2480200</v>
      </c>
      <c r="G1115" s="80">
        <f>단가대비표!P419</f>
        <v>0</v>
      </c>
      <c r="H1115" s="79">
        <f t="shared" ref="H1115:H1144" si="253">TRUNC(G1115*D1115,1)</f>
        <v>0</v>
      </c>
      <c r="I1115" s="80">
        <f>단가대비표!V419</f>
        <v>0</v>
      </c>
      <c r="J1115" s="79">
        <f t="shared" ref="J1115:J1144" si="254">TRUNC(I1115*D1115,1)</f>
        <v>0</v>
      </c>
      <c r="K1115" s="80">
        <f t="shared" ref="K1115:K1144" si="255">TRUNC(E1115+G1115+I1115,1)</f>
        <v>2480200</v>
      </c>
      <c r="L1115" s="79">
        <f t="shared" ref="L1115:L1144" si="256">TRUNC(F1115+H1115+J1115,1)</f>
        <v>2480200</v>
      </c>
      <c r="M1115" s="65" t="s">
        <v>52</v>
      </c>
      <c r="N1115" s="66" t="s">
        <v>2268</v>
      </c>
      <c r="O1115" s="66" t="s">
        <v>2279</v>
      </c>
      <c r="P1115" s="66" t="s">
        <v>64</v>
      </c>
      <c r="Q1115" s="66" t="s">
        <v>64</v>
      </c>
      <c r="R1115" s="66" t="s">
        <v>63</v>
      </c>
      <c r="S1115" s="76"/>
      <c r="T1115" s="76"/>
      <c r="U1115" s="76"/>
      <c r="V1115" s="76"/>
      <c r="W1115" s="76"/>
      <c r="X1115" s="76"/>
      <c r="Y1115" s="76"/>
      <c r="Z1115" s="76"/>
      <c r="AA1115" s="76"/>
      <c r="AB1115" s="76"/>
      <c r="AC1115" s="76"/>
      <c r="AD1115" s="76"/>
      <c r="AE1115" s="76"/>
      <c r="AF1115" s="76"/>
      <c r="AG1115" s="76"/>
      <c r="AH1115" s="76"/>
      <c r="AI1115" s="76"/>
      <c r="AJ1115" s="76"/>
      <c r="AK1115" s="76"/>
      <c r="AL1115" s="76"/>
      <c r="AM1115" s="76"/>
      <c r="AN1115" s="76"/>
      <c r="AO1115" s="76"/>
      <c r="AP1115" s="76"/>
      <c r="AQ1115" s="76"/>
      <c r="AR1115" s="76"/>
      <c r="AS1115" s="76"/>
      <c r="AT1115" s="76"/>
      <c r="AU1115" s="76"/>
      <c r="AV1115" s="66" t="s">
        <v>52</v>
      </c>
      <c r="AW1115" s="66" t="s">
        <v>2280</v>
      </c>
      <c r="AX1115" s="66" t="s">
        <v>52</v>
      </c>
      <c r="AY1115" s="66" t="s">
        <v>52</v>
      </c>
      <c r="AZ1115" s="66" t="s">
        <v>52</v>
      </c>
    </row>
    <row r="1116" spans="1:52" ht="30" customHeight="1" x14ac:dyDescent="0.3">
      <c r="A1116" s="65" t="s">
        <v>2223</v>
      </c>
      <c r="B1116" s="65" t="s">
        <v>2224</v>
      </c>
      <c r="C1116" s="65" t="s">
        <v>137</v>
      </c>
      <c r="D1116" s="75">
        <v>1</v>
      </c>
      <c r="E1116" s="80">
        <f>단가대비표!O420</f>
        <v>51150</v>
      </c>
      <c r="F1116" s="79">
        <f t="shared" si="252"/>
        <v>51150</v>
      </c>
      <c r="G1116" s="80">
        <f>단가대비표!P420</f>
        <v>0</v>
      </c>
      <c r="H1116" s="79">
        <f t="shared" si="253"/>
        <v>0</v>
      </c>
      <c r="I1116" s="80">
        <f>단가대비표!V420</f>
        <v>0</v>
      </c>
      <c r="J1116" s="79">
        <f t="shared" si="254"/>
        <v>0</v>
      </c>
      <c r="K1116" s="80">
        <f t="shared" si="255"/>
        <v>51150</v>
      </c>
      <c r="L1116" s="79">
        <f t="shared" si="256"/>
        <v>51150</v>
      </c>
      <c r="M1116" s="65" t="s">
        <v>52</v>
      </c>
      <c r="N1116" s="66" t="s">
        <v>2268</v>
      </c>
      <c r="O1116" s="66" t="s">
        <v>2281</v>
      </c>
      <c r="P1116" s="66" t="s">
        <v>64</v>
      </c>
      <c r="Q1116" s="66" t="s">
        <v>64</v>
      </c>
      <c r="R1116" s="66" t="s">
        <v>63</v>
      </c>
      <c r="S1116" s="76"/>
      <c r="T1116" s="76"/>
      <c r="U1116" s="76"/>
      <c r="V1116" s="76"/>
      <c r="W1116" s="76"/>
      <c r="X1116" s="76"/>
      <c r="Y1116" s="76"/>
      <c r="Z1116" s="76"/>
      <c r="AA1116" s="76"/>
      <c r="AB1116" s="76"/>
      <c r="AC1116" s="76"/>
      <c r="AD1116" s="76"/>
      <c r="AE1116" s="76"/>
      <c r="AF1116" s="76"/>
      <c r="AG1116" s="76"/>
      <c r="AH1116" s="76"/>
      <c r="AI1116" s="76"/>
      <c r="AJ1116" s="76"/>
      <c r="AK1116" s="76"/>
      <c r="AL1116" s="76"/>
      <c r="AM1116" s="76"/>
      <c r="AN1116" s="76"/>
      <c r="AO1116" s="76"/>
      <c r="AP1116" s="76"/>
      <c r="AQ1116" s="76"/>
      <c r="AR1116" s="76"/>
      <c r="AS1116" s="76"/>
      <c r="AT1116" s="76"/>
      <c r="AU1116" s="76"/>
      <c r="AV1116" s="66" t="s">
        <v>52</v>
      </c>
      <c r="AW1116" s="66" t="s">
        <v>2282</v>
      </c>
      <c r="AX1116" s="66" t="s">
        <v>52</v>
      </c>
      <c r="AY1116" s="66" t="s">
        <v>52</v>
      </c>
      <c r="AZ1116" s="66" t="s">
        <v>52</v>
      </c>
    </row>
    <row r="1117" spans="1:52" ht="30" customHeight="1" x14ac:dyDescent="0.3">
      <c r="A1117" s="65" t="s">
        <v>1405</v>
      </c>
      <c r="B1117" s="65" t="s">
        <v>2227</v>
      </c>
      <c r="C1117" s="65" t="s">
        <v>137</v>
      </c>
      <c r="D1117" s="75">
        <v>2</v>
      </c>
      <c r="E1117" s="80">
        <f>단가대비표!O421</f>
        <v>2830</v>
      </c>
      <c r="F1117" s="79">
        <f t="shared" si="252"/>
        <v>5660</v>
      </c>
      <c r="G1117" s="80">
        <f>단가대비표!P421</f>
        <v>0</v>
      </c>
      <c r="H1117" s="79">
        <f t="shared" si="253"/>
        <v>0</v>
      </c>
      <c r="I1117" s="80">
        <f>단가대비표!V421</f>
        <v>0</v>
      </c>
      <c r="J1117" s="79">
        <f t="shared" si="254"/>
        <v>0</v>
      </c>
      <c r="K1117" s="80">
        <f t="shared" si="255"/>
        <v>2830</v>
      </c>
      <c r="L1117" s="79">
        <f t="shared" si="256"/>
        <v>5660</v>
      </c>
      <c r="M1117" s="65" t="s">
        <v>52</v>
      </c>
      <c r="N1117" s="66" t="s">
        <v>2268</v>
      </c>
      <c r="O1117" s="66" t="s">
        <v>2283</v>
      </c>
      <c r="P1117" s="66" t="s">
        <v>64</v>
      </c>
      <c r="Q1117" s="66" t="s">
        <v>64</v>
      </c>
      <c r="R1117" s="66" t="s">
        <v>63</v>
      </c>
      <c r="S1117" s="76"/>
      <c r="T1117" s="76"/>
      <c r="U1117" s="76"/>
      <c r="V1117" s="76"/>
      <c r="W1117" s="76"/>
      <c r="X1117" s="76"/>
      <c r="Y1117" s="76"/>
      <c r="Z1117" s="76"/>
      <c r="AA1117" s="76"/>
      <c r="AB1117" s="76"/>
      <c r="AC1117" s="76"/>
      <c r="AD1117" s="76"/>
      <c r="AE1117" s="76"/>
      <c r="AF1117" s="76"/>
      <c r="AG1117" s="76"/>
      <c r="AH1117" s="76"/>
      <c r="AI1117" s="76"/>
      <c r="AJ1117" s="76"/>
      <c r="AK1117" s="76"/>
      <c r="AL1117" s="76"/>
      <c r="AM1117" s="76"/>
      <c r="AN1117" s="76"/>
      <c r="AO1117" s="76"/>
      <c r="AP1117" s="76"/>
      <c r="AQ1117" s="76"/>
      <c r="AR1117" s="76"/>
      <c r="AS1117" s="76"/>
      <c r="AT1117" s="76"/>
      <c r="AU1117" s="76"/>
      <c r="AV1117" s="66" t="s">
        <v>52</v>
      </c>
      <c r="AW1117" s="66" t="s">
        <v>2284</v>
      </c>
      <c r="AX1117" s="66" t="s">
        <v>52</v>
      </c>
      <c r="AY1117" s="66" t="s">
        <v>52</v>
      </c>
      <c r="AZ1117" s="66" t="s">
        <v>52</v>
      </c>
    </row>
    <row r="1118" spans="1:52" ht="30" customHeight="1" x14ac:dyDescent="0.3">
      <c r="A1118" s="65" t="s">
        <v>1412</v>
      </c>
      <c r="B1118" s="65" t="s">
        <v>2230</v>
      </c>
      <c r="C1118" s="65" t="s">
        <v>137</v>
      </c>
      <c r="D1118" s="75">
        <v>1</v>
      </c>
      <c r="E1118" s="80">
        <f>단가대비표!O422</f>
        <v>2990</v>
      </c>
      <c r="F1118" s="79">
        <f t="shared" si="252"/>
        <v>2990</v>
      </c>
      <c r="G1118" s="80">
        <f>단가대비표!P422</f>
        <v>0</v>
      </c>
      <c r="H1118" s="79">
        <f t="shared" si="253"/>
        <v>0</v>
      </c>
      <c r="I1118" s="80">
        <f>단가대비표!V422</f>
        <v>0</v>
      </c>
      <c r="J1118" s="79">
        <f t="shared" si="254"/>
        <v>0</v>
      </c>
      <c r="K1118" s="80">
        <f t="shared" si="255"/>
        <v>2990</v>
      </c>
      <c r="L1118" s="79">
        <f t="shared" si="256"/>
        <v>2990</v>
      </c>
      <c r="M1118" s="65" t="s">
        <v>52</v>
      </c>
      <c r="N1118" s="66" t="s">
        <v>2268</v>
      </c>
      <c r="O1118" s="66" t="s">
        <v>2285</v>
      </c>
      <c r="P1118" s="66" t="s">
        <v>64</v>
      </c>
      <c r="Q1118" s="66" t="s">
        <v>64</v>
      </c>
      <c r="R1118" s="66" t="s">
        <v>63</v>
      </c>
      <c r="S1118" s="76"/>
      <c r="T1118" s="76"/>
      <c r="U1118" s="76"/>
      <c r="V1118" s="76"/>
      <c r="W1118" s="76"/>
      <c r="X1118" s="76"/>
      <c r="Y1118" s="76"/>
      <c r="Z1118" s="76"/>
      <c r="AA1118" s="76"/>
      <c r="AB1118" s="76"/>
      <c r="AC1118" s="76"/>
      <c r="AD1118" s="76"/>
      <c r="AE1118" s="76"/>
      <c r="AF1118" s="76"/>
      <c r="AG1118" s="76"/>
      <c r="AH1118" s="76"/>
      <c r="AI1118" s="76"/>
      <c r="AJ1118" s="76"/>
      <c r="AK1118" s="76"/>
      <c r="AL1118" s="76"/>
      <c r="AM1118" s="76"/>
      <c r="AN1118" s="76"/>
      <c r="AO1118" s="76"/>
      <c r="AP1118" s="76"/>
      <c r="AQ1118" s="76"/>
      <c r="AR1118" s="76"/>
      <c r="AS1118" s="76"/>
      <c r="AT1118" s="76"/>
      <c r="AU1118" s="76"/>
      <c r="AV1118" s="66" t="s">
        <v>52</v>
      </c>
      <c r="AW1118" s="66" t="s">
        <v>2286</v>
      </c>
      <c r="AX1118" s="66" t="s">
        <v>52</v>
      </c>
      <c r="AY1118" s="66" t="s">
        <v>52</v>
      </c>
      <c r="AZ1118" s="66" t="s">
        <v>52</v>
      </c>
    </row>
    <row r="1119" spans="1:52" ht="30" customHeight="1" x14ac:dyDescent="0.3">
      <c r="A1119" s="65" t="s">
        <v>1412</v>
      </c>
      <c r="B1119" s="65" t="s">
        <v>2233</v>
      </c>
      <c r="C1119" s="65" t="s">
        <v>137</v>
      </c>
      <c r="D1119" s="75">
        <v>1</v>
      </c>
      <c r="E1119" s="80">
        <f>단가대비표!O423</f>
        <v>3000</v>
      </c>
      <c r="F1119" s="79">
        <f t="shared" si="252"/>
        <v>3000</v>
      </c>
      <c r="G1119" s="80">
        <f>단가대비표!P423</f>
        <v>0</v>
      </c>
      <c r="H1119" s="79">
        <f t="shared" si="253"/>
        <v>0</v>
      </c>
      <c r="I1119" s="80">
        <f>단가대비표!V423</f>
        <v>0</v>
      </c>
      <c r="J1119" s="79">
        <f t="shared" si="254"/>
        <v>0</v>
      </c>
      <c r="K1119" s="80">
        <f t="shared" si="255"/>
        <v>3000</v>
      </c>
      <c r="L1119" s="79">
        <f t="shared" si="256"/>
        <v>3000</v>
      </c>
      <c r="M1119" s="65" t="s">
        <v>52</v>
      </c>
      <c r="N1119" s="66" t="s">
        <v>2268</v>
      </c>
      <c r="O1119" s="66" t="s">
        <v>2287</v>
      </c>
      <c r="P1119" s="66" t="s">
        <v>64</v>
      </c>
      <c r="Q1119" s="66" t="s">
        <v>64</v>
      </c>
      <c r="R1119" s="66" t="s">
        <v>63</v>
      </c>
      <c r="S1119" s="76"/>
      <c r="T1119" s="76"/>
      <c r="U1119" s="76"/>
      <c r="V1119" s="76"/>
      <c r="W1119" s="76"/>
      <c r="X1119" s="76"/>
      <c r="Y1119" s="76"/>
      <c r="Z1119" s="76"/>
      <c r="AA1119" s="76"/>
      <c r="AB1119" s="76"/>
      <c r="AC1119" s="76"/>
      <c r="AD1119" s="76"/>
      <c r="AE1119" s="76"/>
      <c r="AF1119" s="76"/>
      <c r="AG1119" s="76"/>
      <c r="AH1119" s="76"/>
      <c r="AI1119" s="76"/>
      <c r="AJ1119" s="76"/>
      <c r="AK1119" s="76"/>
      <c r="AL1119" s="76"/>
      <c r="AM1119" s="76"/>
      <c r="AN1119" s="76"/>
      <c r="AO1119" s="76"/>
      <c r="AP1119" s="76"/>
      <c r="AQ1119" s="76"/>
      <c r="AR1119" s="76"/>
      <c r="AS1119" s="76"/>
      <c r="AT1119" s="76"/>
      <c r="AU1119" s="76"/>
      <c r="AV1119" s="66" t="s">
        <v>52</v>
      </c>
      <c r="AW1119" s="66" t="s">
        <v>2288</v>
      </c>
      <c r="AX1119" s="66" t="s">
        <v>52</v>
      </c>
      <c r="AY1119" s="66" t="s">
        <v>52</v>
      </c>
      <c r="AZ1119" s="66" t="s">
        <v>52</v>
      </c>
    </row>
    <row r="1120" spans="1:52" ht="30" customHeight="1" x14ac:dyDescent="0.3">
      <c r="A1120" s="65" t="s">
        <v>1412</v>
      </c>
      <c r="B1120" s="65" t="s">
        <v>2236</v>
      </c>
      <c r="C1120" s="65" t="s">
        <v>137</v>
      </c>
      <c r="D1120" s="75">
        <v>6</v>
      </c>
      <c r="E1120" s="80">
        <f>단가대비표!O424</f>
        <v>750</v>
      </c>
      <c r="F1120" s="79">
        <f t="shared" si="252"/>
        <v>4500</v>
      </c>
      <c r="G1120" s="80">
        <f>단가대비표!P424</f>
        <v>0</v>
      </c>
      <c r="H1120" s="79">
        <f t="shared" si="253"/>
        <v>0</v>
      </c>
      <c r="I1120" s="80">
        <f>단가대비표!V424</f>
        <v>0</v>
      </c>
      <c r="J1120" s="79">
        <f t="shared" si="254"/>
        <v>0</v>
      </c>
      <c r="K1120" s="80">
        <f t="shared" si="255"/>
        <v>750</v>
      </c>
      <c r="L1120" s="79">
        <f t="shared" si="256"/>
        <v>4500</v>
      </c>
      <c r="M1120" s="65" t="s">
        <v>52</v>
      </c>
      <c r="N1120" s="66" t="s">
        <v>2268</v>
      </c>
      <c r="O1120" s="66" t="s">
        <v>2289</v>
      </c>
      <c r="P1120" s="66" t="s">
        <v>64</v>
      </c>
      <c r="Q1120" s="66" t="s">
        <v>64</v>
      </c>
      <c r="R1120" s="66" t="s">
        <v>63</v>
      </c>
      <c r="S1120" s="76"/>
      <c r="T1120" s="76"/>
      <c r="U1120" s="76"/>
      <c r="V1120" s="76"/>
      <c r="W1120" s="76"/>
      <c r="X1120" s="76"/>
      <c r="Y1120" s="76"/>
      <c r="Z1120" s="76"/>
      <c r="AA1120" s="76"/>
      <c r="AB1120" s="76"/>
      <c r="AC1120" s="76"/>
      <c r="AD1120" s="76"/>
      <c r="AE1120" s="76"/>
      <c r="AF1120" s="76"/>
      <c r="AG1120" s="76"/>
      <c r="AH1120" s="76"/>
      <c r="AI1120" s="76"/>
      <c r="AJ1120" s="76"/>
      <c r="AK1120" s="76"/>
      <c r="AL1120" s="76"/>
      <c r="AM1120" s="76"/>
      <c r="AN1120" s="76"/>
      <c r="AO1120" s="76"/>
      <c r="AP1120" s="76"/>
      <c r="AQ1120" s="76"/>
      <c r="AR1120" s="76"/>
      <c r="AS1120" s="76"/>
      <c r="AT1120" s="76"/>
      <c r="AU1120" s="76"/>
      <c r="AV1120" s="66" t="s">
        <v>52</v>
      </c>
      <c r="AW1120" s="66" t="s">
        <v>2290</v>
      </c>
      <c r="AX1120" s="66" t="s">
        <v>52</v>
      </c>
      <c r="AY1120" s="66" t="s">
        <v>52</v>
      </c>
      <c r="AZ1120" s="66" t="s">
        <v>52</v>
      </c>
    </row>
    <row r="1121" spans="1:52" ht="30" customHeight="1" x14ac:dyDescent="0.3">
      <c r="A1121" s="65" t="s">
        <v>2239</v>
      </c>
      <c r="B1121" s="65" t="s">
        <v>2240</v>
      </c>
      <c r="C1121" s="65" t="s">
        <v>137</v>
      </c>
      <c r="D1121" s="75">
        <v>1</v>
      </c>
      <c r="E1121" s="80">
        <f>단가대비표!O425</f>
        <v>8310</v>
      </c>
      <c r="F1121" s="79">
        <f t="shared" si="252"/>
        <v>8310</v>
      </c>
      <c r="G1121" s="80">
        <f>단가대비표!P425</f>
        <v>0</v>
      </c>
      <c r="H1121" s="79">
        <f t="shared" si="253"/>
        <v>0</v>
      </c>
      <c r="I1121" s="80">
        <f>단가대비표!V425</f>
        <v>0</v>
      </c>
      <c r="J1121" s="79">
        <f t="shared" si="254"/>
        <v>0</v>
      </c>
      <c r="K1121" s="80">
        <f t="shared" si="255"/>
        <v>8310</v>
      </c>
      <c r="L1121" s="79">
        <f t="shared" si="256"/>
        <v>8310</v>
      </c>
      <c r="M1121" s="65" t="s">
        <v>52</v>
      </c>
      <c r="N1121" s="66" t="s">
        <v>2268</v>
      </c>
      <c r="O1121" s="66" t="s">
        <v>2291</v>
      </c>
      <c r="P1121" s="66" t="s">
        <v>64</v>
      </c>
      <c r="Q1121" s="66" t="s">
        <v>64</v>
      </c>
      <c r="R1121" s="66" t="s">
        <v>63</v>
      </c>
      <c r="S1121" s="76"/>
      <c r="T1121" s="76"/>
      <c r="U1121" s="76"/>
      <c r="V1121" s="76"/>
      <c r="W1121" s="76"/>
      <c r="X1121" s="76"/>
      <c r="Y1121" s="76"/>
      <c r="Z1121" s="76"/>
      <c r="AA1121" s="76"/>
      <c r="AB1121" s="76"/>
      <c r="AC1121" s="76"/>
      <c r="AD1121" s="76"/>
      <c r="AE1121" s="76"/>
      <c r="AF1121" s="76"/>
      <c r="AG1121" s="76"/>
      <c r="AH1121" s="76"/>
      <c r="AI1121" s="76"/>
      <c r="AJ1121" s="76"/>
      <c r="AK1121" s="76"/>
      <c r="AL1121" s="76"/>
      <c r="AM1121" s="76"/>
      <c r="AN1121" s="76"/>
      <c r="AO1121" s="76"/>
      <c r="AP1121" s="76"/>
      <c r="AQ1121" s="76"/>
      <c r="AR1121" s="76"/>
      <c r="AS1121" s="76"/>
      <c r="AT1121" s="76"/>
      <c r="AU1121" s="76"/>
      <c r="AV1121" s="66" t="s">
        <v>52</v>
      </c>
      <c r="AW1121" s="66" t="s">
        <v>2292</v>
      </c>
      <c r="AX1121" s="66" t="s">
        <v>52</v>
      </c>
      <c r="AY1121" s="66" t="s">
        <v>52</v>
      </c>
      <c r="AZ1121" s="66" t="s">
        <v>52</v>
      </c>
    </row>
    <row r="1122" spans="1:52" ht="30" customHeight="1" x14ac:dyDescent="0.3">
      <c r="A1122" s="65" t="s">
        <v>1519</v>
      </c>
      <c r="B1122" s="65" t="s">
        <v>1520</v>
      </c>
      <c r="C1122" s="65" t="s">
        <v>137</v>
      </c>
      <c r="D1122" s="75">
        <v>2</v>
      </c>
      <c r="E1122" s="80">
        <f>단가대비표!O426</f>
        <v>3047</v>
      </c>
      <c r="F1122" s="79">
        <f t="shared" si="252"/>
        <v>6094</v>
      </c>
      <c r="G1122" s="80">
        <f>단가대비표!P426</f>
        <v>0</v>
      </c>
      <c r="H1122" s="79">
        <f t="shared" si="253"/>
        <v>0</v>
      </c>
      <c r="I1122" s="80">
        <f>단가대비표!V426</f>
        <v>0</v>
      </c>
      <c r="J1122" s="79">
        <f t="shared" si="254"/>
        <v>0</v>
      </c>
      <c r="K1122" s="80">
        <f t="shared" si="255"/>
        <v>3047</v>
      </c>
      <c r="L1122" s="79">
        <f t="shared" si="256"/>
        <v>6094</v>
      </c>
      <c r="M1122" s="65" t="s">
        <v>52</v>
      </c>
      <c r="N1122" s="66" t="s">
        <v>2268</v>
      </c>
      <c r="O1122" s="66" t="s">
        <v>2293</v>
      </c>
      <c r="P1122" s="66" t="s">
        <v>64</v>
      </c>
      <c r="Q1122" s="66" t="s">
        <v>64</v>
      </c>
      <c r="R1122" s="66" t="s">
        <v>63</v>
      </c>
      <c r="S1122" s="76"/>
      <c r="T1122" s="76"/>
      <c r="U1122" s="76"/>
      <c r="V1122" s="76"/>
      <c r="W1122" s="76"/>
      <c r="X1122" s="76"/>
      <c r="Y1122" s="76"/>
      <c r="Z1122" s="76"/>
      <c r="AA1122" s="76"/>
      <c r="AB1122" s="76"/>
      <c r="AC1122" s="76"/>
      <c r="AD1122" s="76"/>
      <c r="AE1122" s="76"/>
      <c r="AF1122" s="76"/>
      <c r="AG1122" s="76"/>
      <c r="AH1122" s="76"/>
      <c r="AI1122" s="76"/>
      <c r="AJ1122" s="76"/>
      <c r="AK1122" s="76"/>
      <c r="AL1122" s="76"/>
      <c r="AM1122" s="76"/>
      <c r="AN1122" s="76"/>
      <c r="AO1122" s="76"/>
      <c r="AP1122" s="76"/>
      <c r="AQ1122" s="76"/>
      <c r="AR1122" s="76"/>
      <c r="AS1122" s="76"/>
      <c r="AT1122" s="76"/>
      <c r="AU1122" s="76"/>
      <c r="AV1122" s="66" t="s">
        <v>52</v>
      </c>
      <c r="AW1122" s="66" t="s">
        <v>2294</v>
      </c>
      <c r="AX1122" s="66" t="s">
        <v>52</v>
      </c>
      <c r="AY1122" s="66" t="s">
        <v>52</v>
      </c>
      <c r="AZ1122" s="66" t="s">
        <v>52</v>
      </c>
    </row>
    <row r="1123" spans="1:52" ht="30" customHeight="1" x14ac:dyDescent="0.3">
      <c r="A1123" s="65" t="s">
        <v>1942</v>
      </c>
      <c r="B1123" s="65" t="s">
        <v>2245</v>
      </c>
      <c r="C1123" s="65" t="s">
        <v>137</v>
      </c>
      <c r="D1123" s="75">
        <v>1</v>
      </c>
      <c r="E1123" s="80">
        <f>단가대비표!O427</f>
        <v>25200</v>
      </c>
      <c r="F1123" s="79">
        <f t="shared" si="252"/>
        <v>25200</v>
      </c>
      <c r="G1123" s="80">
        <f>단가대비표!P427</f>
        <v>0</v>
      </c>
      <c r="H1123" s="79">
        <f t="shared" si="253"/>
        <v>0</v>
      </c>
      <c r="I1123" s="80">
        <f>단가대비표!V427</f>
        <v>0</v>
      </c>
      <c r="J1123" s="79">
        <f t="shared" si="254"/>
        <v>0</v>
      </c>
      <c r="K1123" s="80">
        <f t="shared" si="255"/>
        <v>25200</v>
      </c>
      <c r="L1123" s="79">
        <f t="shared" si="256"/>
        <v>25200</v>
      </c>
      <c r="M1123" s="65" t="s">
        <v>52</v>
      </c>
      <c r="N1123" s="66" t="s">
        <v>2268</v>
      </c>
      <c r="O1123" s="66" t="s">
        <v>2295</v>
      </c>
      <c r="P1123" s="66" t="s">
        <v>64</v>
      </c>
      <c r="Q1123" s="66" t="s">
        <v>64</v>
      </c>
      <c r="R1123" s="66" t="s">
        <v>63</v>
      </c>
      <c r="S1123" s="76"/>
      <c r="T1123" s="76"/>
      <c r="U1123" s="76"/>
      <c r="V1123" s="76"/>
      <c r="W1123" s="76"/>
      <c r="X1123" s="76"/>
      <c r="Y1123" s="76"/>
      <c r="Z1123" s="76"/>
      <c r="AA1123" s="76"/>
      <c r="AB1123" s="76"/>
      <c r="AC1123" s="76"/>
      <c r="AD1123" s="76"/>
      <c r="AE1123" s="76"/>
      <c r="AF1123" s="76"/>
      <c r="AG1123" s="76"/>
      <c r="AH1123" s="76"/>
      <c r="AI1123" s="76"/>
      <c r="AJ1123" s="76"/>
      <c r="AK1123" s="76"/>
      <c r="AL1123" s="76"/>
      <c r="AM1123" s="76"/>
      <c r="AN1123" s="76"/>
      <c r="AO1123" s="76"/>
      <c r="AP1123" s="76"/>
      <c r="AQ1123" s="76"/>
      <c r="AR1123" s="76"/>
      <c r="AS1123" s="76"/>
      <c r="AT1123" s="76"/>
      <c r="AU1123" s="76"/>
      <c r="AV1123" s="66" t="s">
        <v>52</v>
      </c>
      <c r="AW1123" s="66" t="s">
        <v>2296</v>
      </c>
      <c r="AX1123" s="66" t="s">
        <v>52</v>
      </c>
      <c r="AY1123" s="66" t="s">
        <v>52</v>
      </c>
      <c r="AZ1123" s="66" t="s">
        <v>52</v>
      </c>
    </row>
    <row r="1124" spans="1:52" ht="30" customHeight="1" x14ac:dyDescent="0.3">
      <c r="A1124" s="65" t="s">
        <v>2297</v>
      </c>
      <c r="B1124" s="65" t="s">
        <v>2245</v>
      </c>
      <c r="C1124" s="65" t="s">
        <v>137</v>
      </c>
      <c r="D1124" s="75">
        <v>1</v>
      </c>
      <c r="E1124" s="80">
        <f>단가대비표!O428</f>
        <v>25200</v>
      </c>
      <c r="F1124" s="79">
        <f t="shared" si="252"/>
        <v>25200</v>
      </c>
      <c r="G1124" s="80">
        <f>단가대비표!P428</f>
        <v>0</v>
      </c>
      <c r="H1124" s="79">
        <f t="shared" si="253"/>
        <v>0</v>
      </c>
      <c r="I1124" s="80">
        <f>단가대비표!V428</f>
        <v>0</v>
      </c>
      <c r="J1124" s="79">
        <f t="shared" si="254"/>
        <v>0</v>
      </c>
      <c r="K1124" s="80">
        <f t="shared" si="255"/>
        <v>25200</v>
      </c>
      <c r="L1124" s="79">
        <f t="shared" si="256"/>
        <v>25200</v>
      </c>
      <c r="M1124" s="65" t="s">
        <v>52</v>
      </c>
      <c r="N1124" s="66" t="s">
        <v>2268</v>
      </c>
      <c r="O1124" s="66" t="s">
        <v>2298</v>
      </c>
      <c r="P1124" s="66" t="s">
        <v>64</v>
      </c>
      <c r="Q1124" s="66" t="s">
        <v>64</v>
      </c>
      <c r="R1124" s="66" t="s">
        <v>63</v>
      </c>
      <c r="S1124" s="76"/>
      <c r="T1124" s="76"/>
      <c r="U1124" s="76"/>
      <c r="V1124" s="76"/>
      <c r="W1124" s="76"/>
      <c r="X1124" s="76"/>
      <c r="Y1124" s="76"/>
      <c r="Z1124" s="76"/>
      <c r="AA1124" s="76"/>
      <c r="AB1124" s="76"/>
      <c r="AC1124" s="76"/>
      <c r="AD1124" s="76"/>
      <c r="AE1124" s="76"/>
      <c r="AF1124" s="76"/>
      <c r="AG1124" s="76"/>
      <c r="AH1124" s="76"/>
      <c r="AI1124" s="76"/>
      <c r="AJ1124" s="76"/>
      <c r="AK1124" s="76"/>
      <c r="AL1124" s="76"/>
      <c r="AM1124" s="76"/>
      <c r="AN1124" s="76"/>
      <c r="AO1124" s="76"/>
      <c r="AP1124" s="76"/>
      <c r="AQ1124" s="76"/>
      <c r="AR1124" s="76"/>
      <c r="AS1124" s="76"/>
      <c r="AT1124" s="76"/>
      <c r="AU1124" s="76"/>
      <c r="AV1124" s="66" t="s">
        <v>52</v>
      </c>
      <c r="AW1124" s="66" t="s">
        <v>2299</v>
      </c>
      <c r="AX1124" s="66" t="s">
        <v>52</v>
      </c>
      <c r="AY1124" s="66" t="s">
        <v>52</v>
      </c>
      <c r="AZ1124" s="66" t="s">
        <v>52</v>
      </c>
    </row>
    <row r="1125" spans="1:52" ht="30" customHeight="1" x14ac:dyDescent="0.3">
      <c r="A1125" s="65" t="s">
        <v>2074</v>
      </c>
      <c r="B1125" s="65" t="s">
        <v>2075</v>
      </c>
      <c r="C1125" s="65" t="s">
        <v>137</v>
      </c>
      <c r="D1125" s="75">
        <v>1</v>
      </c>
      <c r="E1125" s="80">
        <f>단가대비표!O429</f>
        <v>199000</v>
      </c>
      <c r="F1125" s="79">
        <f t="shared" si="252"/>
        <v>199000</v>
      </c>
      <c r="G1125" s="80">
        <f>단가대비표!P429</f>
        <v>0</v>
      </c>
      <c r="H1125" s="79">
        <f t="shared" si="253"/>
        <v>0</v>
      </c>
      <c r="I1125" s="80">
        <f>단가대비표!V429</f>
        <v>0</v>
      </c>
      <c r="J1125" s="79">
        <f t="shared" si="254"/>
        <v>0</v>
      </c>
      <c r="K1125" s="80">
        <f t="shared" si="255"/>
        <v>199000</v>
      </c>
      <c r="L1125" s="79">
        <f t="shared" si="256"/>
        <v>199000</v>
      </c>
      <c r="M1125" s="65" t="s">
        <v>52</v>
      </c>
      <c r="N1125" s="66" t="s">
        <v>2268</v>
      </c>
      <c r="O1125" s="66" t="s">
        <v>2300</v>
      </c>
      <c r="P1125" s="66" t="s">
        <v>64</v>
      </c>
      <c r="Q1125" s="66" t="s">
        <v>64</v>
      </c>
      <c r="R1125" s="66" t="s">
        <v>63</v>
      </c>
      <c r="S1125" s="76"/>
      <c r="T1125" s="76"/>
      <c r="U1125" s="76"/>
      <c r="V1125" s="76"/>
      <c r="W1125" s="76"/>
      <c r="X1125" s="76"/>
      <c r="Y1125" s="76"/>
      <c r="Z1125" s="76"/>
      <c r="AA1125" s="76"/>
      <c r="AB1125" s="76"/>
      <c r="AC1125" s="76"/>
      <c r="AD1125" s="76"/>
      <c r="AE1125" s="76"/>
      <c r="AF1125" s="76"/>
      <c r="AG1125" s="76"/>
      <c r="AH1125" s="76"/>
      <c r="AI1125" s="76"/>
      <c r="AJ1125" s="76"/>
      <c r="AK1125" s="76"/>
      <c r="AL1125" s="76"/>
      <c r="AM1125" s="76"/>
      <c r="AN1125" s="76"/>
      <c r="AO1125" s="76"/>
      <c r="AP1125" s="76"/>
      <c r="AQ1125" s="76"/>
      <c r="AR1125" s="76"/>
      <c r="AS1125" s="76"/>
      <c r="AT1125" s="76"/>
      <c r="AU1125" s="76"/>
      <c r="AV1125" s="66" t="s">
        <v>52</v>
      </c>
      <c r="AW1125" s="66" t="s">
        <v>2301</v>
      </c>
      <c r="AX1125" s="66" t="s">
        <v>52</v>
      </c>
      <c r="AY1125" s="66" t="s">
        <v>52</v>
      </c>
      <c r="AZ1125" s="66" t="s">
        <v>52</v>
      </c>
    </row>
    <row r="1126" spans="1:52" ht="30" customHeight="1" x14ac:dyDescent="0.3">
      <c r="A1126" s="65" t="s">
        <v>3050</v>
      </c>
      <c r="B1126" s="65" t="s">
        <v>2079</v>
      </c>
      <c r="C1126" s="65" t="s">
        <v>321</v>
      </c>
      <c r="D1126" s="75">
        <v>2</v>
      </c>
      <c r="E1126" s="80">
        <f>단가대비표!O430</f>
        <v>12150</v>
      </c>
      <c r="F1126" s="79">
        <f t="shared" si="252"/>
        <v>24300</v>
      </c>
      <c r="G1126" s="80">
        <f>단가대비표!P430</f>
        <v>0</v>
      </c>
      <c r="H1126" s="79">
        <f t="shared" si="253"/>
        <v>0</v>
      </c>
      <c r="I1126" s="80">
        <f>단가대비표!V430</f>
        <v>0</v>
      </c>
      <c r="J1126" s="79">
        <f t="shared" si="254"/>
        <v>0</v>
      </c>
      <c r="K1126" s="80">
        <f t="shared" si="255"/>
        <v>12150</v>
      </c>
      <c r="L1126" s="79">
        <f t="shared" si="256"/>
        <v>24300</v>
      </c>
      <c r="M1126" s="65" t="s">
        <v>52</v>
      </c>
      <c r="N1126" s="66" t="s">
        <v>2268</v>
      </c>
      <c r="O1126" s="66" t="s">
        <v>2302</v>
      </c>
      <c r="P1126" s="66" t="s">
        <v>64</v>
      </c>
      <c r="Q1126" s="66" t="s">
        <v>64</v>
      </c>
      <c r="R1126" s="66" t="s">
        <v>63</v>
      </c>
      <c r="S1126" s="76"/>
      <c r="T1126" s="76"/>
      <c r="U1126" s="76"/>
      <c r="V1126" s="76"/>
      <c r="W1126" s="76"/>
      <c r="X1126" s="76"/>
      <c r="Y1126" s="76"/>
      <c r="Z1126" s="76"/>
      <c r="AA1126" s="76"/>
      <c r="AB1126" s="76"/>
      <c r="AC1126" s="76"/>
      <c r="AD1126" s="76"/>
      <c r="AE1126" s="76"/>
      <c r="AF1126" s="76"/>
      <c r="AG1126" s="76"/>
      <c r="AH1126" s="76"/>
      <c r="AI1126" s="76"/>
      <c r="AJ1126" s="76"/>
      <c r="AK1126" s="76"/>
      <c r="AL1126" s="76"/>
      <c r="AM1126" s="76"/>
      <c r="AN1126" s="76"/>
      <c r="AO1126" s="76"/>
      <c r="AP1126" s="76"/>
      <c r="AQ1126" s="76"/>
      <c r="AR1126" s="76"/>
      <c r="AS1126" s="76"/>
      <c r="AT1126" s="76"/>
      <c r="AU1126" s="76"/>
      <c r="AV1126" s="66" t="s">
        <v>52</v>
      </c>
      <c r="AW1126" s="66" t="s">
        <v>2303</v>
      </c>
      <c r="AX1126" s="66" t="s">
        <v>52</v>
      </c>
      <c r="AY1126" s="66" t="s">
        <v>52</v>
      </c>
      <c r="AZ1126" s="66" t="s">
        <v>52</v>
      </c>
    </row>
    <row r="1127" spans="1:52" ht="30" customHeight="1" x14ac:dyDescent="0.3">
      <c r="A1127" s="65" t="s">
        <v>2082</v>
      </c>
      <c r="B1127" s="65" t="s">
        <v>2304</v>
      </c>
      <c r="C1127" s="65" t="s">
        <v>137</v>
      </c>
      <c r="D1127" s="75">
        <v>1</v>
      </c>
      <c r="E1127" s="80">
        <f>단가대비표!O431</f>
        <v>24000</v>
      </c>
      <c r="F1127" s="79">
        <f t="shared" si="252"/>
        <v>24000</v>
      </c>
      <c r="G1127" s="80">
        <f>단가대비표!P431</f>
        <v>0</v>
      </c>
      <c r="H1127" s="79">
        <f t="shared" si="253"/>
        <v>0</v>
      </c>
      <c r="I1127" s="80">
        <f>단가대비표!V431</f>
        <v>0</v>
      </c>
      <c r="J1127" s="79">
        <f t="shared" si="254"/>
        <v>0</v>
      </c>
      <c r="K1127" s="80">
        <f t="shared" si="255"/>
        <v>24000</v>
      </c>
      <c r="L1127" s="79">
        <f t="shared" si="256"/>
        <v>24000</v>
      </c>
      <c r="M1127" s="65" t="s">
        <v>52</v>
      </c>
      <c r="N1127" s="66" t="s">
        <v>2268</v>
      </c>
      <c r="O1127" s="66" t="s">
        <v>2305</v>
      </c>
      <c r="P1127" s="66" t="s">
        <v>64</v>
      </c>
      <c r="Q1127" s="66" t="s">
        <v>64</v>
      </c>
      <c r="R1127" s="66" t="s">
        <v>63</v>
      </c>
      <c r="S1127" s="76"/>
      <c r="T1127" s="76"/>
      <c r="U1127" s="76"/>
      <c r="V1127" s="76"/>
      <c r="W1127" s="76"/>
      <c r="X1127" s="76"/>
      <c r="Y1127" s="76"/>
      <c r="Z1127" s="76"/>
      <c r="AA1127" s="76"/>
      <c r="AB1127" s="76"/>
      <c r="AC1127" s="76"/>
      <c r="AD1127" s="76"/>
      <c r="AE1127" s="76"/>
      <c r="AF1127" s="76"/>
      <c r="AG1127" s="76"/>
      <c r="AH1127" s="76"/>
      <c r="AI1127" s="76"/>
      <c r="AJ1127" s="76"/>
      <c r="AK1127" s="76"/>
      <c r="AL1127" s="76"/>
      <c r="AM1127" s="76"/>
      <c r="AN1127" s="76"/>
      <c r="AO1127" s="76"/>
      <c r="AP1127" s="76"/>
      <c r="AQ1127" s="76"/>
      <c r="AR1127" s="76"/>
      <c r="AS1127" s="76"/>
      <c r="AT1127" s="76"/>
      <c r="AU1127" s="76"/>
      <c r="AV1127" s="66" t="s">
        <v>52</v>
      </c>
      <c r="AW1127" s="66" t="s">
        <v>2306</v>
      </c>
      <c r="AX1127" s="66" t="s">
        <v>52</v>
      </c>
      <c r="AY1127" s="66" t="s">
        <v>52</v>
      </c>
      <c r="AZ1127" s="66" t="s">
        <v>52</v>
      </c>
    </row>
    <row r="1128" spans="1:52" ht="30" customHeight="1" x14ac:dyDescent="0.3">
      <c r="A1128" s="65" t="s">
        <v>2082</v>
      </c>
      <c r="B1128" s="65" t="s">
        <v>2089</v>
      </c>
      <c r="C1128" s="65" t="s">
        <v>137</v>
      </c>
      <c r="D1128" s="75">
        <v>2</v>
      </c>
      <c r="E1128" s="80">
        <f>단가대비표!O432</f>
        <v>55000</v>
      </c>
      <c r="F1128" s="79">
        <f t="shared" si="252"/>
        <v>110000</v>
      </c>
      <c r="G1128" s="80">
        <f>단가대비표!P432</f>
        <v>0</v>
      </c>
      <c r="H1128" s="79">
        <f t="shared" si="253"/>
        <v>0</v>
      </c>
      <c r="I1128" s="80">
        <f>단가대비표!V432</f>
        <v>0</v>
      </c>
      <c r="J1128" s="79">
        <f t="shared" si="254"/>
        <v>0</v>
      </c>
      <c r="K1128" s="80">
        <f t="shared" si="255"/>
        <v>55000</v>
      </c>
      <c r="L1128" s="79">
        <f t="shared" si="256"/>
        <v>110000</v>
      </c>
      <c r="M1128" s="65" t="s">
        <v>52</v>
      </c>
      <c r="N1128" s="66" t="s">
        <v>2268</v>
      </c>
      <c r="O1128" s="66" t="s">
        <v>2307</v>
      </c>
      <c r="P1128" s="66" t="s">
        <v>64</v>
      </c>
      <c r="Q1128" s="66" t="s">
        <v>64</v>
      </c>
      <c r="R1128" s="66" t="s">
        <v>63</v>
      </c>
      <c r="S1128" s="76"/>
      <c r="T1128" s="76"/>
      <c r="U1128" s="76"/>
      <c r="V1128" s="76"/>
      <c r="W1128" s="76"/>
      <c r="X1128" s="76"/>
      <c r="Y1128" s="76"/>
      <c r="Z1128" s="76"/>
      <c r="AA1128" s="76"/>
      <c r="AB1128" s="76"/>
      <c r="AC1128" s="76"/>
      <c r="AD1128" s="76"/>
      <c r="AE1128" s="76"/>
      <c r="AF1128" s="76"/>
      <c r="AG1128" s="76"/>
      <c r="AH1128" s="76"/>
      <c r="AI1128" s="76"/>
      <c r="AJ1128" s="76"/>
      <c r="AK1128" s="76"/>
      <c r="AL1128" s="76"/>
      <c r="AM1128" s="76"/>
      <c r="AN1128" s="76"/>
      <c r="AO1128" s="76"/>
      <c r="AP1128" s="76"/>
      <c r="AQ1128" s="76"/>
      <c r="AR1128" s="76"/>
      <c r="AS1128" s="76"/>
      <c r="AT1128" s="76"/>
      <c r="AU1128" s="76"/>
      <c r="AV1128" s="66" t="s">
        <v>52</v>
      </c>
      <c r="AW1128" s="66" t="s">
        <v>2308</v>
      </c>
      <c r="AX1128" s="66" t="s">
        <v>52</v>
      </c>
      <c r="AY1128" s="66" t="s">
        <v>52</v>
      </c>
      <c r="AZ1128" s="66" t="s">
        <v>52</v>
      </c>
    </row>
    <row r="1129" spans="1:52" ht="30" customHeight="1" x14ac:dyDescent="0.3">
      <c r="A1129" s="65" t="s">
        <v>2095</v>
      </c>
      <c r="B1129" s="65" t="s">
        <v>2096</v>
      </c>
      <c r="C1129" s="65" t="s">
        <v>137</v>
      </c>
      <c r="D1129" s="75">
        <v>4</v>
      </c>
      <c r="E1129" s="80">
        <f>단가대비표!O433</f>
        <v>12000</v>
      </c>
      <c r="F1129" s="79">
        <f t="shared" si="252"/>
        <v>48000</v>
      </c>
      <c r="G1129" s="80">
        <f>단가대비표!P433</f>
        <v>0</v>
      </c>
      <c r="H1129" s="79">
        <f t="shared" si="253"/>
        <v>0</v>
      </c>
      <c r="I1129" s="80">
        <f>단가대비표!V433</f>
        <v>0</v>
      </c>
      <c r="J1129" s="79">
        <f t="shared" si="254"/>
        <v>0</v>
      </c>
      <c r="K1129" s="80">
        <f t="shared" si="255"/>
        <v>12000</v>
      </c>
      <c r="L1129" s="79">
        <f t="shared" si="256"/>
        <v>48000</v>
      </c>
      <c r="M1129" s="65" t="s">
        <v>52</v>
      </c>
      <c r="N1129" s="66" t="s">
        <v>2268</v>
      </c>
      <c r="O1129" s="66" t="s">
        <v>2309</v>
      </c>
      <c r="P1129" s="66" t="s">
        <v>64</v>
      </c>
      <c r="Q1129" s="66" t="s">
        <v>64</v>
      </c>
      <c r="R1129" s="66" t="s">
        <v>63</v>
      </c>
      <c r="S1129" s="76"/>
      <c r="T1129" s="76"/>
      <c r="U1129" s="76"/>
      <c r="V1129" s="76"/>
      <c r="W1129" s="76"/>
      <c r="X1129" s="76"/>
      <c r="Y1129" s="76"/>
      <c r="Z1129" s="76"/>
      <c r="AA1129" s="76"/>
      <c r="AB1129" s="76"/>
      <c r="AC1129" s="76"/>
      <c r="AD1129" s="76"/>
      <c r="AE1129" s="76"/>
      <c r="AF1129" s="76"/>
      <c r="AG1129" s="76"/>
      <c r="AH1129" s="76"/>
      <c r="AI1129" s="76"/>
      <c r="AJ1129" s="76"/>
      <c r="AK1129" s="76"/>
      <c r="AL1129" s="76"/>
      <c r="AM1129" s="76"/>
      <c r="AN1129" s="76"/>
      <c r="AO1129" s="76"/>
      <c r="AP1129" s="76"/>
      <c r="AQ1129" s="76"/>
      <c r="AR1129" s="76"/>
      <c r="AS1129" s="76"/>
      <c r="AT1129" s="76"/>
      <c r="AU1129" s="76"/>
      <c r="AV1129" s="66" t="s">
        <v>52</v>
      </c>
      <c r="AW1129" s="66" t="s">
        <v>2310</v>
      </c>
      <c r="AX1129" s="66" t="s">
        <v>52</v>
      </c>
      <c r="AY1129" s="66" t="s">
        <v>52</v>
      </c>
      <c r="AZ1129" s="66" t="s">
        <v>52</v>
      </c>
    </row>
    <row r="1130" spans="1:52" ht="30" customHeight="1" x14ac:dyDescent="0.3">
      <c r="A1130" s="65" t="s">
        <v>2311</v>
      </c>
      <c r="B1130" s="65" t="s">
        <v>2312</v>
      </c>
      <c r="C1130" s="65" t="s">
        <v>137</v>
      </c>
      <c r="D1130" s="75">
        <v>1</v>
      </c>
      <c r="E1130" s="80">
        <f>단가대비표!O434</f>
        <v>56500</v>
      </c>
      <c r="F1130" s="79">
        <f t="shared" si="252"/>
        <v>56500</v>
      </c>
      <c r="G1130" s="80">
        <f>단가대비표!P434</f>
        <v>0</v>
      </c>
      <c r="H1130" s="79">
        <f t="shared" si="253"/>
        <v>0</v>
      </c>
      <c r="I1130" s="80">
        <f>단가대비표!V434</f>
        <v>0</v>
      </c>
      <c r="J1130" s="79">
        <f t="shared" si="254"/>
        <v>0</v>
      </c>
      <c r="K1130" s="80">
        <f t="shared" si="255"/>
        <v>56500</v>
      </c>
      <c r="L1130" s="79">
        <f t="shared" si="256"/>
        <v>56500</v>
      </c>
      <c r="M1130" s="65" t="s">
        <v>52</v>
      </c>
      <c r="N1130" s="66" t="s">
        <v>2268</v>
      </c>
      <c r="O1130" s="66" t="s">
        <v>2313</v>
      </c>
      <c r="P1130" s="66" t="s">
        <v>64</v>
      </c>
      <c r="Q1130" s="66" t="s">
        <v>64</v>
      </c>
      <c r="R1130" s="66" t="s">
        <v>63</v>
      </c>
      <c r="S1130" s="76"/>
      <c r="T1130" s="76"/>
      <c r="U1130" s="76"/>
      <c r="V1130" s="76"/>
      <c r="W1130" s="76"/>
      <c r="X1130" s="76"/>
      <c r="Y1130" s="76"/>
      <c r="Z1130" s="76"/>
      <c r="AA1130" s="76"/>
      <c r="AB1130" s="76"/>
      <c r="AC1130" s="76"/>
      <c r="AD1130" s="76"/>
      <c r="AE1130" s="76"/>
      <c r="AF1130" s="76"/>
      <c r="AG1130" s="76"/>
      <c r="AH1130" s="76"/>
      <c r="AI1130" s="76"/>
      <c r="AJ1130" s="76"/>
      <c r="AK1130" s="76"/>
      <c r="AL1130" s="76"/>
      <c r="AM1130" s="76"/>
      <c r="AN1130" s="76"/>
      <c r="AO1130" s="76"/>
      <c r="AP1130" s="76"/>
      <c r="AQ1130" s="76"/>
      <c r="AR1130" s="76"/>
      <c r="AS1130" s="76"/>
      <c r="AT1130" s="76"/>
      <c r="AU1130" s="76"/>
      <c r="AV1130" s="66" t="s">
        <v>52</v>
      </c>
      <c r="AW1130" s="66" t="s">
        <v>2314</v>
      </c>
      <c r="AX1130" s="66" t="s">
        <v>52</v>
      </c>
      <c r="AY1130" s="66" t="s">
        <v>52</v>
      </c>
      <c r="AZ1130" s="66" t="s">
        <v>52</v>
      </c>
    </row>
    <row r="1131" spans="1:52" ht="30" customHeight="1" x14ac:dyDescent="0.3">
      <c r="A1131" s="65" t="s">
        <v>1949</v>
      </c>
      <c r="B1131" s="65" t="s">
        <v>2315</v>
      </c>
      <c r="C1131" s="65" t="s">
        <v>137</v>
      </c>
      <c r="D1131" s="75">
        <v>1</v>
      </c>
      <c r="E1131" s="80">
        <f>단가대비표!O435</f>
        <v>12090</v>
      </c>
      <c r="F1131" s="79">
        <f t="shared" si="252"/>
        <v>12090</v>
      </c>
      <c r="G1131" s="80">
        <f>단가대비표!P435</f>
        <v>0</v>
      </c>
      <c r="H1131" s="79">
        <f t="shared" si="253"/>
        <v>0</v>
      </c>
      <c r="I1131" s="80">
        <f>단가대비표!V435</f>
        <v>0</v>
      </c>
      <c r="J1131" s="79">
        <f t="shared" si="254"/>
        <v>0</v>
      </c>
      <c r="K1131" s="80">
        <f t="shared" si="255"/>
        <v>12090</v>
      </c>
      <c r="L1131" s="79">
        <f t="shared" si="256"/>
        <v>12090</v>
      </c>
      <c r="M1131" s="65" t="s">
        <v>52</v>
      </c>
      <c r="N1131" s="66" t="s">
        <v>2268</v>
      </c>
      <c r="O1131" s="66" t="s">
        <v>2316</v>
      </c>
      <c r="P1131" s="66" t="s">
        <v>64</v>
      </c>
      <c r="Q1131" s="66" t="s">
        <v>64</v>
      </c>
      <c r="R1131" s="66" t="s">
        <v>63</v>
      </c>
      <c r="S1131" s="76"/>
      <c r="T1131" s="76"/>
      <c r="U1131" s="76"/>
      <c r="V1131" s="76"/>
      <c r="W1131" s="76"/>
      <c r="X1131" s="76"/>
      <c r="Y1131" s="76"/>
      <c r="Z1131" s="76"/>
      <c r="AA1131" s="76"/>
      <c r="AB1131" s="76"/>
      <c r="AC1131" s="76"/>
      <c r="AD1131" s="76"/>
      <c r="AE1131" s="76"/>
      <c r="AF1131" s="76"/>
      <c r="AG1131" s="76"/>
      <c r="AH1131" s="76"/>
      <c r="AI1131" s="76"/>
      <c r="AJ1131" s="76"/>
      <c r="AK1131" s="76"/>
      <c r="AL1131" s="76"/>
      <c r="AM1131" s="76"/>
      <c r="AN1131" s="76"/>
      <c r="AO1131" s="76"/>
      <c r="AP1131" s="76"/>
      <c r="AQ1131" s="76"/>
      <c r="AR1131" s="76"/>
      <c r="AS1131" s="76"/>
      <c r="AT1131" s="76"/>
      <c r="AU1131" s="76"/>
      <c r="AV1131" s="66" t="s">
        <v>52</v>
      </c>
      <c r="AW1131" s="66" t="s">
        <v>2317</v>
      </c>
      <c r="AX1131" s="66" t="s">
        <v>52</v>
      </c>
      <c r="AY1131" s="66" t="s">
        <v>52</v>
      </c>
      <c r="AZ1131" s="66" t="s">
        <v>52</v>
      </c>
    </row>
    <row r="1132" spans="1:52" ht="30" customHeight="1" x14ac:dyDescent="0.3">
      <c r="A1132" s="65" t="s">
        <v>2318</v>
      </c>
      <c r="B1132" s="65" t="s">
        <v>2315</v>
      </c>
      <c r="C1132" s="65" t="s">
        <v>137</v>
      </c>
      <c r="D1132" s="75">
        <v>1</v>
      </c>
      <c r="E1132" s="80">
        <f>단가대비표!O436</f>
        <v>12090</v>
      </c>
      <c r="F1132" s="79">
        <f t="shared" si="252"/>
        <v>12090</v>
      </c>
      <c r="G1132" s="80">
        <f>단가대비표!P436</f>
        <v>0</v>
      </c>
      <c r="H1132" s="79">
        <f t="shared" si="253"/>
        <v>0</v>
      </c>
      <c r="I1132" s="80">
        <f>단가대비표!V436</f>
        <v>0</v>
      </c>
      <c r="J1132" s="79">
        <f t="shared" si="254"/>
        <v>0</v>
      </c>
      <c r="K1132" s="80">
        <f t="shared" si="255"/>
        <v>12090</v>
      </c>
      <c r="L1132" s="79">
        <f t="shared" si="256"/>
        <v>12090</v>
      </c>
      <c r="M1132" s="65" t="s">
        <v>52</v>
      </c>
      <c r="N1132" s="66" t="s">
        <v>2268</v>
      </c>
      <c r="O1132" s="66" t="s">
        <v>2319</v>
      </c>
      <c r="P1132" s="66" t="s">
        <v>64</v>
      </c>
      <c r="Q1132" s="66" t="s">
        <v>64</v>
      </c>
      <c r="R1132" s="66" t="s">
        <v>63</v>
      </c>
      <c r="S1132" s="76"/>
      <c r="T1132" s="76"/>
      <c r="U1132" s="76"/>
      <c r="V1132" s="76"/>
      <c r="W1132" s="76"/>
      <c r="X1132" s="76"/>
      <c r="Y1132" s="76"/>
      <c r="Z1132" s="76"/>
      <c r="AA1132" s="76"/>
      <c r="AB1132" s="76"/>
      <c r="AC1132" s="76"/>
      <c r="AD1132" s="76"/>
      <c r="AE1132" s="76"/>
      <c r="AF1132" s="76"/>
      <c r="AG1132" s="76"/>
      <c r="AH1132" s="76"/>
      <c r="AI1132" s="76"/>
      <c r="AJ1132" s="76"/>
      <c r="AK1132" s="76"/>
      <c r="AL1132" s="76"/>
      <c r="AM1132" s="76"/>
      <c r="AN1132" s="76"/>
      <c r="AO1132" s="76"/>
      <c r="AP1132" s="76"/>
      <c r="AQ1132" s="76"/>
      <c r="AR1132" s="76"/>
      <c r="AS1132" s="76"/>
      <c r="AT1132" s="76"/>
      <c r="AU1132" s="76"/>
      <c r="AV1132" s="66" t="s">
        <v>52</v>
      </c>
      <c r="AW1132" s="66" t="s">
        <v>2320</v>
      </c>
      <c r="AX1132" s="66" t="s">
        <v>52</v>
      </c>
      <c r="AY1132" s="66" t="s">
        <v>52</v>
      </c>
      <c r="AZ1132" s="66" t="s">
        <v>52</v>
      </c>
    </row>
    <row r="1133" spans="1:52" ht="30" customHeight="1" x14ac:dyDescent="0.3">
      <c r="A1133" s="65" t="s">
        <v>2321</v>
      </c>
      <c r="B1133" s="65" t="s">
        <v>2322</v>
      </c>
      <c r="C1133" s="65" t="s">
        <v>137</v>
      </c>
      <c r="D1133" s="75">
        <v>3</v>
      </c>
      <c r="E1133" s="80">
        <f>단가대비표!O437</f>
        <v>19000</v>
      </c>
      <c r="F1133" s="79">
        <f t="shared" si="252"/>
        <v>57000</v>
      </c>
      <c r="G1133" s="80">
        <f>단가대비표!P437</f>
        <v>0</v>
      </c>
      <c r="H1133" s="79">
        <f t="shared" si="253"/>
        <v>0</v>
      </c>
      <c r="I1133" s="80">
        <f>단가대비표!V437</f>
        <v>0</v>
      </c>
      <c r="J1133" s="79">
        <f t="shared" si="254"/>
        <v>0</v>
      </c>
      <c r="K1133" s="80">
        <f t="shared" si="255"/>
        <v>19000</v>
      </c>
      <c r="L1133" s="79">
        <f t="shared" si="256"/>
        <v>57000</v>
      </c>
      <c r="M1133" s="65" t="s">
        <v>52</v>
      </c>
      <c r="N1133" s="66" t="s">
        <v>2268</v>
      </c>
      <c r="O1133" s="66" t="s">
        <v>2323</v>
      </c>
      <c r="P1133" s="66" t="s">
        <v>64</v>
      </c>
      <c r="Q1133" s="66" t="s">
        <v>64</v>
      </c>
      <c r="R1133" s="66" t="s">
        <v>63</v>
      </c>
      <c r="S1133" s="76"/>
      <c r="T1133" s="76"/>
      <c r="U1133" s="76"/>
      <c r="V1133" s="76"/>
      <c r="W1133" s="76"/>
      <c r="X1133" s="76"/>
      <c r="Y1133" s="76"/>
      <c r="Z1133" s="76"/>
      <c r="AA1133" s="76"/>
      <c r="AB1133" s="76"/>
      <c r="AC1133" s="76"/>
      <c r="AD1133" s="76"/>
      <c r="AE1133" s="76"/>
      <c r="AF1133" s="76"/>
      <c r="AG1133" s="76"/>
      <c r="AH1133" s="76"/>
      <c r="AI1133" s="76"/>
      <c r="AJ1133" s="76"/>
      <c r="AK1133" s="76"/>
      <c r="AL1133" s="76"/>
      <c r="AM1133" s="76"/>
      <c r="AN1133" s="76"/>
      <c r="AO1133" s="76"/>
      <c r="AP1133" s="76"/>
      <c r="AQ1133" s="76"/>
      <c r="AR1133" s="76"/>
      <c r="AS1133" s="76"/>
      <c r="AT1133" s="76"/>
      <c r="AU1133" s="76"/>
      <c r="AV1133" s="66" t="s">
        <v>52</v>
      </c>
      <c r="AW1133" s="66" t="s">
        <v>2324</v>
      </c>
      <c r="AX1133" s="66" t="s">
        <v>52</v>
      </c>
      <c r="AY1133" s="66" t="s">
        <v>52</v>
      </c>
      <c r="AZ1133" s="66" t="s">
        <v>52</v>
      </c>
    </row>
    <row r="1134" spans="1:52" ht="30" customHeight="1" x14ac:dyDescent="0.3">
      <c r="A1134" s="65" t="s">
        <v>2325</v>
      </c>
      <c r="B1134" s="65" t="s">
        <v>2326</v>
      </c>
      <c r="C1134" s="65" t="s">
        <v>137</v>
      </c>
      <c r="D1134" s="75">
        <v>1</v>
      </c>
      <c r="E1134" s="80">
        <f>단가대비표!O438</f>
        <v>0</v>
      </c>
      <c r="F1134" s="79">
        <f t="shared" si="252"/>
        <v>0</v>
      </c>
      <c r="G1134" s="80">
        <f>단가대비표!P438</f>
        <v>0</v>
      </c>
      <c r="H1134" s="79">
        <f t="shared" si="253"/>
        <v>0</v>
      </c>
      <c r="I1134" s="80">
        <f>단가대비표!V438</f>
        <v>0</v>
      </c>
      <c r="J1134" s="79">
        <f t="shared" si="254"/>
        <v>0</v>
      </c>
      <c r="K1134" s="80">
        <f t="shared" si="255"/>
        <v>0</v>
      </c>
      <c r="L1134" s="79">
        <f t="shared" si="256"/>
        <v>0</v>
      </c>
      <c r="M1134" s="65" t="s">
        <v>52</v>
      </c>
      <c r="N1134" s="66" t="s">
        <v>2268</v>
      </c>
      <c r="O1134" s="66" t="s">
        <v>2327</v>
      </c>
      <c r="P1134" s="66" t="s">
        <v>64</v>
      </c>
      <c r="Q1134" s="66" t="s">
        <v>64</v>
      </c>
      <c r="R1134" s="66" t="s">
        <v>63</v>
      </c>
      <c r="S1134" s="76"/>
      <c r="T1134" s="76"/>
      <c r="U1134" s="76"/>
      <c r="V1134" s="76"/>
      <c r="W1134" s="76"/>
      <c r="X1134" s="76"/>
      <c r="Y1134" s="76"/>
      <c r="Z1134" s="76"/>
      <c r="AA1134" s="76"/>
      <c r="AB1134" s="76"/>
      <c r="AC1134" s="76"/>
      <c r="AD1134" s="76"/>
      <c r="AE1134" s="76"/>
      <c r="AF1134" s="76"/>
      <c r="AG1134" s="76"/>
      <c r="AH1134" s="76"/>
      <c r="AI1134" s="76"/>
      <c r="AJ1134" s="76"/>
      <c r="AK1134" s="76"/>
      <c r="AL1134" s="76"/>
      <c r="AM1134" s="76"/>
      <c r="AN1134" s="76"/>
      <c r="AO1134" s="76"/>
      <c r="AP1134" s="76"/>
      <c r="AQ1134" s="76"/>
      <c r="AR1134" s="76"/>
      <c r="AS1134" s="76"/>
      <c r="AT1134" s="76"/>
      <c r="AU1134" s="76"/>
      <c r="AV1134" s="66" t="s">
        <v>52</v>
      </c>
      <c r="AW1134" s="66" t="s">
        <v>2328</v>
      </c>
      <c r="AX1134" s="66" t="s">
        <v>52</v>
      </c>
      <c r="AY1134" s="66" t="s">
        <v>52</v>
      </c>
      <c r="AZ1134" s="66" t="s">
        <v>52</v>
      </c>
    </row>
    <row r="1135" spans="1:52" ht="30" customHeight="1" x14ac:dyDescent="0.3">
      <c r="A1135" s="65" t="s">
        <v>1960</v>
      </c>
      <c r="B1135" s="65" t="s">
        <v>2329</v>
      </c>
      <c r="C1135" s="65" t="s">
        <v>137</v>
      </c>
      <c r="D1135" s="75">
        <v>1</v>
      </c>
      <c r="E1135" s="80">
        <f>단가대비표!O439</f>
        <v>12000</v>
      </c>
      <c r="F1135" s="79">
        <f t="shared" si="252"/>
        <v>12000</v>
      </c>
      <c r="G1135" s="80">
        <f>단가대비표!P439</f>
        <v>0</v>
      </c>
      <c r="H1135" s="79">
        <f t="shared" si="253"/>
        <v>0</v>
      </c>
      <c r="I1135" s="80">
        <f>단가대비표!V439</f>
        <v>0</v>
      </c>
      <c r="J1135" s="79">
        <f t="shared" si="254"/>
        <v>0</v>
      </c>
      <c r="K1135" s="80">
        <f t="shared" si="255"/>
        <v>12000</v>
      </c>
      <c r="L1135" s="79">
        <f t="shared" si="256"/>
        <v>12000</v>
      </c>
      <c r="M1135" s="65" t="s">
        <v>52</v>
      </c>
      <c r="N1135" s="66" t="s">
        <v>2268</v>
      </c>
      <c r="O1135" s="66" t="s">
        <v>2330</v>
      </c>
      <c r="P1135" s="66" t="s">
        <v>64</v>
      </c>
      <c r="Q1135" s="66" t="s">
        <v>64</v>
      </c>
      <c r="R1135" s="66" t="s">
        <v>63</v>
      </c>
      <c r="S1135" s="76"/>
      <c r="T1135" s="76"/>
      <c r="U1135" s="76"/>
      <c r="V1135" s="76"/>
      <c r="W1135" s="76"/>
      <c r="X1135" s="76"/>
      <c r="Y1135" s="76"/>
      <c r="Z1135" s="76"/>
      <c r="AA1135" s="76"/>
      <c r="AB1135" s="76"/>
      <c r="AC1135" s="76"/>
      <c r="AD1135" s="76"/>
      <c r="AE1135" s="76"/>
      <c r="AF1135" s="76"/>
      <c r="AG1135" s="76"/>
      <c r="AH1135" s="76"/>
      <c r="AI1135" s="76"/>
      <c r="AJ1135" s="76"/>
      <c r="AK1135" s="76"/>
      <c r="AL1135" s="76"/>
      <c r="AM1135" s="76"/>
      <c r="AN1135" s="76"/>
      <c r="AO1135" s="76"/>
      <c r="AP1135" s="76"/>
      <c r="AQ1135" s="76"/>
      <c r="AR1135" s="76"/>
      <c r="AS1135" s="76"/>
      <c r="AT1135" s="76"/>
      <c r="AU1135" s="76"/>
      <c r="AV1135" s="66" t="s">
        <v>52</v>
      </c>
      <c r="AW1135" s="66" t="s">
        <v>2331</v>
      </c>
      <c r="AX1135" s="66" t="s">
        <v>52</v>
      </c>
      <c r="AY1135" s="66" t="s">
        <v>52</v>
      </c>
      <c r="AZ1135" s="66" t="s">
        <v>52</v>
      </c>
    </row>
    <row r="1136" spans="1:52" ht="30" customHeight="1" x14ac:dyDescent="0.3">
      <c r="A1136" s="65" t="s">
        <v>2116</v>
      </c>
      <c r="B1136" s="65" t="s">
        <v>2332</v>
      </c>
      <c r="C1136" s="65" t="s">
        <v>321</v>
      </c>
      <c r="D1136" s="75">
        <v>1</v>
      </c>
      <c r="E1136" s="80">
        <f>단가대비표!O440</f>
        <v>385000</v>
      </c>
      <c r="F1136" s="79">
        <f t="shared" si="252"/>
        <v>385000</v>
      </c>
      <c r="G1136" s="80">
        <f>단가대비표!P440</f>
        <v>0</v>
      </c>
      <c r="H1136" s="79">
        <f t="shared" si="253"/>
        <v>0</v>
      </c>
      <c r="I1136" s="80">
        <f>단가대비표!V440</f>
        <v>0</v>
      </c>
      <c r="J1136" s="79">
        <f t="shared" si="254"/>
        <v>0</v>
      </c>
      <c r="K1136" s="80">
        <f t="shared" si="255"/>
        <v>385000</v>
      </c>
      <c r="L1136" s="79">
        <f t="shared" si="256"/>
        <v>385000</v>
      </c>
      <c r="M1136" s="65" t="s">
        <v>52</v>
      </c>
      <c r="N1136" s="66" t="s">
        <v>2268</v>
      </c>
      <c r="O1136" s="66" t="s">
        <v>2333</v>
      </c>
      <c r="P1136" s="66" t="s">
        <v>64</v>
      </c>
      <c r="Q1136" s="66" t="s">
        <v>64</v>
      </c>
      <c r="R1136" s="66" t="s">
        <v>63</v>
      </c>
      <c r="S1136" s="76"/>
      <c r="T1136" s="76"/>
      <c r="U1136" s="76"/>
      <c r="V1136" s="76"/>
      <c r="W1136" s="76"/>
      <c r="X1136" s="76"/>
      <c r="Y1136" s="76"/>
      <c r="Z1136" s="76"/>
      <c r="AA1136" s="76"/>
      <c r="AB1136" s="76"/>
      <c r="AC1136" s="76"/>
      <c r="AD1136" s="76"/>
      <c r="AE1136" s="76"/>
      <c r="AF1136" s="76"/>
      <c r="AG1136" s="76"/>
      <c r="AH1136" s="76"/>
      <c r="AI1136" s="76"/>
      <c r="AJ1136" s="76"/>
      <c r="AK1136" s="76"/>
      <c r="AL1136" s="76"/>
      <c r="AM1136" s="76"/>
      <c r="AN1136" s="76"/>
      <c r="AO1136" s="76"/>
      <c r="AP1136" s="76"/>
      <c r="AQ1136" s="76"/>
      <c r="AR1136" s="76"/>
      <c r="AS1136" s="76"/>
      <c r="AT1136" s="76"/>
      <c r="AU1136" s="76"/>
      <c r="AV1136" s="66" t="s">
        <v>52</v>
      </c>
      <c r="AW1136" s="66" t="s">
        <v>2334</v>
      </c>
      <c r="AX1136" s="66" t="s">
        <v>52</v>
      </c>
      <c r="AY1136" s="66" t="s">
        <v>52</v>
      </c>
      <c r="AZ1136" s="66" t="s">
        <v>52</v>
      </c>
    </row>
    <row r="1137" spans="1:52" ht="30" customHeight="1" x14ac:dyDescent="0.3">
      <c r="A1137" s="65" t="s">
        <v>1491</v>
      </c>
      <c r="B1137" s="65" t="s">
        <v>2251</v>
      </c>
      <c r="C1137" s="65" t="s">
        <v>137</v>
      </c>
      <c r="D1137" s="75">
        <v>1</v>
      </c>
      <c r="E1137" s="80">
        <f>단가대비표!O441</f>
        <v>10200</v>
      </c>
      <c r="F1137" s="79">
        <f t="shared" si="252"/>
        <v>10200</v>
      </c>
      <c r="G1137" s="80">
        <f>단가대비표!P441</f>
        <v>0</v>
      </c>
      <c r="H1137" s="79">
        <f t="shared" si="253"/>
        <v>0</v>
      </c>
      <c r="I1137" s="80">
        <f>단가대비표!V441</f>
        <v>0</v>
      </c>
      <c r="J1137" s="79">
        <f t="shared" si="254"/>
        <v>0</v>
      </c>
      <c r="K1137" s="80">
        <f t="shared" si="255"/>
        <v>10200</v>
      </c>
      <c r="L1137" s="79">
        <f t="shared" si="256"/>
        <v>10200</v>
      </c>
      <c r="M1137" s="65" t="s">
        <v>52</v>
      </c>
      <c r="N1137" s="66" t="s">
        <v>2268</v>
      </c>
      <c r="O1137" s="66" t="s">
        <v>2335</v>
      </c>
      <c r="P1137" s="66" t="s">
        <v>64</v>
      </c>
      <c r="Q1137" s="66" t="s">
        <v>64</v>
      </c>
      <c r="R1137" s="66" t="s">
        <v>63</v>
      </c>
      <c r="S1137" s="76"/>
      <c r="T1137" s="76"/>
      <c r="U1137" s="76"/>
      <c r="V1137" s="76"/>
      <c r="W1137" s="76"/>
      <c r="X1137" s="76"/>
      <c r="Y1137" s="76"/>
      <c r="Z1137" s="76"/>
      <c r="AA1137" s="76"/>
      <c r="AB1137" s="76"/>
      <c r="AC1137" s="76"/>
      <c r="AD1137" s="76"/>
      <c r="AE1137" s="76"/>
      <c r="AF1137" s="76"/>
      <c r="AG1137" s="76"/>
      <c r="AH1137" s="76"/>
      <c r="AI1137" s="76"/>
      <c r="AJ1137" s="76"/>
      <c r="AK1137" s="76"/>
      <c r="AL1137" s="76"/>
      <c r="AM1137" s="76"/>
      <c r="AN1137" s="76"/>
      <c r="AO1137" s="76"/>
      <c r="AP1137" s="76"/>
      <c r="AQ1137" s="76"/>
      <c r="AR1137" s="76"/>
      <c r="AS1137" s="76"/>
      <c r="AT1137" s="76"/>
      <c r="AU1137" s="76"/>
      <c r="AV1137" s="66" t="s">
        <v>52</v>
      </c>
      <c r="AW1137" s="66" t="s">
        <v>2336</v>
      </c>
      <c r="AX1137" s="66" t="s">
        <v>52</v>
      </c>
      <c r="AY1137" s="66" t="s">
        <v>52</v>
      </c>
      <c r="AZ1137" s="66" t="s">
        <v>52</v>
      </c>
    </row>
    <row r="1138" spans="1:52" ht="30" customHeight="1" x14ac:dyDescent="0.3">
      <c r="A1138" s="65" t="s">
        <v>2254</v>
      </c>
      <c r="B1138" s="65" t="s">
        <v>2255</v>
      </c>
      <c r="C1138" s="65" t="s">
        <v>137</v>
      </c>
      <c r="D1138" s="75">
        <v>3</v>
      </c>
      <c r="E1138" s="80">
        <f>단가대비표!O442</f>
        <v>3100</v>
      </c>
      <c r="F1138" s="79">
        <f t="shared" si="252"/>
        <v>9300</v>
      </c>
      <c r="G1138" s="80">
        <f>단가대비표!P442</f>
        <v>0</v>
      </c>
      <c r="H1138" s="79">
        <f t="shared" si="253"/>
        <v>0</v>
      </c>
      <c r="I1138" s="80">
        <f>단가대비표!V442</f>
        <v>0</v>
      </c>
      <c r="J1138" s="79">
        <f t="shared" si="254"/>
        <v>0</v>
      </c>
      <c r="K1138" s="80">
        <f t="shared" si="255"/>
        <v>3100</v>
      </c>
      <c r="L1138" s="79">
        <f t="shared" si="256"/>
        <v>9300</v>
      </c>
      <c r="M1138" s="65" t="s">
        <v>52</v>
      </c>
      <c r="N1138" s="66" t="s">
        <v>2268</v>
      </c>
      <c r="O1138" s="66" t="s">
        <v>2337</v>
      </c>
      <c r="P1138" s="66" t="s">
        <v>64</v>
      </c>
      <c r="Q1138" s="66" t="s">
        <v>64</v>
      </c>
      <c r="R1138" s="66" t="s">
        <v>63</v>
      </c>
      <c r="S1138" s="76"/>
      <c r="T1138" s="76"/>
      <c r="U1138" s="76"/>
      <c r="V1138" s="76"/>
      <c r="W1138" s="76"/>
      <c r="X1138" s="76"/>
      <c r="Y1138" s="76"/>
      <c r="Z1138" s="76"/>
      <c r="AA1138" s="76"/>
      <c r="AB1138" s="76"/>
      <c r="AC1138" s="76"/>
      <c r="AD1138" s="76"/>
      <c r="AE1138" s="76"/>
      <c r="AF1138" s="76"/>
      <c r="AG1138" s="76"/>
      <c r="AH1138" s="76"/>
      <c r="AI1138" s="76"/>
      <c r="AJ1138" s="76"/>
      <c r="AK1138" s="76"/>
      <c r="AL1138" s="76"/>
      <c r="AM1138" s="76"/>
      <c r="AN1138" s="76"/>
      <c r="AO1138" s="76"/>
      <c r="AP1138" s="76"/>
      <c r="AQ1138" s="76"/>
      <c r="AR1138" s="76"/>
      <c r="AS1138" s="76"/>
      <c r="AT1138" s="76"/>
      <c r="AU1138" s="76"/>
      <c r="AV1138" s="66" t="s">
        <v>52</v>
      </c>
      <c r="AW1138" s="66" t="s">
        <v>2338</v>
      </c>
      <c r="AX1138" s="66" t="s">
        <v>52</v>
      </c>
      <c r="AY1138" s="66" t="s">
        <v>52</v>
      </c>
      <c r="AZ1138" s="66" t="s">
        <v>52</v>
      </c>
    </row>
    <row r="1139" spans="1:52" ht="30" customHeight="1" x14ac:dyDescent="0.3">
      <c r="A1139" s="65" t="s">
        <v>2258</v>
      </c>
      <c r="B1139" s="65" t="s">
        <v>2259</v>
      </c>
      <c r="C1139" s="65" t="s">
        <v>137</v>
      </c>
      <c r="D1139" s="75">
        <v>4</v>
      </c>
      <c r="E1139" s="80">
        <f>단가대비표!O443</f>
        <v>7900</v>
      </c>
      <c r="F1139" s="79">
        <f t="shared" si="252"/>
        <v>31600</v>
      </c>
      <c r="G1139" s="80">
        <f>단가대비표!P443</f>
        <v>0</v>
      </c>
      <c r="H1139" s="79">
        <f t="shared" si="253"/>
        <v>0</v>
      </c>
      <c r="I1139" s="80">
        <f>단가대비표!V443</f>
        <v>0</v>
      </c>
      <c r="J1139" s="79">
        <f t="shared" si="254"/>
        <v>0</v>
      </c>
      <c r="K1139" s="80">
        <f t="shared" si="255"/>
        <v>7900</v>
      </c>
      <c r="L1139" s="79">
        <f t="shared" si="256"/>
        <v>31600</v>
      </c>
      <c r="M1139" s="65" t="s">
        <v>52</v>
      </c>
      <c r="N1139" s="66" t="s">
        <v>2268</v>
      </c>
      <c r="O1139" s="66" t="s">
        <v>2339</v>
      </c>
      <c r="P1139" s="66" t="s">
        <v>64</v>
      </c>
      <c r="Q1139" s="66" t="s">
        <v>64</v>
      </c>
      <c r="R1139" s="66" t="s">
        <v>63</v>
      </c>
      <c r="S1139" s="76"/>
      <c r="T1139" s="76"/>
      <c r="U1139" s="76"/>
      <c r="V1139" s="76"/>
      <c r="W1139" s="76"/>
      <c r="X1139" s="76"/>
      <c r="Y1139" s="76"/>
      <c r="Z1139" s="76"/>
      <c r="AA1139" s="76"/>
      <c r="AB1139" s="76"/>
      <c r="AC1139" s="76"/>
      <c r="AD1139" s="76"/>
      <c r="AE1139" s="76"/>
      <c r="AF1139" s="76"/>
      <c r="AG1139" s="76"/>
      <c r="AH1139" s="76"/>
      <c r="AI1139" s="76"/>
      <c r="AJ1139" s="76"/>
      <c r="AK1139" s="76"/>
      <c r="AL1139" s="76"/>
      <c r="AM1139" s="76"/>
      <c r="AN1139" s="76"/>
      <c r="AO1139" s="76"/>
      <c r="AP1139" s="76"/>
      <c r="AQ1139" s="76"/>
      <c r="AR1139" s="76"/>
      <c r="AS1139" s="76"/>
      <c r="AT1139" s="76"/>
      <c r="AU1139" s="76"/>
      <c r="AV1139" s="66" t="s">
        <v>52</v>
      </c>
      <c r="AW1139" s="66" t="s">
        <v>2340</v>
      </c>
      <c r="AX1139" s="66" t="s">
        <v>52</v>
      </c>
      <c r="AY1139" s="66" t="s">
        <v>52</v>
      </c>
      <c r="AZ1139" s="66" t="s">
        <v>52</v>
      </c>
    </row>
    <row r="1140" spans="1:52" ht="30" customHeight="1" x14ac:dyDescent="0.3">
      <c r="A1140" s="65" t="s">
        <v>3051</v>
      </c>
      <c r="B1140" s="65" t="s">
        <v>3052</v>
      </c>
      <c r="C1140" s="65" t="s">
        <v>137</v>
      </c>
      <c r="D1140" s="75">
        <v>1</v>
      </c>
      <c r="E1140" s="80">
        <v>200000</v>
      </c>
      <c r="F1140" s="79">
        <f t="shared" ref="F1140" si="257">TRUNC(E1140*D1140,1)</f>
        <v>200000</v>
      </c>
      <c r="G1140" s="80">
        <v>0</v>
      </c>
      <c r="H1140" s="79">
        <f t="shared" ref="H1140" si="258">TRUNC(G1140*D1140,1)</f>
        <v>0</v>
      </c>
      <c r="I1140" s="80">
        <v>0</v>
      </c>
      <c r="J1140" s="79">
        <f t="shared" ref="J1140" si="259">TRUNC(I1140*D1140,1)</f>
        <v>0</v>
      </c>
      <c r="K1140" s="80">
        <f t="shared" ref="K1140" si="260">TRUNC(E1140+G1140+I1140,1)</f>
        <v>200000</v>
      </c>
      <c r="L1140" s="79">
        <f t="shared" ref="L1140" si="261">TRUNC(F1140+H1140+J1140,1)</f>
        <v>200000</v>
      </c>
      <c r="M1140" s="65" t="s">
        <v>52</v>
      </c>
      <c r="N1140" s="66" t="s">
        <v>2268</v>
      </c>
      <c r="O1140" s="66" t="s">
        <v>2339</v>
      </c>
      <c r="P1140" s="66" t="s">
        <v>64</v>
      </c>
      <c r="Q1140" s="66" t="s">
        <v>64</v>
      </c>
      <c r="R1140" s="66" t="s">
        <v>63</v>
      </c>
      <c r="S1140" s="76"/>
      <c r="T1140" s="76"/>
      <c r="U1140" s="76"/>
      <c r="V1140" s="76"/>
      <c r="W1140" s="76"/>
      <c r="X1140" s="76"/>
      <c r="Y1140" s="76"/>
      <c r="Z1140" s="76"/>
      <c r="AA1140" s="76"/>
      <c r="AB1140" s="76"/>
      <c r="AC1140" s="76"/>
      <c r="AD1140" s="76"/>
      <c r="AE1140" s="76"/>
      <c r="AF1140" s="76"/>
      <c r="AG1140" s="76"/>
      <c r="AH1140" s="76"/>
      <c r="AI1140" s="76"/>
      <c r="AJ1140" s="76"/>
      <c r="AK1140" s="76"/>
      <c r="AL1140" s="76"/>
      <c r="AM1140" s="76"/>
      <c r="AN1140" s="76"/>
      <c r="AO1140" s="76"/>
      <c r="AP1140" s="76"/>
      <c r="AQ1140" s="76"/>
      <c r="AR1140" s="76"/>
      <c r="AS1140" s="76"/>
      <c r="AT1140" s="76"/>
      <c r="AU1140" s="76"/>
      <c r="AV1140" s="66" t="s">
        <v>52</v>
      </c>
      <c r="AW1140" s="66" t="s">
        <v>2340</v>
      </c>
      <c r="AX1140" s="66" t="s">
        <v>52</v>
      </c>
      <c r="AY1140" s="66" t="s">
        <v>52</v>
      </c>
      <c r="AZ1140" s="66" t="s">
        <v>52</v>
      </c>
    </row>
    <row r="1141" spans="1:52" ht="30" customHeight="1" x14ac:dyDescent="0.3">
      <c r="A1141" s="65" t="s">
        <v>3113</v>
      </c>
      <c r="B1141" s="65" t="s">
        <v>588</v>
      </c>
      <c r="C1141" s="65" t="s">
        <v>589</v>
      </c>
      <c r="D1141" s="75"/>
      <c r="E1141" s="80">
        <f>단가대비표!O114</f>
        <v>0</v>
      </c>
      <c r="F1141" s="79">
        <f t="shared" si="252"/>
        <v>0</v>
      </c>
      <c r="G1141" s="80">
        <f>단가대비표!P114</f>
        <v>95767</v>
      </c>
      <c r="H1141" s="79">
        <f t="shared" si="253"/>
        <v>0</v>
      </c>
      <c r="I1141" s="80">
        <f>단가대비표!V114</f>
        <v>0</v>
      </c>
      <c r="J1141" s="79">
        <f t="shared" si="254"/>
        <v>0</v>
      </c>
      <c r="K1141" s="80">
        <f t="shared" si="255"/>
        <v>95767</v>
      </c>
      <c r="L1141" s="79">
        <f t="shared" si="256"/>
        <v>0</v>
      </c>
      <c r="M1141" s="65" t="s">
        <v>52</v>
      </c>
      <c r="N1141" s="66" t="s">
        <v>2268</v>
      </c>
      <c r="O1141" s="66" t="s">
        <v>682</v>
      </c>
      <c r="P1141" s="66" t="s">
        <v>64</v>
      </c>
      <c r="Q1141" s="66" t="s">
        <v>64</v>
      </c>
      <c r="R1141" s="66" t="s">
        <v>63</v>
      </c>
      <c r="S1141" s="76"/>
      <c r="T1141" s="76"/>
      <c r="U1141" s="76"/>
      <c r="V1141" s="76">
        <v>1</v>
      </c>
      <c r="W1141" s="76"/>
      <c r="X1141" s="76"/>
      <c r="Y1141" s="76"/>
      <c r="Z1141" s="76"/>
      <c r="AA1141" s="76"/>
      <c r="AB1141" s="76"/>
      <c r="AC1141" s="76"/>
      <c r="AD1141" s="76"/>
      <c r="AE1141" s="76"/>
      <c r="AF1141" s="76"/>
      <c r="AG1141" s="76"/>
      <c r="AH1141" s="76"/>
      <c r="AI1141" s="76"/>
      <c r="AJ1141" s="76"/>
      <c r="AK1141" s="76"/>
      <c r="AL1141" s="76"/>
      <c r="AM1141" s="76"/>
      <c r="AN1141" s="76"/>
      <c r="AO1141" s="76"/>
      <c r="AP1141" s="76"/>
      <c r="AQ1141" s="76"/>
      <c r="AR1141" s="76"/>
      <c r="AS1141" s="76"/>
      <c r="AT1141" s="76"/>
      <c r="AU1141" s="76"/>
      <c r="AV1141" s="66" t="s">
        <v>52</v>
      </c>
      <c r="AW1141" s="66" t="s">
        <v>2341</v>
      </c>
      <c r="AX1141" s="66" t="s">
        <v>52</v>
      </c>
      <c r="AY1141" s="66" t="s">
        <v>52</v>
      </c>
      <c r="AZ1141" s="66" t="s">
        <v>52</v>
      </c>
    </row>
    <row r="1142" spans="1:52" ht="30" customHeight="1" x14ac:dyDescent="0.3">
      <c r="A1142" s="65" t="s">
        <v>3114</v>
      </c>
      <c r="B1142" s="65" t="s">
        <v>1546</v>
      </c>
      <c r="C1142" s="65" t="s">
        <v>589</v>
      </c>
      <c r="D1142" s="75">
        <v>2.25</v>
      </c>
      <c r="E1142" s="80">
        <f>단가대비표!O128</f>
        <v>0</v>
      </c>
      <c r="F1142" s="79">
        <f t="shared" si="252"/>
        <v>0</v>
      </c>
      <c r="G1142" s="80">
        <f>단가대비표!P128</f>
        <v>116674</v>
      </c>
      <c r="H1142" s="79">
        <f t="shared" si="253"/>
        <v>262516.5</v>
      </c>
      <c r="I1142" s="80">
        <f>단가대비표!V128</f>
        <v>0</v>
      </c>
      <c r="J1142" s="79">
        <f t="shared" si="254"/>
        <v>0</v>
      </c>
      <c r="K1142" s="80">
        <f t="shared" si="255"/>
        <v>116674</v>
      </c>
      <c r="L1142" s="79">
        <f t="shared" si="256"/>
        <v>262516.5</v>
      </c>
      <c r="M1142" s="65" t="s">
        <v>52</v>
      </c>
      <c r="N1142" s="66" t="s">
        <v>2268</v>
      </c>
      <c r="O1142" s="66" t="s">
        <v>1547</v>
      </c>
      <c r="P1142" s="66" t="s">
        <v>64</v>
      </c>
      <c r="Q1142" s="66" t="s">
        <v>64</v>
      </c>
      <c r="R1142" s="66" t="s">
        <v>63</v>
      </c>
      <c r="S1142" s="76"/>
      <c r="T1142" s="76"/>
      <c r="U1142" s="76"/>
      <c r="V1142" s="76">
        <v>1</v>
      </c>
      <c r="W1142" s="76"/>
      <c r="X1142" s="76"/>
      <c r="Y1142" s="76"/>
      <c r="Z1142" s="76"/>
      <c r="AA1142" s="76"/>
      <c r="AB1142" s="76"/>
      <c r="AC1142" s="76"/>
      <c r="AD1142" s="76"/>
      <c r="AE1142" s="76"/>
      <c r="AF1142" s="76"/>
      <c r="AG1142" s="76"/>
      <c r="AH1142" s="76"/>
      <c r="AI1142" s="76"/>
      <c r="AJ1142" s="76"/>
      <c r="AK1142" s="76"/>
      <c r="AL1142" s="76"/>
      <c r="AM1142" s="76"/>
      <c r="AN1142" s="76"/>
      <c r="AO1142" s="76"/>
      <c r="AP1142" s="76"/>
      <c r="AQ1142" s="76"/>
      <c r="AR1142" s="76"/>
      <c r="AS1142" s="76"/>
      <c r="AT1142" s="76"/>
      <c r="AU1142" s="76"/>
      <c r="AV1142" s="66" t="s">
        <v>52</v>
      </c>
      <c r="AW1142" s="66" t="s">
        <v>2342</v>
      </c>
      <c r="AX1142" s="66" t="s">
        <v>52</v>
      </c>
      <c r="AY1142" s="66" t="s">
        <v>52</v>
      </c>
      <c r="AZ1142" s="66" t="s">
        <v>52</v>
      </c>
    </row>
    <row r="1143" spans="1:52" ht="30" customHeight="1" x14ac:dyDescent="0.3">
      <c r="A1143" s="65" t="s">
        <v>3115</v>
      </c>
      <c r="B1143" s="65" t="s">
        <v>1546</v>
      </c>
      <c r="C1143" s="65" t="s">
        <v>589</v>
      </c>
      <c r="D1143" s="75">
        <v>3.52</v>
      </c>
      <c r="E1143" s="80">
        <f>단가대비표!O129</f>
        <v>0</v>
      </c>
      <c r="F1143" s="79">
        <f t="shared" si="252"/>
        <v>0</v>
      </c>
      <c r="G1143" s="80">
        <f>단가대비표!P129</f>
        <v>89755</v>
      </c>
      <c r="H1143" s="79">
        <f t="shared" si="253"/>
        <v>315937.59999999998</v>
      </c>
      <c r="I1143" s="80">
        <f>단가대비표!V129</f>
        <v>0</v>
      </c>
      <c r="J1143" s="79">
        <f t="shared" si="254"/>
        <v>0</v>
      </c>
      <c r="K1143" s="80">
        <f t="shared" si="255"/>
        <v>89755</v>
      </c>
      <c r="L1143" s="79">
        <f t="shared" si="256"/>
        <v>315937.59999999998</v>
      </c>
      <c r="M1143" s="65" t="s">
        <v>52</v>
      </c>
      <c r="N1143" s="66" t="s">
        <v>2268</v>
      </c>
      <c r="O1143" s="66" t="s">
        <v>1550</v>
      </c>
      <c r="P1143" s="66" t="s">
        <v>64</v>
      </c>
      <c r="Q1143" s="66" t="s">
        <v>64</v>
      </c>
      <c r="R1143" s="66" t="s">
        <v>63</v>
      </c>
      <c r="S1143" s="76"/>
      <c r="T1143" s="76"/>
      <c r="U1143" s="76"/>
      <c r="V1143" s="76">
        <v>1</v>
      </c>
      <c r="W1143" s="76"/>
      <c r="X1143" s="76"/>
      <c r="Y1143" s="76"/>
      <c r="Z1143" s="76"/>
      <c r="AA1143" s="76"/>
      <c r="AB1143" s="76"/>
      <c r="AC1143" s="76"/>
      <c r="AD1143" s="76"/>
      <c r="AE1143" s="76"/>
      <c r="AF1143" s="76"/>
      <c r="AG1143" s="76"/>
      <c r="AH1143" s="76"/>
      <c r="AI1143" s="76"/>
      <c r="AJ1143" s="76"/>
      <c r="AK1143" s="76"/>
      <c r="AL1143" s="76"/>
      <c r="AM1143" s="76"/>
      <c r="AN1143" s="76"/>
      <c r="AO1143" s="76"/>
      <c r="AP1143" s="76"/>
      <c r="AQ1143" s="76"/>
      <c r="AR1143" s="76"/>
      <c r="AS1143" s="76"/>
      <c r="AT1143" s="76"/>
      <c r="AU1143" s="76"/>
      <c r="AV1143" s="66" t="s">
        <v>52</v>
      </c>
      <c r="AW1143" s="66" t="s">
        <v>2343</v>
      </c>
      <c r="AX1143" s="66" t="s">
        <v>52</v>
      </c>
      <c r="AY1143" s="66" t="s">
        <v>52</v>
      </c>
      <c r="AZ1143" s="66" t="s">
        <v>52</v>
      </c>
    </row>
    <row r="1144" spans="1:52" ht="30" customHeight="1" x14ac:dyDescent="0.3">
      <c r="A1144" s="65" t="s">
        <v>687</v>
      </c>
      <c r="B1144" s="65" t="s">
        <v>3055</v>
      </c>
      <c r="C1144" s="65" t="s">
        <v>505</v>
      </c>
      <c r="D1144" s="75">
        <v>1</v>
      </c>
      <c r="E1144" s="80">
        <f>ROUND(0.02*H1145,2)</f>
        <v>11569.08</v>
      </c>
      <c r="F1144" s="79">
        <f t="shared" si="252"/>
        <v>11569</v>
      </c>
      <c r="G1144" s="80">
        <v>0</v>
      </c>
      <c r="H1144" s="79">
        <f t="shared" si="253"/>
        <v>0</v>
      </c>
      <c r="I1144" s="80">
        <v>0</v>
      </c>
      <c r="J1144" s="79">
        <f t="shared" si="254"/>
        <v>0</v>
      </c>
      <c r="K1144" s="80">
        <f t="shared" si="255"/>
        <v>11569</v>
      </c>
      <c r="L1144" s="79">
        <f t="shared" si="256"/>
        <v>11569</v>
      </c>
      <c r="M1144" s="65" t="s">
        <v>52</v>
      </c>
      <c r="N1144" s="66" t="s">
        <v>2268</v>
      </c>
      <c r="O1144" s="66" t="s">
        <v>510</v>
      </c>
      <c r="P1144" s="66" t="s">
        <v>64</v>
      </c>
      <c r="Q1144" s="66" t="s">
        <v>64</v>
      </c>
      <c r="R1144" s="66" t="s">
        <v>64</v>
      </c>
      <c r="S1144" s="76">
        <v>1</v>
      </c>
      <c r="T1144" s="76">
        <v>0</v>
      </c>
      <c r="U1144" s="76">
        <v>0.03</v>
      </c>
      <c r="V1144" s="76"/>
      <c r="W1144" s="76"/>
      <c r="X1144" s="76"/>
      <c r="Y1144" s="76"/>
      <c r="Z1144" s="76"/>
      <c r="AA1144" s="76"/>
      <c r="AB1144" s="76"/>
      <c r="AC1144" s="76"/>
      <c r="AD1144" s="76"/>
      <c r="AE1144" s="76"/>
      <c r="AF1144" s="76"/>
      <c r="AG1144" s="76"/>
      <c r="AH1144" s="76"/>
      <c r="AI1144" s="76"/>
      <c r="AJ1144" s="76"/>
      <c r="AK1144" s="76"/>
      <c r="AL1144" s="76"/>
      <c r="AM1144" s="76"/>
      <c r="AN1144" s="76"/>
      <c r="AO1144" s="76"/>
      <c r="AP1144" s="76"/>
      <c r="AQ1144" s="76"/>
      <c r="AR1144" s="76"/>
      <c r="AS1144" s="76"/>
      <c r="AT1144" s="76"/>
      <c r="AU1144" s="76"/>
      <c r="AV1144" s="66" t="s">
        <v>52</v>
      </c>
      <c r="AW1144" s="66" t="s">
        <v>2344</v>
      </c>
      <c r="AX1144" s="66" t="s">
        <v>52</v>
      </c>
      <c r="AY1144" s="66" t="s">
        <v>52</v>
      </c>
      <c r="AZ1144" s="66" t="s">
        <v>52</v>
      </c>
    </row>
    <row r="1145" spans="1:52" ht="30" customHeight="1" x14ac:dyDescent="0.3">
      <c r="A1145" s="65" t="s">
        <v>595</v>
      </c>
      <c r="B1145" s="65" t="s">
        <v>52</v>
      </c>
      <c r="C1145" s="65" t="s">
        <v>52</v>
      </c>
      <c r="D1145" s="75"/>
      <c r="E1145" s="80"/>
      <c r="F1145" s="79">
        <f>TRUNC(SUMIF(N1115:N1144, N1114, F1115:F1144),0)</f>
        <v>3814953</v>
      </c>
      <c r="G1145" s="80"/>
      <c r="H1145" s="79">
        <f>TRUNC(SUMIF(N1115:N1144, N1114, H1115:H1144),0)</f>
        <v>578454</v>
      </c>
      <c r="I1145" s="80"/>
      <c r="J1145" s="79">
        <f>TRUNC(SUMIF(N1115:N1144, N1114, J1115:J1144),0)</f>
        <v>0</v>
      </c>
      <c r="K1145" s="80"/>
      <c r="L1145" s="79">
        <f>F1145+H1145+J1145</f>
        <v>4393407</v>
      </c>
      <c r="M1145" s="65" t="s">
        <v>52</v>
      </c>
      <c r="N1145" s="66" t="s">
        <v>207</v>
      </c>
      <c r="O1145" s="66" t="s">
        <v>207</v>
      </c>
      <c r="P1145" s="66" t="s">
        <v>52</v>
      </c>
      <c r="Q1145" s="66" t="s">
        <v>52</v>
      </c>
      <c r="R1145" s="66" t="s">
        <v>52</v>
      </c>
      <c r="S1145" s="76"/>
      <c r="T1145" s="76"/>
      <c r="U1145" s="76"/>
      <c r="V1145" s="76"/>
      <c r="W1145" s="76"/>
      <c r="X1145" s="76"/>
      <c r="Y1145" s="76"/>
      <c r="Z1145" s="76"/>
      <c r="AA1145" s="76"/>
      <c r="AB1145" s="76"/>
      <c r="AC1145" s="76"/>
      <c r="AD1145" s="76"/>
      <c r="AE1145" s="76"/>
      <c r="AF1145" s="76"/>
      <c r="AG1145" s="76"/>
      <c r="AH1145" s="76"/>
      <c r="AI1145" s="76"/>
      <c r="AJ1145" s="76"/>
      <c r="AK1145" s="76"/>
      <c r="AL1145" s="76"/>
      <c r="AM1145" s="76"/>
      <c r="AN1145" s="76"/>
      <c r="AO1145" s="76"/>
      <c r="AP1145" s="76"/>
      <c r="AQ1145" s="76"/>
      <c r="AR1145" s="76"/>
      <c r="AS1145" s="76"/>
      <c r="AT1145" s="76"/>
      <c r="AU1145" s="76"/>
      <c r="AV1145" s="66" t="s">
        <v>52</v>
      </c>
      <c r="AW1145" s="66" t="s">
        <v>52</v>
      </c>
      <c r="AX1145" s="66" t="s">
        <v>52</v>
      </c>
      <c r="AY1145" s="66" t="s">
        <v>52</v>
      </c>
      <c r="AZ1145" s="66" t="s">
        <v>52</v>
      </c>
    </row>
    <row r="1146" spans="1:52" ht="30" customHeight="1" x14ac:dyDescent="0.3">
      <c r="A1146" s="75"/>
      <c r="B1146" s="75"/>
      <c r="C1146" s="75"/>
      <c r="D1146" s="75"/>
      <c r="E1146" s="80"/>
      <c r="F1146" s="79"/>
      <c r="G1146" s="80"/>
      <c r="H1146" s="79"/>
      <c r="I1146" s="80"/>
      <c r="J1146" s="79"/>
      <c r="K1146" s="80"/>
      <c r="L1146" s="79"/>
      <c r="M1146" s="75"/>
    </row>
    <row r="1147" spans="1:52" ht="30" hidden="1" customHeight="1" x14ac:dyDescent="0.3">
      <c r="A1147" s="230" t="s">
        <v>2345</v>
      </c>
      <c r="B1147" s="230"/>
      <c r="C1147" s="230"/>
      <c r="D1147" s="230"/>
      <c r="E1147" s="231"/>
      <c r="F1147" s="232"/>
      <c r="G1147" s="231"/>
      <c r="H1147" s="232"/>
      <c r="I1147" s="231"/>
      <c r="J1147" s="232"/>
      <c r="K1147" s="231"/>
      <c r="L1147" s="232"/>
      <c r="M1147" s="230"/>
      <c r="N1147" s="78" t="s">
        <v>364</v>
      </c>
    </row>
    <row r="1148" spans="1:52" ht="30" hidden="1" customHeight="1" x14ac:dyDescent="0.3">
      <c r="A1148" s="65" t="s">
        <v>185</v>
      </c>
      <c r="B1148" s="65" t="s">
        <v>2346</v>
      </c>
      <c r="C1148" s="65" t="s">
        <v>176</v>
      </c>
      <c r="D1148" s="75">
        <v>1</v>
      </c>
      <c r="E1148" s="80">
        <f>일위대가목록!E112</f>
        <v>591251</v>
      </c>
      <c r="F1148" s="79">
        <f t="shared" ref="F1148:F1155" si="262">TRUNC(E1148*D1148,1)</f>
        <v>591251</v>
      </c>
      <c r="G1148" s="80">
        <f>일위대가목록!F112</f>
        <v>188456</v>
      </c>
      <c r="H1148" s="79">
        <f t="shared" ref="H1148:H1155" si="263">TRUNC(G1148*D1148,1)</f>
        <v>188456</v>
      </c>
      <c r="I1148" s="80">
        <f>일위대가목록!G112</f>
        <v>0</v>
      </c>
      <c r="J1148" s="79">
        <f t="shared" ref="J1148:J1155" si="264">TRUNC(I1148*D1148,1)</f>
        <v>0</v>
      </c>
      <c r="K1148" s="80">
        <f t="shared" ref="K1148:L1155" si="265">TRUNC(E1148+G1148+I1148,1)</f>
        <v>779707</v>
      </c>
      <c r="L1148" s="79">
        <f t="shared" si="265"/>
        <v>779707</v>
      </c>
      <c r="M1148" s="65" t="s">
        <v>177</v>
      </c>
      <c r="N1148" s="66" t="s">
        <v>52</v>
      </c>
      <c r="O1148" s="66" t="s">
        <v>2347</v>
      </c>
      <c r="P1148" s="66" t="s">
        <v>63</v>
      </c>
      <c r="Q1148" s="66" t="s">
        <v>64</v>
      </c>
      <c r="R1148" s="66" t="s">
        <v>64</v>
      </c>
      <c r="S1148" s="76"/>
      <c r="T1148" s="76"/>
      <c r="U1148" s="76"/>
      <c r="V1148" s="76">
        <v>1</v>
      </c>
      <c r="W1148" s="76"/>
      <c r="X1148" s="76">
        <v>3</v>
      </c>
      <c r="Y1148" s="76"/>
      <c r="Z1148" s="76"/>
      <c r="AA1148" s="76"/>
      <c r="AB1148" s="76"/>
      <c r="AC1148" s="76"/>
      <c r="AD1148" s="76"/>
      <c r="AE1148" s="76"/>
      <c r="AF1148" s="76"/>
      <c r="AG1148" s="76"/>
      <c r="AH1148" s="76"/>
      <c r="AI1148" s="76"/>
      <c r="AJ1148" s="76"/>
      <c r="AK1148" s="76"/>
      <c r="AL1148" s="76"/>
      <c r="AM1148" s="76"/>
      <c r="AN1148" s="76"/>
      <c r="AO1148" s="76"/>
      <c r="AP1148" s="76"/>
      <c r="AQ1148" s="76"/>
      <c r="AR1148" s="76"/>
      <c r="AS1148" s="76"/>
      <c r="AT1148" s="76"/>
      <c r="AU1148" s="76"/>
      <c r="AV1148" s="66" t="s">
        <v>1370</v>
      </c>
      <c r="AW1148" s="66" t="s">
        <v>2348</v>
      </c>
      <c r="AX1148" s="66" t="s">
        <v>52</v>
      </c>
      <c r="AY1148" s="66" t="s">
        <v>52</v>
      </c>
      <c r="AZ1148" s="66" t="s">
        <v>52</v>
      </c>
    </row>
    <row r="1149" spans="1:52" ht="30" hidden="1" customHeight="1" x14ac:dyDescent="0.3">
      <c r="A1149" s="65" t="s">
        <v>1372</v>
      </c>
      <c r="B1149" s="65" t="s">
        <v>1373</v>
      </c>
      <c r="C1149" s="65" t="s">
        <v>505</v>
      </c>
      <c r="D1149" s="75">
        <v>1</v>
      </c>
      <c r="E1149" s="80">
        <f>TRUNC(SUMIF(V1148:V1155, RIGHTB(O1149, 1), F1148:F1155)*U1149, 2)</f>
        <v>591251</v>
      </c>
      <c r="F1149" s="79">
        <f t="shared" si="262"/>
        <v>591251</v>
      </c>
      <c r="G1149" s="80">
        <v>0</v>
      </c>
      <c r="H1149" s="79">
        <f t="shared" si="263"/>
        <v>0</v>
      </c>
      <c r="I1149" s="80">
        <v>0</v>
      </c>
      <c r="J1149" s="79">
        <f t="shared" si="264"/>
        <v>0</v>
      </c>
      <c r="K1149" s="80">
        <f t="shared" si="265"/>
        <v>591251</v>
      </c>
      <c r="L1149" s="79">
        <f t="shared" si="265"/>
        <v>591251</v>
      </c>
      <c r="M1149" s="65" t="s">
        <v>52</v>
      </c>
      <c r="N1149" s="66" t="s">
        <v>364</v>
      </c>
      <c r="O1149" s="66" t="s">
        <v>510</v>
      </c>
      <c r="P1149" s="66" t="s">
        <v>64</v>
      </c>
      <c r="Q1149" s="66" t="s">
        <v>64</v>
      </c>
      <c r="R1149" s="66" t="s">
        <v>64</v>
      </c>
      <c r="S1149" s="76">
        <v>0</v>
      </c>
      <c r="T1149" s="76">
        <v>0</v>
      </c>
      <c r="U1149" s="76">
        <v>1</v>
      </c>
      <c r="V1149" s="76"/>
      <c r="W1149" s="76">
        <v>2</v>
      </c>
      <c r="X1149" s="76"/>
      <c r="Y1149" s="76"/>
      <c r="Z1149" s="76">
        <v>5</v>
      </c>
      <c r="AA1149" s="76">
        <v>6</v>
      </c>
      <c r="AB1149" s="76"/>
      <c r="AC1149" s="76"/>
      <c r="AD1149" s="76"/>
      <c r="AE1149" s="76"/>
      <c r="AF1149" s="76"/>
      <c r="AG1149" s="76"/>
      <c r="AH1149" s="76"/>
      <c r="AI1149" s="76"/>
      <c r="AJ1149" s="76"/>
      <c r="AK1149" s="76"/>
      <c r="AL1149" s="76"/>
      <c r="AM1149" s="76"/>
      <c r="AN1149" s="76"/>
      <c r="AO1149" s="76"/>
      <c r="AP1149" s="76"/>
      <c r="AQ1149" s="76"/>
      <c r="AR1149" s="76"/>
      <c r="AS1149" s="76"/>
      <c r="AT1149" s="76"/>
      <c r="AU1149" s="76"/>
      <c r="AV1149" s="66" t="s">
        <v>52</v>
      </c>
      <c r="AW1149" s="66" t="s">
        <v>2349</v>
      </c>
      <c r="AX1149" s="66" t="s">
        <v>52</v>
      </c>
      <c r="AY1149" s="66" t="s">
        <v>52</v>
      </c>
      <c r="AZ1149" s="66" t="s">
        <v>52</v>
      </c>
    </row>
    <row r="1150" spans="1:52" ht="30" hidden="1" customHeight="1" x14ac:dyDescent="0.3">
      <c r="A1150" s="65" t="s">
        <v>1375</v>
      </c>
      <c r="B1150" s="65" t="s">
        <v>1376</v>
      </c>
      <c r="C1150" s="65" t="s">
        <v>505</v>
      </c>
      <c r="D1150" s="75">
        <v>1</v>
      </c>
      <c r="E1150" s="80">
        <f>TRUNC(SUMIF(W1148:W1155, RIGHTB(O1150, 1), F1148:F1155)*U1150, 2)</f>
        <v>6089.88</v>
      </c>
      <c r="F1150" s="79">
        <f t="shared" si="262"/>
        <v>6089.8</v>
      </c>
      <c r="G1150" s="80">
        <v>0</v>
      </c>
      <c r="H1150" s="79">
        <f t="shared" si="263"/>
        <v>0</v>
      </c>
      <c r="I1150" s="80">
        <v>0</v>
      </c>
      <c r="J1150" s="79">
        <f t="shared" si="264"/>
        <v>0</v>
      </c>
      <c r="K1150" s="80">
        <f t="shared" si="265"/>
        <v>6089.8</v>
      </c>
      <c r="L1150" s="79">
        <f t="shared" si="265"/>
        <v>6089.8</v>
      </c>
      <c r="M1150" s="65" t="s">
        <v>52</v>
      </c>
      <c r="N1150" s="66" t="s">
        <v>364</v>
      </c>
      <c r="O1150" s="66" t="s">
        <v>542</v>
      </c>
      <c r="P1150" s="66" t="s">
        <v>64</v>
      </c>
      <c r="Q1150" s="66" t="s">
        <v>64</v>
      </c>
      <c r="R1150" s="66" t="s">
        <v>64</v>
      </c>
      <c r="S1150" s="76">
        <v>0</v>
      </c>
      <c r="T1150" s="76">
        <v>0</v>
      </c>
      <c r="U1150" s="76">
        <v>1.03E-2</v>
      </c>
      <c r="V1150" s="76"/>
      <c r="W1150" s="76"/>
      <c r="X1150" s="76"/>
      <c r="Y1150" s="76"/>
      <c r="Z1150" s="76">
        <v>5</v>
      </c>
      <c r="AA1150" s="76">
        <v>6</v>
      </c>
      <c r="AB1150" s="76"/>
      <c r="AC1150" s="76"/>
      <c r="AD1150" s="76"/>
      <c r="AE1150" s="76"/>
      <c r="AF1150" s="76"/>
      <c r="AG1150" s="76"/>
      <c r="AH1150" s="76"/>
      <c r="AI1150" s="76"/>
      <c r="AJ1150" s="76"/>
      <c r="AK1150" s="76"/>
      <c r="AL1150" s="76"/>
      <c r="AM1150" s="76"/>
      <c r="AN1150" s="76"/>
      <c r="AO1150" s="76"/>
      <c r="AP1150" s="76"/>
      <c r="AQ1150" s="76"/>
      <c r="AR1150" s="76"/>
      <c r="AS1150" s="76"/>
      <c r="AT1150" s="76"/>
      <c r="AU1150" s="76"/>
      <c r="AV1150" s="66" t="s">
        <v>52</v>
      </c>
      <c r="AW1150" s="66" t="s">
        <v>2350</v>
      </c>
      <c r="AX1150" s="66" t="s">
        <v>52</v>
      </c>
      <c r="AY1150" s="66" t="s">
        <v>52</v>
      </c>
      <c r="AZ1150" s="66" t="s">
        <v>52</v>
      </c>
    </row>
    <row r="1151" spans="1:52" ht="30" hidden="1" customHeight="1" x14ac:dyDescent="0.3">
      <c r="A1151" s="65" t="s">
        <v>1378</v>
      </c>
      <c r="B1151" s="65" t="s">
        <v>3054</v>
      </c>
      <c r="C1151" s="65" t="s">
        <v>505</v>
      </c>
      <c r="D1151" s="75">
        <v>1</v>
      </c>
      <c r="E1151" s="80">
        <f>ROUND(1.1453*SUM(H1148),2)</f>
        <v>215838.66</v>
      </c>
      <c r="F1151" s="79">
        <f t="shared" si="262"/>
        <v>215838.6</v>
      </c>
      <c r="G1151" s="80">
        <v>0</v>
      </c>
      <c r="H1151" s="79">
        <f t="shared" si="263"/>
        <v>0</v>
      </c>
      <c r="I1151" s="80">
        <v>0</v>
      </c>
      <c r="J1151" s="79">
        <f t="shared" si="264"/>
        <v>0</v>
      </c>
      <c r="K1151" s="80">
        <f t="shared" si="265"/>
        <v>215838.6</v>
      </c>
      <c r="L1151" s="79">
        <f t="shared" si="265"/>
        <v>215838.6</v>
      </c>
      <c r="M1151" s="65" t="s">
        <v>52</v>
      </c>
      <c r="N1151" s="66" t="s">
        <v>364</v>
      </c>
      <c r="O1151" s="66" t="s">
        <v>914</v>
      </c>
      <c r="P1151" s="66" t="s">
        <v>64</v>
      </c>
      <c r="Q1151" s="66" t="s">
        <v>64</v>
      </c>
      <c r="R1151" s="66" t="s">
        <v>64</v>
      </c>
      <c r="S1151" s="76">
        <v>1</v>
      </c>
      <c r="T1151" s="76">
        <v>0</v>
      </c>
      <c r="U1151" s="76">
        <v>1.2453000000000001</v>
      </c>
      <c r="V1151" s="76"/>
      <c r="W1151" s="76"/>
      <c r="X1151" s="76"/>
      <c r="Y1151" s="76">
        <v>4</v>
      </c>
      <c r="Z1151" s="76"/>
      <c r="AA1151" s="76">
        <v>6</v>
      </c>
      <c r="AB1151" s="76">
        <v>7</v>
      </c>
      <c r="AC1151" s="76"/>
      <c r="AD1151" s="76"/>
      <c r="AE1151" s="76"/>
      <c r="AF1151" s="76"/>
      <c r="AG1151" s="76"/>
      <c r="AH1151" s="76"/>
      <c r="AI1151" s="76"/>
      <c r="AJ1151" s="76"/>
      <c r="AK1151" s="76"/>
      <c r="AL1151" s="76"/>
      <c r="AM1151" s="76"/>
      <c r="AN1151" s="76"/>
      <c r="AO1151" s="76"/>
      <c r="AP1151" s="76"/>
      <c r="AQ1151" s="76"/>
      <c r="AR1151" s="76"/>
      <c r="AS1151" s="76"/>
      <c r="AT1151" s="76"/>
      <c r="AU1151" s="76"/>
      <c r="AV1151" s="66" t="s">
        <v>52</v>
      </c>
      <c r="AW1151" s="66" t="s">
        <v>2351</v>
      </c>
      <c r="AX1151" s="66" t="s">
        <v>52</v>
      </c>
      <c r="AY1151" s="66" t="s">
        <v>52</v>
      </c>
      <c r="AZ1151" s="66" t="s">
        <v>52</v>
      </c>
    </row>
    <row r="1152" spans="1:52" ht="30" hidden="1" customHeight="1" x14ac:dyDescent="0.3">
      <c r="A1152" s="65" t="s">
        <v>1380</v>
      </c>
      <c r="B1152" s="65" t="s">
        <v>1381</v>
      </c>
      <c r="C1152" s="65" t="s">
        <v>505</v>
      </c>
      <c r="D1152" s="75">
        <v>1</v>
      </c>
      <c r="E1152" s="80">
        <f>TRUNC(SUMIF(Y1148:Y1155, RIGHTB(O1152, 1), F1148:F1155)*U1152, 2)</f>
        <v>75327.67</v>
      </c>
      <c r="F1152" s="79">
        <f t="shared" si="262"/>
        <v>75327.600000000006</v>
      </c>
      <c r="G1152" s="80">
        <v>0</v>
      </c>
      <c r="H1152" s="79">
        <f t="shared" si="263"/>
        <v>0</v>
      </c>
      <c r="I1152" s="80">
        <v>0</v>
      </c>
      <c r="J1152" s="79">
        <f t="shared" si="264"/>
        <v>0</v>
      </c>
      <c r="K1152" s="80">
        <f t="shared" si="265"/>
        <v>75327.600000000006</v>
      </c>
      <c r="L1152" s="79">
        <f t="shared" si="265"/>
        <v>75327.600000000006</v>
      </c>
      <c r="M1152" s="65" t="s">
        <v>52</v>
      </c>
      <c r="N1152" s="66" t="s">
        <v>364</v>
      </c>
      <c r="O1152" s="66" t="s">
        <v>1382</v>
      </c>
      <c r="P1152" s="66" t="s">
        <v>64</v>
      </c>
      <c r="Q1152" s="66" t="s">
        <v>64</v>
      </c>
      <c r="R1152" s="66" t="s">
        <v>64</v>
      </c>
      <c r="S1152" s="76">
        <v>0</v>
      </c>
      <c r="T1152" s="76">
        <v>0</v>
      </c>
      <c r="U1152" s="76">
        <v>0.34899999999999998</v>
      </c>
      <c r="V1152" s="76"/>
      <c r="W1152" s="76"/>
      <c r="X1152" s="76"/>
      <c r="Y1152" s="76"/>
      <c r="Z1152" s="76"/>
      <c r="AA1152" s="76">
        <v>6</v>
      </c>
      <c r="AB1152" s="76">
        <v>7</v>
      </c>
      <c r="AC1152" s="76"/>
      <c r="AD1152" s="76"/>
      <c r="AE1152" s="76"/>
      <c r="AF1152" s="76"/>
      <c r="AG1152" s="76"/>
      <c r="AH1152" s="76"/>
      <c r="AI1152" s="76"/>
      <c r="AJ1152" s="76"/>
      <c r="AK1152" s="76"/>
      <c r="AL1152" s="76"/>
      <c r="AM1152" s="76"/>
      <c r="AN1152" s="76"/>
      <c r="AO1152" s="76"/>
      <c r="AP1152" s="76"/>
      <c r="AQ1152" s="76"/>
      <c r="AR1152" s="76"/>
      <c r="AS1152" s="76"/>
      <c r="AT1152" s="76"/>
      <c r="AU1152" s="76"/>
      <c r="AV1152" s="66" t="s">
        <v>52</v>
      </c>
      <c r="AW1152" s="66" t="s">
        <v>2352</v>
      </c>
      <c r="AX1152" s="66" t="s">
        <v>52</v>
      </c>
      <c r="AY1152" s="66" t="s">
        <v>52</v>
      </c>
      <c r="AZ1152" s="66" t="s">
        <v>52</v>
      </c>
    </row>
    <row r="1153" spans="1:52" ht="30" hidden="1" customHeight="1" x14ac:dyDescent="0.3">
      <c r="A1153" s="65" t="s">
        <v>1384</v>
      </c>
      <c r="B1153" s="65" t="s">
        <v>1385</v>
      </c>
      <c r="C1153" s="65" t="s">
        <v>505</v>
      </c>
      <c r="D1153" s="75">
        <v>1</v>
      </c>
      <c r="E1153" s="80">
        <f>TRUNC(SUMIF(Z1148:Z1155, RIGHTB(O1153, 1), F1148:F1155)*U1153, 2)</f>
        <v>53462</v>
      </c>
      <c r="F1153" s="79">
        <f t="shared" si="262"/>
        <v>53462</v>
      </c>
      <c r="G1153" s="80">
        <v>0</v>
      </c>
      <c r="H1153" s="79">
        <f t="shared" si="263"/>
        <v>0</v>
      </c>
      <c r="I1153" s="80">
        <v>0</v>
      </c>
      <c r="J1153" s="79">
        <f t="shared" si="264"/>
        <v>0</v>
      </c>
      <c r="K1153" s="80">
        <f t="shared" si="265"/>
        <v>53462</v>
      </c>
      <c r="L1153" s="79">
        <f t="shared" si="265"/>
        <v>53462</v>
      </c>
      <c r="M1153" s="65" t="s">
        <v>52</v>
      </c>
      <c r="N1153" s="66" t="s">
        <v>364</v>
      </c>
      <c r="O1153" s="66" t="s">
        <v>1386</v>
      </c>
      <c r="P1153" s="66" t="s">
        <v>64</v>
      </c>
      <c r="Q1153" s="66" t="s">
        <v>64</v>
      </c>
      <c r="R1153" s="66" t="s">
        <v>64</v>
      </c>
      <c r="S1153" s="76">
        <v>0</v>
      </c>
      <c r="T1153" s="76">
        <v>0</v>
      </c>
      <c r="U1153" s="76">
        <v>8.9499999999999996E-2</v>
      </c>
      <c r="V1153" s="76"/>
      <c r="W1153" s="76"/>
      <c r="X1153" s="76"/>
      <c r="Y1153" s="76"/>
      <c r="Z1153" s="76"/>
      <c r="AA1153" s="76">
        <v>6</v>
      </c>
      <c r="AB1153" s="76">
        <v>7</v>
      </c>
      <c r="AC1153" s="76"/>
      <c r="AD1153" s="76"/>
      <c r="AE1153" s="76"/>
      <c r="AF1153" s="76"/>
      <c r="AG1153" s="76"/>
      <c r="AH1153" s="76"/>
      <c r="AI1153" s="76"/>
      <c r="AJ1153" s="76"/>
      <c r="AK1153" s="76"/>
      <c r="AL1153" s="76"/>
      <c r="AM1153" s="76"/>
      <c r="AN1153" s="76"/>
      <c r="AO1153" s="76"/>
      <c r="AP1153" s="76"/>
      <c r="AQ1153" s="76"/>
      <c r="AR1153" s="76"/>
      <c r="AS1153" s="76"/>
      <c r="AT1153" s="76"/>
      <c r="AU1153" s="76"/>
      <c r="AV1153" s="66" t="s">
        <v>52</v>
      </c>
      <c r="AW1153" s="66" t="s">
        <v>2353</v>
      </c>
      <c r="AX1153" s="66" t="s">
        <v>52</v>
      </c>
      <c r="AY1153" s="66" t="s">
        <v>52</v>
      </c>
      <c r="AZ1153" s="66" t="s">
        <v>52</v>
      </c>
    </row>
    <row r="1154" spans="1:52" ht="30" hidden="1" customHeight="1" x14ac:dyDescent="0.3">
      <c r="A1154" s="65" t="s">
        <v>1388</v>
      </c>
      <c r="B1154" s="65" t="s">
        <v>1389</v>
      </c>
      <c r="C1154" s="65" t="s">
        <v>505</v>
      </c>
      <c r="D1154" s="75">
        <v>1</v>
      </c>
      <c r="E1154" s="80">
        <f>TRUNC(SUMIF(AA1148:AA1155, RIGHTB(O1154, 1), F1148:F1155)*U1154, 2)</f>
        <v>65937.83</v>
      </c>
      <c r="F1154" s="79">
        <f t="shared" si="262"/>
        <v>65937.8</v>
      </c>
      <c r="G1154" s="80">
        <v>0</v>
      </c>
      <c r="H1154" s="79">
        <f t="shared" si="263"/>
        <v>0</v>
      </c>
      <c r="I1154" s="80">
        <v>0</v>
      </c>
      <c r="J1154" s="79">
        <f t="shared" si="264"/>
        <v>0</v>
      </c>
      <c r="K1154" s="80">
        <f t="shared" si="265"/>
        <v>65937.8</v>
      </c>
      <c r="L1154" s="79">
        <f t="shared" si="265"/>
        <v>65937.8</v>
      </c>
      <c r="M1154" s="65" t="s">
        <v>52</v>
      </c>
      <c r="N1154" s="66" t="s">
        <v>364</v>
      </c>
      <c r="O1154" s="66" t="s">
        <v>1390</v>
      </c>
      <c r="P1154" s="66" t="s">
        <v>64</v>
      </c>
      <c r="Q1154" s="66" t="s">
        <v>64</v>
      </c>
      <c r="R1154" s="66" t="s">
        <v>64</v>
      </c>
      <c r="S1154" s="76">
        <v>0</v>
      </c>
      <c r="T1154" s="76">
        <v>0</v>
      </c>
      <c r="U1154" s="76">
        <v>7.0000000000000007E-2</v>
      </c>
      <c r="V1154" s="76"/>
      <c r="W1154" s="76"/>
      <c r="X1154" s="76"/>
      <c r="Y1154" s="76"/>
      <c r="Z1154" s="76"/>
      <c r="AA1154" s="76"/>
      <c r="AB1154" s="76">
        <v>7</v>
      </c>
      <c r="AC1154" s="76"/>
      <c r="AD1154" s="76"/>
      <c r="AE1154" s="76"/>
      <c r="AF1154" s="76"/>
      <c r="AG1154" s="76"/>
      <c r="AH1154" s="76"/>
      <c r="AI1154" s="76"/>
      <c r="AJ1154" s="76"/>
      <c r="AK1154" s="76"/>
      <c r="AL1154" s="76"/>
      <c r="AM1154" s="76"/>
      <c r="AN1154" s="76"/>
      <c r="AO1154" s="76"/>
      <c r="AP1154" s="76"/>
      <c r="AQ1154" s="76"/>
      <c r="AR1154" s="76"/>
      <c r="AS1154" s="76"/>
      <c r="AT1154" s="76"/>
      <c r="AU1154" s="76"/>
      <c r="AV1154" s="66" t="s">
        <v>52</v>
      </c>
      <c r="AW1154" s="66" t="s">
        <v>2354</v>
      </c>
      <c r="AX1154" s="66" t="s">
        <v>52</v>
      </c>
      <c r="AY1154" s="66" t="s">
        <v>52</v>
      </c>
      <c r="AZ1154" s="66" t="s">
        <v>52</v>
      </c>
    </row>
    <row r="1155" spans="1:52" ht="30" hidden="1" customHeight="1" x14ac:dyDescent="0.3">
      <c r="A1155" s="65" t="s">
        <v>1392</v>
      </c>
      <c r="B1155" s="65" t="s">
        <v>1393</v>
      </c>
      <c r="C1155" s="65" t="s">
        <v>505</v>
      </c>
      <c r="D1155" s="75">
        <v>1</v>
      </c>
      <c r="E1155" s="80">
        <f>TRUNC(SUMIF(AB1148:AB1155, RIGHTB(O1155, 1), F1148:F1155)*U1155, 2)</f>
        <v>102641.5</v>
      </c>
      <c r="F1155" s="79">
        <f t="shared" si="262"/>
        <v>102641.5</v>
      </c>
      <c r="G1155" s="80">
        <v>0</v>
      </c>
      <c r="H1155" s="79">
        <f t="shared" si="263"/>
        <v>0</v>
      </c>
      <c r="I1155" s="80">
        <v>0</v>
      </c>
      <c r="J1155" s="79">
        <f t="shared" si="264"/>
        <v>0</v>
      </c>
      <c r="K1155" s="80">
        <f t="shared" si="265"/>
        <v>102641.5</v>
      </c>
      <c r="L1155" s="79">
        <f t="shared" si="265"/>
        <v>102641.5</v>
      </c>
      <c r="M1155" s="65" t="s">
        <v>52</v>
      </c>
      <c r="N1155" s="66" t="s">
        <v>364</v>
      </c>
      <c r="O1155" s="66" t="s">
        <v>1394</v>
      </c>
      <c r="P1155" s="66" t="s">
        <v>64</v>
      </c>
      <c r="Q1155" s="66" t="s">
        <v>64</v>
      </c>
      <c r="R1155" s="66" t="s">
        <v>64</v>
      </c>
      <c r="S1155" s="76">
        <v>0</v>
      </c>
      <c r="T1155" s="76">
        <v>0</v>
      </c>
      <c r="U1155" s="76">
        <v>0.25</v>
      </c>
      <c r="V1155" s="76"/>
      <c r="W1155" s="76"/>
      <c r="X1155" s="76"/>
      <c r="Y1155" s="76"/>
      <c r="Z1155" s="76"/>
      <c r="AA1155" s="76"/>
      <c r="AB1155" s="76"/>
      <c r="AC1155" s="76"/>
      <c r="AD1155" s="76"/>
      <c r="AE1155" s="76"/>
      <c r="AF1155" s="76"/>
      <c r="AG1155" s="76"/>
      <c r="AH1155" s="76"/>
      <c r="AI1155" s="76"/>
      <c r="AJ1155" s="76"/>
      <c r="AK1155" s="76"/>
      <c r="AL1155" s="76"/>
      <c r="AM1155" s="76"/>
      <c r="AN1155" s="76"/>
      <c r="AO1155" s="76"/>
      <c r="AP1155" s="76"/>
      <c r="AQ1155" s="76"/>
      <c r="AR1155" s="76"/>
      <c r="AS1155" s="76"/>
      <c r="AT1155" s="76"/>
      <c r="AU1155" s="76"/>
      <c r="AV1155" s="66" t="s">
        <v>52</v>
      </c>
      <c r="AW1155" s="66" t="s">
        <v>2355</v>
      </c>
      <c r="AX1155" s="66" t="s">
        <v>52</v>
      </c>
      <c r="AY1155" s="66" t="s">
        <v>52</v>
      </c>
      <c r="AZ1155" s="66" t="s">
        <v>52</v>
      </c>
    </row>
    <row r="1156" spans="1:52" ht="30" hidden="1" customHeight="1" x14ac:dyDescent="0.3">
      <c r="A1156" s="65" t="s">
        <v>595</v>
      </c>
      <c r="B1156" s="65" t="s">
        <v>52</v>
      </c>
      <c r="C1156" s="65" t="s">
        <v>52</v>
      </c>
      <c r="D1156" s="75"/>
      <c r="E1156" s="80"/>
      <c r="F1156" s="79">
        <f>TRUNC(SUMIF(N1148:N1155, N1147, F1148:F1155),0)</f>
        <v>1110548</v>
      </c>
      <c r="G1156" s="80"/>
      <c r="H1156" s="79">
        <f>TRUNC(SUMIF(N1148:N1155, N1147, H1148:H1155),0)</f>
        <v>0</v>
      </c>
      <c r="I1156" s="80"/>
      <c r="J1156" s="79">
        <f>TRUNC(SUMIF(N1148:N1155, N1147, J1148:J1155),0)</f>
        <v>0</v>
      </c>
      <c r="K1156" s="80"/>
      <c r="L1156" s="79">
        <f>F1156+H1156+J1156</f>
        <v>1110548</v>
      </c>
      <c r="M1156" s="65" t="s">
        <v>52</v>
      </c>
      <c r="N1156" s="66" t="s">
        <v>207</v>
      </c>
      <c r="O1156" s="66" t="s">
        <v>207</v>
      </c>
      <c r="P1156" s="66" t="s">
        <v>52</v>
      </c>
      <c r="Q1156" s="66" t="s">
        <v>52</v>
      </c>
      <c r="R1156" s="66" t="s">
        <v>52</v>
      </c>
      <c r="S1156" s="76"/>
      <c r="T1156" s="76"/>
      <c r="U1156" s="76"/>
      <c r="V1156" s="76"/>
      <c r="W1156" s="76"/>
      <c r="X1156" s="76"/>
      <c r="Y1156" s="76"/>
      <c r="Z1156" s="76"/>
      <c r="AA1156" s="76"/>
      <c r="AB1156" s="76"/>
      <c r="AC1156" s="76"/>
      <c r="AD1156" s="76"/>
      <c r="AE1156" s="76"/>
      <c r="AF1156" s="76"/>
      <c r="AG1156" s="76"/>
      <c r="AH1156" s="76"/>
      <c r="AI1156" s="76"/>
      <c r="AJ1156" s="76"/>
      <c r="AK1156" s="76"/>
      <c r="AL1156" s="76"/>
      <c r="AM1156" s="76"/>
      <c r="AN1156" s="76"/>
      <c r="AO1156" s="76"/>
      <c r="AP1156" s="76"/>
      <c r="AQ1156" s="76"/>
      <c r="AR1156" s="76"/>
      <c r="AS1156" s="76"/>
      <c r="AT1156" s="76"/>
      <c r="AU1156" s="76"/>
      <c r="AV1156" s="66" t="s">
        <v>52</v>
      </c>
      <c r="AW1156" s="66" t="s">
        <v>52</v>
      </c>
      <c r="AX1156" s="66" t="s">
        <v>52</v>
      </c>
      <c r="AY1156" s="66" t="s">
        <v>52</v>
      </c>
      <c r="AZ1156" s="66" t="s">
        <v>52</v>
      </c>
    </row>
    <row r="1157" spans="1:52" ht="30" hidden="1" customHeight="1" x14ac:dyDescent="0.3">
      <c r="A1157" s="75"/>
      <c r="B1157" s="75"/>
      <c r="C1157" s="75"/>
      <c r="D1157" s="75"/>
      <c r="E1157" s="80"/>
      <c r="F1157" s="79"/>
      <c r="G1157" s="80"/>
      <c r="H1157" s="79"/>
      <c r="I1157" s="80"/>
      <c r="J1157" s="79"/>
      <c r="K1157" s="80"/>
      <c r="L1157" s="79"/>
      <c r="M1157" s="75"/>
    </row>
    <row r="1158" spans="1:52" ht="30" hidden="1" customHeight="1" x14ac:dyDescent="0.3">
      <c r="A1158" s="230" t="s">
        <v>2356</v>
      </c>
      <c r="B1158" s="230"/>
      <c r="C1158" s="230"/>
      <c r="D1158" s="230"/>
      <c r="E1158" s="231"/>
      <c r="F1158" s="232"/>
      <c r="G1158" s="231"/>
      <c r="H1158" s="232"/>
      <c r="I1158" s="231"/>
      <c r="J1158" s="232"/>
      <c r="K1158" s="231"/>
      <c r="L1158" s="232"/>
      <c r="M1158" s="230"/>
      <c r="N1158" s="78" t="s">
        <v>2347</v>
      </c>
    </row>
    <row r="1159" spans="1:52" ht="30" hidden="1" customHeight="1" x14ac:dyDescent="0.3">
      <c r="A1159" s="65" t="s">
        <v>2358</v>
      </c>
      <c r="B1159" s="65" t="s">
        <v>2359</v>
      </c>
      <c r="C1159" s="65" t="s">
        <v>176</v>
      </c>
      <c r="D1159" s="75">
        <v>1</v>
      </c>
      <c r="E1159" s="80">
        <f>단가대비표!O444</f>
        <v>100200</v>
      </c>
      <c r="F1159" s="79">
        <f t="shared" ref="F1159:F1179" si="266">TRUNC(E1159*D1159,1)</f>
        <v>100200</v>
      </c>
      <c r="G1159" s="80">
        <f>단가대비표!P444</f>
        <v>0</v>
      </c>
      <c r="H1159" s="79">
        <f t="shared" ref="H1159:H1179" si="267">TRUNC(G1159*D1159,1)</f>
        <v>0</v>
      </c>
      <c r="I1159" s="80">
        <f>단가대비표!V444</f>
        <v>0</v>
      </c>
      <c r="J1159" s="79">
        <f t="shared" ref="J1159:J1179" si="268">TRUNC(I1159*D1159,1)</f>
        <v>0</v>
      </c>
      <c r="K1159" s="80">
        <f t="shared" ref="K1159:K1179" si="269">TRUNC(E1159+G1159+I1159,1)</f>
        <v>100200</v>
      </c>
      <c r="L1159" s="79">
        <f t="shared" ref="L1159:L1179" si="270">TRUNC(F1159+H1159+J1159,1)</f>
        <v>100200</v>
      </c>
      <c r="M1159" s="65" t="s">
        <v>52</v>
      </c>
      <c r="N1159" s="66" t="s">
        <v>2347</v>
      </c>
      <c r="O1159" s="66" t="s">
        <v>2360</v>
      </c>
      <c r="P1159" s="66" t="s">
        <v>64</v>
      </c>
      <c r="Q1159" s="66" t="s">
        <v>64</v>
      </c>
      <c r="R1159" s="66" t="s">
        <v>63</v>
      </c>
      <c r="S1159" s="76"/>
      <c r="T1159" s="76"/>
      <c r="U1159" s="76"/>
      <c r="V1159" s="76"/>
      <c r="W1159" s="76"/>
      <c r="X1159" s="76"/>
      <c r="Y1159" s="76"/>
      <c r="Z1159" s="76"/>
      <c r="AA1159" s="76"/>
      <c r="AB1159" s="76"/>
      <c r="AC1159" s="76"/>
      <c r="AD1159" s="76"/>
      <c r="AE1159" s="76"/>
      <c r="AF1159" s="76"/>
      <c r="AG1159" s="76"/>
      <c r="AH1159" s="76"/>
      <c r="AI1159" s="76"/>
      <c r="AJ1159" s="76"/>
      <c r="AK1159" s="76"/>
      <c r="AL1159" s="76"/>
      <c r="AM1159" s="76"/>
      <c r="AN1159" s="76"/>
      <c r="AO1159" s="76"/>
      <c r="AP1159" s="76"/>
      <c r="AQ1159" s="76"/>
      <c r="AR1159" s="76"/>
      <c r="AS1159" s="76"/>
      <c r="AT1159" s="76"/>
      <c r="AU1159" s="76"/>
      <c r="AV1159" s="66" t="s">
        <v>52</v>
      </c>
      <c r="AW1159" s="66" t="s">
        <v>2361</v>
      </c>
      <c r="AX1159" s="66" t="s">
        <v>52</v>
      </c>
      <c r="AY1159" s="66" t="s">
        <v>52</v>
      </c>
      <c r="AZ1159" s="66" t="s">
        <v>52</v>
      </c>
    </row>
    <row r="1160" spans="1:52" ht="30" hidden="1" customHeight="1" x14ac:dyDescent="0.3">
      <c r="A1160" s="65" t="s">
        <v>2362</v>
      </c>
      <c r="B1160" s="65" t="s">
        <v>2363</v>
      </c>
      <c r="C1160" s="65" t="s">
        <v>176</v>
      </c>
      <c r="D1160" s="75">
        <v>1</v>
      </c>
      <c r="E1160" s="80">
        <f>단가대비표!O445</f>
        <v>200000</v>
      </c>
      <c r="F1160" s="79">
        <f t="shared" si="266"/>
        <v>200000</v>
      </c>
      <c r="G1160" s="80">
        <f>단가대비표!P445</f>
        <v>0</v>
      </c>
      <c r="H1160" s="79">
        <f t="shared" si="267"/>
        <v>0</v>
      </c>
      <c r="I1160" s="80">
        <f>단가대비표!V445</f>
        <v>0</v>
      </c>
      <c r="J1160" s="79">
        <f t="shared" si="268"/>
        <v>0</v>
      </c>
      <c r="K1160" s="80">
        <f t="shared" si="269"/>
        <v>200000</v>
      </c>
      <c r="L1160" s="79">
        <f t="shared" si="270"/>
        <v>200000</v>
      </c>
      <c r="M1160" s="65" t="s">
        <v>52</v>
      </c>
      <c r="N1160" s="66" t="s">
        <v>2347</v>
      </c>
      <c r="O1160" s="66" t="s">
        <v>2364</v>
      </c>
      <c r="P1160" s="66" t="s">
        <v>64</v>
      </c>
      <c r="Q1160" s="66" t="s">
        <v>64</v>
      </c>
      <c r="R1160" s="66" t="s">
        <v>63</v>
      </c>
      <c r="S1160" s="76"/>
      <c r="T1160" s="76"/>
      <c r="U1160" s="76"/>
      <c r="V1160" s="76"/>
      <c r="W1160" s="76"/>
      <c r="X1160" s="76"/>
      <c r="Y1160" s="76"/>
      <c r="Z1160" s="76"/>
      <c r="AA1160" s="76"/>
      <c r="AB1160" s="76"/>
      <c r="AC1160" s="76"/>
      <c r="AD1160" s="76"/>
      <c r="AE1160" s="76"/>
      <c r="AF1160" s="76"/>
      <c r="AG1160" s="76"/>
      <c r="AH1160" s="76"/>
      <c r="AI1160" s="76"/>
      <c r="AJ1160" s="76"/>
      <c r="AK1160" s="76"/>
      <c r="AL1160" s="76"/>
      <c r="AM1160" s="76"/>
      <c r="AN1160" s="76"/>
      <c r="AO1160" s="76"/>
      <c r="AP1160" s="76"/>
      <c r="AQ1160" s="76"/>
      <c r="AR1160" s="76"/>
      <c r="AS1160" s="76"/>
      <c r="AT1160" s="76"/>
      <c r="AU1160" s="76"/>
      <c r="AV1160" s="66" t="s">
        <v>52</v>
      </c>
      <c r="AW1160" s="66" t="s">
        <v>2365</v>
      </c>
      <c r="AX1160" s="66" t="s">
        <v>52</v>
      </c>
      <c r="AY1160" s="66" t="s">
        <v>52</v>
      </c>
      <c r="AZ1160" s="66" t="s">
        <v>52</v>
      </c>
    </row>
    <row r="1161" spans="1:52" ht="30" hidden="1" customHeight="1" x14ac:dyDescent="0.3">
      <c r="A1161" s="65" t="s">
        <v>1412</v>
      </c>
      <c r="B1161" s="65" t="s">
        <v>2230</v>
      </c>
      <c r="C1161" s="65" t="s">
        <v>137</v>
      </c>
      <c r="D1161" s="75">
        <v>1</v>
      </c>
      <c r="E1161" s="80">
        <f>단가대비표!O446</f>
        <v>2990</v>
      </c>
      <c r="F1161" s="79">
        <f t="shared" si="266"/>
        <v>2990</v>
      </c>
      <c r="G1161" s="80">
        <f>단가대비표!P446</f>
        <v>0</v>
      </c>
      <c r="H1161" s="79">
        <f t="shared" si="267"/>
        <v>0</v>
      </c>
      <c r="I1161" s="80">
        <f>단가대비표!V446</f>
        <v>0</v>
      </c>
      <c r="J1161" s="79">
        <f t="shared" si="268"/>
        <v>0</v>
      </c>
      <c r="K1161" s="80">
        <f t="shared" si="269"/>
        <v>2990</v>
      </c>
      <c r="L1161" s="79">
        <f t="shared" si="270"/>
        <v>2990</v>
      </c>
      <c r="M1161" s="65" t="s">
        <v>52</v>
      </c>
      <c r="N1161" s="66" t="s">
        <v>2347</v>
      </c>
      <c r="O1161" s="66" t="s">
        <v>2366</v>
      </c>
      <c r="P1161" s="66" t="s">
        <v>64</v>
      </c>
      <c r="Q1161" s="66" t="s">
        <v>64</v>
      </c>
      <c r="R1161" s="66" t="s">
        <v>63</v>
      </c>
      <c r="S1161" s="76"/>
      <c r="T1161" s="76"/>
      <c r="U1161" s="76"/>
      <c r="V1161" s="76"/>
      <c r="W1161" s="76"/>
      <c r="X1161" s="76"/>
      <c r="Y1161" s="76"/>
      <c r="Z1161" s="76"/>
      <c r="AA1161" s="76"/>
      <c r="AB1161" s="76"/>
      <c r="AC1161" s="76"/>
      <c r="AD1161" s="76"/>
      <c r="AE1161" s="76"/>
      <c r="AF1161" s="76"/>
      <c r="AG1161" s="76"/>
      <c r="AH1161" s="76"/>
      <c r="AI1161" s="76"/>
      <c r="AJ1161" s="76"/>
      <c r="AK1161" s="76"/>
      <c r="AL1161" s="76"/>
      <c r="AM1161" s="76"/>
      <c r="AN1161" s="76"/>
      <c r="AO1161" s="76"/>
      <c r="AP1161" s="76"/>
      <c r="AQ1161" s="76"/>
      <c r="AR1161" s="76"/>
      <c r="AS1161" s="76"/>
      <c r="AT1161" s="76"/>
      <c r="AU1161" s="76"/>
      <c r="AV1161" s="66" t="s">
        <v>52</v>
      </c>
      <c r="AW1161" s="66" t="s">
        <v>2367</v>
      </c>
      <c r="AX1161" s="66" t="s">
        <v>52</v>
      </c>
      <c r="AY1161" s="66" t="s">
        <v>52</v>
      </c>
      <c r="AZ1161" s="66" t="s">
        <v>52</v>
      </c>
    </row>
    <row r="1162" spans="1:52" ht="30" hidden="1" customHeight="1" x14ac:dyDescent="0.3">
      <c r="A1162" s="65" t="s">
        <v>1412</v>
      </c>
      <c r="B1162" s="65" t="s">
        <v>2368</v>
      </c>
      <c r="C1162" s="65" t="s">
        <v>137</v>
      </c>
      <c r="D1162" s="75">
        <v>8</v>
      </c>
      <c r="E1162" s="80">
        <f>단가대비표!O447</f>
        <v>260</v>
      </c>
      <c r="F1162" s="79">
        <f t="shared" si="266"/>
        <v>2080</v>
      </c>
      <c r="G1162" s="80">
        <f>단가대비표!P447</f>
        <v>0</v>
      </c>
      <c r="H1162" s="79">
        <f t="shared" si="267"/>
        <v>0</v>
      </c>
      <c r="I1162" s="80">
        <f>단가대비표!V447</f>
        <v>0</v>
      </c>
      <c r="J1162" s="79">
        <f t="shared" si="268"/>
        <v>0</v>
      </c>
      <c r="K1162" s="80">
        <f t="shared" si="269"/>
        <v>260</v>
      </c>
      <c r="L1162" s="79">
        <f t="shared" si="270"/>
        <v>2080</v>
      </c>
      <c r="M1162" s="65" t="s">
        <v>52</v>
      </c>
      <c r="N1162" s="66" t="s">
        <v>2347</v>
      </c>
      <c r="O1162" s="66" t="s">
        <v>2369</v>
      </c>
      <c r="P1162" s="66" t="s">
        <v>64</v>
      </c>
      <c r="Q1162" s="66" t="s">
        <v>64</v>
      </c>
      <c r="R1162" s="66" t="s">
        <v>63</v>
      </c>
      <c r="S1162" s="76"/>
      <c r="T1162" s="76"/>
      <c r="U1162" s="76"/>
      <c r="V1162" s="76"/>
      <c r="W1162" s="76"/>
      <c r="X1162" s="76"/>
      <c r="Y1162" s="76"/>
      <c r="Z1162" s="76"/>
      <c r="AA1162" s="76"/>
      <c r="AB1162" s="76"/>
      <c r="AC1162" s="76"/>
      <c r="AD1162" s="76"/>
      <c r="AE1162" s="76"/>
      <c r="AF1162" s="76"/>
      <c r="AG1162" s="76"/>
      <c r="AH1162" s="76"/>
      <c r="AI1162" s="76"/>
      <c r="AJ1162" s="76"/>
      <c r="AK1162" s="76"/>
      <c r="AL1162" s="76"/>
      <c r="AM1162" s="76"/>
      <c r="AN1162" s="76"/>
      <c r="AO1162" s="76"/>
      <c r="AP1162" s="76"/>
      <c r="AQ1162" s="76"/>
      <c r="AR1162" s="76"/>
      <c r="AS1162" s="76"/>
      <c r="AT1162" s="76"/>
      <c r="AU1162" s="76"/>
      <c r="AV1162" s="66" t="s">
        <v>52</v>
      </c>
      <c r="AW1162" s="66" t="s">
        <v>2370</v>
      </c>
      <c r="AX1162" s="66" t="s">
        <v>52</v>
      </c>
      <c r="AY1162" s="66" t="s">
        <v>52</v>
      </c>
      <c r="AZ1162" s="66" t="s">
        <v>52</v>
      </c>
    </row>
    <row r="1163" spans="1:52" ht="30" hidden="1" customHeight="1" x14ac:dyDescent="0.3">
      <c r="A1163" s="65" t="s">
        <v>1405</v>
      </c>
      <c r="B1163" s="65" t="s">
        <v>2371</v>
      </c>
      <c r="C1163" s="65" t="s">
        <v>137</v>
      </c>
      <c r="D1163" s="75">
        <v>1</v>
      </c>
      <c r="E1163" s="80">
        <f>단가대비표!O448</f>
        <v>5690</v>
      </c>
      <c r="F1163" s="79">
        <f t="shared" si="266"/>
        <v>5690</v>
      </c>
      <c r="G1163" s="80">
        <f>단가대비표!P448</f>
        <v>0</v>
      </c>
      <c r="H1163" s="79">
        <f t="shared" si="267"/>
        <v>0</v>
      </c>
      <c r="I1163" s="80">
        <f>단가대비표!V448</f>
        <v>0</v>
      </c>
      <c r="J1163" s="79">
        <f t="shared" si="268"/>
        <v>0</v>
      </c>
      <c r="K1163" s="80">
        <f t="shared" si="269"/>
        <v>5690</v>
      </c>
      <c r="L1163" s="79">
        <f t="shared" si="270"/>
        <v>5690</v>
      </c>
      <c r="M1163" s="65" t="s">
        <v>52</v>
      </c>
      <c r="N1163" s="66" t="s">
        <v>2347</v>
      </c>
      <c r="O1163" s="66" t="s">
        <v>2372</v>
      </c>
      <c r="P1163" s="66" t="s">
        <v>64</v>
      </c>
      <c r="Q1163" s="66" t="s">
        <v>64</v>
      </c>
      <c r="R1163" s="66" t="s">
        <v>63</v>
      </c>
      <c r="S1163" s="76"/>
      <c r="T1163" s="76"/>
      <c r="U1163" s="76"/>
      <c r="V1163" s="76"/>
      <c r="W1163" s="76"/>
      <c r="X1163" s="76"/>
      <c r="Y1163" s="76"/>
      <c r="Z1163" s="76"/>
      <c r="AA1163" s="76"/>
      <c r="AB1163" s="76"/>
      <c r="AC1163" s="76"/>
      <c r="AD1163" s="76"/>
      <c r="AE1163" s="76"/>
      <c r="AF1163" s="76"/>
      <c r="AG1163" s="76"/>
      <c r="AH1163" s="76"/>
      <c r="AI1163" s="76"/>
      <c r="AJ1163" s="76"/>
      <c r="AK1163" s="76"/>
      <c r="AL1163" s="76"/>
      <c r="AM1163" s="76"/>
      <c r="AN1163" s="76"/>
      <c r="AO1163" s="76"/>
      <c r="AP1163" s="76"/>
      <c r="AQ1163" s="76"/>
      <c r="AR1163" s="76"/>
      <c r="AS1163" s="76"/>
      <c r="AT1163" s="76"/>
      <c r="AU1163" s="76"/>
      <c r="AV1163" s="66" t="s">
        <v>52</v>
      </c>
      <c r="AW1163" s="66" t="s">
        <v>2373</v>
      </c>
      <c r="AX1163" s="66" t="s">
        <v>52</v>
      </c>
      <c r="AY1163" s="66" t="s">
        <v>52</v>
      </c>
      <c r="AZ1163" s="66" t="s">
        <v>52</v>
      </c>
    </row>
    <row r="1164" spans="1:52" ht="30" hidden="1" customHeight="1" x14ac:dyDescent="0.3">
      <c r="A1164" s="65" t="s">
        <v>2374</v>
      </c>
      <c r="B1164" s="65" t="s">
        <v>2375</v>
      </c>
      <c r="C1164" s="65" t="s">
        <v>137</v>
      </c>
      <c r="D1164" s="75">
        <v>2</v>
      </c>
      <c r="E1164" s="80">
        <f>단가대비표!O449</f>
        <v>230</v>
      </c>
      <c r="F1164" s="79">
        <f t="shared" si="266"/>
        <v>460</v>
      </c>
      <c r="G1164" s="80">
        <f>단가대비표!P449</f>
        <v>0</v>
      </c>
      <c r="H1164" s="79">
        <f t="shared" si="267"/>
        <v>0</v>
      </c>
      <c r="I1164" s="80">
        <f>단가대비표!V449</f>
        <v>0</v>
      </c>
      <c r="J1164" s="79">
        <f t="shared" si="268"/>
        <v>0</v>
      </c>
      <c r="K1164" s="80">
        <f t="shared" si="269"/>
        <v>230</v>
      </c>
      <c r="L1164" s="79">
        <f t="shared" si="270"/>
        <v>460</v>
      </c>
      <c r="M1164" s="65" t="s">
        <v>52</v>
      </c>
      <c r="N1164" s="66" t="s">
        <v>2347</v>
      </c>
      <c r="O1164" s="66" t="s">
        <v>2376</v>
      </c>
      <c r="P1164" s="66" t="s">
        <v>64</v>
      </c>
      <c r="Q1164" s="66" t="s">
        <v>64</v>
      </c>
      <c r="R1164" s="66" t="s">
        <v>63</v>
      </c>
      <c r="S1164" s="76"/>
      <c r="T1164" s="76"/>
      <c r="U1164" s="76"/>
      <c r="V1164" s="76"/>
      <c r="W1164" s="76"/>
      <c r="X1164" s="76"/>
      <c r="Y1164" s="76"/>
      <c r="Z1164" s="76"/>
      <c r="AA1164" s="76"/>
      <c r="AB1164" s="76"/>
      <c r="AC1164" s="76"/>
      <c r="AD1164" s="76"/>
      <c r="AE1164" s="76"/>
      <c r="AF1164" s="76"/>
      <c r="AG1164" s="76"/>
      <c r="AH1164" s="76"/>
      <c r="AI1164" s="76"/>
      <c r="AJ1164" s="76"/>
      <c r="AK1164" s="76"/>
      <c r="AL1164" s="76"/>
      <c r="AM1164" s="76"/>
      <c r="AN1164" s="76"/>
      <c r="AO1164" s="76"/>
      <c r="AP1164" s="76"/>
      <c r="AQ1164" s="76"/>
      <c r="AR1164" s="76"/>
      <c r="AS1164" s="76"/>
      <c r="AT1164" s="76"/>
      <c r="AU1164" s="76"/>
      <c r="AV1164" s="66" t="s">
        <v>52</v>
      </c>
      <c r="AW1164" s="66" t="s">
        <v>2377</v>
      </c>
      <c r="AX1164" s="66" t="s">
        <v>52</v>
      </c>
      <c r="AY1164" s="66" t="s">
        <v>52</v>
      </c>
      <c r="AZ1164" s="66" t="s">
        <v>52</v>
      </c>
    </row>
    <row r="1165" spans="1:52" ht="30" hidden="1" customHeight="1" x14ac:dyDescent="0.3">
      <c r="A1165" s="65" t="s">
        <v>1511</v>
      </c>
      <c r="B1165" s="65" t="s">
        <v>2378</v>
      </c>
      <c r="C1165" s="65" t="s">
        <v>137</v>
      </c>
      <c r="D1165" s="75">
        <v>8</v>
      </c>
      <c r="E1165" s="80">
        <f>단가대비표!O450</f>
        <v>6050</v>
      </c>
      <c r="F1165" s="79">
        <f t="shared" si="266"/>
        <v>48400</v>
      </c>
      <c r="G1165" s="80">
        <f>단가대비표!P450</f>
        <v>0</v>
      </c>
      <c r="H1165" s="79">
        <f t="shared" si="267"/>
        <v>0</v>
      </c>
      <c r="I1165" s="80">
        <f>단가대비표!V450</f>
        <v>0</v>
      </c>
      <c r="J1165" s="79">
        <f t="shared" si="268"/>
        <v>0</v>
      </c>
      <c r="K1165" s="80">
        <f t="shared" si="269"/>
        <v>6050</v>
      </c>
      <c r="L1165" s="79">
        <f t="shared" si="270"/>
        <v>48400</v>
      </c>
      <c r="M1165" s="65" t="s">
        <v>52</v>
      </c>
      <c r="N1165" s="66" t="s">
        <v>2347</v>
      </c>
      <c r="O1165" s="66" t="s">
        <v>2379</v>
      </c>
      <c r="P1165" s="66" t="s">
        <v>64</v>
      </c>
      <c r="Q1165" s="66" t="s">
        <v>64</v>
      </c>
      <c r="R1165" s="66" t="s">
        <v>63</v>
      </c>
      <c r="S1165" s="76"/>
      <c r="T1165" s="76"/>
      <c r="U1165" s="76"/>
      <c r="V1165" s="76"/>
      <c r="W1165" s="76"/>
      <c r="X1165" s="76"/>
      <c r="Y1165" s="76"/>
      <c r="Z1165" s="76"/>
      <c r="AA1165" s="76"/>
      <c r="AB1165" s="76"/>
      <c r="AC1165" s="76"/>
      <c r="AD1165" s="76"/>
      <c r="AE1165" s="76"/>
      <c r="AF1165" s="76"/>
      <c r="AG1165" s="76"/>
      <c r="AH1165" s="76"/>
      <c r="AI1165" s="76"/>
      <c r="AJ1165" s="76"/>
      <c r="AK1165" s="76"/>
      <c r="AL1165" s="76"/>
      <c r="AM1165" s="76"/>
      <c r="AN1165" s="76"/>
      <c r="AO1165" s="76"/>
      <c r="AP1165" s="76"/>
      <c r="AQ1165" s="76"/>
      <c r="AR1165" s="76"/>
      <c r="AS1165" s="76"/>
      <c r="AT1165" s="76"/>
      <c r="AU1165" s="76"/>
      <c r="AV1165" s="66" t="s">
        <v>52</v>
      </c>
      <c r="AW1165" s="66" t="s">
        <v>2380</v>
      </c>
      <c r="AX1165" s="66" t="s">
        <v>52</v>
      </c>
      <c r="AY1165" s="66" t="s">
        <v>52</v>
      </c>
      <c r="AZ1165" s="66" t="s">
        <v>52</v>
      </c>
    </row>
    <row r="1166" spans="1:52" ht="30" hidden="1" customHeight="1" x14ac:dyDescent="0.3">
      <c r="A1166" s="65" t="s">
        <v>2239</v>
      </c>
      <c r="B1166" s="65" t="s">
        <v>2240</v>
      </c>
      <c r="C1166" s="65" t="s">
        <v>137</v>
      </c>
      <c r="D1166" s="75">
        <v>2</v>
      </c>
      <c r="E1166" s="80">
        <f>단가대비표!O451</f>
        <v>8310</v>
      </c>
      <c r="F1166" s="79">
        <f t="shared" si="266"/>
        <v>16620</v>
      </c>
      <c r="G1166" s="80">
        <f>단가대비표!P451</f>
        <v>0</v>
      </c>
      <c r="H1166" s="79">
        <f t="shared" si="267"/>
        <v>0</v>
      </c>
      <c r="I1166" s="80">
        <f>단가대비표!V451</f>
        <v>0</v>
      </c>
      <c r="J1166" s="79">
        <f t="shared" si="268"/>
        <v>0</v>
      </c>
      <c r="K1166" s="80">
        <f t="shared" si="269"/>
        <v>8310</v>
      </c>
      <c r="L1166" s="79">
        <f t="shared" si="270"/>
        <v>16620</v>
      </c>
      <c r="M1166" s="65" t="s">
        <v>52</v>
      </c>
      <c r="N1166" s="66" t="s">
        <v>2347</v>
      </c>
      <c r="O1166" s="66" t="s">
        <v>2381</v>
      </c>
      <c r="P1166" s="66" t="s">
        <v>64</v>
      </c>
      <c r="Q1166" s="66" t="s">
        <v>64</v>
      </c>
      <c r="R1166" s="66" t="s">
        <v>63</v>
      </c>
      <c r="S1166" s="76"/>
      <c r="T1166" s="76"/>
      <c r="U1166" s="76"/>
      <c r="V1166" s="76"/>
      <c r="W1166" s="76"/>
      <c r="X1166" s="76"/>
      <c r="Y1166" s="76"/>
      <c r="Z1166" s="76"/>
      <c r="AA1166" s="76"/>
      <c r="AB1166" s="76"/>
      <c r="AC1166" s="76"/>
      <c r="AD1166" s="76"/>
      <c r="AE1166" s="76"/>
      <c r="AF1166" s="76"/>
      <c r="AG1166" s="76"/>
      <c r="AH1166" s="76"/>
      <c r="AI1166" s="76"/>
      <c r="AJ1166" s="76"/>
      <c r="AK1166" s="76"/>
      <c r="AL1166" s="76"/>
      <c r="AM1166" s="76"/>
      <c r="AN1166" s="76"/>
      <c r="AO1166" s="76"/>
      <c r="AP1166" s="76"/>
      <c r="AQ1166" s="76"/>
      <c r="AR1166" s="76"/>
      <c r="AS1166" s="76"/>
      <c r="AT1166" s="76"/>
      <c r="AU1166" s="76"/>
      <c r="AV1166" s="66" t="s">
        <v>52</v>
      </c>
      <c r="AW1166" s="66" t="s">
        <v>2382</v>
      </c>
      <c r="AX1166" s="66" t="s">
        <v>52</v>
      </c>
      <c r="AY1166" s="66" t="s">
        <v>52</v>
      </c>
      <c r="AZ1166" s="66" t="s">
        <v>52</v>
      </c>
    </row>
    <row r="1167" spans="1:52" ht="30" hidden="1" customHeight="1" x14ac:dyDescent="0.3">
      <c r="A1167" s="65" t="s">
        <v>2383</v>
      </c>
      <c r="B1167" s="65" t="s">
        <v>2240</v>
      </c>
      <c r="C1167" s="65" t="s">
        <v>137</v>
      </c>
      <c r="D1167" s="75">
        <v>2</v>
      </c>
      <c r="E1167" s="80">
        <f>단가대비표!O452</f>
        <v>8310</v>
      </c>
      <c r="F1167" s="79">
        <f t="shared" si="266"/>
        <v>16620</v>
      </c>
      <c r="G1167" s="80">
        <f>단가대비표!P452</f>
        <v>0</v>
      </c>
      <c r="H1167" s="79">
        <f t="shared" si="267"/>
        <v>0</v>
      </c>
      <c r="I1167" s="80">
        <f>단가대비표!V452</f>
        <v>0</v>
      </c>
      <c r="J1167" s="79">
        <f t="shared" si="268"/>
        <v>0</v>
      </c>
      <c r="K1167" s="80">
        <f t="shared" si="269"/>
        <v>8310</v>
      </c>
      <c r="L1167" s="79">
        <f t="shared" si="270"/>
        <v>16620</v>
      </c>
      <c r="M1167" s="65" t="s">
        <v>52</v>
      </c>
      <c r="N1167" s="66" t="s">
        <v>2347</v>
      </c>
      <c r="O1167" s="66" t="s">
        <v>2384</v>
      </c>
      <c r="P1167" s="66" t="s">
        <v>64</v>
      </c>
      <c r="Q1167" s="66" t="s">
        <v>64</v>
      </c>
      <c r="R1167" s="66" t="s">
        <v>63</v>
      </c>
      <c r="S1167" s="76"/>
      <c r="T1167" s="76"/>
      <c r="U1167" s="76"/>
      <c r="V1167" s="76"/>
      <c r="W1167" s="76"/>
      <c r="X1167" s="76"/>
      <c r="Y1167" s="76"/>
      <c r="Z1167" s="76"/>
      <c r="AA1167" s="76"/>
      <c r="AB1167" s="76"/>
      <c r="AC1167" s="76"/>
      <c r="AD1167" s="76"/>
      <c r="AE1167" s="76"/>
      <c r="AF1167" s="76"/>
      <c r="AG1167" s="76"/>
      <c r="AH1167" s="76"/>
      <c r="AI1167" s="76"/>
      <c r="AJ1167" s="76"/>
      <c r="AK1167" s="76"/>
      <c r="AL1167" s="76"/>
      <c r="AM1167" s="76"/>
      <c r="AN1167" s="76"/>
      <c r="AO1167" s="76"/>
      <c r="AP1167" s="76"/>
      <c r="AQ1167" s="76"/>
      <c r="AR1167" s="76"/>
      <c r="AS1167" s="76"/>
      <c r="AT1167" s="76"/>
      <c r="AU1167" s="76"/>
      <c r="AV1167" s="66" t="s">
        <v>52</v>
      </c>
      <c r="AW1167" s="66" t="s">
        <v>2385</v>
      </c>
      <c r="AX1167" s="66" t="s">
        <v>52</v>
      </c>
      <c r="AY1167" s="66" t="s">
        <v>52</v>
      </c>
      <c r="AZ1167" s="66" t="s">
        <v>52</v>
      </c>
    </row>
    <row r="1168" spans="1:52" ht="30" hidden="1" customHeight="1" x14ac:dyDescent="0.3">
      <c r="A1168" s="65" t="s">
        <v>1515</v>
      </c>
      <c r="B1168" s="65" t="s">
        <v>2386</v>
      </c>
      <c r="C1168" s="65" t="s">
        <v>692</v>
      </c>
      <c r="D1168" s="75">
        <v>0.21</v>
      </c>
      <c r="E1168" s="80">
        <f>단가대비표!O453</f>
        <v>14400</v>
      </c>
      <c r="F1168" s="79">
        <f t="shared" si="266"/>
        <v>3024</v>
      </c>
      <c r="G1168" s="80">
        <f>단가대비표!P453</f>
        <v>0</v>
      </c>
      <c r="H1168" s="79">
        <f t="shared" si="267"/>
        <v>0</v>
      </c>
      <c r="I1168" s="80">
        <f>단가대비표!V453</f>
        <v>0</v>
      </c>
      <c r="J1168" s="79">
        <f t="shared" si="268"/>
        <v>0</v>
      </c>
      <c r="K1168" s="80">
        <f t="shared" si="269"/>
        <v>14400</v>
      </c>
      <c r="L1168" s="79">
        <f t="shared" si="270"/>
        <v>3024</v>
      </c>
      <c r="M1168" s="65" t="s">
        <v>52</v>
      </c>
      <c r="N1168" s="66" t="s">
        <v>2347</v>
      </c>
      <c r="O1168" s="66" t="s">
        <v>2387</v>
      </c>
      <c r="P1168" s="66" t="s">
        <v>64</v>
      </c>
      <c r="Q1168" s="66" t="s">
        <v>64</v>
      </c>
      <c r="R1168" s="66" t="s">
        <v>63</v>
      </c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  <c r="AF1168" s="76"/>
      <c r="AG1168" s="76"/>
      <c r="AH1168" s="76"/>
      <c r="AI1168" s="76"/>
      <c r="AJ1168" s="76"/>
      <c r="AK1168" s="76"/>
      <c r="AL1168" s="76"/>
      <c r="AM1168" s="76"/>
      <c r="AN1168" s="76"/>
      <c r="AO1168" s="76"/>
      <c r="AP1168" s="76"/>
      <c r="AQ1168" s="76"/>
      <c r="AR1168" s="76"/>
      <c r="AS1168" s="76"/>
      <c r="AT1168" s="76"/>
      <c r="AU1168" s="76"/>
      <c r="AV1168" s="66" t="s">
        <v>52</v>
      </c>
      <c r="AW1168" s="66" t="s">
        <v>2388</v>
      </c>
      <c r="AX1168" s="66" t="s">
        <v>52</v>
      </c>
      <c r="AY1168" s="66" t="s">
        <v>52</v>
      </c>
      <c r="AZ1168" s="66" t="s">
        <v>52</v>
      </c>
    </row>
    <row r="1169" spans="1:52" ht="30" hidden="1" customHeight="1" x14ac:dyDescent="0.3">
      <c r="A1169" s="65" t="s">
        <v>1444</v>
      </c>
      <c r="B1169" s="65" t="s">
        <v>2049</v>
      </c>
      <c r="C1169" s="65" t="s">
        <v>734</v>
      </c>
      <c r="D1169" s="75">
        <v>1.4</v>
      </c>
      <c r="E1169" s="80">
        <f>단가대비표!O454</f>
        <v>8326</v>
      </c>
      <c r="F1169" s="79">
        <f t="shared" si="266"/>
        <v>11656.4</v>
      </c>
      <c r="G1169" s="80">
        <f>단가대비표!P454</f>
        <v>0</v>
      </c>
      <c r="H1169" s="79">
        <f t="shared" si="267"/>
        <v>0</v>
      </c>
      <c r="I1169" s="80">
        <f>단가대비표!V454</f>
        <v>0</v>
      </c>
      <c r="J1169" s="79">
        <f t="shared" si="268"/>
        <v>0</v>
      </c>
      <c r="K1169" s="80">
        <f t="shared" si="269"/>
        <v>8326</v>
      </c>
      <c r="L1169" s="79">
        <f t="shared" si="270"/>
        <v>11656.4</v>
      </c>
      <c r="M1169" s="65" t="s">
        <v>52</v>
      </c>
      <c r="N1169" s="66" t="s">
        <v>2347</v>
      </c>
      <c r="O1169" s="66" t="s">
        <v>2389</v>
      </c>
      <c r="P1169" s="66" t="s">
        <v>64</v>
      </c>
      <c r="Q1169" s="66" t="s">
        <v>64</v>
      </c>
      <c r="R1169" s="66" t="s">
        <v>63</v>
      </c>
      <c r="S1169" s="76"/>
      <c r="T1169" s="76"/>
      <c r="U1169" s="76"/>
      <c r="V1169" s="76"/>
      <c r="W1169" s="76"/>
      <c r="X1169" s="76"/>
      <c r="Y1169" s="76"/>
      <c r="Z1169" s="76"/>
      <c r="AA1169" s="76"/>
      <c r="AB1169" s="76"/>
      <c r="AC1169" s="76"/>
      <c r="AD1169" s="76"/>
      <c r="AE1169" s="76"/>
      <c r="AF1169" s="76"/>
      <c r="AG1169" s="76"/>
      <c r="AH1169" s="76"/>
      <c r="AI1169" s="76"/>
      <c r="AJ1169" s="76"/>
      <c r="AK1169" s="76"/>
      <c r="AL1169" s="76"/>
      <c r="AM1169" s="76"/>
      <c r="AN1169" s="76"/>
      <c r="AO1169" s="76"/>
      <c r="AP1169" s="76"/>
      <c r="AQ1169" s="76"/>
      <c r="AR1169" s="76"/>
      <c r="AS1169" s="76"/>
      <c r="AT1169" s="76"/>
      <c r="AU1169" s="76"/>
      <c r="AV1169" s="66" t="s">
        <v>52</v>
      </c>
      <c r="AW1169" s="66" t="s">
        <v>2390</v>
      </c>
      <c r="AX1169" s="66" t="s">
        <v>52</v>
      </c>
      <c r="AY1169" s="66" t="s">
        <v>52</v>
      </c>
      <c r="AZ1169" s="66" t="s">
        <v>52</v>
      </c>
    </row>
    <row r="1170" spans="1:52" ht="30" hidden="1" customHeight="1" x14ac:dyDescent="0.3">
      <c r="A1170" s="65" t="s">
        <v>2048</v>
      </c>
      <c r="B1170" s="65" t="s">
        <v>2049</v>
      </c>
      <c r="C1170" s="65" t="s">
        <v>734</v>
      </c>
      <c r="D1170" s="75">
        <v>1.44</v>
      </c>
      <c r="E1170" s="80">
        <f>단가대비표!O455</f>
        <v>8326</v>
      </c>
      <c r="F1170" s="79">
        <f t="shared" si="266"/>
        <v>11989.4</v>
      </c>
      <c r="G1170" s="80">
        <f>단가대비표!P455</f>
        <v>0</v>
      </c>
      <c r="H1170" s="79">
        <f t="shared" si="267"/>
        <v>0</v>
      </c>
      <c r="I1170" s="80">
        <f>단가대비표!V455</f>
        <v>0</v>
      </c>
      <c r="J1170" s="79">
        <f t="shared" si="268"/>
        <v>0</v>
      </c>
      <c r="K1170" s="80">
        <f t="shared" si="269"/>
        <v>8326</v>
      </c>
      <c r="L1170" s="79">
        <f t="shared" si="270"/>
        <v>11989.4</v>
      </c>
      <c r="M1170" s="65" t="s">
        <v>52</v>
      </c>
      <c r="N1170" s="66" t="s">
        <v>2347</v>
      </c>
      <c r="O1170" s="66" t="s">
        <v>2391</v>
      </c>
      <c r="P1170" s="66" t="s">
        <v>64</v>
      </c>
      <c r="Q1170" s="66" t="s">
        <v>64</v>
      </c>
      <c r="R1170" s="66" t="s">
        <v>63</v>
      </c>
      <c r="S1170" s="76"/>
      <c r="T1170" s="76"/>
      <c r="U1170" s="76"/>
      <c r="V1170" s="76"/>
      <c r="W1170" s="76"/>
      <c r="X1170" s="76"/>
      <c r="Y1170" s="76"/>
      <c r="Z1170" s="76"/>
      <c r="AA1170" s="76"/>
      <c r="AB1170" s="76"/>
      <c r="AC1170" s="76"/>
      <c r="AD1170" s="76"/>
      <c r="AE1170" s="76"/>
      <c r="AF1170" s="76"/>
      <c r="AG1170" s="76"/>
      <c r="AH1170" s="76"/>
      <c r="AI1170" s="76"/>
      <c r="AJ1170" s="76"/>
      <c r="AK1170" s="76"/>
      <c r="AL1170" s="76"/>
      <c r="AM1170" s="76"/>
      <c r="AN1170" s="76"/>
      <c r="AO1170" s="76"/>
      <c r="AP1170" s="76"/>
      <c r="AQ1170" s="76"/>
      <c r="AR1170" s="76"/>
      <c r="AS1170" s="76"/>
      <c r="AT1170" s="76"/>
      <c r="AU1170" s="76"/>
      <c r="AV1170" s="66" t="s">
        <v>52</v>
      </c>
      <c r="AW1170" s="66" t="s">
        <v>2392</v>
      </c>
      <c r="AX1170" s="66" t="s">
        <v>52</v>
      </c>
      <c r="AY1170" s="66" t="s">
        <v>52</v>
      </c>
      <c r="AZ1170" s="66" t="s">
        <v>52</v>
      </c>
    </row>
    <row r="1171" spans="1:52" ht="30" hidden="1" customHeight="1" x14ac:dyDescent="0.3">
      <c r="A1171" s="65" t="s">
        <v>1448</v>
      </c>
      <c r="B1171" s="65" t="s">
        <v>2045</v>
      </c>
      <c r="C1171" s="65" t="s">
        <v>734</v>
      </c>
      <c r="D1171" s="75">
        <v>2.84</v>
      </c>
      <c r="E1171" s="80">
        <f>단가대비표!O456</f>
        <v>1590</v>
      </c>
      <c r="F1171" s="79">
        <f t="shared" si="266"/>
        <v>4515.6000000000004</v>
      </c>
      <c r="G1171" s="80">
        <f>단가대비표!P456</f>
        <v>0</v>
      </c>
      <c r="H1171" s="79">
        <f t="shared" si="267"/>
        <v>0</v>
      </c>
      <c r="I1171" s="80">
        <f>단가대비표!V456</f>
        <v>0</v>
      </c>
      <c r="J1171" s="79">
        <f t="shared" si="268"/>
        <v>0</v>
      </c>
      <c r="K1171" s="80">
        <f t="shared" si="269"/>
        <v>1590</v>
      </c>
      <c r="L1171" s="79">
        <f t="shared" si="270"/>
        <v>4515.6000000000004</v>
      </c>
      <c r="M1171" s="65" t="s">
        <v>52</v>
      </c>
      <c r="N1171" s="66" t="s">
        <v>2347</v>
      </c>
      <c r="O1171" s="66" t="s">
        <v>2393</v>
      </c>
      <c r="P1171" s="66" t="s">
        <v>64</v>
      </c>
      <c r="Q1171" s="66" t="s">
        <v>64</v>
      </c>
      <c r="R1171" s="66" t="s">
        <v>63</v>
      </c>
      <c r="S1171" s="76"/>
      <c r="T1171" s="76"/>
      <c r="U1171" s="76"/>
      <c r="V1171" s="76"/>
      <c r="W1171" s="76"/>
      <c r="X1171" s="76"/>
      <c r="Y1171" s="76"/>
      <c r="Z1171" s="76"/>
      <c r="AA1171" s="76"/>
      <c r="AB1171" s="76"/>
      <c r="AC1171" s="76"/>
      <c r="AD1171" s="76"/>
      <c r="AE1171" s="76"/>
      <c r="AF1171" s="76"/>
      <c r="AG1171" s="76"/>
      <c r="AH1171" s="76"/>
      <c r="AI1171" s="76"/>
      <c r="AJ1171" s="76"/>
      <c r="AK1171" s="76"/>
      <c r="AL1171" s="76"/>
      <c r="AM1171" s="76"/>
      <c r="AN1171" s="76"/>
      <c r="AO1171" s="76"/>
      <c r="AP1171" s="76"/>
      <c r="AQ1171" s="76"/>
      <c r="AR1171" s="76"/>
      <c r="AS1171" s="76"/>
      <c r="AT1171" s="76"/>
      <c r="AU1171" s="76"/>
      <c r="AV1171" s="66" t="s">
        <v>52</v>
      </c>
      <c r="AW1171" s="66" t="s">
        <v>2394</v>
      </c>
      <c r="AX1171" s="66" t="s">
        <v>52</v>
      </c>
      <c r="AY1171" s="66" t="s">
        <v>52</v>
      </c>
      <c r="AZ1171" s="66" t="s">
        <v>52</v>
      </c>
    </row>
    <row r="1172" spans="1:52" ht="30" hidden="1" customHeight="1" x14ac:dyDescent="0.3">
      <c r="A1172" s="65" t="s">
        <v>2395</v>
      </c>
      <c r="B1172" s="65" t="s">
        <v>52</v>
      </c>
      <c r="C1172" s="65" t="s">
        <v>1454</v>
      </c>
      <c r="D1172" s="75">
        <v>1.1299999999999999</v>
      </c>
      <c r="E1172" s="80">
        <f>단가대비표!O457</f>
        <v>1980</v>
      </c>
      <c r="F1172" s="79">
        <f t="shared" si="266"/>
        <v>2237.4</v>
      </c>
      <c r="G1172" s="80">
        <f>단가대비표!P457</f>
        <v>0</v>
      </c>
      <c r="H1172" s="79">
        <f t="shared" si="267"/>
        <v>0</v>
      </c>
      <c r="I1172" s="80">
        <f>단가대비표!V457</f>
        <v>0</v>
      </c>
      <c r="J1172" s="79">
        <f t="shared" si="268"/>
        <v>0</v>
      </c>
      <c r="K1172" s="80">
        <f t="shared" si="269"/>
        <v>1980</v>
      </c>
      <c r="L1172" s="79">
        <f t="shared" si="270"/>
        <v>2237.4</v>
      </c>
      <c r="M1172" s="65" t="s">
        <v>52</v>
      </c>
      <c r="N1172" s="66" t="s">
        <v>2347</v>
      </c>
      <c r="O1172" s="66" t="s">
        <v>2396</v>
      </c>
      <c r="P1172" s="66" t="s">
        <v>64</v>
      </c>
      <c r="Q1172" s="66" t="s">
        <v>64</v>
      </c>
      <c r="R1172" s="66" t="s">
        <v>63</v>
      </c>
      <c r="S1172" s="76"/>
      <c r="T1172" s="76"/>
      <c r="U1172" s="76"/>
      <c r="V1172" s="76"/>
      <c r="W1172" s="76"/>
      <c r="X1172" s="76"/>
      <c r="Y1172" s="76"/>
      <c r="Z1172" s="76"/>
      <c r="AA1172" s="76"/>
      <c r="AB1172" s="76"/>
      <c r="AC1172" s="76"/>
      <c r="AD1172" s="76"/>
      <c r="AE1172" s="76"/>
      <c r="AF1172" s="76"/>
      <c r="AG1172" s="76"/>
      <c r="AH1172" s="76"/>
      <c r="AI1172" s="76"/>
      <c r="AJ1172" s="76"/>
      <c r="AK1172" s="76"/>
      <c r="AL1172" s="76"/>
      <c r="AM1172" s="76"/>
      <c r="AN1172" s="76"/>
      <c r="AO1172" s="76"/>
      <c r="AP1172" s="76"/>
      <c r="AQ1172" s="76"/>
      <c r="AR1172" s="76"/>
      <c r="AS1172" s="76"/>
      <c r="AT1172" s="76"/>
      <c r="AU1172" s="76"/>
      <c r="AV1172" s="66" t="s">
        <v>52</v>
      </c>
      <c r="AW1172" s="66" t="s">
        <v>2397</v>
      </c>
      <c r="AX1172" s="66" t="s">
        <v>52</v>
      </c>
      <c r="AY1172" s="66" t="s">
        <v>52</v>
      </c>
      <c r="AZ1172" s="66" t="s">
        <v>52</v>
      </c>
    </row>
    <row r="1173" spans="1:52" ht="30" hidden="1" customHeight="1" x14ac:dyDescent="0.3">
      <c r="A1173" s="65" t="s">
        <v>2082</v>
      </c>
      <c r="B1173" s="65" t="s">
        <v>2089</v>
      </c>
      <c r="C1173" s="65" t="s">
        <v>137</v>
      </c>
      <c r="D1173" s="75">
        <v>1</v>
      </c>
      <c r="E1173" s="80">
        <f>단가대비표!O458</f>
        <v>55000</v>
      </c>
      <c r="F1173" s="79">
        <f t="shared" si="266"/>
        <v>55000</v>
      </c>
      <c r="G1173" s="80">
        <f>단가대비표!P458</f>
        <v>0</v>
      </c>
      <c r="H1173" s="79">
        <f t="shared" si="267"/>
        <v>0</v>
      </c>
      <c r="I1173" s="80">
        <f>단가대비표!V458</f>
        <v>0</v>
      </c>
      <c r="J1173" s="79">
        <f t="shared" si="268"/>
        <v>0</v>
      </c>
      <c r="K1173" s="80">
        <f t="shared" si="269"/>
        <v>55000</v>
      </c>
      <c r="L1173" s="79">
        <f t="shared" si="270"/>
        <v>55000</v>
      </c>
      <c r="M1173" s="65" t="s">
        <v>52</v>
      </c>
      <c r="N1173" s="66" t="s">
        <v>2347</v>
      </c>
      <c r="O1173" s="66" t="s">
        <v>2398</v>
      </c>
      <c r="P1173" s="66" t="s">
        <v>64</v>
      </c>
      <c r="Q1173" s="66" t="s">
        <v>64</v>
      </c>
      <c r="R1173" s="66" t="s">
        <v>63</v>
      </c>
      <c r="S1173" s="76"/>
      <c r="T1173" s="76"/>
      <c r="U1173" s="76"/>
      <c r="V1173" s="76"/>
      <c r="W1173" s="76"/>
      <c r="X1173" s="76"/>
      <c r="Y1173" s="76"/>
      <c r="Z1173" s="76"/>
      <c r="AA1173" s="76"/>
      <c r="AB1173" s="76"/>
      <c r="AC1173" s="76"/>
      <c r="AD1173" s="76"/>
      <c r="AE1173" s="76"/>
      <c r="AF1173" s="76"/>
      <c r="AG1173" s="76"/>
      <c r="AH1173" s="76"/>
      <c r="AI1173" s="76"/>
      <c r="AJ1173" s="76"/>
      <c r="AK1173" s="76"/>
      <c r="AL1173" s="76"/>
      <c r="AM1173" s="76"/>
      <c r="AN1173" s="76"/>
      <c r="AO1173" s="76"/>
      <c r="AP1173" s="76"/>
      <c r="AQ1173" s="76"/>
      <c r="AR1173" s="76"/>
      <c r="AS1173" s="76"/>
      <c r="AT1173" s="76"/>
      <c r="AU1173" s="76"/>
      <c r="AV1173" s="66" t="s">
        <v>52</v>
      </c>
      <c r="AW1173" s="66" t="s">
        <v>2399</v>
      </c>
      <c r="AX1173" s="66" t="s">
        <v>52</v>
      </c>
      <c r="AY1173" s="66" t="s">
        <v>52</v>
      </c>
      <c r="AZ1173" s="66" t="s">
        <v>52</v>
      </c>
    </row>
    <row r="1174" spans="1:52" ht="30" hidden="1" customHeight="1" x14ac:dyDescent="0.3">
      <c r="A1174" s="65" t="s">
        <v>2095</v>
      </c>
      <c r="B1174" s="65" t="s">
        <v>2096</v>
      </c>
      <c r="C1174" s="65" t="s">
        <v>137</v>
      </c>
      <c r="D1174" s="75">
        <v>8</v>
      </c>
      <c r="E1174" s="80">
        <f>단가대비표!O459</f>
        <v>12000</v>
      </c>
      <c r="F1174" s="79">
        <f t="shared" si="266"/>
        <v>96000</v>
      </c>
      <c r="G1174" s="80">
        <f>단가대비표!P459</f>
        <v>0</v>
      </c>
      <c r="H1174" s="79">
        <f t="shared" si="267"/>
        <v>0</v>
      </c>
      <c r="I1174" s="80">
        <f>단가대비표!V459</f>
        <v>0</v>
      </c>
      <c r="J1174" s="79">
        <f t="shared" si="268"/>
        <v>0</v>
      </c>
      <c r="K1174" s="80">
        <f t="shared" si="269"/>
        <v>12000</v>
      </c>
      <c r="L1174" s="79">
        <f t="shared" si="270"/>
        <v>96000</v>
      </c>
      <c r="M1174" s="65" t="s">
        <v>52</v>
      </c>
      <c r="N1174" s="66" t="s">
        <v>2347</v>
      </c>
      <c r="O1174" s="66" t="s">
        <v>2400</v>
      </c>
      <c r="P1174" s="66" t="s">
        <v>64</v>
      </c>
      <c r="Q1174" s="66" t="s">
        <v>64</v>
      </c>
      <c r="R1174" s="66" t="s">
        <v>63</v>
      </c>
      <c r="S1174" s="76"/>
      <c r="T1174" s="76"/>
      <c r="U1174" s="76"/>
      <c r="V1174" s="76"/>
      <c r="W1174" s="76"/>
      <c r="X1174" s="76"/>
      <c r="Y1174" s="76"/>
      <c r="Z1174" s="76"/>
      <c r="AA1174" s="76"/>
      <c r="AB1174" s="76"/>
      <c r="AC1174" s="76"/>
      <c r="AD1174" s="76"/>
      <c r="AE1174" s="76"/>
      <c r="AF1174" s="76"/>
      <c r="AG1174" s="76"/>
      <c r="AH1174" s="76"/>
      <c r="AI1174" s="76"/>
      <c r="AJ1174" s="76"/>
      <c r="AK1174" s="76"/>
      <c r="AL1174" s="76"/>
      <c r="AM1174" s="76"/>
      <c r="AN1174" s="76"/>
      <c r="AO1174" s="76"/>
      <c r="AP1174" s="76"/>
      <c r="AQ1174" s="76"/>
      <c r="AR1174" s="76"/>
      <c r="AS1174" s="76"/>
      <c r="AT1174" s="76"/>
      <c r="AU1174" s="76"/>
      <c r="AV1174" s="66" t="s">
        <v>52</v>
      </c>
      <c r="AW1174" s="66" t="s">
        <v>2401</v>
      </c>
      <c r="AX1174" s="66" t="s">
        <v>52</v>
      </c>
      <c r="AY1174" s="66" t="s">
        <v>52</v>
      </c>
      <c r="AZ1174" s="66" t="s">
        <v>52</v>
      </c>
    </row>
    <row r="1175" spans="1:52" ht="30" hidden="1" customHeight="1" x14ac:dyDescent="0.3">
      <c r="A1175" s="65" t="s">
        <v>1976</v>
      </c>
      <c r="B1175" s="65" t="s">
        <v>3053</v>
      </c>
      <c r="C1175" s="65" t="s">
        <v>137</v>
      </c>
      <c r="D1175" s="75">
        <v>1</v>
      </c>
      <c r="E1175" s="80">
        <v>10000</v>
      </c>
      <c r="F1175" s="79">
        <f t="shared" ref="F1175" si="271">TRUNC(E1175*D1175,1)</f>
        <v>10000</v>
      </c>
      <c r="G1175" s="80">
        <v>0</v>
      </c>
      <c r="H1175" s="79">
        <f t="shared" ref="H1175" si="272">TRUNC(G1175*D1175,1)</f>
        <v>0</v>
      </c>
      <c r="I1175" s="80">
        <v>0</v>
      </c>
      <c r="J1175" s="79">
        <f t="shared" ref="J1175" si="273">TRUNC(I1175*D1175,1)</f>
        <v>0</v>
      </c>
      <c r="K1175" s="80">
        <f t="shared" ref="K1175" si="274">TRUNC(E1175+G1175+I1175,1)</f>
        <v>10000</v>
      </c>
      <c r="L1175" s="79">
        <f t="shared" ref="L1175" si="275">TRUNC(F1175+H1175+J1175,1)</f>
        <v>10000</v>
      </c>
      <c r="M1175" s="65" t="s">
        <v>52</v>
      </c>
      <c r="N1175" s="66" t="s">
        <v>2347</v>
      </c>
      <c r="O1175" s="66" t="s">
        <v>2400</v>
      </c>
      <c r="P1175" s="66" t="s">
        <v>64</v>
      </c>
      <c r="Q1175" s="66" t="s">
        <v>64</v>
      </c>
      <c r="R1175" s="66" t="s">
        <v>63</v>
      </c>
      <c r="S1175" s="76"/>
      <c r="T1175" s="76"/>
      <c r="U1175" s="76"/>
      <c r="V1175" s="76"/>
      <c r="W1175" s="76"/>
      <c r="X1175" s="76"/>
      <c r="Y1175" s="76"/>
      <c r="Z1175" s="76"/>
      <c r="AA1175" s="76"/>
      <c r="AB1175" s="76"/>
      <c r="AC1175" s="76"/>
      <c r="AD1175" s="76"/>
      <c r="AE1175" s="76"/>
      <c r="AF1175" s="76"/>
      <c r="AG1175" s="76"/>
      <c r="AH1175" s="76"/>
      <c r="AI1175" s="76"/>
      <c r="AJ1175" s="76"/>
      <c r="AK1175" s="76"/>
      <c r="AL1175" s="76"/>
      <c r="AM1175" s="76"/>
      <c r="AN1175" s="76"/>
      <c r="AO1175" s="76"/>
      <c r="AP1175" s="76"/>
      <c r="AQ1175" s="76"/>
      <c r="AR1175" s="76"/>
      <c r="AS1175" s="76"/>
      <c r="AT1175" s="76"/>
      <c r="AU1175" s="76"/>
      <c r="AV1175" s="66" t="s">
        <v>52</v>
      </c>
      <c r="AW1175" s="66" t="s">
        <v>2401</v>
      </c>
      <c r="AX1175" s="66" t="s">
        <v>52</v>
      </c>
      <c r="AY1175" s="66" t="s">
        <v>52</v>
      </c>
      <c r="AZ1175" s="66" t="s">
        <v>52</v>
      </c>
    </row>
    <row r="1176" spans="1:52" ht="30" hidden="1" customHeight="1" x14ac:dyDescent="0.3">
      <c r="A1176" s="65" t="s">
        <v>681</v>
      </c>
      <c r="B1176" s="65" t="s">
        <v>588</v>
      </c>
      <c r="C1176" s="65" t="s">
        <v>589</v>
      </c>
      <c r="D1176" s="75">
        <v>0.16</v>
      </c>
      <c r="E1176" s="80">
        <f>단가대비표!O114</f>
        <v>0</v>
      </c>
      <c r="F1176" s="79">
        <f t="shared" si="266"/>
        <v>0</v>
      </c>
      <c r="G1176" s="80">
        <f>단가대비표!P114</f>
        <v>95767</v>
      </c>
      <c r="H1176" s="79">
        <f t="shared" si="267"/>
        <v>15322.7</v>
      </c>
      <c r="I1176" s="80">
        <f>단가대비표!V114</f>
        <v>0</v>
      </c>
      <c r="J1176" s="79">
        <f t="shared" si="268"/>
        <v>0</v>
      </c>
      <c r="K1176" s="80">
        <f t="shared" si="269"/>
        <v>95767</v>
      </c>
      <c r="L1176" s="79">
        <f t="shared" si="270"/>
        <v>15322.7</v>
      </c>
      <c r="M1176" s="65" t="s">
        <v>52</v>
      </c>
      <c r="N1176" s="66" t="s">
        <v>2347</v>
      </c>
      <c r="O1176" s="66" t="s">
        <v>682</v>
      </c>
      <c r="P1176" s="66" t="s">
        <v>64</v>
      </c>
      <c r="Q1176" s="66" t="s">
        <v>64</v>
      </c>
      <c r="R1176" s="66" t="s">
        <v>63</v>
      </c>
      <c r="S1176" s="76"/>
      <c r="T1176" s="76"/>
      <c r="U1176" s="76"/>
      <c r="V1176" s="76">
        <v>1</v>
      </c>
      <c r="W1176" s="76"/>
      <c r="X1176" s="76"/>
      <c r="Y1176" s="76"/>
      <c r="Z1176" s="76"/>
      <c r="AA1176" s="76"/>
      <c r="AB1176" s="76"/>
      <c r="AC1176" s="76"/>
      <c r="AD1176" s="76"/>
      <c r="AE1176" s="76"/>
      <c r="AF1176" s="76"/>
      <c r="AG1176" s="76"/>
      <c r="AH1176" s="76"/>
      <c r="AI1176" s="76"/>
      <c r="AJ1176" s="76"/>
      <c r="AK1176" s="76"/>
      <c r="AL1176" s="76"/>
      <c r="AM1176" s="76"/>
      <c r="AN1176" s="76"/>
      <c r="AO1176" s="76"/>
      <c r="AP1176" s="76"/>
      <c r="AQ1176" s="76"/>
      <c r="AR1176" s="76"/>
      <c r="AS1176" s="76"/>
      <c r="AT1176" s="76"/>
      <c r="AU1176" s="76"/>
      <c r="AV1176" s="66" t="s">
        <v>52</v>
      </c>
      <c r="AW1176" s="66" t="s">
        <v>2402</v>
      </c>
      <c r="AX1176" s="66" t="s">
        <v>52</v>
      </c>
      <c r="AY1176" s="66" t="s">
        <v>52</v>
      </c>
      <c r="AZ1176" s="66" t="s">
        <v>52</v>
      </c>
    </row>
    <row r="1177" spans="1:52" ht="30" hidden="1" customHeight="1" x14ac:dyDescent="0.3">
      <c r="A1177" s="65" t="s">
        <v>1545</v>
      </c>
      <c r="B1177" s="65" t="s">
        <v>1546</v>
      </c>
      <c r="C1177" s="65" t="s">
        <v>589</v>
      </c>
      <c r="D1177" s="75">
        <v>0.43</v>
      </c>
      <c r="E1177" s="80">
        <f>단가대비표!O128</f>
        <v>0</v>
      </c>
      <c r="F1177" s="79">
        <f t="shared" si="266"/>
        <v>0</v>
      </c>
      <c r="G1177" s="80">
        <f>단가대비표!P128</f>
        <v>116674</v>
      </c>
      <c r="H1177" s="79">
        <f t="shared" si="267"/>
        <v>50169.8</v>
      </c>
      <c r="I1177" s="80">
        <f>단가대비표!V128</f>
        <v>0</v>
      </c>
      <c r="J1177" s="79">
        <f t="shared" si="268"/>
        <v>0</v>
      </c>
      <c r="K1177" s="80">
        <f t="shared" si="269"/>
        <v>116674</v>
      </c>
      <c r="L1177" s="79">
        <f t="shared" si="270"/>
        <v>50169.8</v>
      </c>
      <c r="M1177" s="65" t="s">
        <v>52</v>
      </c>
      <c r="N1177" s="66" t="s">
        <v>2347</v>
      </c>
      <c r="O1177" s="66" t="s">
        <v>1547</v>
      </c>
      <c r="P1177" s="66" t="s">
        <v>64</v>
      </c>
      <c r="Q1177" s="66" t="s">
        <v>64</v>
      </c>
      <c r="R1177" s="66" t="s">
        <v>63</v>
      </c>
      <c r="S1177" s="76"/>
      <c r="T1177" s="76"/>
      <c r="U1177" s="76"/>
      <c r="V1177" s="76">
        <v>1</v>
      </c>
      <c r="W1177" s="76"/>
      <c r="X1177" s="76"/>
      <c r="Y1177" s="76"/>
      <c r="Z1177" s="76"/>
      <c r="AA1177" s="76"/>
      <c r="AB1177" s="76"/>
      <c r="AC1177" s="76"/>
      <c r="AD1177" s="76"/>
      <c r="AE1177" s="76"/>
      <c r="AF1177" s="76"/>
      <c r="AG1177" s="76"/>
      <c r="AH1177" s="76"/>
      <c r="AI1177" s="76"/>
      <c r="AJ1177" s="76"/>
      <c r="AK1177" s="76"/>
      <c r="AL1177" s="76"/>
      <c r="AM1177" s="76"/>
      <c r="AN1177" s="76"/>
      <c r="AO1177" s="76"/>
      <c r="AP1177" s="76"/>
      <c r="AQ1177" s="76"/>
      <c r="AR1177" s="76"/>
      <c r="AS1177" s="76"/>
      <c r="AT1177" s="76"/>
      <c r="AU1177" s="76"/>
      <c r="AV1177" s="66" t="s">
        <v>52</v>
      </c>
      <c r="AW1177" s="66" t="s">
        <v>2403</v>
      </c>
      <c r="AX1177" s="66" t="s">
        <v>52</v>
      </c>
      <c r="AY1177" s="66" t="s">
        <v>52</v>
      </c>
      <c r="AZ1177" s="66" t="s">
        <v>52</v>
      </c>
    </row>
    <row r="1178" spans="1:52" ht="30" hidden="1" customHeight="1" x14ac:dyDescent="0.3">
      <c r="A1178" s="65" t="s">
        <v>1549</v>
      </c>
      <c r="B1178" s="65" t="s">
        <v>1546</v>
      </c>
      <c r="C1178" s="65" t="s">
        <v>589</v>
      </c>
      <c r="D1178" s="75">
        <v>1.37</v>
      </c>
      <c r="E1178" s="80">
        <f>단가대비표!O129</f>
        <v>0</v>
      </c>
      <c r="F1178" s="79">
        <f t="shared" si="266"/>
        <v>0</v>
      </c>
      <c r="G1178" s="80">
        <f>단가대비표!P129</f>
        <v>89755</v>
      </c>
      <c r="H1178" s="79">
        <f t="shared" si="267"/>
        <v>122964.3</v>
      </c>
      <c r="I1178" s="80">
        <f>단가대비표!V129</f>
        <v>0</v>
      </c>
      <c r="J1178" s="79">
        <f t="shared" si="268"/>
        <v>0</v>
      </c>
      <c r="K1178" s="80">
        <f t="shared" si="269"/>
        <v>89755</v>
      </c>
      <c r="L1178" s="79">
        <f t="shared" si="270"/>
        <v>122964.3</v>
      </c>
      <c r="M1178" s="65" t="s">
        <v>52</v>
      </c>
      <c r="N1178" s="66" t="s">
        <v>2347</v>
      </c>
      <c r="O1178" s="66" t="s">
        <v>1550</v>
      </c>
      <c r="P1178" s="66" t="s">
        <v>64</v>
      </c>
      <c r="Q1178" s="66" t="s">
        <v>64</v>
      </c>
      <c r="R1178" s="66" t="s">
        <v>63</v>
      </c>
      <c r="S1178" s="76"/>
      <c r="T1178" s="76"/>
      <c r="U1178" s="76"/>
      <c r="V1178" s="76">
        <v>1</v>
      </c>
      <c r="W1178" s="76"/>
      <c r="X1178" s="76"/>
      <c r="Y1178" s="76"/>
      <c r="Z1178" s="76"/>
      <c r="AA1178" s="76"/>
      <c r="AB1178" s="76"/>
      <c r="AC1178" s="76"/>
      <c r="AD1178" s="76"/>
      <c r="AE1178" s="76"/>
      <c r="AF1178" s="76"/>
      <c r="AG1178" s="76"/>
      <c r="AH1178" s="76"/>
      <c r="AI1178" s="76"/>
      <c r="AJ1178" s="76"/>
      <c r="AK1178" s="76"/>
      <c r="AL1178" s="76"/>
      <c r="AM1178" s="76"/>
      <c r="AN1178" s="76"/>
      <c r="AO1178" s="76"/>
      <c r="AP1178" s="76"/>
      <c r="AQ1178" s="76"/>
      <c r="AR1178" s="76"/>
      <c r="AS1178" s="76"/>
      <c r="AT1178" s="76"/>
      <c r="AU1178" s="76"/>
      <c r="AV1178" s="66" t="s">
        <v>52</v>
      </c>
      <c r="AW1178" s="66" t="s">
        <v>2404</v>
      </c>
      <c r="AX1178" s="66" t="s">
        <v>52</v>
      </c>
      <c r="AY1178" s="66" t="s">
        <v>52</v>
      </c>
      <c r="AZ1178" s="66" t="s">
        <v>52</v>
      </c>
    </row>
    <row r="1179" spans="1:52" ht="30" hidden="1" customHeight="1" x14ac:dyDescent="0.3">
      <c r="A1179" s="65" t="s">
        <v>687</v>
      </c>
      <c r="B1179" s="65" t="s">
        <v>3056</v>
      </c>
      <c r="C1179" s="65" t="s">
        <v>505</v>
      </c>
      <c r="D1179" s="75">
        <v>1</v>
      </c>
      <c r="E1179" s="80">
        <f>ROUND(0.02*H1180,2)</f>
        <v>3769.12</v>
      </c>
      <c r="F1179" s="79">
        <f t="shared" si="266"/>
        <v>3769.1</v>
      </c>
      <c r="G1179" s="80">
        <v>0</v>
      </c>
      <c r="H1179" s="79">
        <f t="shared" si="267"/>
        <v>0</v>
      </c>
      <c r="I1179" s="80">
        <v>0</v>
      </c>
      <c r="J1179" s="79">
        <f t="shared" si="268"/>
        <v>0</v>
      </c>
      <c r="K1179" s="80">
        <f t="shared" si="269"/>
        <v>3769.1</v>
      </c>
      <c r="L1179" s="79">
        <f t="shared" si="270"/>
        <v>3769.1</v>
      </c>
      <c r="M1179" s="65" t="s">
        <v>52</v>
      </c>
      <c r="N1179" s="66" t="s">
        <v>2347</v>
      </c>
      <c r="O1179" s="66" t="s">
        <v>510</v>
      </c>
      <c r="P1179" s="66" t="s">
        <v>64</v>
      </c>
      <c r="Q1179" s="66" t="s">
        <v>64</v>
      </c>
      <c r="R1179" s="66" t="s">
        <v>64</v>
      </c>
      <c r="S1179" s="76">
        <v>1</v>
      </c>
      <c r="T1179" s="76">
        <v>0</v>
      </c>
      <c r="U1179" s="76">
        <v>0.03</v>
      </c>
      <c r="V1179" s="76"/>
      <c r="W1179" s="76"/>
      <c r="X1179" s="76"/>
      <c r="Y1179" s="76"/>
      <c r="Z1179" s="76"/>
      <c r="AA1179" s="76"/>
      <c r="AB1179" s="76"/>
      <c r="AC1179" s="76"/>
      <c r="AD1179" s="76"/>
      <c r="AE1179" s="76"/>
      <c r="AF1179" s="76"/>
      <c r="AG1179" s="76"/>
      <c r="AH1179" s="76"/>
      <c r="AI1179" s="76"/>
      <c r="AJ1179" s="76"/>
      <c r="AK1179" s="76"/>
      <c r="AL1179" s="76"/>
      <c r="AM1179" s="76"/>
      <c r="AN1179" s="76"/>
      <c r="AO1179" s="76"/>
      <c r="AP1179" s="76"/>
      <c r="AQ1179" s="76"/>
      <c r="AR1179" s="76"/>
      <c r="AS1179" s="76"/>
      <c r="AT1179" s="76"/>
      <c r="AU1179" s="76"/>
      <c r="AV1179" s="66" t="s">
        <v>52</v>
      </c>
      <c r="AW1179" s="66" t="s">
        <v>2405</v>
      </c>
      <c r="AX1179" s="66" t="s">
        <v>52</v>
      </c>
      <c r="AY1179" s="66" t="s">
        <v>52</v>
      </c>
      <c r="AZ1179" s="66" t="s">
        <v>52</v>
      </c>
    </row>
    <row r="1180" spans="1:52" ht="30" hidden="1" customHeight="1" x14ac:dyDescent="0.3">
      <c r="A1180" s="65" t="s">
        <v>595</v>
      </c>
      <c r="B1180" s="65" t="s">
        <v>52</v>
      </c>
      <c r="C1180" s="65" t="s">
        <v>52</v>
      </c>
      <c r="D1180" s="75"/>
      <c r="E1180" s="80"/>
      <c r="F1180" s="79">
        <f>TRUNC(SUMIF(N1159:N1179, N1158, F1159:F1179),0)</f>
        <v>591251</v>
      </c>
      <c r="G1180" s="80"/>
      <c r="H1180" s="79">
        <f>TRUNC(SUMIF(N1159:N1179, N1158, H1159:H1179),0)</f>
        <v>188456</v>
      </c>
      <c r="I1180" s="80"/>
      <c r="J1180" s="79">
        <f>TRUNC(SUMIF(N1159:N1179, N1158, J1159:J1179),0)</f>
        <v>0</v>
      </c>
      <c r="K1180" s="80"/>
      <c r="L1180" s="79">
        <f>F1180+H1180+J1180</f>
        <v>779707</v>
      </c>
      <c r="M1180" s="65" t="s">
        <v>52</v>
      </c>
      <c r="N1180" s="66" t="s">
        <v>207</v>
      </c>
      <c r="O1180" s="66" t="s">
        <v>207</v>
      </c>
      <c r="P1180" s="66" t="s">
        <v>52</v>
      </c>
      <c r="Q1180" s="66" t="s">
        <v>52</v>
      </c>
      <c r="R1180" s="66" t="s">
        <v>52</v>
      </c>
      <c r="S1180" s="76"/>
      <c r="T1180" s="76"/>
      <c r="U1180" s="76"/>
      <c r="V1180" s="76"/>
      <c r="W1180" s="76"/>
      <c r="X1180" s="76"/>
      <c r="Y1180" s="76"/>
      <c r="Z1180" s="76"/>
      <c r="AA1180" s="76"/>
      <c r="AB1180" s="76"/>
      <c r="AC1180" s="76"/>
      <c r="AD1180" s="76"/>
      <c r="AE1180" s="76"/>
      <c r="AF1180" s="76"/>
      <c r="AG1180" s="76"/>
      <c r="AH1180" s="76"/>
      <c r="AI1180" s="76"/>
      <c r="AJ1180" s="76"/>
      <c r="AK1180" s="76"/>
      <c r="AL1180" s="76"/>
      <c r="AM1180" s="76"/>
      <c r="AN1180" s="76"/>
      <c r="AO1180" s="76"/>
      <c r="AP1180" s="76"/>
      <c r="AQ1180" s="76"/>
      <c r="AR1180" s="76"/>
      <c r="AS1180" s="76"/>
      <c r="AT1180" s="76"/>
      <c r="AU1180" s="76"/>
      <c r="AV1180" s="66" t="s">
        <v>52</v>
      </c>
      <c r="AW1180" s="66" t="s">
        <v>52</v>
      </c>
      <c r="AX1180" s="66" t="s">
        <v>52</v>
      </c>
      <c r="AY1180" s="66" t="s">
        <v>52</v>
      </c>
      <c r="AZ1180" s="66" t="s">
        <v>52</v>
      </c>
    </row>
    <row r="1181" spans="1:52" ht="30" hidden="1" customHeight="1" x14ac:dyDescent="0.3">
      <c r="A1181" s="230" t="s">
        <v>3095</v>
      </c>
      <c r="B1181" s="230"/>
      <c r="C1181" s="230"/>
      <c r="D1181" s="230"/>
      <c r="E1181" s="231"/>
      <c r="F1181" s="232"/>
      <c r="G1181" s="231"/>
      <c r="H1181" s="232"/>
      <c r="I1181" s="231"/>
      <c r="J1181" s="232"/>
      <c r="K1181" s="231"/>
      <c r="L1181" s="232"/>
      <c r="M1181" s="230"/>
      <c r="N1181" s="82" t="s">
        <v>3103</v>
      </c>
    </row>
    <row r="1182" spans="1:52" ht="30" hidden="1" customHeight="1" x14ac:dyDescent="0.3">
      <c r="A1182" s="65" t="s">
        <v>3101</v>
      </c>
      <c r="B1182" s="65" t="s">
        <v>3048</v>
      </c>
      <c r="C1182" s="65" t="s">
        <v>3096</v>
      </c>
      <c r="D1182" s="83">
        <v>1</v>
      </c>
      <c r="E1182" s="84">
        <f>일위대가목록!E114</f>
        <v>1888000</v>
      </c>
      <c r="F1182" s="85">
        <f>TRUNC(E1182*D1182,1)</f>
        <v>1888000</v>
      </c>
      <c r="G1182" s="84">
        <f>일위대가목록!F148</f>
        <v>0</v>
      </c>
      <c r="H1182" s="85">
        <f t="shared" ref="H1182:H1189" si="276">TRUNC(G1182*D1182,1)</f>
        <v>0</v>
      </c>
      <c r="I1182" s="84">
        <f>일위대가목록!G148</f>
        <v>0</v>
      </c>
      <c r="J1182" s="85">
        <f t="shared" ref="J1182:J1189" si="277">TRUNC(I1182*D1182,1)</f>
        <v>0</v>
      </c>
      <c r="K1182" s="84">
        <f t="shared" ref="K1182:K1189" si="278">TRUNC(E1182+G1182+I1182,1)</f>
        <v>1888000</v>
      </c>
      <c r="L1182" s="85">
        <f t="shared" ref="L1182:L1189" si="279">TRUNC(F1182+H1182+J1182,1)</f>
        <v>1888000</v>
      </c>
      <c r="M1182" s="65" t="s">
        <v>177</v>
      </c>
      <c r="N1182" s="66"/>
      <c r="O1182" s="66" t="s">
        <v>3100</v>
      </c>
      <c r="P1182" s="66" t="s">
        <v>63</v>
      </c>
      <c r="Q1182" s="66" t="s">
        <v>64</v>
      </c>
      <c r="R1182" s="66" t="s">
        <v>64</v>
      </c>
      <c r="S1182" s="76"/>
      <c r="T1182" s="76"/>
      <c r="U1182" s="76"/>
      <c r="V1182" s="76">
        <v>1</v>
      </c>
      <c r="W1182" s="76"/>
      <c r="X1182" s="76">
        <v>3</v>
      </c>
      <c r="Y1182" s="76"/>
      <c r="Z1182" s="76"/>
      <c r="AA1182" s="76"/>
      <c r="AB1182" s="76"/>
      <c r="AC1182" s="76"/>
      <c r="AD1182" s="76"/>
      <c r="AE1182" s="76"/>
      <c r="AF1182" s="76"/>
      <c r="AG1182" s="76"/>
      <c r="AH1182" s="76"/>
      <c r="AI1182" s="76"/>
      <c r="AJ1182" s="76"/>
      <c r="AK1182" s="76"/>
      <c r="AL1182" s="76"/>
      <c r="AM1182" s="76"/>
      <c r="AN1182" s="76"/>
      <c r="AO1182" s="76"/>
      <c r="AP1182" s="76"/>
      <c r="AQ1182" s="76"/>
      <c r="AR1182" s="76"/>
      <c r="AS1182" s="76"/>
      <c r="AT1182" s="76"/>
      <c r="AU1182" s="76"/>
      <c r="AV1182" s="66" t="s">
        <v>1370</v>
      </c>
      <c r="AW1182" s="66" t="s">
        <v>2348</v>
      </c>
      <c r="AX1182" s="66" t="s">
        <v>52</v>
      </c>
      <c r="AY1182" s="66" t="s">
        <v>52</v>
      </c>
      <c r="AZ1182" s="66" t="s">
        <v>52</v>
      </c>
    </row>
    <row r="1183" spans="1:52" ht="30" hidden="1" customHeight="1" x14ac:dyDescent="0.3">
      <c r="A1183" s="65" t="s">
        <v>1372</v>
      </c>
      <c r="B1183" s="65" t="s">
        <v>1373</v>
      </c>
      <c r="C1183" s="65" t="s">
        <v>505</v>
      </c>
      <c r="D1183" s="83">
        <v>1</v>
      </c>
      <c r="E1183" s="84">
        <f>TRUNC(SUMIF(V1182:V1189, RIGHTB(O1183, 1), F1182:F1189)*U1183, 2)</f>
        <v>1888000</v>
      </c>
      <c r="F1183" s="85">
        <f t="shared" ref="F1183:F1189" si="280">TRUNC(E1183*D1183,1)</f>
        <v>1888000</v>
      </c>
      <c r="G1183" s="84">
        <v>0</v>
      </c>
      <c r="H1183" s="85">
        <f t="shared" si="276"/>
        <v>0</v>
      </c>
      <c r="I1183" s="84">
        <v>0</v>
      </c>
      <c r="J1183" s="85">
        <f t="shared" si="277"/>
        <v>0</v>
      </c>
      <c r="K1183" s="84">
        <f t="shared" si="278"/>
        <v>1888000</v>
      </c>
      <c r="L1183" s="85">
        <f t="shared" si="279"/>
        <v>1888000</v>
      </c>
      <c r="M1183" s="65" t="s">
        <v>52</v>
      </c>
      <c r="N1183" s="82" t="s">
        <v>3103</v>
      </c>
      <c r="O1183" s="66" t="s">
        <v>3099</v>
      </c>
      <c r="P1183" s="66" t="s">
        <v>64</v>
      </c>
      <c r="Q1183" s="66" t="s">
        <v>64</v>
      </c>
      <c r="R1183" s="66" t="s">
        <v>64</v>
      </c>
      <c r="S1183" s="76">
        <v>0</v>
      </c>
      <c r="T1183" s="76">
        <v>0</v>
      </c>
      <c r="U1183" s="76">
        <v>1</v>
      </c>
      <c r="V1183" s="76"/>
      <c r="W1183" s="76">
        <v>2</v>
      </c>
      <c r="X1183" s="76"/>
      <c r="Y1183" s="76"/>
      <c r="Z1183" s="76">
        <v>5</v>
      </c>
      <c r="AA1183" s="76">
        <v>6</v>
      </c>
      <c r="AB1183" s="76"/>
      <c r="AC1183" s="76"/>
      <c r="AD1183" s="76"/>
      <c r="AE1183" s="76"/>
      <c r="AF1183" s="76"/>
      <c r="AG1183" s="76"/>
      <c r="AH1183" s="76"/>
      <c r="AI1183" s="76"/>
      <c r="AJ1183" s="76"/>
      <c r="AK1183" s="76"/>
      <c r="AL1183" s="76"/>
      <c r="AM1183" s="76"/>
      <c r="AN1183" s="76"/>
      <c r="AO1183" s="76"/>
      <c r="AP1183" s="76"/>
      <c r="AQ1183" s="76"/>
      <c r="AR1183" s="76"/>
      <c r="AS1183" s="76"/>
      <c r="AT1183" s="76"/>
      <c r="AU1183" s="76"/>
      <c r="AV1183" s="66" t="s">
        <v>52</v>
      </c>
      <c r="AW1183" s="66" t="s">
        <v>2349</v>
      </c>
      <c r="AX1183" s="66" t="s">
        <v>52</v>
      </c>
      <c r="AY1183" s="66" t="s">
        <v>52</v>
      </c>
      <c r="AZ1183" s="66" t="s">
        <v>52</v>
      </c>
    </row>
    <row r="1184" spans="1:52" ht="30" hidden="1" customHeight="1" x14ac:dyDescent="0.3">
      <c r="A1184" s="65" t="s">
        <v>1375</v>
      </c>
      <c r="B1184" s="65" t="s">
        <v>1376</v>
      </c>
      <c r="C1184" s="65" t="s">
        <v>505</v>
      </c>
      <c r="D1184" s="83">
        <v>1</v>
      </c>
      <c r="E1184" s="84">
        <f>TRUNC(SUMIF(W1182:W1189, RIGHTB(O1184, 1), F1182:F1189)*U1184, 2)</f>
        <v>19446.400000000001</v>
      </c>
      <c r="F1184" s="85">
        <f t="shared" si="280"/>
        <v>19446.400000000001</v>
      </c>
      <c r="G1184" s="84">
        <v>0</v>
      </c>
      <c r="H1184" s="85">
        <f t="shared" si="276"/>
        <v>0</v>
      </c>
      <c r="I1184" s="84">
        <v>0</v>
      </c>
      <c r="J1184" s="85">
        <f t="shared" si="277"/>
        <v>0</v>
      </c>
      <c r="K1184" s="84">
        <f t="shared" si="278"/>
        <v>19446.400000000001</v>
      </c>
      <c r="L1184" s="85">
        <f t="shared" si="279"/>
        <v>19446.400000000001</v>
      </c>
      <c r="M1184" s="65" t="s">
        <v>52</v>
      </c>
      <c r="N1184" s="82" t="s">
        <v>3103</v>
      </c>
      <c r="O1184" s="66" t="s">
        <v>542</v>
      </c>
      <c r="P1184" s="66" t="s">
        <v>64</v>
      </c>
      <c r="Q1184" s="66" t="s">
        <v>64</v>
      </c>
      <c r="R1184" s="66" t="s">
        <v>64</v>
      </c>
      <c r="S1184" s="76">
        <v>0</v>
      </c>
      <c r="T1184" s="76">
        <v>0</v>
      </c>
      <c r="U1184" s="76">
        <v>1.03E-2</v>
      </c>
      <c r="V1184" s="76"/>
      <c r="W1184" s="76"/>
      <c r="X1184" s="76"/>
      <c r="Y1184" s="76"/>
      <c r="Z1184" s="76">
        <v>5</v>
      </c>
      <c r="AA1184" s="76">
        <v>6</v>
      </c>
      <c r="AB1184" s="76"/>
      <c r="AC1184" s="76"/>
      <c r="AD1184" s="76"/>
      <c r="AE1184" s="76"/>
      <c r="AF1184" s="76"/>
      <c r="AG1184" s="76"/>
      <c r="AH1184" s="76"/>
      <c r="AI1184" s="76"/>
      <c r="AJ1184" s="76"/>
      <c r="AK1184" s="76"/>
      <c r="AL1184" s="76"/>
      <c r="AM1184" s="76"/>
      <c r="AN1184" s="76"/>
      <c r="AO1184" s="76"/>
      <c r="AP1184" s="76"/>
      <c r="AQ1184" s="76"/>
      <c r="AR1184" s="76"/>
      <c r="AS1184" s="76"/>
      <c r="AT1184" s="76"/>
      <c r="AU1184" s="76"/>
      <c r="AV1184" s="66" t="s">
        <v>52</v>
      </c>
      <c r="AW1184" s="66" t="s">
        <v>2350</v>
      </c>
      <c r="AX1184" s="66" t="s">
        <v>52</v>
      </c>
      <c r="AY1184" s="66" t="s">
        <v>52</v>
      </c>
      <c r="AZ1184" s="66" t="s">
        <v>52</v>
      </c>
    </row>
    <row r="1185" spans="1:52" ht="30" hidden="1" customHeight="1" x14ac:dyDescent="0.3">
      <c r="A1185" s="65" t="s">
        <v>1378</v>
      </c>
      <c r="B1185" s="65" t="s">
        <v>3054</v>
      </c>
      <c r="C1185" s="65" t="s">
        <v>505</v>
      </c>
      <c r="D1185" s="83">
        <v>1</v>
      </c>
      <c r="E1185" s="84">
        <f>ROUND(1.1453*SUM(H1182),2)</f>
        <v>0</v>
      </c>
      <c r="F1185" s="85">
        <f t="shared" si="280"/>
        <v>0</v>
      </c>
      <c r="G1185" s="84">
        <v>0</v>
      </c>
      <c r="H1185" s="85">
        <f t="shared" si="276"/>
        <v>0</v>
      </c>
      <c r="I1185" s="84">
        <v>0</v>
      </c>
      <c r="J1185" s="85">
        <f t="shared" si="277"/>
        <v>0</v>
      </c>
      <c r="K1185" s="84">
        <f t="shared" si="278"/>
        <v>0</v>
      </c>
      <c r="L1185" s="85">
        <f t="shared" si="279"/>
        <v>0</v>
      </c>
      <c r="M1185" s="65" t="s">
        <v>52</v>
      </c>
      <c r="N1185" s="82" t="s">
        <v>3103</v>
      </c>
      <c r="O1185" s="66" t="s">
        <v>914</v>
      </c>
      <c r="P1185" s="66" t="s">
        <v>64</v>
      </c>
      <c r="Q1185" s="66" t="s">
        <v>64</v>
      </c>
      <c r="R1185" s="66" t="s">
        <v>64</v>
      </c>
      <c r="S1185" s="76">
        <v>1</v>
      </c>
      <c r="T1185" s="76">
        <v>0</v>
      </c>
      <c r="U1185" s="76">
        <v>1.2453000000000001</v>
      </c>
      <c r="V1185" s="76"/>
      <c r="W1185" s="76"/>
      <c r="X1185" s="76"/>
      <c r="Y1185" s="76">
        <v>4</v>
      </c>
      <c r="Z1185" s="76"/>
      <c r="AA1185" s="76">
        <v>6</v>
      </c>
      <c r="AB1185" s="76">
        <v>7</v>
      </c>
      <c r="AC1185" s="76"/>
      <c r="AD1185" s="76"/>
      <c r="AE1185" s="76"/>
      <c r="AF1185" s="76"/>
      <c r="AG1185" s="76"/>
      <c r="AH1185" s="76"/>
      <c r="AI1185" s="76"/>
      <c r="AJ1185" s="76"/>
      <c r="AK1185" s="76"/>
      <c r="AL1185" s="76"/>
      <c r="AM1185" s="76"/>
      <c r="AN1185" s="76"/>
      <c r="AO1185" s="76"/>
      <c r="AP1185" s="76"/>
      <c r="AQ1185" s="76"/>
      <c r="AR1185" s="76"/>
      <c r="AS1185" s="76"/>
      <c r="AT1185" s="76"/>
      <c r="AU1185" s="76"/>
      <c r="AV1185" s="66" t="s">
        <v>52</v>
      </c>
      <c r="AW1185" s="66" t="s">
        <v>2351</v>
      </c>
      <c r="AX1185" s="66" t="s">
        <v>52</v>
      </c>
      <c r="AY1185" s="66" t="s">
        <v>52</v>
      </c>
      <c r="AZ1185" s="66" t="s">
        <v>52</v>
      </c>
    </row>
    <row r="1186" spans="1:52" ht="30" hidden="1" customHeight="1" x14ac:dyDescent="0.3">
      <c r="A1186" s="65" t="s">
        <v>1380</v>
      </c>
      <c r="B1186" s="65" t="s">
        <v>1381</v>
      </c>
      <c r="C1186" s="65" t="s">
        <v>505</v>
      </c>
      <c r="D1186" s="83">
        <v>1</v>
      </c>
      <c r="E1186" s="84">
        <f>TRUNC(SUMIF(Y1182:Y1189, RIGHTB(O1186, 1), F1182:F1189)*U1186, 2)</f>
        <v>0</v>
      </c>
      <c r="F1186" s="85">
        <f t="shared" si="280"/>
        <v>0</v>
      </c>
      <c r="G1186" s="84">
        <v>0</v>
      </c>
      <c r="H1186" s="85">
        <f t="shared" si="276"/>
        <v>0</v>
      </c>
      <c r="I1186" s="84">
        <v>0</v>
      </c>
      <c r="J1186" s="85">
        <f t="shared" si="277"/>
        <v>0</v>
      </c>
      <c r="K1186" s="84">
        <f t="shared" si="278"/>
        <v>0</v>
      </c>
      <c r="L1186" s="85">
        <f t="shared" si="279"/>
        <v>0</v>
      </c>
      <c r="M1186" s="65" t="s">
        <v>52</v>
      </c>
      <c r="N1186" s="82" t="s">
        <v>3103</v>
      </c>
      <c r="O1186" s="66" t="s">
        <v>1382</v>
      </c>
      <c r="P1186" s="66" t="s">
        <v>64</v>
      </c>
      <c r="Q1186" s="66" t="s">
        <v>64</v>
      </c>
      <c r="R1186" s="66" t="s">
        <v>64</v>
      </c>
      <c r="S1186" s="76">
        <v>0</v>
      </c>
      <c r="T1186" s="76">
        <v>0</v>
      </c>
      <c r="U1186" s="76">
        <v>0.34899999999999998</v>
      </c>
      <c r="V1186" s="76"/>
      <c r="W1186" s="76"/>
      <c r="X1186" s="76"/>
      <c r="Y1186" s="76"/>
      <c r="Z1186" s="76"/>
      <c r="AA1186" s="76">
        <v>6</v>
      </c>
      <c r="AB1186" s="76">
        <v>7</v>
      </c>
      <c r="AC1186" s="76"/>
      <c r="AD1186" s="76"/>
      <c r="AE1186" s="76"/>
      <c r="AF1186" s="76"/>
      <c r="AG1186" s="76"/>
      <c r="AH1186" s="76"/>
      <c r="AI1186" s="76"/>
      <c r="AJ1186" s="76"/>
      <c r="AK1186" s="76"/>
      <c r="AL1186" s="76"/>
      <c r="AM1186" s="76"/>
      <c r="AN1186" s="76"/>
      <c r="AO1186" s="76"/>
      <c r="AP1186" s="76"/>
      <c r="AQ1186" s="76"/>
      <c r="AR1186" s="76"/>
      <c r="AS1186" s="76"/>
      <c r="AT1186" s="76"/>
      <c r="AU1186" s="76"/>
      <c r="AV1186" s="66" t="s">
        <v>52</v>
      </c>
      <c r="AW1186" s="66" t="s">
        <v>2352</v>
      </c>
      <c r="AX1186" s="66" t="s">
        <v>52</v>
      </c>
      <c r="AY1186" s="66" t="s">
        <v>52</v>
      </c>
      <c r="AZ1186" s="66" t="s">
        <v>52</v>
      </c>
    </row>
    <row r="1187" spans="1:52" ht="30" hidden="1" customHeight="1" x14ac:dyDescent="0.3">
      <c r="A1187" s="65" t="s">
        <v>1384</v>
      </c>
      <c r="B1187" s="65" t="s">
        <v>1385</v>
      </c>
      <c r="C1187" s="65" t="s">
        <v>505</v>
      </c>
      <c r="D1187" s="83">
        <v>1</v>
      </c>
      <c r="E1187" s="84">
        <f>TRUNC(SUMIF(Z1182:Z1189, RIGHTB(O1187, 1), F1182:F1189)*U1187, 2)</f>
        <v>170716.45</v>
      </c>
      <c r="F1187" s="85">
        <f t="shared" si="280"/>
        <v>170716.4</v>
      </c>
      <c r="G1187" s="84">
        <v>0</v>
      </c>
      <c r="H1187" s="85">
        <f t="shared" si="276"/>
        <v>0</v>
      </c>
      <c r="I1187" s="84">
        <v>0</v>
      </c>
      <c r="J1187" s="85">
        <f t="shared" si="277"/>
        <v>0</v>
      </c>
      <c r="K1187" s="84">
        <f t="shared" si="278"/>
        <v>170716.4</v>
      </c>
      <c r="L1187" s="85">
        <f t="shared" si="279"/>
        <v>170716.4</v>
      </c>
      <c r="M1187" s="65" t="s">
        <v>52</v>
      </c>
      <c r="N1187" s="82" t="s">
        <v>3103</v>
      </c>
      <c r="O1187" s="66" t="s">
        <v>1386</v>
      </c>
      <c r="P1187" s="66" t="s">
        <v>64</v>
      </c>
      <c r="Q1187" s="66" t="s">
        <v>64</v>
      </c>
      <c r="R1187" s="66" t="s">
        <v>64</v>
      </c>
      <c r="S1187" s="76">
        <v>0</v>
      </c>
      <c r="T1187" s="76">
        <v>0</v>
      </c>
      <c r="U1187" s="76">
        <v>8.9499999999999996E-2</v>
      </c>
      <c r="V1187" s="76"/>
      <c r="W1187" s="76"/>
      <c r="X1187" s="76"/>
      <c r="Y1187" s="76"/>
      <c r="Z1187" s="76"/>
      <c r="AA1187" s="76">
        <v>6</v>
      </c>
      <c r="AB1187" s="76">
        <v>7</v>
      </c>
      <c r="AC1187" s="76"/>
      <c r="AD1187" s="76"/>
      <c r="AE1187" s="76"/>
      <c r="AF1187" s="76"/>
      <c r="AG1187" s="76"/>
      <c r="AH1187" s="76"/>
      <c r="AI1187" s="76"/>
      <c r="AJ1187" s="76"/>
      <c r="AK1187" s="76"/>
      <c r="AL1187" s="76"/>
      <c r="AM1187" s="76"/>
      <c r="AN1187" s="76"/>
      <c r="AO1187" s="76"/>
      <c r="AP1187" s="76"/>
      <c r="AQ1187" s="76"/>
      <c r="AR1187" s="76"/>
      <c r="AS1187" s="76"/>
      <c r="AT1187" s="76"/>
      <c r="AU1187" s="76"/>
      <c r="AV1187" s="66" t="s">
        <v>52</v>
      </c>
      <c r="AW1187" s="66" t="s">
        <v>2353</v>
      </c>
      <c r="AX1187" s="66" t="s">
        <v>52</v>
      </c>
      <c r="AY1187" s="66" t="s">
        <v>52</v>
      </c>
      <c r="AZ1187" s="66" t="s">
        <v>52</v>
      </c>
    </row>
    <row r="1188" spans="1:52" ht="30" hidden="1" customHeight="1" x14ac:dyDescent="0.3">
      <c r="A1188" s="65" t="s">
        <v>1388</v>
      </c>
      <c r="B1188" s="65" t="s">
        <v>1389</v>
      </c>
      <c r="C1188" s="65" t="s">
        <v>505</v>
      </c>
      <c r="D1188" s="83">
        <v>1</v>
      </c>
      <c r="E1188" s="84">
        <f>TRUNC(SUMIF(AA1182:AA1189, RIGHTB(O1188, 1), F1182:F1189)*U1188, 2)</f>
        <v>145471.39000000001</v>
      </c>
      <c r="F1188" s="85">
        <f t="shared" si="280"/>
        <v>145471.29999999999</v>
      </c>
      <c r="G1188" s="84">
        <v>0</v>
      </c>
      <c r="H1188" s="85">
        <f t="shared" si="276"/>
        <v>0</v>
      </c>
      <c r="I1188" s="84">
        <v>0</v>
      </c>
      <c r="J1188" s="85">
        <f t="shared" si="277"/>
        <v>0</v>
      </c>
      <c r="K1188" s="84">
        <f t="shared" si="278"/>
        <v>145471.29999999999</v>
      </c>
      <c r="L1188" s="85">
        <f t="shared" si="279"/>
        <v>145471.29999999999</v>
      </c>
      <c r="M1188" s="65" t="s">
        <v>52</v>
      </c>
      <c r="N1188" s="82" t="s">
        <v>3103</v>
      </c>
      <c r="O1188" s="66" t="s">
        <v>1390</v>
      </c>
      <c r="P1188" s="66" t="s">
        <v>64</v>
      </c>
      <c r="Q1188" s="66" t="s">
        <v>64</v>
      </c>
      <c r="R1188" s="66" t="s">
        <v>64</v>
      </c>
      <c r="S1188" s="76">
        <v>0</v>
      </c>
      <c r="T1188" s="76">
        <v>0</v>
      </c>
      <c r="U1188" s="76">
        <v>7.0000000000000007E-2</v>
      </c>
      <c r="V1188" s="76"/>
      <c r="W1188" s="76"/>
      <c r="X1188" s="76"/>
      <c r="Y1188" s="76"/>
      <c r="Z1188" s="76"/>
      <c r="AA1188" s="76"/>
      <c r="AB1188" s="76">
        <v>7</v>
      </c>
      <c r="AC1188" s="76"/>
      <c r="AD1188" s="76"/>
      <c r="AE1188" s="76"/>
      <c r="AF1188" s="76"/>
      <c r="AG1188" s="76"/>
      <c r="AH1188" s="76"/>
      <c r="AI1188" s="76"/>
      <c r="AJ1188" s="76"/>
      <c r="AK1188" s="76"/>
      <c r="AL1188" s="76"/>
      <c r="AM1188" s="76"/>
      <c r="AN1188" s="76"/>
      <c r="AO1188" s="76"/>
      <c r="AP1188" s="76"/>
      <c r="AQ1188" s="76"/>
      <c r="AR1188" s="76"/>
      <c r="AS1188" s="76"/>
      <c r="AT1188" s="76"/>
      <c r="AU1188" s="76"/>
      <c r="AV1188" s="66" t="s">
        <v>52</v>
      </c>
      <c r="AW1188" s="66" t="s">
        <v>2354</v>
      </c>
      <c r="AX1188" s="66" t="s">
        <v>52</v>
      </c>
      <c r="AY1188" s="66" t="s">
        <v>52</v>
      </c>
      <c r="AZ1188" s="66" t="s">
        <v>52</v>
      </c>
    </row>
    <row r="1189" spans="1:52" ht="30" hidden="1" customHeight="1" x14ac:dyDescent="0.3">
      <c r="A1189" s="65" t="s">
        <v>1392</v>
      </c>
      <c r="B1189" s="65" t="s">
        <v>1393</v>
      </c>
      <c r="C1189" s="65" t="s">
        <v>505</v>
      </c>
      <c r="D1189" s="83">
        <v>1</v>
      </c>
      <c r="E1189" s="84">
        <f>TRUNC(SUMIF(AB1182:AB1189, RIGHTB(O1189, 1), F1182:F1189)*U1189, 2)</f>
        <v>79046.92</v>
      </c>
      <c r="F1189" s="85">
        <f t="shared" si="280"/>
        <v>79046.899999999994</v>
      </c>
      <c r="G1189" s="84">
        <v>0</v>
      </c>
      <c r="H1189" s="85">
        <f t="shared" si="276"/>
        <v>0</v>
      </c>
      <c r="I1189" s="84">
        <v>0</v>
      </c>
      <c r="J1189" s="85">
        <f t="shared" si="277"/>
        <v>0</v>
      </c>
      <c r="K1189" s="84">
        <f t="shared" si="278"/>
        <v>79046.899999999994</v>
      </c>
      <c r="L1189" s="85">
        <f t="shared" si="279"/>
        <v>79046.899999999994</v>
      </c>
      <c r="M1189" s="65" t="s">
        <v>52</v>
      </c>
      <c r="N1189" s="82" t="s">
        <v>3103</v>
      </c>
      <c r="O1189" s="66" t="s">
        <v>1394</v>
      </c>
      <c r="P1189" s="66" t="s">
        <v>64</v>
      </c>
      <c r="Q1189" s="66" t="s">
        <v>64</v>
      </c>
      <c r="R1189" s="66" t="s">
        <v>64</v>
      </c>
      <c r="S1189" s="76">
        <v>0</v>
      </c>
      <c r="T1189" s="76">
        <v>0</v>
      </c>
      <c r="U1189" s="76">
        <v>0.25</v>
      </c>
      <c r="V1189" s="76"/>
      <c r="W1189" s="76"/>
      <c r="X1189" s="76"/>
      <c r="Y1189" s="76"/>
      <c r="Z1189" s="76"/>
      <c r="AA1189" s="76"/>
      <c r="AB1189" s="76"/>
      <c r="AC1189" s="76"/>
      <c r="AD1189" s="76"/>
      <c r="AE1189" s="76"/>
      <c r="AF1189" s="76"/>
      <c r="AG1189" s="76"/>
      <c r="AH1189" s="76"/>
      <c r="AI1189" s="76"/>
      <c r="AJ1189" s="76"/>
      <c r="AK1189" s="76"/>
      <c r="AL1189" s="76"/>
      <c r="AM1189" s="76"/>
      <c r="AN1189" s="76"/>
      <c r="AO1189" s="76"/>
      <c r="AP1189" s="76"/>
      <c r="AQ1189" s="76"/>
      <c r="AR1189" s="76"/>
      <c r="AS1189" s="76"/>
      <c r="AT1189" s="76"/>
      <c r="AU1189" s="76"/>
      <c r="AV1189" s="66" t="s">
        <v>52</v>
      </c>
      <c r="AW1189" s="66" t="s">
        <v>2355</v>
      </c>
      <c r="AX1189" s="66" t="s">
        <v>52</v>
      </c>
      <c r="AY1189" s="66" t="s">
        <v>52</v>
      </c>
      <c r="AZ1189" s="66" t="s">
        <v>52</v>
      </c>
    </row>
    <row r="1190" spans="1:52" ht="30" hidden="1" customHeight="1" x14ac:dyDescent="0.3">
      <c r="A1190" s="65" t="s">
        <v>595</v>
      </c>
      <c r="B1190" s="65" t="s">
        <v>52</v>
      </c>
      <c r="C1190" s="65" t="s">
        <v>52</v>
      </c>
      <c r="D1190" s="83"/>
      <c r="E1190" s="84"/>
      <c r="F1190" s="85">
        <f>TRUNC(SUMIF(N1182:N1189, N1181, F1182:F1189),0)</f>
        <v>2302681</v>
      </c>
      <c r="G1190" s="84"/>
      <c r="H1190" s="85">
        <f>TRUNC(SUMIF(N1182:N1189, N1181, H1182:H1189),0)</f>
        <v>0</v>
      </c>
      <c r="I1190" s="84"/>
      <c r="J1190" s="85">
        <f>TRUNC(SUMIF(N1182:N1189, N1181, J1182:J1189),0)</f>
        <v>0</v>
      </c>
      <c r="K1190" s="84"/>
      <c r="L1190" s="85">
        <f>F1190+H1190+J1190</f>
        <v>2302681</v>
      </c>
      <c r="M1190" s="65" t="s">
        <v>52</v>
      </c>
      <c r="N1190" s="82" t="s">
        <v>207</v>
      </c>
      <c r="O1190" s="82" t="s">
        <v>207</v>
      </c>
      <c r="P1190" s="66" t="s">
        <v>52</v>
      </c>
      <c r="Q1190" s="66" t="s">
        <v>52</v>
      </c>
      <c r="R1190" s="66" t="s">
        <v>52</v>
      </c>
      <c r="S1190" s="76"/>
      <c r="T1190" s="76"/>
      <c r="U1190" s="76"/>
      <c r="V1190" s="76"/>
      <c r="W1190" s="76"/>
      <c r="X1190" s="76"/>
      <c r="Y1190" s="76"/>
      <c r="Z1190" s="76"/>
      <c r="AA1190" s="76"/>
      <c r="AB1190" s="76"/>
      <c r="AC1190" s="76"/>
      <c r="AD1190" s="76"/>
      <c r="AE1190" s="76"/>
      <c r="AF1190" s="76"/>
      <c r="AG1190" s="76"/>
      <c r="AH1190" s="76"/>
      <c r="AI1190" s="76"/>
      <c r="AJ1190" s="76"/>
      <c r="AK1190" s="76"/>
      <c r="AL1190" s="76"/>
      <c r="AM1190" s="76"/>
      <c r="AN1190" s="76"/>
      <c r="AO1190" s="76"/>
      <c r="AP1190" s="76"/>
      <c r="AQ1190" s="76"/>
      <c r="AR1190" s="76"/>
      <c r="AS1190" s="76"/>
      <c r="AT1190" s="76"/>
      <c r="AU1190" s="76"/>
      <c r="AV1190" s="66" t="s">
        <v>52</v>
      </c>
      <c r="AW1190" s="66" t="s">
        <v>52</v>
      </c>
      <c r="AX1190" s="66" t="s">
        <v>52</v>
      </c>
      <c r="AY1190" s="66" t="s">
        <v>52</v>
      </c>
      <c r="AZ1190" s="66" t="s">
        <v>52</v>
      </c>
    </row>
    <row r="1191" spans="1:52" ht="30" hidden="1" customHeight="1" x14ac:dyDescent="0.3">
      <c r="A1191" s="83"/>
      <c r="B1191" s="83"/>
      <c r="C1191" s="83"/>
      <c r="D1191" s="83"/>
      <c r="E1191" s="84"/>
      <c r="F1191" s="85"/>
      <c r="G1191" s="84"/>
      <c r="H1191" s="85"/>
      <c r="I1191" s="84"/>
      <c r="J1191" s="85"/>
      <c r="K1191" s="84"/>
      <c r="L1191" s="85"/>
      <c r="M1191" s="83"/>
    </row>
    <row r="1192" spans="1:52" ht="30" hidden="1" customHeight="1" x14ac:dyDescent="0.3">
      <c r="A1192" s="230" t="s">
        <v>3102</v>
      </c>
      <c r="B1192" s="230"/>
      <c r="C1192" s="230"/>
      <c r="D1192" s="230"/>
      <c r="E1192" s="231"/>
      <c r="F1192" s="232"/>
      <c r="G1192" s="231"/>
      <c r="H1192" s="232"/>
      <c r="I1192" s="231"/>
      <c r="J1192" s="232"/>
      <c r="K1192" s="231"/>
      <c r="L1192" s="232"/>
      <c r="M1192" s="230"/>
      <c r="N1192" s="66" t="s">
        <v>3100</v>
      </c>
    </row>
    <row r="1193" spans="1:52" ht="30" hidden="1" customHeight="1" x14ac:dyDescent="0.3">
      <c r="A1193" s="65" t="s">
        <v>3101</v>
      </c>
      <c r="B1193" s="65" t="s">
        <v>3048</v>
      </c>
      <c r="C1193" s="65" t="s">
        <v>3096</v>
      </c>
      <c r="D1193" s="83">
        <v>1</v>
      </c>
      <c r="E1193" s="84">
        <v>1888000</v>
      </c>
      <c r="F1193" s="85">
        <f t="shared" ref="F1193:F1197" si="281">TRUNC(E1193*D1193,1)</f>
        <v>1888000</v>
      </c>
      <c r="G1193" s="84">
        <f>단가대비표!P478</f>
        <v>0</v>
      </c>
      <c r="H1193" s="85">
        <f t="shared" ref="H1193:H1197" si="282">TRUNC(G1193*D1193,1)</f>
        <v>0</v>
      </c>
      <c r="I1193" s="84">
        <f>단가대비표!V478</f>
        <v>0</v>
      </c>
      <c r="J1193" s="85">
        <f t="shared" ref="J1193:J1197" si="283">TRUNC(I1193*D1193,1)</f>
        <v>0</v>
      </c>
      <c r="K1193" s="84">
        <f t="shared" ref="K1193:K1197" si="284">TRUNC(E1193+G1193+I1193,1)</f>
        <v>1888000</v>
      </c>
      <c r="L1193" s="85">
        <f t="shared" ref="L1193:L1197" si="285">TRUNC(F1193+H1193+J1193,1)</f>
        <v>1888000</v>
      </c>
      <c r="M1193" s="65" t="s">
        <v>52</v>
      </c>
      <c r="N1193" s="66" t="s">
        <v>3100</v>
      </c>
      <c r="O1193" s="66" t="s">
        <v>2360</v>
      </c>
      <c r="P1193" s="66" t="s">
        <v>64</v>
      </c>
      <c r="Q1193" s="66" t="s">
        <v>64</v>
      </c>
      <c r="R1193" s="66" t="s">
        <v>63</v>
      </c>
      <c r="S1193" s="76"/>
      <c r="T1193" s="76"/>
      <c r="U1193" s="76"/>
      <c r="V1193" s="76"/>
      <c r="W1193" s="76"/>
      <c r="X1193" s="76"/>
      <c r="Y1193" s="76"/>
      <c r="Z1193" s="76"/>
      <c r="AA1193" s="76"/>
      <c r="AB1193" s="76"/>
      <c r="AC1193" s="76"/>
      <c r="AD1193" s="76"/>
      <c r="AE1193" s="76"/>
      <c r="AF1193" s="76"/>
      <c r="AG1193" s="76"/>
      <c r="AH1193" s="76"/>
      <c r="AI1193" s="76"/>
      <c r="AJ1193" s="76"/>
      <c r="AK1193" s="76"/>
      <c r="AL1193" s="76"/>
      <c r="AM1193" s="76"/>
      <c r="AN1193" s="76"/>
      <c r="AO1193" s="76"/>
      <c r="AP1193" s="76"/>
      <c r="AQ1193" s="76"/>
      <c r="AR1193" s="76"/>
      <c r="AS1193" s="76"/>
      <c r="AT1193" s="76"/>
      <c r="AU1193" s="76"/>
      <c r="AV1193" s="66" t="s">
        <v>52</v>
      </c>
      <c r="AW1193" s="66" t="s">
        <v>2361</v>
      </c>
      <c r="AX1193" s="66" t="s">
        <v>52</v>
      </c>
      <c r="AY1193" s="66" t="s">
        <v>52</v>
      </c>
      <c r="AZ1193" s="66" t="s">
        <v>52</v>
      </c>
    </row>
    <row r="1194" spans="1:52" ht="30" hidden="1" customHeight="1" x14ac:dyDescent="0.3">
      <c r="A1194" s="65" t="s">
        <v>681</v>
      </c>
      <c r="B1194" s="65" t="s">
        <v>588</v>
      </c>
      <c r="C1194" s="65" t="s">
        <v>589</v>
      </c>
      <c r="D1194" s="83">
        <v>0</v>
      </c>
      <c r="E1194" s="84">
        <f>단가대비표!O148</f>
        <v>13970</v>
      </c>
      <c r="F1194" s="85">
        <f t="shared" si="281"/>
        <v>0</v>
      </c>
      <c r="G1194" s="84">
        <f>단가대비표!P148</f>
        <v>0</v>
      </c>
      <c r="H1194" s="85">
        <f t="shared" si="282"/>
        <v>0</v>
      </c>
      <c r="I1194" s="84">
        <f>단가대비표!V148</f>
        <v>0</v>
      </c>
      <c r="J1194" s="85">
        <f t="shared" si="283"/>
        <v>0</v>
      </c>
      <c r="K1194" s="84">
        <f t="shared" si="284"/>
        <v>13970</v>
      </c>
      <c r="L1194" s="85">
        <f t="shared" si="285"/>
        <v>0</v>
      </c>
      <c r="M1194" s="65" t="s">
        <v>52</v>
      </c>
      <c r="N1194" s="66" t="s">
        <v>3100</v>
      </c>
      <c r="O1194" s="66" t="s">
        <v>682</v>
      </c>
      <c r="P1194" s="66" t="s">
        <v>64</v>
      </c>
      <c r="Q1194" s="66" t="s">
        <v>64</v>
      </c>
      <c r="R1194" s="66" t="s">
        <v>63</v>
      </c>
      <c r="S1194" s="76"/>
      <c r="T1194" s="76"/>
      <c r="U1194" s="76"/>
      <c r="V1194" s="76">
        <v>1</v>
      </c>
      <c r="W1194" s="76"/>
      <c r="X1194" s="76"/>
      <c r="Y1194" s="76"/>
      <c r="Z1194" s="76"/>
      <c r="AA1194" s="76"/>
      <c r="AB1194" s="76"/>
      <c r="AC1194" s="76"/>
      <c r="AD1194" s="76"/>
      <c r="AE1194" s="76"/>
      <c r="AF1194" s="76"/>
      <c r="AG1194" s="76"/>
      <c r="AH1194" s="76"/>
      <c r="AI1194" s="76"/>
      <c r="AJ1194" s="76"/>
      <c r="AK1194" s="76"/>
      <c r="AL1194" s="76"/>
      <c r="AM1194" s="76"/>
      <c r="AN1194" s="76"/>
      <c r="AO1194" s="76"/>
      <c r="AP1194" s="76"/>
      <c r="AQ1194" s="76"/>
      <c r="AR1194" s="76"/>
      <c r="AS1194" s="76"/>
      <c r="AT1194" s="76"/>
      <c r="AU1194" s="76"/>
      <c r="AV1194" s="66" t="s">
        <v>52</v>
      </c>
      <c r="AW1194" s="66" t="s">
        <v>2402</v>
      </c>
      <c r="AX1194" s="66" t="s">
        <v>52</v>
      </c>
      <c r="AY1194" s="66" t="s">
        <v>52</v>
      </c>
      <c r="AZ1194" s="66" t="s">
        <v>52</v>
      </c>
    </row>
    <row r="1195" spans="1:52" ht="30" hidden="1" customHeight="1" x14ac:dyDescent="0.3">
      <c r="A1195" s="65" t="s">
        <v>1545</v>
      </c>
      <c r="B1195" s="65" t="s">
        <v>1546</v>
      </c>
      <c r="C1195" s="65" t="s">
        <v>589</v>
      </c>
      <c r="D1195" s="83">
        <v>0</v>
      </c>
      <c r="E1195" s="84">
        <f>단가대비표!O162</f>
        <v>14400</v>
      </c>
      <c r="F1195" s="85">
        <f t="shared" si="281"/>
        <v>0</v>
      </c>
      <c r="G1195" s="84">
        <f>단가대비표!P162</f>
        <v>0</v>
      </c>
      <c r="H1195" s="85">
        <f t="shared" si="282"/>
        <v>0</v>
      </c>
      <c r="I1195" s="84">
        <f>단가대비표!V162</f>
        <v>0</v>
      </c>
      <c r="J1195" s="85">
        <f t="shared" si="283"/>
        <v>0</v>
      </c>
      <c r="K1195" s="84">
        <f t="shared" si="284"/>
        <v>14400</v>
      </c>
      <c r="L1195" s="85">
        <f t="shared" si="285"/>
        <v>0</v>
      </c>
      <c r="M1195" s="65" t="s">
        <v>52</v>
      </c>
      <c r="N1195" s="66" t="s">
        <v>3100</v>
      </c>
      <c r="O1195" s="66" t="s">
        <v>1547</v>
      </c>
      <c r="P1195" s="66" t="s">
        <v>64</v>
      </c>
      <c r="Q1195" s="66" t="s">
        <v>64</v>
      </c>
      <c r="R1195" s="66" t="s">
        <v>63</v>
      </c>
      <c r="S1195" s="76"/>
      <c r="T1195" s="76"/>
      <c r="U1195" s="76"/>
      <c r="V1195" s="76">
        <v>1</v>
      </c>
      <c r="W1195" s="76"/>
      <c r="X1195" s="76"/>
      <c r="Y1195" s="76"/>
      <c r="Z1195" s="76"/>
      <c r="AA1195" s="76"/>
      <c r="AB1195" s="76"/>
      <c r="AC1195" s="76"/>
      <c r="AD1195" s="76"/>
      <c r="AE1195" s="76"/>
      <c r="AF1195" s="76"/>
      <c r="AG1195" s="76"/>
      <c r="AH1195" s="76"/>
      <c r="AI1195" s="76"/>
      <c r="AJ1195" s="76"/>
      <c r="AK1195" s="76"/>
      <c r="AL1195" s="76"/>
      <c r="AM1195" s="76"/>
      <c r="AN1195" s="76"/>
      <c r="AO1195" s="76"/>
      <c r="AP1195" s="76"/>
      <c r="AQ1195" s="76"/>
      <c r="AR1195" s="76"/>
      <c r="AS1195" s="76"/>
      <c r="AT1195" s="76"/>
      <c r="AU1195" s="76"/>
      <c r="AV1195" s="66" t="s">
        <v>52</v>
      </c>
      <c r="AW1195" s="66" t="s">
        <v>2403</v>
      </c>
      <c r="AX1195" s="66" t="s">
        <v>52</v>
      </c>
      <c r="AY1195" s="66" t="s">
        <v>52</v>
      </c>
      <c r="AZ1195" s="66" t="s">
        <v>52</v>
      </c>
    </row>
    <row r="1196" spans="1:52" ht="30" hidden="1" customHeight="1" x14ac:dyDescent="0.3">
      <c r="A1196" s="65" t="s">
        <v>1549</v>
      </c>
      <c r="B1196" s="65" t="s">
        <v>1546</v>
      </c>
      <c r="C1196" s="65" t="s">
        <v>589</v>
      </c>
      <c r="D1196" s="83">
        <v>0</v>
      </c>
      <c r="E1196" s="84">
        <f>단가대비표!O163</f>
        <v>10200</v>
      </c>
      <c r="F1196" s="85">
        <f t="shared" si="281"/>
        <v>0</v>
      </c>
      <c r="G1196" s="84">
        <f>단가대비표!P163</f>
        <v>0</v>
      </c>
      <c r="H1196" s="85">
        <f t="shared" si="282"/>
        <v>0</v>
      </c>
      <c r="I1196" s="84">
        <f>단가대비표!V163</f>
        <v>0</v>
      </c>
      <c r="J1196" s="85">
        <f t="shared" si="283"/>
        <v>0</v>
      </c>
      <c r="K1196" s="84">
        <f t="shared" si="284"/>
        <v>10200</v>
      </c>
      <c r="L1196" s="85">
        <f t="shared" si="285"/>
        <v>0</v>
      </c>
      <c r="M1196" s="65" t="s">
        <v>52</v>
      </c>
      <c r="N1196" s="66" t="s">
        <v>3100</v>
      </c>
      <c r="O1196" s="66" t="s">
        <v>1550</v>
      </c>
      <c r="P1196" s="66" t="s">
        <v>64</v>
      </c>
      <c r="Q1196" s="66" t="s">
        <v>64</v>
      </c>
      <c r="R1196" s="66" t="s">
        <v>63</v>
      </c>
      <c r="S1196" s="76"/>
      <c r="T1196" s="76"/>
      <c r="U1196" s="76"/>
      <c r="V1196" s="76">
        <v>1</v>
      </c>
      <c r="W1196" s="76"/>
      <c r="X1196" s="76"/>
      <c r="Y1196" s="76"/>
      <c r="Z1196" s="76"/>
      <c r="AA1196" s="76"/>
      <c r="AB1196" s="76"/>
      <c r="AC1196" s="76"/>
      <c r="AD1196" s="76"/>
      <c r="AE1196" s="76"/>
      <c r="AF1196" s="76"/>
      <c r="AG1196" s="76"/>
      <c r="AH1196" s="76"/>
      <c r="AI1196" s="76"/>
      <c r="AJ1196" s="76"/>
      <c r="AK1196" s="76"/>
      <c r="AL1196" s="76"/>
      <c r="AM1196" s="76"/>
      <c r="AN1196" s="76"/>
      <c r="AO1196" s="76"/>
      <c r="AP1196" s="76"/>
      <c r="AQ1196" s="76"/>
      <c r="AR1196" s="76"/>
      <c r="AS1196" s="76"/>
      <c r="AT1196" s="76"/>
      <c r="AU1196" s="76"/>
      <c r="AV1196" s="66" t="s">
        <v>52</v>
      </c>
      <c r="AW1196" s="66" t="s">
        <v>2404</v>
      </c>
      <c r="AX1196" s="66" t="s">
        <v>52</v>
      </c>
      <c r="AY1196" s="66" t="s">
        <v>52</v>
      </c>
      <c r="AZ1196" s="66" t="s">
        <v>52</v>
      </c>
    </row>
    <row r="1197" spans="1:52" ht="30" hidden="1" customHeight="1" x14ac:dyDescent="0.3">
      <c r="A1197" s="65" t="s">
        <v>687</v>
      </c>
      <c r="B1197" s="65" t="s">
        <v>3055</v>
      </c>
      <c r="C1197" s="65" t="s">
        <v>505</v>
      </c>
      <c r="D1197" s="83">
        <v>1</v>
      </c>
      <c r="E1197" s="84">
        <f>ROUND(0.02*H1198,2)</f>
        <v>0</v>
      </c>
      <c r="F1197" s="85">
        <f t="shared" si="281"/>
        <v>0</v>
      </c>
      <c r="G1197" s="84">
        <v>0</v>
      </c>
      <c r="H1197" s="85">
        <f t="shared" si="282"/>
        <v>0</v>
      </c>
      <c r="I1197" s="84">
        <v>0</v>
      </c>
      <c r="J1197" s="85">
        <f t="shared" si="283"/>
        <v>0</v>
      </c>
      <c r="K1197" s="84">
        <f t="shared" si="284"/>
        <v>0</v>
      </c>
      <c r="L1197" s="85">
        <f t="shared" si="285"/>
        <v>0</v>
      </c>
      <c r="M1197" s="65" t="s">
        <v>52</v>
      </c>
      <c r="N1197" s="66" t="s">
        <v>3100</v>
      </c>
      <c r="O1197" s="66" t="s">
        <v>510</v>
      </c>
      <c r="P1197" s="66" t="s">
        <v>64</v>
      </c>
      <c r="Q1197" s="66" t="s">
        <v>64</v>
      </c>
      <c r="R1197" s="66" t="s">
        <v>64</v>
      </c>
      <c r="S1197" s="76">
        <v>1</v>
      </c>
      <c r="T1197" s="76">
        <v>0</v>
      </c>
      <c r="U1197" s="76">
        <v>0.03</v>
      </c>
      <c r="V1197" s="76"/>
      <c r="W1197" s="76"/>
      <c r="X1197" s="76"/>
      <c r="Y1197" s="76"/>
      <c r="Z1197" s="76"/>
      <c r="AA1197" s="76"/>
      <c r="AB1197" s="76"/>
      <c r="AC1197" s="76"/>
      <c r="AD1197" s="76"/>
      <c r="AE1197" s="76"/>
      <c r="AF1197" s="76"/>
      <c r="AG1197" s="76"/>
      <c r="AH1197" s="76"/>
      <c r="AI1197" s="76"/>
      <c r="AJ1197" s="76"/>
      <c r="AK1197" s="76"/>
      <c r="AL1197" s="76"/>
      <c r="AM1197" s="76"/>
      <c r="AN1197" s="76"/>
      <c r="AO1197" s="76"/>
      <c r="AP1197" s="76"/>
      <c r="AQ1197" s="76"/>
      <c r="AR1197" s="76"/>
      <c r="AS1197" s="76"/>
      <c r="AT1197" s="76"/>
      <c r="AU1197" s="76"/>
      <c r="AV1197" s="66" t="s">
        <v>52</v>
      </c>
      <c r="AW1197" s="66" t="s">
        <v>2405</v>
      </c>
      <c r="AX1197" s="66" t="s">
        <v>52</v>
      </c>
      <c r="AY1197" s="66" t="s">
        <v>52</v>
      </c>
      <c r="AZ1197" s="66" t="s">
        <v>52</v>
      </c>
    </row>
    <row r="1198" spans="1:52" ht="30" hidden="1" customHeight="1" x14ac:dyDescent="0.3">
      <c r="A1198" s="65" t="s">
        <v>595</v>
      </c>
      <c r="B1198" s="65" t="s">
        <v>52</v>
      </c>
      <c r="C1198" s="65" t="s">
        <v>52</v>
      </c>
      <c r="D1198" s="83"/>
      <c r="E1198" s="84"/>
      <c r="F1198" s="85">
        <f>TRUNC(SUMIF(N1193:N1197, N1192, F1193:F1197),0)</f>
        <v>1888000</v>
      </c>
      <c r="G1198" s="84"/>
      <c r="H1198" s="85">
        <f>TRUNC(SUMIF(N1193:N1197, N1192, H1193:H1197),0)</f>
        <v>0</v>
      </c>
      <c r="I1198" s="84"/>
      <c r="J1198" s="85">
        <f>TRUNC(SUMIF(N1193:N1197, N1192, J1193:J1197),0)</f>
        <v>0</v>
      </c>
      <c r="K1198" s="84"/>
      <c r="L1198" s="85">
        <f>F1198+H1198+J1198</f>
        <v>1888000</v>
      </c>
      <c r="M1198" s="65" t="s">
        <v>52</v>
      </c>
      <c r="N1198" s="66" t="s">
        <v>207</v>
      </c>
      <c r="O1198" s="66" t="s">
        <v>207</v>
      </c>
      <c r="P1198" s="66" t="s">
        <v>52</v>
      </c>
      <c r="Q1198" s="66" t="s">
        <v>52</v>
      </c>
      <c r="R1198" s="66" t="s">
        <v>52</v>
      </c>
      <c r="S1198" s="76"/>
      <c r="T1198" s="76"/>
      <c r="U1198" s="76"/>
      <c r="V1198" s="76"/>
      <c r="W1198" s="76"/>
      <c r="X1198" s="76"/>
      <c r="Y1198" s="76"/>
      <c r="Z1198" s="76"/>
      <c r="AA1198" s="76"/>
      <c r="AB1198" s="76"/>
      <c r="AC1198" s="76"/>
      <c r="AD1198" s="76"/>
      <c r="AE1198" s="76"/>
      <c r="AF1198" s="76"/>
      <c r="AG1198" s="76"/>
      <c r="AH1198" s="76"/>
      <c r="AI1198" s="76"/>
      <c r="AJ1198" s="76"/>
      <c r="AK1198" s="76"/>
      <c r="AL1198" s="76"/>
      <c r="AM1198" s="76"/>
      <c r="AN1198" s="76"/>
      <c r="AO1198" s="76"/>
      <c r="AP1198" s="76"/>
      <c r="AQ1198" s="76"/>
      <c r="AR1198" s="76"/>
      <c r="AS1198" s="76"/>
      <c r="AT1198" s="76"/>
      <c r="AU1198" s="76"/>
      <c r="AV1198" s="66" t="s">
        <v>52</v>
      </c>
      <c r="AW1198" s="66" t="s">
        <v>52</v>
      </c>
      <c r="AX1198" s="66" t="s">
        <v>52</v>
      </c>
      <c r="AY1198" s="66" t="s">
        <v>52</v>
      </c>
      <c r="AZ1198" s="66" t="s">
        <v>52</v>
      </c>
    </row>
  </sheetData>
  <mergeCells count="157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4:M4"/>
    <mergeCell ref="A11:M11"/>
    <mergeCell ref="A18:M18"/>
    <mergeCell ref="A25:M25"/>
    <mergeCell ref="A32:M32"/>
    <mergeCell ref="A39:M39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A104:M104"/>
    <mergeCell ref="A112:M112"/>
    <mergeCell ref="A118:M118"/>
    <mergeCell ref="A124:M124"/>
    <mergeCell ref="A130:M130"/>
    <mergeCell ref="A136:M136"/>
    <mergeCell ref="A46:M46"/>
    <mergeCell ref="A58:M58"/>
    <mergeCell ref="A68:M68"/>
    <mergeCell ref="A78:M78"/>
    <mergeCell ref="A87:M87"/>
    <mergeCell ref="A96:M96"/>
    <mergeCell ref="A179:M179"/>
    <mergeCell ref="A184:M184"/>
    <mergeCell ref="A188:M188"/>
    <mergeCell ref="A192:M192"/>
    <mergeCell ref="A196:M196"/>
    <mergeCell ref="A201:M201"/>
    <mergeCell ref="A144:M144"/>
    <mergeCell ref="A153:M153"/>
    <mergeCell ref="A159:M159"/>
    <mergeCell ref="A166:M166"/>
    <mergeCell ref="A170:M170"/>
    <mergeCell ref="A174:M174"/>
    <mergeCell ref="A257:M257"/>
    <mergeCell ref="A265:M265"/>
    <mergeCell ref="A273:M273"/>
    <mergeCell ref="A281:M281"/>
    <mergeCell ref="A290:M290"/>
    <mergeCell ref="A299:M299"/>
    <mergeCell ref="A207:M207"/>
    <mergeCell ref="A217:M217"/>
    <mergeCell ref="A223:M223"/>
    <mergeCell ref="A230:M230"/>
    <mergeCell ref="A239:M239"/>
    <mergeCell ref="A248:M248"/>
    <mergeCell ref="A358:M358"/>
    <mergeCell ref="A366:M366"/>
    <mergeCell ref="A374:M374"/>
    <mergeCell ref="A383:M383"/>
    <mergeCell ref="A392:M392"/>
    <mergeCell ref="A401:M401"/>
    <mergeCell ref="A308:M308"/>
    <mergeCell ref="A317:M317"/>
    <mergeCell ref="A326:M326"/>
    <mergeCell ref="A334:M334"/>
    <mergeCell ref="A342:M342"/>
    <mergeCell ref="A350:M350"/>
    <mergeCell ref="A456:M456"/>
    <mergeCell ref="A463:M463"/>
    <mergeCell ref="A469:M469"/>
    <mergeCell ref="A476:M476"/>
    <mergeCell ref="A497:M497"/>
    <mergeCell ref="A507:M507"/>
    <mergeCell ref="A410:M410"/>
    <mergeCell ref="A418:M418"/>
    <mergeCell ref="A426:M426"/>
    <mergeCell ref="A434:M434"/>
    <mergeCell ref="A442:M442"/>
    <mergeCell ref="A450:M450"/>
    <mergeCell ref="A564:M564"/>
    <mergeCell ref="A570:M570"/>
    <mergeCell ref="A576:M576"/>
    <mergeCell ref="A582:M582"/>
    <mergeCell ref="A588:M588"/>
    <mergeCell ref="A594:M594"/>
    <mergeCell ref="A517:M517"/>
    <mergeCell ref="A527:M527"/>
    <mergeCell ref="A537:M537"/>
    <mergeCell ref="A544:M544"/>
    <mergeCell ref="A551:M551"/>
    <mergeCell ref="A558:M558"/>
    <mergeCell ref="A637:M637"/>
    <mergeCell ref="A643:M643"/>
    <mergeCell ref="A649:M649"/>
    <mergeCell ref="A655:M655"/>
    <mergeCell ref="A661:M661"/>
    <mergeCell ref="A668:M668"/>
    <mergeCell ref="A600:M600"/>
    <mergeCell ref="A606:M606"/>
    <mergeCell ref="A612:M612"/>
    <mergeCell ref="A618:M618"/>
    <mergeCell ref="A624:M624"/>
    <mergeCell ref="A631:M631"/>
    <mergeCell ref="A857:M857"/>
    <mergeCell ref="A868:M868"/>
    <mergeCell ref="A921:M921"/>
    <mergeCell ref="A932:M932"/>
    <mergeCell ref="A980:M980"/>
    <mergeCell ref="A991:M991"/>
    <mergeCell ref="A674:M674"/>
    <mergeCell ref="A685:M685"/>
    <mergeCell ref="A733:M733"/>
    <mergeCell ref="A744:M744"/>
    <mergeCell ref="A793:M793"/>
    <mergeCell ref="A804:M804"/>
    <mergeCell ref="A1181:M1181"/>
    <mergeCell ref="A1192:M1192"/>
    <mergeCell ref="A1158:M1158"/>
    <mergeCell ref="A1063:M1063"/>
    <mergeCell ref="A1071:M1071"/>
    <mergeCell ref="A1082:M1082"/>
    <mergeCell ref="A1103:M1103"/>
    <mergeCell ref="A1114:M1114"/>
    <mergeCell ref="A1147:M1147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3F33B-302C-43CE-8B40-E8231A59F3F3}">
  <sheetPr>
    <pageSetUpPr fitToPage="1"/>
  </sheetPr>
  <dimension ref="A1:AV240"/>
  <sheetViews>
    <sheetView view="pageBreakPreview" topLeftCell="A196" zoomScale="85" zoomScaleNormal="100" zoomScaleSheetLayoutView="85" workbookViewId="0">
      <selection activeCell="AX214" sqref="AX214"/>
    </sheetView>
  </sheetViews>
  <sheetFormatPr defaultRowHeight="16.5" x14ac:dyDescent="0.3"/>
  <cols>
    <col min="1" max="2" width="30.625" style="68" customWidth="1"/>
    <col min="3" max="3" width="4.625" style="68" customWidth="1"/>
    <col min="4" max="4" width="8.625" style="68" customWidth="1"/>
    <col min="5" max="12" width="13.625" style="68" customWidth="1"/>
    <col min="13" max="13" width="12.625" style="68" customWidth="1"/>
    <col min="14" max="43" width="2.625" style="68" hidden="1" customWidth="1"/>
    <col min="44" max="44" width="10.625" style="68" hidden="1" customWidth="1"/>
    <col min="45" max="46" width="1.625" style="68" hidden="1" customWidth="1"/>
    <col min="47" max="47" width="24.625" style="68" hidden="1" customWidth="1"/>
    <col min="48" max="48" width="10.625" style="68" hidden="1" customWidth="1"/>
    <col min="49" max="16384" width="9" style="68"/>
  </cols>
  <sheetData>
    <row r="1" spans="1:48" ht="30" customHeight="1" x14ac:dyDescent="0.3">
      <c r="A1" s="227" t="s">
        <v>1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48" ht="30" customHeight="1" x14ac:dyDescent="0.3">
      <c r="A2" s="228" t="s">
        <v>2</v>
      </c>
      <c r="B2" s="228" t="s">
        <v>3</v>
      </c>
      <c r="C2" s="228" t="s">
        <v>4</v>
      </c>
      <c r="D2" s="228" t="s">
        <v>5</v>
      </c>
      <c r="E2" s="228" t="s">
        <v>6</v>
      </c>
      <c r="F2" s="228"/>
      <c r="G2" s="228" t="s">
        <v>9</v>
      </c>
      <c r="H2" s="228"/>
      <c r="I2" s="228" t="s">
        <v>10</v>
      </c>
      <c r="J2" s="228"/>
      <c r="K2" s="228" t="s">
        <v>11</v>
      </c>
      <c r="L2" s="228"/>
      <c r="M2" s="228" t="s">
        <v>12</v>
      </c>
      <c r="N2" s="226" t="s">
        <v>20</v>
      </c>
      <c r="O2" s="226" t="s">
        <v>14</v>
      </c>
      <c r="P2" s="226" t="s">
        <v>21</v>
      </c>
      <c r="Q2" s="226" t="s">
        <v>13</v>
      </c>
      <c r="R2" s="226" t="s">
        <v>22</v>
      </c>
      <c r="S2" s="226" t="s">
        <v>23</v>
      </c>
      <c r="T2" s="226" t="s">
        <v>24</v>
      </c>
      <c r="U2" s="226" t="s">
        <v>25</v>
      </c>
      <c r="V2" s="226" t="s">
        <v>26</v>
      </c>
      <c r="W2" s="226" t="s">
        <v>27</v>
      </c>
      <c r="X2" s="226" t="s">
        <v>28</v>
      </c>
      <c r="Y2" s="226" t="s">
        <v>29</v>
      </c>
      <c r="Z2" s="226" t="s">
        <v>30</v>
      </c>
      <c r="AA2" s="226" t="s">
        <v>31</v>
      </c>
      <c r="AB2" s="226" t="s">
        <v>32</v>
      </c>
      <c r="AC2" s="226" t="s">
        <v>33</v>
      </c>
      <c r="AD2" s="226" t="s">
        <v>34</v>
      </c>
      <c r="AE2" s="226" t="s">
        <v>35</v>
      </c>
      <c r="AF2" s="226" t="s">
        <v>36</v>
      </c>
      <c r="AG2" s="226" t="s">
        <v>37</v>
      </c>
      <c r="AH2" s="226" t="s">
        <v>38</v>
      </c>
      <c r="AI2" s="226" t="s">
        <v>39</v>
      </c>
      <c r="AJ2" s="226" t="s">
        <v>40</v>
      </c>
      <c r="AK2" s="226" t="s">
        <v>41</v>
      </c>
      <c r="AL2" s="226" t="s">
        <v>42</v>
      </c>
      <c r="AM2" s="226" t="s">
        <v>43</v>
      </c>
      <c r="AN2" s="226" t="s">
        <v>44</v>
      </c>
      <c r="AO2" s="226" t="s">
        <v>45</v>
      </c>
      <c r="AP2" s="226" t="s">
        <v>46</v>
      </c>
      <c r="AQ2" s="226" t="s">
        <v>47</v>
      </c>
      <c r="AR2" s="226" t="s">
        <v>48</v>
      </c>
      <c r="AS2" s="226" t="s">
        <v>16</v>
      </c>
      <c r="AT2" s="226" t="s">
        <v>17</v>
      </c>
      <c r="AU2" s="226" t="s">
        <v>49</v>
      </c>
      <c r="AV2" s="226" t="s">
        <v>50</v>
      </c>
    </row>
    <row r="3" spans="1:48" ht="30" customHeight="1" x14ac:dyDescent="0.3">
      <c r="A3" s="228"/>
      <c r="B3" s="228"/>
      <c r="C3" s="228"/>
      <c r="D3" s="228"/>
      <c r="E3" s="93" t="s">
        <v>7</v>
      </c>
      <c r="F3" s="93" t="s">
        <v>8</v>
      </c>
      <c r="G3" s="93" t="s">
        <v>7</v>
      </c>
      <c r="H3" s="93" t="s">
        <v>8</v>
      </c>
      <c r="I3" s="93" t="s">
        <v>7</v>
      </c>
      <c r="J3" s="93" t="s">
        <v>8</v>
      </c>
      <c r="K3" s="93" t="s">
        <v>7</v>
      </c>
      <c r="L3" s="93" t="s">
        <v>8</v>
      </c>
      <c r="M3" s="228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</row>
    <row r="4" spans="1:48" ht="30" hidden="1" customHeight="1" x14ac:dyDescent="0.3">
      <c r="A4" s="65" t="s">
        <v>56</v>
      </c>
      <c r="B4" s="94" t="s">
        <v>544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76"/>
      <c r="O4" s="76"/>
      <c r="P4" s="76"/>
      <c r="Q4" s="66" t="s">
        <v>57</v>
      </c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</row>
    <row r="5" spans="1:48" ht="30" hidden="1" customHeight="1" x14ac:dyDescent="0.3">
      <c r="A5" s="65" t="s">
        <v>58</v>
      </c>
      <c r="B5" s="65" t="s">
        <v>59</v>
      </c>
      <c r="C5" s="65" t="s">
        <v>60</v>
      </c>
      <c r="D5" s="94">
        <v>6</v>
      </c>
      <c r="E5" s="77">
        <f>TRUNC(일위대가목록!E41,0)</f>
        <v>2656</v>
      </c>
      <c r="F5" s="77">
        <f t="shared" ref="F5:F37" si="0">TRUNC(E5*D5, 0)</f>
        <v>15936</v>
      </c>
      <c r="G5" s="77">
        <f>TRUNC(일위대가목록!F41,0)</f>
        <v>23633</v>
      </c>
      <c r="H5" s="77">
        <f t="shared" ref="H5:H37" si="1">TRUNC(G5*D5, 0)</f>
        <v>141798</v>
      </c>
      <c r="I5" s="77">
        <f>TRUNC(일위대가목록!G41,0)</f>
        <v>0</v>
      </c>
      <c r="J5" s="77">
        <f t="shared" ref="J5:J37" si="2">TRUNC(I5*D5, 0)</f>
        <v>0</v>
      </c>
      <c r="K5" s="77">
        <f t="shared" ref="K5:L37" si="3">TRUNC(E5+G5+I5, 0)</f>
        <v>26289</v>
      </c>
      <c r="L5" s="77">
        <f t="shared" si="3"/>
        <v>157734</v>
      </c>
      <c r="M5" s="65" t="s">
        <v>61</v>
      </c>
      <c r="N5" s="66" t="s">
        <v>62</v>
      </c>
      <c r="O5" s="66" t="s">
        <v>52</v>
      </c>
      <c r="P5" s="66" t="s">
        <v>52</v>
      </c>
      <c r="Q5" s="66" t="s">
        <v>57</v>
      </c>
      <c r="R5" s="66" t="s">
        <v>63</v>
      </c>
      <c r="S5" s="66" t="s">
        <v>64</v>
      </c>
      <c r="T5" s="66" t="s">
        <v>64</v>
      </c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66" t="s">
        <v>52</v>
      </c>
      <c r="AS5" s="66" t="s">
        <v>52</v>
      </c>
      <c r="AT5" s="76"/>
      <c r="AU5" s="66" t="s">
        <v>65</v>
      </c>
      <c r="AV5" s="76">
        <v>4</v>
      </c>
    </row>
    <row r="6" spans="1:48" ht="30" hidden="1" customHeight="1" x14ac:dyDescent="0.3">
      <c r="A6" s="65" t="s">
        <v>58</v>
      </c>
      <c r="B6" s="65" t="s">
        <v>66</v>
      </c>
      <c r="C6" s="65" t="s">
        <v>60</v>
      </c>
      <c r="D6" s="94">
        <v>6</v>
      </c>
      <c r="E6" s="77">
        <f>TRUNC(일위대가목록!E42,0)</f>
        <v>6302</v>
      </c>
      <c r="F6" s="77">
        <f t="shared" si="0"/>
        <v>37812</v>
      </c>
      <c r="G6" s="77">
        <f>TRUNC(일위대가목록!F42,0)</f>
        <v>44641</v>
      </c>
      <c r="H6" s="77">
        <f t="shared" si="1"/>
        <v>267846</v>
      </c>
      <c r="I6" s="77">
        <f>TRUNC(일위대가목록!G42,0)</f>
        <v>0</v>
      </c>
      <c r="J6" s="77">
        <f t="shared" si="2"/>
        <v>0</v>
      </c>
      <c r="K6" s="77">
        <f t="shared" si="3"/>
        <v>50943</v>
      </c>
      <c r="L6" s="77">
        <f t="shared" si="3"/>
        <v>305658</v>
      </c>
      <c r="M6" s="65" t="s">
        <v>67</v>
      </c>
      <c r="N6" s="66" t="s">
        <v>68</v>
      </c>
      <c r="O6" s="66" t="s">
        <v>52</v>
      </c>
      <c r="P6" s="66" t="s">
        <v>52</v>
      </c>
      <c r="Q6" s="66" t="s">
        <v>57</v>
      </c>
      <c r="R6" s="66" t="s">
        <v>63</v>
      </c>
      <c r="S6" s="66" t="s">
        <v>64</v>
      </c>
      <c r="T6" s="66" t="s">
        <v>64</v>
      </c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66" t="s">
        <v>52</v>
      </c>
      <c r="AS6" s="66" t="s">
        <v>52</v>
      </c>
      <c r="AT6" s="76"/>
      <c r="AU6" s="66" t="s">
        <v>69</v>
      </c>
      <c r="AV6" s="76">
        <v>5</v>
      </c>
    </row>
    <row r="7" spans="1:48" ht="30" hidden="1" customHeight="1" x14ac:dyDescent="0.3">
      <c r="A7" s="65" t="s">
        <v>70</v>
      </c>
      <c r="B7" s="65" t="s">
        <v>71</v>
      </c>
      <c r="C7" s="65" t="s">
        <v>60</v>
      </c>
      <c r="D7" s="94">
        <v>16</v>
      </c>
      <c r="E7" s="77">
        <f>TRUNC(일위대가목록!E43,0)</f>
        <v>454</v>
      </c>
      <c r="F7" s="77">
        <f t="shared" si="0"/>
        <v>7264</v>
      </c>
      <c r="G7" s="77">
        <f>TRUNC(일위대가목록!F43,0)</f>
        <v>3819</v>
      </c>
      <c r="H7" s="77">
        <f t="shared" si="1"/>
        <v>61104</v>
      </c>
      <c r="I7" s="77">
        <f>TRUNC(일위대가목록!G43,0)</f>
        <v>0</v>
      </c>
      <c r="J7" s="77">
        <f t="shared" si="2"/>
        <v>0</v>
      </c>
      <c r="K7" s="77">
        <f t="shared" si="3"/>
        <v>4273</v>
      </c>
      <c r="L7" s="77">
        <f t="shared" si="3"/>
        <v>68368</v>
      </c>
      <c r="M7" s="65" t="s">
        <v>72</v>
      </c>
      <c r="N7" s="66" t="s">
        <v>73</v>
      </c>
      <c r="O7" s="66" t="s">
        <v>52</v>
      </c>
      <c r="P7" s="66" t="s">
        <v>52</v>
      </c>
      <c r="Q7" s="66" t="s">
        <v>57</v>
      </c>
      <c r="R7" s="66" t="s">
        <v>63</v>
      </c>
      <c r="S7" s="66" t="s">
        <v>64</v>
      </c>
      <c r="T7" s="66" t="s">
        <v>64</v>
      </c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66" t="s">
        <v>52</v>
      </c>
      <c r="AS7" s="66" t="s">
        <v>52</v>
      </c>
      <c r="AT7" s="76"/>
      <c r="AU7" s="66" t="s">
        <v>74</v>
      </c>
      <c r="AV7" s="76">
        <v>6</v>
      </c>
    </row>
    <row r="8" spans="1:48" ht="30" hidden="1" customHeight="1" x14ac:dyDescent="0.3">
      <c r="A8" s="65" t="s">
        <v>70</v>
      </c>
      <c r="B8" s="65" t="s">
        <v>75</v>
      </c>
      <c r="C8" s="65" t="s">
        <v>60</v>
      </c>
      <c r="D8" s="94">
        <v>87</v>
      </c>
      <c r="E8" s="77">
        <f>TRUNC(일위대가목록!E44,0)</f>
        <v>669</v>
      </c>
      <c r="F8" s="77">
        <f t="shared" si="0"/>
        <v>58203</v>
      </c>
      <c r="G8" s="77">
        <f>TRUNC(일위대가목록!F44,0)</f>
        <v>4616</v>
      </c>
      <c r="H8" s="77">
        <f t="shared" si="1"/>
        <v>401592</v>
      </c>
      <c r="I8" s="77">
        <f>TRUNC(일위대가목록!G44,0)</f>
        <v>0</v>
      </c>
      <c r="J8" s="77">
        <f t="shared" si="2"/>
        <v>0</v>
      </c>
      <c r="K8" s="77">
        <f t="shared" si="3"/>
        <v>5285</v>
      </c>
      <c r="L8" s="77">
        <f t="shared" si="3"/>
        <v>459795</v>
      </c>
      <c r="M8" s="65" t="s">
        <v>76</v>
      </c>
      <c r="N8" s="66" t="s">
        <v>77</v>
      </c>
      <c r="O8" s="66" t="s">
        <v>52</v>
      </c>
      <c r="P8" s="66" t="s">
        <v>52</v>
      </c>
      <c r="Q8" s="66" t="s">
        <v>57</v>
      </c>
      <c r="R8" s="66" t="s">
        <v>63</v>
      </c>
      <c r="S8" s="66" t="s">
        <v>64</v>
      </c>
      <c r="T8" s="66" t="s">
        <v>64</v>
      </c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66" t="s">
        <v>52</v>
      </c>
      <c r="AS8" s="66" t="s">
        <v>52</v>
      </c>
      <c r="AT8" s="76"/>
      <c r="AU8" s="66" t="s">
        <v>78</v>
      </c>
      <c r="AV8" s="76">
        <v>7</v>
      </c>
    </row>
    <row r="9" spans="1:48" ht="30" hidden="1" customHeight="1" x14ac:dyDescent="0.3">
      <c r="A9" s="65" t="s">
        <v>70</v>
      </c>
      <c r="B9" s="65" t="s">
        <v>79</v>
      </c>
      <c r="C9" s="65" t="s">
        <v>60</v>
      </c>
      <c r="D9" s="94">
        <v>49</v>
      </c>
      <c r="E9" s="77">
        <f>TRUNC(일위대가목록!E45,0)</f>
        <v>858</v>
      </c>
      <c r="F9" s="77">
        <f t="shared" si="0"/>
        <v>42042</v>
      </c>
      <c r="G9" s="77">
        <f>TRUNC(일위대가목록!F45,0)</f>
        <v>4616</v>
      </c>
      <c r="H9" s="77">
        <f t="shared" si="1"/>
        <v>226184</v>
      </c>
      <c r="I9" s="77">
        <f>TRUNC(일위대가목록!G45,0)</f>
        <v>0</v>
      </c>
      <c r="J9" s="77">
        <f t="shared" si="2"/>
        <v>0</v>
      </c>
      <c r="K9" s="77">
        <f t="shared" si="3"/>
        <v>5474</v>
      </c>
      <c r="L9" s="77">
        <f t="shared" si="3"/>
        <v>268226</v>
      </c>
      <c r="M9" s="65" t="s">
        <v>80</v>
      </c>
      <c r="N9" s="66" t="s">
        <v>81</v>
      </c>
      <c r="O9" s="66" t="s">
        <v>52</v>
      </c>
      <c r="P9" s="66" t="s">
        <v>52</v>
      </c>
      <c r="Q9" s="66" t="s">
        <v>57</v>
      </c>
      <c r="R9" s="66" t="s">
        <v>63</v>
      </c>
      <c r="S9" s="66" t="s">
        <v>64</v>
      </c>
      <c r="T9" s="66" t="s">
        <v>64</v>
      </c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66" t="s">
        <v>52</v>
      </c>
      <c r="AS9" s="66" t="s">
        <v>52</v>
      </c>
      <c r="AT9" s="76"/>
      <c r="AU9" s="66" t="s">
        <v>82</v>
      </c>
      <c r="AV9" s="76">
        <v>8</v>
      </c>
    </row>
    <row r="10" spans="1:48" ht="30" hidden="1" customHeight="1" x14ac:dyDescent="0.3">
      <c r="A10" s="65" t="s">
        <v>70</v>
      </c>
      <c r="B10" s="65" t="s">
        <v>83</v>
      </c>
      <c r="C10" s="65" t="s">
        <v>60</v>
      </c>
      <c r="D10" s="94">
        <v>107</v>
      </c>
      <c r="E10" s="77">
        <f>TRUNC(일위대가목록!E46,0)</f>
        <v>1261</v>
      </c>
      <c r="F10" s="77">
        <f t="shared" si="0"/>
        <v>134927</v>
      </c>
      <c r="G10" s="77">
        <f>TRUNC(일위대가목록!F46,0)</f>
        <v>5825</v>
      </c>
      <c r="H10" s="77">
        <f t="shared" si="1"/>
        <v>623275</v>
      </c>
      <c r="I10" s="77">
        <f>TRUNC(일위대가목록!G46,0)</f>
        <v>0</v>
      </c>
      <c r="J10" s="77">
        <f t="shared" si="2"/>
        <v>0</v>
      </c>
      <c r="K10" s="77">
        <f t="shared" si="3"/>
        <v>7086</v>
      </c>
      <c r="L10" s="77">
        <f t="shared" si="3"/>
        <v>758202</v>
      </c>
      <c r="M10" s="65" t="s">
        <v>84</v>
      </c>
      <c r="N10" s="66" t="s">
        <v>85</v>
      </c>
      <c r="O10" s="66" t="s">
        <v>52</v>
      </c>
      <c r="P10" s="66" t="s">
        <v>52</v>
      </c>
      <c r="Q10" s="66" t="s">
        <v>57</v>
      </c>
      <c r="R10" s="66" t="s">
        <v>63</v>
      </c>
      <c r="S10" s="66" t="s">
        <v>64</v>
      </c>
      <c r="T10" s="66" t="s">
        <v>64</v>
      </c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66" t="s">
        <v>52</v>
      </c>
      <c r="AS10" s="66" t="s">
        <v>52</v>
      </c>
      <c r="AT10" s="76"/>
      <c r="AU10" s="66" t="s">
        <v>86</v>
      </c>
      <c r="AV10" s="76">
        <v>9</v>
      </c>
    </row>
    <row r="11" spans="1:48" ht="30" hidden="1" customHeight="1" x14ac:dyDescent="0.3">
      <c r="A11" s="65" t="s">
        <v>70</v>
      </c>
      <c r="B11" s="65" t="s">
        <v>87</v>
      </c>
      <c r="C11" s="65" t="s">
        <v>60</v>
      </c>
      <c r="D11" s="94">
        <v>67</v>
      </c>
      <c r="E11" s="77">
        <f>TRUNC(일위대가목록!E47,0)</f>
        <v>1639</v>
      </c>
      <c r="F11" s="77">
        <f t="shared" si="0"/>
        <v>109813</v>
      </c>
      <c r="G11" s="77">
        <f>TRUNC(일위대가목록!F47,0)</f>
        <v>5825</v>
      </c>
      <c r="H11" s="77">
        <f t="shared" si="1"/>
        <v>390275</v>
      </c>
      <c r="I11" s="77">
        <f>TRUNC(일위대가목록!G47,0)</f>
        <v>0</v>
      </c>
      <c r="J11" s="77">
        <f t="shared" si="2"/>
        <v>0</v>
      </c>
      <c r="K11" s="77">
        <f t="shared" si="3"/>
        <v>7464</v>
      </c>
      <c r="L11" s="77">
        <f t="shared" si="3"/>
        <v>500088</v>
      </c>
      <c r="M11" s="65" t="s">
        <v>88</v>
      </c>
      <c r="N11" s="66" t="s">
        <v>89</v>
      </c>
      <c r="O11" s="66" t="s">
        <v>52</v>
      </c>
      <c r="P11" s="66" t="s">
        <v>52</v>
      </c>
      <c r="Q11" s="66" t="s">
        <v>57</v>
      </c>
      <c r="R11" s="66" t="s">
        <v>63</v>
      </c>
      <c r="S11" s="66" t="s">
        <v>64</v>
      </c>
      <c r="T11" s="66" t="s">
        <v>64</v>
      </c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66" t="s">
        <v>52</v>
      </c>
      <c r="AS11" s="66" t="s">
        <v>52</v>
      </c>
      <c r="AT11" s="76"/>
      <c r="AU11" s="66" t="s">
        <v>90</v>
      </c>
      <c r="AV11" s="76">
        <v>10</v>
      </c>
    </row>
    <row r="12" spans="1:48" ht="30" hidden="1" customHeight="1" x14ac:dyDescent="0.3">
      <c r="A12" s="65" t="s">
        <v>91</v>
      </c>
      <c r="B12" s="65" t="s">
        <v>92</v>
      </c>
      <c r="C12" s="65" t="s">
        <v>60</v>
      </c>
      <c r="D12" s="94">
        <v>60</v>
      </c>
      <c r="E12" s="77">
        <f>TRUNC(일위대가목록!E50,0)</f>
        <v>1293</v>
      </c>
      <c r="F12" s="77">
        <f t="shared" si="0"/>
        <v>77580</v>
      </c>
      <c r="G12" s="77">
        <f>TRUNC(일위대가목록!F50,0)</f>
        <v>2461</v>
      </c>
      <c r="H12" s="77">
        <f t="shared" si="1"/>
        <v>147660</v>
      </c>
      <c r="I12" s="77">
        <f>TRUNC(일위대가목록!G50,0)</f>
        <v>0</v>
      </c>
      <c r="J12" s="77">
        <f t="shared" si="2"/>
        <v>0</v>
      </c>
      <c r="K12" s="77">
        <f t="shared" si="3"/>
        <v>3754</v>
      </c>
      <c r="L12" s="77">
        <f t="shared" si="3"/>
        <v>225240</v>
      </c>
      <c r="M12" s="65" t="s">
        <v>93</v>
      </c>
      <c r="N12" s="66" t="s">
        <v>94</v>
      </c>
      <c r="O12" s="66" t="s">
        <v>52</v>
      </c>
      <c r="P12" s="66" t="s">
        <v>52</v>
      </c>
      <c r="Q12" s="66" t="s">
        <v>57</v>
      </c>
      <c r="R12" s="66" t="s">
        <v>63</v>
      </c>
      <c r="S12" s="66" t="s">
        <v>64</v>
      </c>
      <c r="T12" s="66" t="s">
        <v>64</v>
      </c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66" t="s">
        <v>52</v>
      </c>
      <c r="AS12" s="66" t="s">
        <v>52</v>
      </c>
      <c r="AT12" s="76"/>
      <c r="AU12" s="66" t="s">
        <v>95</v>
      </c>
      <c r="AV12" s="76">
        <v>11</v>
      </c>
    </row>
    <row r="13" spans="1:48" ht="30" hidden="1" customHeight="1" x14ac:dyDescent="0.3">
      <c r="A13" s="65" t="s">
        <v>91</v>
      </c>
      <c r="B13" s="65" t="s">
        <v>96</v>
      </c>
      <c r="C13" s="65" t="s">
        <v>60</v>
      </c>
      <c r="D13" s="94">
        <v>34</v>
      </c>
      <c r="E13" s="77">
        <f>TRUNC(일위대가목록!E51,0)</f>
        <v>1464</v>
      </c>
      <c r="F13" s="77">
        <f t="shared" si="0"/>
        <v>49776</v>
      </c>
      <c r="G13" s="77">
        <f>TRUNC(일위대가목록!F51,0)</f>
        <v>2461</v>
      </c>
      <c r="H13" s="77">
        <f t="shared" si="1"/>
        <v>83674</v>
      </c>
      <c r="I13" s="77">
        <f>TRUNC(일위대가목록!G51,0)</f>
        <v>0</v>
      </c>
      <c r="J13" s="77">
        <f t="shared" si="2"/>
        <v>0</v>
      </c>
      <c r="K13" s="77">
        <f t="shared" si="3"/>
        <v>3925</v>
      </c>
      <c r="L13" s="77">
        <f t="shared" si="3"/>
        <v>133450</v>
      </c>
      <c r="M13" s="65" t="s">
        <v>97</v>
      </c>
      <c r="N13" s="66" t="s">
        <v>98</v>
      </c>
      <c r="O13" s="66" t="s">
        <v>52</v>
      </c>
      <c r="P13" s="66" t="s">
        <v>52</v>
      </c>
      <c r="Q13" s="66" t="s">
        <v>57</v>
      </c>
      <c r="R13" s="66" t="s">
        <v>63</v>
      </c>
      <c r="S13" s="66" t="s">
        <v>64</v>
      </c>
      <c r="T13" s="66" t="s">
        <v>64</v>
      </c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66" t="s">
        <v>52</v>
      </c>
      <c r="AS13" s="66" t="s">
        <v>52</v>
      </c>
      <c r="AT13" s="76"/>
      <c r="AU13" s="66" t="s">
        <v>99</v>
      </c>
      <c r="AV13" s="76">
        <v>12</v>
      </c>
    </row>
    <row r="14" spans="1:48" ht="30" hidden="1" customHeight="1" x14ac:dyDescent="0.3">
      <c r="A14" s="65" t="s">
        <v>91</v>
      </c>
      <c r="B14" s="65" t="s">
        <v>100</v>
      </c>
      <c r="C14" s="65" t="s">
        <v>60</v>
      </c>
      <c r="D14" s="94">
        <v>55</v>
      </c>
      <c r="E14" s="77">
        <f>TRUNC(일위대가목록!E52,0)</f>
        <v>3315</v>
      </c>
      <c r="F14" s="77">
        <f t="shared" si="0"/>
        <v>182325</v>
      </c>
      <c r="G14" s="77">
        <f>TRUNC(일위대가목록!F52,0)</f>
        <v>2872</v>
      </c>
      <c r="H14" s="77">
        <f t="shared" si="1"/>
        <v>157960</v>
      </c>
      <c r="I14" s="77">
        <f>TRUNC(일위대가목록!G52,0)</f>
        <v>0</v>
      </c>
      <c r="J14" s="77">
        <f t="shared" si="2"/>
        <v>0</v>
      </c>
      <c r="K14" s="77">
        <f t="shared" si="3"/>
        <v>6187</v>
      </c>
      <c r="L14" s="77">
        <f t="shared" si="3"/>
        <v>340285</v>
      </c>
      <c r="M14" s="65" t="s">
        <v>101</v>
      </c>
      <c r="N14" s="66" t="s">
        <v>102</v>
      </c>
      <c r="O14" s="66" t="s">
        <v>52</v>
      </c>
      <c r="P14" s="66" t="s">
        <v>52</v>
      </c>
      <c r="Q14" s="66" t="s">
        <v>57</v>
      </c>
      <c r="R14" s="66" t="s">
        <v>63</v>
      </c>
      <c r="S14" s="66" t="s">
        <v>64</v>
      </c>
      <c r="T14" s="66" t="s">
        <v>64</v>
      </c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66" t="s">
        <v>52</v>
      </c>
      <c r="AS14" s="66" t="s">
        <v>52</v>
      </c>
      <c r="AT14" s="76"/>
      <c r="AU14" s="66" t="s">
        <v>103</v>
      </c>
      <c r="AV14" s="76">
        <v>13</v>
      </c>
    </row>
    <row r="15" spans="1:48" ht="30" hidden="1" customHeight="1" x14ac:dyDescent="0.3">
      <c r="A15" s="65" t="s">
        <v>104</v>
      </c>
      <c r="B15" s="65" t="s">
        <v>105</v>
      </c>
      <c r="C15" s="65" t="s">
        <v>60</v>
      </c>
      <c r="D15" s="94">
        <v>99</v>
      </c>
      <c r="E15" s="77">
        <f>TRUNC(일위대가목록!E13,0)</f>
        <v>12835</v>
      </c>
      <c r="F15" s="77">
        <f t="shared" si="0"/>
        <v>1270665</v>
      </c>
      <c r="G15" s="77">
        <f>TRUNC(일위대가목록!F13,0)</f>
        <v>3421</v>
      </c>
      <c r="H15" s="77">
        <f t="shared" si="1"/>
        <v>338679</v>
      </c>
      <c r="I15" s="77">
        <f>TRUNC(일위대가목록!G13,0)</f>
        <v>0</v>
      </c>
      <c r="J15" s="77">
        <f t="shared" si="2"/>
        <v>0</v>
      </c>
      <c r="K15" s="77">
        <f t="shared" si="3"/>
        <v>16256</v>
      </c>
      <c r="L15" s="77">
        <f t="shared" si="3"/>
        <v>1609344</v>
      </c>
      <c r="M15" s="65" t="s">
        <v>106</v>
      </c>
      <c r="N15" s="66" t="s">
        <v>107</v>
      </c>
      <c r="O15" s="66" t="s">
        <v>52</v>
      </c>
      <c r="P15" s="66" t="s">
        <v>52</v>
      </c>
      <c r="Q15" s="66" t="s">
        <v>57</v>
      </c>
      <c r="R15" s="66" t="s">
        <v>63</v>
      </c>
      <c r="S15" s="66" t="s">
        <v>64</v>
      </c>
      <c r="T15" s="66" t="s">
        <v>64</v>
      </c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66" t="s">
        <v>52</v>
      </c>
      <c r="AS15" s="66" t="s">
        <v>52</v>
      </c>
      <c r="AT15" s="76"/>
      <c r="AU15" s="66" t="s">
        <v>108</v>
      </c>
      <c r="AV15" s="76">
        <v>14</v>
      </c>
    </row>
    <row r="16" spans="1:48" ht="30" hidden="1" customHeight="1" x14ac:dyDescent="0.3">
      <c r="A16" s="65" t="s">
        <v>104</v>
      </c>
      <c r="B16" s="65" t="s">
        <v>109</v>
      </c>
      <c r="C16" s="65" t="s">
        <v>60</v>
      </c>
      <c r="D16" s="94">
        <v>55</v>
      </c>
      <c r="E16" s="77">
        <f>TRUNC(일위대가목록!E14,0)</f>
        <v>25899</v>
      </c>
      <c r="F16" s="77">
        <f t="shared" si="0"/>
        <v>1424445</v>
      </c>
      <c r="G16" s="77">
        <f>TRUNC(일위대가목록!F14,0)</f>
        <v>6562</v>
      </c>
      <c r="H16" s="77">
        <f t="shared" si="1"/>
        <v>360910</v>
      </c>
      <c r="I16" s="77">
        <f>TRUNC(일위대가목록!G14,0)</f>
        <v>0</v>
      </c>
      <c r="J16" s="77">
        <f t="shared" si="2"/>
        <v>0</v>
      </c>
      <c r="K16" s="77">
        <f t="shared" si="3"/>
        <v>32461</v>
      </c>
      <c r="L16" s="77">
        <f t="shared" si="3"/>
        <v>1785355</v>
      </c>
      <c r="M16" s="65" t="s">
        <v>110</v>
      </c>
      <c r="N16" s="66" t="s">
        <v>111</v>
      </c>
      <c r="O16" s="66" t="s">
        <v>52</v>
      </c>
      <c r="P16" s="66" t="s">
        <v>52</v>
      </c>
      <c r="Q16" s="66" t="s">
        <v>57</v>
      </c>
      <c r="R16" s="66" t="s">
        <v>63</v>
      </c>
      <c r="S16" s="66" t="s">
        <v>64</v>
      </c>
      <c r="T16" s="66" t="s">
        <v>64</v>
      </c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66" t="s">
        <v>52</v>
      </c>
      <c r="AS16" s="66" t="s">
        <v>52</v>
      </c>
      <c r="AT16" s="76"/>
      <c r="AU16" s="66" t="s">
        <v>112</v>
      </c>
      <c r="AV16" s="76">
        <v>15</v>
      </c>
    </row>
    <row r="17" spans="1:48" ht="30" hidden="1" customHeight="1" x14ac:dyDescent="0.3">
      <c r="A17" s="65" t="s">
        <v>113</v>
      </c>
      <c r="B17" s="65" t="s">
        <v>114</v>
      </c>
      <c r="C17" s="65" t="s">
        <v>60</v>
      </c>
      <c r="D17" s="94">
        <v>60</v>
      </c>
      <c r="E17" s="77">
        <f>TRUNC(일위대가목록!E55,0)</f>
        <v>3045</v>
      </c>
      <c r="F17" s="77">
        <f t="shared" si="0"/>
        <v>182700</v>
      </c>
      <c r="G17" s="77">
        <f>TRUNC(일위대가목록!F55,0)</f>
        <v>3674</v>
      </c>
      <c r="H17" s="77">
        <f t="shared" si="1"/>
        <v>220440</v>
      </c>
      <c r="I17" s="77">
        <f>TRUNC(일위대가목록!G55,0)</f>
        <v>0</v>
      </c>
      <c r="J17" s="77">
        <f t="shared" si="2"/>
        <v>0</v>
      </c>
      <c r="K17" s="77">
        <f t="shared" si="3"/>
        <v>6719</v>
      </c>
      <c r="L17" s="77">
        <f t="shared" si="3"/>
        <v>403140</v>
      </c>
      <c r="M17" s="65" t="s">
        <v>115</v>
      </c>
      <c r="N17" s="66" t="s">
        <v>116</v>
      </c>
      <c r="O17" s="66" t="s">
        <v>52</v>
      </c>
      <c r="P17" s="66" t="s">
        <v>52</v>
      </c>
      <c r="Q17" s="66" t="s">
        <v>57</v>
      </c>
      <c r="R17" s="66" t="s">
        <v>63</v>
      </c>
      <c r="S17" s="66" t="s">
        <v>64</v>
      </c>
      <c r="T17" s="66" t="s">
        <v>64</v>
      </c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66" t="s">
        <v>52</v>
      </c>
      <c r="AS17" s="66" t="s">
        <v>52</v>
      </c>
      <c r="AT17" s="76"/>
      <c r="AU17" s="66" t="s">
        <v>117</v>
      </c>
      <c r="AV17" s="76">
        <v>16</v>
      </c>
    </row>
    <row r="18" spans="1:48" ht="30" hidden="1" customHeight="1" x14ac:dyDescent="0.3">
      <c r="A18" s="65" t="s">
        <v>113</v>
      </c>
      <c r="B18" s="65" t="s">
        <v>118</v>
      </c>
      <c r="C18" s="65" t="s">
        <v>60</v>
      </c>
      <c r="D18" s="94">
        <v>34</v>
      </c>
      <c r="E18" s="77">
        <f>TRUNC(일위대가목록!E56,0)</f>
        <v>5378</v>
      </c>
      <c r="F18" s="77">
        <f t="shared" si="0"/>
        <v>182852</v>
      </c>
      <c r="G18" s="77">
        <f>TRUNC(일위대가목록!F56,0)</f>
        <v>4792</v>
      </c>
      <c r="H18" s="77">
        <f t="shared" si="1"/>
        <v>162928</v>
      </c>
      <c r="I18" s="77">
        <f>TRUNC(일위대가목록!G56,0)</f>
        <v>0</v>
      </c>
      <c r="J18" s="77">
        <f t="shared" si="2"/>
        <v>0</v>
      </c>
      <c r="K18" s="77">
        <f t="shared" si="3"/>
        <v>10170</v>
      </c>
      <c r="L18" s="77">
        <f t="shared" si="3"/>
        <v>345780</v>
      </c>
      <c r="M18" s="65" t="s">
        <v>119</v>
      </c>
      <c r="N18" s="66" t="s">
        <v>120</v>
      </c>
      <c r="O18" s="66" t="s">
        <v>52</v>
      </c>
      <c r="P18" s="66" t="s">
        <v>52</v>
      </c>
      <c r="Q18" s="66" t="s">
        <v>57</v>
      </c>
      <c r="R18" s="66" t="s">
        <v>63</v>
      </c>
      <c r="S18" s="66" t="s">
        <v>64</v>
      </c>
      <c r="T18" s="66" t="s">
        <v>64</v>
      </c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66" t="s">
        <v>52</v>
      </c>
      <c r="AS18" s="66" t="s">
        <v>52</v>
      </c>
      <c r="AT18" s="76"/>
      <c r="AU18" s="66" t="s">
        <v>121</v>
      </c>
      <c r="AV18" s="76">
        <v>17</v>
      </c>
    </row>
    <row r="19" spans="1:48" ht="30" hidden="1" customHeight="1" x14ac:dyDescent="0.3">
      <c r="A19" s="65" t="s">
        <v>113</v>
      </c>
      <c r="B19" s="65" t="s">
        <v>122</v>
      </c>
      <c r="C19" s="65" t="s">
        <v>60</v>
      </c>
      <c r="D19" s="94">
        <v>33</v>
      </c>
      <c r="E19" s="77">
        <f>TRUNC(일위대가목록!E57,0)</f>
        <v>27936</v>
      </c>
      <c r="F19" s="77">
        <f t="shared" si="0"/>
        <v>921888</v>
      </c>
      <c r="G19" s="77">
        <f>TRUNC(일위대가목록!F57,0)</f>
        <v>6829</v>
      </c>
      <c r="H19" s="77">
        <f t="shared" si="1"/>
        <v>225357</v>
      </c>
      <c r="I19" s="77">
        <f>TRUNC(일위대가목록!G57,0)</f>
        <v>0</v>
      </c>
      <c r="J19" s="77">
        <f t="shared" si="2"/>
        <v>0</v>
      </c>
      <c r="K19" s="77">
        <f t="shared" si="3"/>
        <v>34765</v>
      </c>
      <c r="L19" s="77">
        <f t="shared" si="3"/>
        <v>1147245</v>
      </c>
      <c r="M19" s="65" t="s">
        <v>123</v>
      </c>
      <c r="N19" s="66" t="s">
        <v>124</v>
      </c>
      <c r="O19" s="66" t="s">
        <v>52</v>
      </c>
      <c r="P19" s="66" t="s">
        <v>52</v>
      </c>
      <c r="Q19" s="66" t="s">
        <v>57</v>
      </c>
      <c r="R19" s="66" t="s">
        <v>63</v>
      </c>
      <c r="S19" s="66" t="s">
        <v>64</v>
      </c>
      <c r="T19" s="66" t="s">
        <v>64</v>
      </c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66" t="s">
        <v>52</v>
      </c>
      <c r="AS19" s="66" t="s">
        <v>52</v>
      </c>
      <c r="AT19" s="76"/>
      <c r="AU19" s="66" t="s">
        <v>125</v>
      </c>
      <c r="AV19" s="76">
        <v>18</v>
      </c>
    </row>
    <row r="20" spans="1:48" ht="30" hidden="1" customHeight="1" x14ac:dyDescent="0.3">
      <c r="A20" s="65" t="s">
        <v>126</v>
      </c>
      <c r="B20" s="65" t="s">
        <v>127</v>
      </c>
      <c r="C20" s="65" t="s">
        <v>60</v>
      </c>
      <c r="D20" s="94">
        <v>60</v>
      </c>
      <c r="E20" s="77">
        <f>TRUNC(일위대가목록!E15,0)</f>
        <v>2233</v>
      </c>
      <c r="F20" s="77">
        <f t="shared" si="0"/>
        <v>133980</v>
      </c>
      <c r="G20" s="77">
        <f>TRUNC(일위대가목록!F15,0)</f>
        <v>5101</v>
      </c>
      <c r="H20" s="77">
        <f t="shared" si="1"/>
        <v>306060</v>
      </c>
      <c r="I20" s="77">
        <f>TRUNC(일위대가목록!G15,0)</f>
        <v>0</v>
      </c>
      <c r="J20" s="77">
        <f t="shared" si="2"/>
        <v>0</v>
      </c>
      <c r="K20" s="77">
        <f t="shared" si="3"/>
        <v>7334</v>
      </c>
      <c r="L20" s="77">
        <f t="shared" si="3"/>
        <v>440040</v>
      </c>
      <c r="M20" s="65" t="s">
        <v>128</v>
      </c>
      <c r="N20" s="66" t="s">
        <v>129</v>
      </c>
      <c r="O20" s="66" t="s">
        <v>52</v>
      </c>
      <c r="P20" s="66" t="s">
        <v>52</v>
      </c>
      <c r="Q20" s="66" t="s">
        <v>57</v>
      </c>
      <c r="R20" s="66" t="s">
        <v>63</v>
      </c>
      <c r="S20" s="66" t="s">
        <v>64</v>
      </c>
      <c r="T20" s="66" t="s">
        <v>64</v>
      </c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66" t="s">
        <v>52</v>
      </c>
      <c r="AS20" s="66" t="s">
        <v>52</v>
      </c>
      <c r="AT20" s="76"/>
      <c r="AU20" s="66" t="s">
        <v>130</v>
      </c>
      <c r="AV20" s="76">
        <v>19</v>
      </c>
    </row>
    <row r="21" spans="1:48" ht="30" hidden="1" customHeight="1" x14ac:dyDescent="0.3">
      <c r="A21" s="65" t="s">
        <v>126</v>
      </c>
      <c r="B21" s="65" t="s">
        <v>131</v>
      </c>
      <c r="C21" s="65" t="s">
        <v>60</v>
      </c>
      <c r="D21" s="94">
        <v>240</v>
      </c>
      <c r="E21" s="77">
        <f>TRUNC(일위대가목록!E16,0)</f>
        <v>9770</v>
      </c>
      <c r="F21" s="77">
        <f t="shared" si="0"/>
        <v>2344800</v>
      </c>
      <c r="G21" s="77">
        <f>TRUNC(일위대가목록!F16,0)</f>
        <v>26962</v>
      </c>
      <c r="H21" s="77">
        <f t="shared" si="1"/>
        <v>6470880</v>
      </c>
      <c r="I21" s="77">
        <f>TRUNC(일위대가목록!G16,0)</f>
        <v>0</v>
      </c>
      <c r="J21" s="77">
        <f t="shared" si="2"/>
        <v>0</v>
      </c>
      <c r="K21" s="77">
        <f t="shared" si="3"/>
        <v>36732</v>
      </c>
      <c r="L21" s="77">
        <f t="shared" si="3"/>
        <v>8815680</v>
      </c>
      <c r="M21" s="65" t="s">
        <v>132</v>
      </c>
      <c r="N21" s="66" t="s">
        <v>133</v>
      </c>
      <c r="O21" s="66" t="s">
        <v>52</v>
      </c>
      <c r="P21" s="66" t="s">
        <v>52</v>
      </c>
      <c r="Q21" s="66" t="s">
        <v>57</v>
      </c>
      <c r="R21" s="66" t="s">
        <v>63</v>
      </c>
      <c r="S21" s="66" t="s">
        <v>64</v>
      </c>
      <c r="T21" s="66" t="s">
        <v>64</v>
      </c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66" t="s">
        <v>52</v>
      </c>
      <c r="AS21" s="66" t="s">
        <v>52</v>
      </c>
      <c r="AT21" s="76"/>
      <c r="AU21" s="66" t="s">
        <v>134</v>
      </c>
      <c r="AV21" s="76">
        <v>20</v>
      </c>
    </row>
    <row r="22" spans="1:48" ht="30" hidden="1" customHeight="1" x14ac:dyDescent="0.3">
      <c r="A22" s="65" t="s">
        <v>135</v>
      </c>
      <c r="B22" s="65" t="s">
        <v>136</v>
      </c>
      <c r="C22" s="65" t="s">
        <v>137</v>
      </c>
      <c r="D22" s="94">
        <v>8</v>
      </c>
      <c r="E22" s="77">
        <f>TRUNC(일위대가목록!E81,0)</f>
        <v>8303</v>
      </c>
      <c r="F22" s="77">
        <f t="shared" si="0"/>
        <v>66424</v>
      </c>
      <c r="G22" s="77">
        <f>TRUNC(일위대가목록!F81,0)</f>
        <v>60178</v>
      </c>
      <c r="H22" s="77">
        <f t="shared" si="1"/>
        <v>481424</v>
      </c>
      <c r="I22" s="77">
        <f>TRUNC(일위대가목록!G81,0)</f>
        <v>0</v>
      </c>
      <c r="J22" s="77">
        <f t="shared" si="2"/>
        <v>0</v>
      </c>
      <c r="K22" s="77">
        <f t="shared" si="3"/>
        <v>68481</v>
      </c>
      <c r="L22" s="77">
        <f t="shared" si="3"/>
        <v>547848</v>
      </c>
      <c r="M22" s="65" t="s">
        <v>138</v>
      </c>
      <c r="N22" s="66" t="s">
        <v>139</v>
      </c>
      <c r="O22" s="66" t="s">
        <v>52</v>
      </c>
      <c r="P22" s="66" t="s">
        <v>52</v>
      </c>
      <c r="Q22" s="66" t="s">
        <v>57</v>
      </c>
      <c r="R22" s="66" t="s">
        <v>63</v>
      </c>
      <c r="S22" s="66" t="s">
        <v>64</v>
      </c>
      <c r="T22" s="66" t="s">
        <v>64</v>
      </c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66" t="s">
        <v>52</v>
      </c>
      <c r="AS22" s="66" t="s">
        <v>52</v>
      </c>
      <c r="AT22" s="76"/>
      <c r="AU22" s="66" t="s">
        <v>140</v>
      </c>
      <c r="AV22" s="76">
        <v>21</v>
      </c>
    </row>
    <row r="23" spans="1:48" ht="30" hidden="1" customHeight="1" x14ac:dyDescent="0.3">
      <c r="A23" s="65" t="s">
        <v>141</v>
      </c>
      <c r="B23" s="65" t="s">
        <v>142</v>
      </c>
      <c r="C23" s="65" t="s">
        <v>143</v>
      </c>
      <c r="D23" s="94">
        <v>2</v>
      </c>
      <c r="E23" s="77">
        <f>TRUNC(일위대가목록!E67,0)</f>
        <v>629088</v>
      </c>
      <c r="F23" s="77">
        <f t="shared" si="0"/>
        <v>1258176</v>
      </c>
      <c r="G23" s="77">
        <f>TRUNC(일위대가목록!F67,0)</f>
        <v>784111</v>
      </c>
      <c r="H23" s="77">
        <f t="shared" si="1"/>
        <v>1568222</v>
      </c>
      <c r="I23" s="77">
        <f>TRUNC(일위대가목록!G67,0)</f>
        <v>72657</v>
      </c>
      <c r="J23" s="77">
        <f t="shared" si="2"/>
        <v>145314</v>
      </c>
      <c r="K23" s="77">
        <f t="shared" si="3"/>
        <v>1485856</v>
      </c>
      <c r="L23" s="77">
        <f t="shared" si="3"/>
        <v>2971712</v>
      </c>
      <c r="M23" s="65" t="s">
        <v>144</v>
      </c>
      <c r="N23" s="66" t="s">
        <v>145</v>
      </c>
      <c r="O23" s="66" t="s">
        <v>52</v>
      </c>
      <c r="P23" s="66" t="s">
        <v>52</v>
      </c>
      <c r="Q23" s="66" t="s">
        <v>57</v>
      </c>
      <c r="R23" s="66" t="s">
        <v>63</v>
      </c>
      <c r="S23" s="66" t="s">
        <v>64</v>
      </c>
      <c r="T23" s="66" t="s">
        <v>64</v>
      </c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66" t="s">
        <v>52</v>
      </c>
      <c r="AS23" s="66" t="s">
        <v>52</v>
      </c>
      <c r="AT23" s="76"/>
      <c r="AU23" s="66" t="s">
        <v>146</v>
      </c>
      <c r="AV23" s="76">
        <v>22</v>
      </c>
    </row>
    <row r="24" spans="1:48" ht="30" hidden="1" customHeight="1" x14ac:dyDescent="0.3">
      <c r="A24" s="65" t="s">
        <v>147</v>
      </c>
      <c r="B24" s="65" t="s">
        <v>148</v>
      </c>
      <c r="C24" s="65" t="s">
        <v>143</v>
      </c>
      <c r="D24" s="94">
        <v>24</v>
      </c>
      <c r="E24" s="77">
        <f>TRUNC(일위대가목록!E69,0)</f>
        <v>40411</v>
      </c>
      <c r="F24" s="77">
        <f t="shared" si="0"/>
        <v>969864</v>
      </c>
      <c r="G24" s="77">
        <f>TRUNC(일위대가목록!F69,0)</f>
        <v>52720</v>
      </c>
      <c r="H24" s="77">
        <f t="shared" si="1"/>
        <v>1265280</v>
      </c>
      <c r="I24" s="77">
        <f>TRUNC(일위대가목록!G69,0)</f>
        <v>0</v>
      </c>
      <c r="J24" s="77">
        <f t="shared" si="2"/>
        <v>0</v>
      </c>
      <c r="K24" s="77">
        <f t="shared" si="3"/>
        <v>93131</v>
      </c>
      <c r="L24" s="77">
        <f t="shared" si="3"/>
        <v>2235144</v>
      </c>
      <c r="M24" s="65" t="s">
        <v>149</v>
      </c>
      <c r="N24" s="66" t="s">
        <v>150</v>
      </c>
      <c r="O24" s="66" t="s">
        <v>52</v>
      </c>
      <c r="P24" s="66" t="s">
        <v>52</v>
      </c>
      <c r="Q24" s="66" t="s">
        <v>57</v>
      </c>
      <c r="R24" s="66" t="s">
        <v>63</v>
      </c>
      <c r="S24" s="66" t="s">
        <v>64</v>
      </c>
      <c r="T24" s="66" t="s">
        <v>64</v>
      </c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66" t="s">
        <v>52</v>
      </c>
      <c r="AS24" s="66" t="s">
        <v>52</v>
      </c>
      <c r="AT24" s="76"/>
      <c r="AU24" s="66" t="s">
        <v>151</v>
      </c>
      <c r="AV24" s="76">
        <v>23</v>
      </c>
    </row>
    <row r="25" spans="1:48" ht="30" hidden="1" customHeight="1" x14ac:dyDescent="0.3">
      <c r="A25" s="65" t="s">
        <v>147</v>
      </c>
      <c r="B25" s="65" t="s">
        <v>152</v>
      </c>
      <c r="C25" s="65" t="s">
        <v>143</v>
      </c>
      <c r="D25" s="94">
        <v>18</v>
      </c>
      <c r="E25" s="77">
        <f>TRUNC(일위대가목록!E70,0)</f>
        <v>44041</v>
      </c>
      <c r="F25" s="77">
        <f t="shared" si="0"/>
        <v>792738</v>
      </c>
      <c r="G25" s="77">
        <f>TRUNC(일위대가목록!F70,0)</f>
        <v>52720</v>
      </c>
      <c r="H25" s="77">
        <f t="shared" si="1"/>
        <v>948960</v>
      </c>
      <c r="I25" s="77">
        <f>TRUNC(일위대가목록!G70,0)</f>
        <v>0</v>
      </c>
      <c r="J25" s="77">
        <f t="shared" si="2"/>
        <v>0</v>
      </c>
      <c r="K25" s="77">
        <f t="shared" si="3"/>
        <v>96761</v>
      </c>
      <c r="L25" s="77">
        <f t="shared" si="3"/>
        <v>1741698</v>
      </c>
      <c r="M25" s="65" t="s">
        <v>153</v>
      </c>
      <c r="N25" s="66" t="s">
        <v>154</v>
      </c>
      <c r="O25" s="66" t="s">
        <v>52</v>
      </c>
      <c r="P25" s="66" t="s">
        <v>52</v>
      </c>
      <c r="Q25" s="66" t="s">
        <v>57</v>
      </c>
      <c r="R25" s="66" t="s">
        <v>63</v>
      </c>
      <c r="S25" s="66" t="s">
        <v>64</v>
      </c>
      <c r="T25" s="66" t="s">
        <v>64</v>
      </c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66" t="s">
        <v>52</v>
      </c>
      <c r="AS25" s="66" t="s">
        <v>52</v>
      </c>
      <c r="AT25" s="76"/>
      <c r="AU25" s="66" t="s">
        <v>155</v>
      </c>
      <c r="AV25" s="76">
        <v>24</v>
      </c>
    </row>
    <row r="26" spans="1:48" ht="30" hidden="1" customHeight="1" x14ac:dyDescent="0.3">
      <c r="A26" s="65" t="s">
        <v>147</v>
      </c>
      <c r="B26" s="65" t="s">
        <v>156</v>
      </c>
      <c r="C26" s="65" t="s">
        <v>143</v>
      </c>
      <c r="D26" s="94">
        <v>9</v>
      </c>
      <c r="E26" s="77">
        <f>TRUNC(일위대가목록!E71,0)</f>
        <v>45961</v>
      </c>
      <c r="F26" s="77">
        <f t="shared" si="0"/>
        <v>413649</v>
      </c>
      <c r="G26" s="77">
        <f>TRUNC(일위대가목록!F71,0)</f>
        <v>52720</v>
      </c>
      <c r="H26" s="77">
        <f t="shared" si="1"/>
        <v>474480</v>
      </c>
      <c r="I26" s="77">
        <f>TRUNC(일위대가목록!G71,0)</f>
        <v>0</v>
      </c>
      <c r="J26" s="77">
        <f t="shared" si="2"/>
        <v>0</v>
      </c>
      <c r="K26" s="77">
        <f t="shared" si="3"/>
        <v>98681</v>
      </c>
      <c r="L26" s="77">
        <f t="shared" si="3"/>
        <v>888129</v>
      </c>
      <c r="M26" s="65" t="s">
        <v>157</v>
      </c>
      <c r="N26" s="66" t="s">
        <v>158</v>
      </c>
      <c r="O26" s="66" t="s">
        <v>52</v>
      </c>
      <c r="P26" s="66" t="s">
        <v>52</v>
      </c>
      <c r="Q26" s="66" t="s">
        <v>57</v>
      </c>
      <c r="R26" s="66" t="s">
        <v>63</v>
      </c>
      <c r="S26" s="66" t="s">
        <v>64</v>
      </c>
      <c r="T26" s="66" t="s">
        <v>64</v>
      </c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66" t="s">
        <v>52</v>
      </c>
      <c r="AS26" s="66" t="s">
        <v>52</v>
      </c>
      <c r="AT26" s="76"/>
      <c r="AU26" s="66" t="s">
        <v>159</v>
      </c>
      <c r="AV26" s="76">
        <v>25</v>
      </c>
    </row>
    <row r="27" spans="1:48" ht="30" hidden="1" customHeight="1" x14ac:dyDescent="0.3">
      <c r="A27" s="65" t="s">
        <v>160</v>
      </c>
      <c r="B27" s="65" t="s">
        <v>161</v>
      </c>
      <c r="C27" s="65" t="s">
        <v>60</v>
      </c>
      <c r="D27" s="94">
        <v>112</v>
      </c>
      <c r="E27" s="77">
        <f>TRUNC(일위대가목록!E72,0)</f>
        <v>206</v>
      </c>
      <c r="F27" s="77">
        <f t="shared" si="0"/>
        <v>23072</v>
      </c>
      <c r="G27" s="77">
        <f>TRUNC(일위대가목록!F72,0)</f>
        <v>247</v>
      </c>
      <c r="H27" s="77">
        <f t="shared" si="1"/>
        <v>27664</v>
      </c>
      <c r="I27" s="77">
        <f>TRUNC(일위대가목록!G72,0)</f>
        <v>0</v>
      </c>
      <c r="J27" s="77">
        <f t="shared" si="2"/>
        <v>0</v>
      </c>
      <c r="K27" s="77">
        <f t="shared" si="3"/>
        <v>453</v>
      </c>
      <c r="L27" s="77">
        <f t="shared" si="3"/>
        <v>50736</v>
      </c>
      <c r="M27" s="65" t="s">
        <v>162</v>
      </c>
      <c r="N27" s="66" t="s">
        <v>163</v>
      </c>
      <c r="O27" s="66" t="s">
        <v>52</v>
      </c>
      <c r="P27" s="66" t="s">
        <v>52</v>
      </c>
      <c r="Q27" s="66" t="s">
        <v>57</v>
      </c>
      <c r="R27" s="66" t="s">
        <v>63</v>
      </c>
      <c r="S27" s="66" t="s">
        <v>64</v>
      </c>
      <c r="T27" s="66" t="s">
        <v>64</v>
      </c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66" t="s">
        <v>52</v>
      </c>
      <c r="AS27" s="66" t="s">
        <v>52</v>
      </c>
      <c r="AT27" s="76"/>
      <c r="AU27" s="66" t="s">
        <v>164</v>
      </c>
      <c r="AV27" s="76">
        <v>26</v>
      </c>
    </row>
    <row r="28" spans="1:48" ht="30" hidden="1" customHeight="1" x14ac:dyDescent="0.3">
      <c r="A28" s="65" t="s">
        <v>165</v>
      </c>
      <c r="B28" s="65" t="s">
        <v>161</v>
      </c>
      <c r="C28" s="65" t="s">
        <v>60</v>
      </c>
      <c r="D28" s="94">
        <v>33</v>
      </c>
      <c r="E28" s="77">
        <f>TRUNC(일위대가목록!E73,0)</f>
        <v>207</v>
      </c>
      <c r="F28" s="77">
        <f t="shared" si="0"/>
        <v>6831</v>
      </c>
      <c r="G28" s="77">
        <f>TRUNC(일위대가목록!F73,0)</f>
        <v>282</v>
      </c>
      <c r="H28" s="77">
        <f t="shared" si="1"/>
        <v>9306</v>
      </c>
      <c r="I28" s="77">
        <f>TRUNC(일위대가목록!G73,0)</f>
        <v>0</v>
      </c>
      <c r="J28" s="77">
        <f t="shared" si="2"/>
        <v>0</v>
      </c>
      <c r="K28" s="77">
        <f t="shared" si="3"/>
        <v>489</v>
      </c>
      <c r="L28" s="77">
        <f t="shared" si="3"/>
        <v>16137</v>
      </c>
      <c r="M28" s="65" t="s">
        <v>166</v>
      </c>
      <c r="N28" s="66" t="s">
        <v>167</v>
      </c>
      <c r="O28" s="66" t="s">
        <v>52</v>
      </c>
      <c r="P28" s="66" t="s">
        <v>52</v>
      </c>
      <c r="Q28" s="66" t="s">
        <v>57</v>
      </c>
      <c r="R28" s="66" t="s">
        <v>63</v>
      </c>
      <c r="S28" s="66" t="s">
        <v>64</v>
      </c>
      <c r="T28" s="66" t="s">
        <v>64</v>
      </c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66" t="s">
        <v>52</v>
      </c>
      <c r="AS28" s="66" t="s">
        <v>52</v>
      </c>
      <c r="AT28" s="76"/>
      <c r="AU28" s="66" t="s">
        <v>168</v>
      </c>
      <c r="AV28" s="76">
        <v>27</v>
      </c>
    </row>
    <row r="29" spans="1:48" ht="30" hidden="1" customHeight="1" x14ac:dyDescent="0.3">
      <c r="A29" s="65" t="s">
        <v>169</v>
      </c>
      <c r="B29" s="65" t="s">
        <v>170</v>
      </c>
      <c r="C29" s="65" t="s">
        <v>171</v>
      </c>
      <c r="D29" s="94">
        <v>3</v>
      </c>
      <c r="E29" s="77">
        <f>TRUNC(일위대가목록!E74,0)</f>
        <v>5943</v>
      </c>
      <c r="F29" s="77">
        <f t="shared" si="0"/>
        <v>17829</v>
      </c>
      <c r="G29" s="77">
        <f>TRUNC(일위대가목록!F74,0)</f>
        <v>27194</v>
      </c>
      <c r="H29" s="77">
        <f t="shared" si="1"/>
        <v>81582</v>
      </c>
      <c r="I29" s="77">
        <f>TRUNC(일위대가목록!G74,0)</f>
        <v>0</v>
      </c>
      <c r="J29" s="77">
        <f t="shared" si="2"/>
        <v>0</v>
      </c>
      <c r="K29" s="77">
        <f t="shared" si="3"/>
        <v>33137</v>
      </c>
      <c r="L29" s="77">
        <f t="shared" si="3"/>
        <v>99411</v>
      </c>
      <c r="M29" s="65" t="s">
        <v>172</v>
      </c>
      <c r="N29" s="66" t="s">
        <v>173</v>
      </c>
      <c r="O29" s="66" t="s">
        <v>52</v>
      </c>
      <c r="P29" s="66" t="s">
        <v>52</v>
      </c>
      <c r="Q29" s="66" t="s">
        <v>57</v>
      </c>
      <c r="R29" s="66" t="s">
        <v>63</v>
      </c>
      <c r="S29" s="66" t="s">
        <v>64</v>
      </c>
      <c r="T29" s="66" t="s">
        <v>64</v>
      </c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66" t="s">
        <v>52</v>
      </c>
      <c r="AS29" s="66" t="s">
        <v>52</v>
      </c>
      <c r="AT29" s="76"/>
      <c r="AU29" s="66" t="s">
        <v>174</v>
      </c>
      <c r="AV29" s="76">
        <v>28</v>
      </c>
    </row>
    <row r="30" spans="1:48" ht="30" hidden="1" customHeight="1" x14ac:dyDescent="0.3">
      <c r="A30" s="65" t="s">
        <v>180</v>
      </c>
      <c r="B30" s="65" t="s">
        <v>181</v>
      </c>
      <c r="C30" s="65" t="s">
        <v>143</v>
      </c>
      <c r="D30" s="94">
        <v>3</v>
      </c>
      <c r="E30" s="77">
        <f>TRUNC(일위대가목록!E12,0)</f>
        <v>32097</v>
      </c>
      <c r="F30" s="77">
        <f t="shared" si="0"/>
        <v>96291</v>
      </c>
      <c r="G30" s="77">
        <f>TRUNC(일위대가목록!F12,0)</f>
        <v>85567</v>
      </c>
      <c r="H30" s="77">
        <f t="shared" si="1"/>
        <v>256701</v>
      </c>
      <c r="I30" s="77">
        <f>TRUNC(일위대가목록!G12,0)</f>
        <v>587</v>
      </c>
      <c r="J30" s="77">
        <f t="shared" si="2"/>
        <v>1761</v>
      </c>
      <c r="K30" s="77">
        <f t="shared" si="3"/>
        <v>118251</v>
      </c>
      <c r="L30" s="77">
        <f t="shared" si="3"/>
        <v>354753</v>
      </c>
      <c r="M30" s="65" t="s">
        <v>182</v>
      </c>
      <c r="N30" s="66" t="s">
        <v>183</v>
      </c>
      <c r="O30" s="66" t="s">
        <v>52</v>
      </c>
      <c r="P30" s="66" t="s">
        <v>52</v>
      </c>
      <c r="Q30" s="66" t="s">
        <v>57</v>
      </c>
      <c r="R30" s="66" t="s">
        <v>63</v>
      </c>
      <c r="S30" s="66" t="s">
        <v>64</v>
      </c>
      <c r="T30" s="66" t="s">
        <v>64</v>
      </c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66" t="s">
        <v>52</v>
      </c>
      <c r="AS30" s="66" t="s">
        <v>52</v>
      </c>
      <c r="AT30" s="76"/>
      <c r="AU30" s="66" t="s">
        <v>184</v>
      </c>
      <c r="AV30" s="76">
        <v>30</v>
      </c>
    </row>
    <row r="31" spans="1:48" ht="30" hidden="1" customHeight="1" x14ac:dyDescent="0.3">
      <c r="A31" s="65" t="s">
        <v>185</v>
      </c>
      <c r="B31" s="65" t="s">
        <v>186</v>
      </c>
      <c r="C31" s="65" t="s">
        <v>176</v>
      </c>
      <c r="D31" s="94">
        <v>1</v>
      </c>
      <c r="E31" s="77">
        <f>TRUNC(일위대가목록!E107,0)</f>
        <v>4796479</v>
      </c>
      <c r="F31" s="77">
        <f t="shared" si="0"/>
        <v>4796479</v>
      </c>
      <c r="G31" s="77">
        <f>TRUNC(일위대가목록!F107,0)</f>
        <v>0</v>
      </c>
      <c r="H31" s="77">
        <f t="shared" si="1"/>
        <v>0</v>
      </c>
      <c r="I31" s="77">
        <f>TRUNC(일위대가목록!G107,0)</f>
        <v>0</v>
      </c>
      <c r="J31" s="77">
        <f t="shared" si="2"/>
        <v>0</v>
      </c>
      <c r="K31" s="77">
        <f t="shared" si="3"/>
        <v>4796479</v>
      </c>
      <c r="L31" s="77">
        <f t="shared" si="3"/>
        <v>4796479</v>
      </c>
      <c r="M31" s="65" t="s">
        <v>177</v>
      </c>
      <c r="N31" s="66" t="s">
        <v>187</v>
      </c>
      <c r="O31" s="66" t="s">
        <v>52</v>
      </c>
      <c r="P31" s="66" t="s">
        <v>52</v>
      </c>
      <c r="Q31" s="66" t="s">
        <v>52</v>
      </c>
      <c r="R31" s="66" t="s">
        <v>63</v>
      </c>
      <c r="S31" s="66" t="s">
        <v>64</v>
      </c>
      <c r="T31" s="66" t="s">
        <v>64</v>
      </c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66" t="s">
        <v>177</v>
      </c>
      <c r="AS31" s="66" t="s">
        <v>52</v>
      </c>
      <c r="AT31" s="76"/>
      <c r="AU31" s="66" t="s">
        <v>188</v>
      </c>
      <c r="AV31" s="76">
        <v>31</v>
      </c>
    </row>
    <row r="32" spans="1:48" ht="30" hidden="1" customHeight="1" x14ac:dyDescent="0.3">
      <c r="A32" s="65" t="s">
        <v>185</v>
      </c>
      <c r="B32" s="65" t="s">
        <v>189</v>
      </c>
      <c r="C32" s="65" t="s">
        <v>176</v>
      </c>
      <c r="D32" s="94">
        <v>2</v>
      </c>
      <c r="E32" s="77">
        <f>TRUNC(일위대가목록!E109,0)</f>
        <v>5848217</v>
      </c>
      <c r="F32" s="77">
        <f t="shared" si="0"/>
        <v>11696434</v>
      </c>
      <c r="G32" s="77">
        <f>TRUNC(일위대가목록!F109,0)</f>
        <v>0</v>
      </c>
      <c r="H32" s="77">
        <f t="shared" si="1"/>
        <v>0</v>
      </c>
      <c r="I32" s="77">
        <f>TRUNC(일위대가목록!G109,0)</f>
        <v>0</v>
      </c>
      <c r="J32" s="77">
        <f t="shared" si="2"/>
        <v>0</v>
      </c>
      <c r="K32" s="77">
        <f t="shared" si="3"/>
        <v>5848217</v>
      </c>
      <c r="L32" s="77">
        <f t="shared" si="3"/>
        <v>11696434</v>
      </c>
      <c r="M32" s="65" t="s">
        <v>177</v>
      </c>
      <c r="N32" s="66" t="s">
        <v>190</v>
      </c>
      <c r="O32" s="66" t="s">
        <v>52</v>
      </c>
      <c r="P32" s="66" t="s">
        <v>52</v>
      </c>
      <c r="Q32" s="66" t="s">
        <v>52</v>
      </c>
      <c r="R32" s="66" t="s">
        <v>63</v>
      </c>
      <c r="S32" s="66" t="s">
        <v>64</v>
      </c>
      <c r="T32" s="66" t="s">
        <v>64</v>
      </c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66" t="s">
        <v>177</v>
      </c>
      <c r="AS32" s="66" t="s">
        <v>52</v>
      </c>
      <c r="AT32" s="76"/>
      <c r="AU32" s="66" t="s">
        <v>191</v>
      </c>
      <c r="AV32" s="76">
        <v>32</v>
      </c>
    </row>
    <row r="33" spans="1:48" ht="30" hidden="1" customHeight="1" x14ac:dyDescent="0.3">
      <c r="A33" s="65" t="s">
        <v>175</v>
      </c>
      <c r="B33" s="65" t="s">
        <v>52</v>
      </c>
      <c r="C33" s="65" t="s">
        <v>176</v>
      </c>
      <c r="D33" s="94">
        <v>3</v>
      </c>
      <c r="E33" s="77">
        <f>TRUNC(일위대가목록!E24,0)</f>
        <v>30328</v>
      </c>
      <c r="F33" s="77">
        <f>TRUNC(E33*D33, 0)</f>
        <v>90984</v>
      </c>
      <c r="G33" s="77">
        <f>TRUNC(일위대가목록!F24,0)</f>
        <v>1516415</v>
      </c>
      <c r="H33" s="77">
        <f>TRUNC(G33*D33, 0)</f>
        <v>4549245</v>
      </c>
      <c r="I33" s="77">
        <f>TRUNC(일위대가목록!G24,0)</f>
        <v>0</v>
      </c>
      <c r="J33" s="77">
        <f>TRUNC(I33*D33, 0)</f>
        <v>0</v>
      </c>
      <c r="K33" s="77">
        <f>TRUNC(E33+G33+I33, 0)</f>
        <v>1546743</v>
      </c>
      <c r="L33" s="77">
        <f>TRUNC(F33+H33+J33, 0)</f>
        <v>4640229</v>
      </c>
      <c r="M33" s="65" t="s">
        <v>177</v>
      </c>
      <c r="N33" s="66" t="s">
        <v>178</v>
      </c>
      <c r="O33" s="66" t="s">
        <v>52</v>
      </c>
      <c r="P33" s="66" t="s">
        <v>52</v>
      </c>
      <c r="Q33" s="66" t="s">
        <v>52</v>
      </c>
      <c r="R33" s="66" t="s">
        <v>63</v>
      </c>
      <c r="S33" s="66" t="s">
        <v>64</v>
      </c>
      <c r="T33" s="66" t="s">
        <v>64</v>
      </c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66" t="s">
        <v>177</v>
      </c>
      <c r="AS33" s="66" t="s">
        <v>52</v>
      </c>
      <c r="AT33" s="76"/>
      <c r="AU33" s="66" t="s">
        <v>179</v>
      </c>
      <c r="AV33" s="76">
        <v>29</v>
      </c>
    </row>
    <row r="34" spans="1:48" ht="30" hidden="1" customHeight="1" x14ac:dyDescent="0.3">
      <c r="A34" s="65" t="s">
        <v>3061</v>
      </c>
      <c r="B34" s="65" t="s">
        <v>192</v>
      </c>
      <c r="C34" s="65" t="s">
        <v>193</v>
      </c>
      <c r="D34" s="94">
        <v>136</v>
      </c>
      <c r="E34" s="77">
        <f>TRUNC(일위대가목록!E25,0)</f>
        <v>245</v>
      </c>
      <c r="F34" s="77">
        <f t="shared" si="0"/>
        <v>33320</v>
      </c>
      <c r="G34" s="77">
        <f>TRUNC(일위대가목록!F25,0)</f>
        <v>755</v>
      </c>
      <c r="H34" s="77">
        <f t="shared" si="1"/>
        <v>102680</v>
      </c>
      <c r="I34" s="77">
        <f>TRUNC(일위대가목록!G25,0)</f>
        <v>304</v>
      </c>
      <c r="J34" s="77">
        <f t="shared" si="2"/>
        <v>41344</v>
      </c>
      <c r="K34" s="77">
        <f t="shared" si="3"/>
        <v>1304</v>
      </c>
      <c r="L34" s="77">
        <f t="shared" si="3"/>
        <v>177344</v>
      </c>
      <c r="M34" s="65" t="s">
        <v>194</v>
      </c>
      <c r="N34" s="66" t="s">
        <v>195</v>
      </c>
      <c r="O34" s="66" t="s">
        <v>52</v>
      </c>
      <c r="P34" s="66" t="s">
        <v>52</v>
      </c>
      <c r="Q34" s="66" t="s">
        <v>57</v>
      </c>
      <c r="R34" s="66" t="s">
        <v>63</v>
      </c>
      <c r="S34" s="66" t="s">
        <v>64</v>
      </c>
      <c r="T34" s="66" t="s">
        <v>64</v>
      </c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66" t="s">
        <v>52</v>
      </c>
      <c r="AS34" s="66" t="s">
        <v>52</v>
      </c>
      <c r="AT34" s="76"/>
      <c r="AU34" s="66" t="s">
        <v>196</v>
      </c>
      <c r="AV34" s="76">
        <v>33</v>
      </c>
    </row>
    <row r="35" spans="1:48" ht="30" hidden="1" customHeight="1" x14ac:dyDescent="0.3">
      <c r="A35" s="65" t="s">
        <v>3062</v>
      </c>
      <c r="B35" s="65" t="s">
        <v>192</v>
      </c>
      <c r="C35" s="65" t="s">
        <v>193</v>
      </c>
      <c r="D35" s="94">
        <v>136</v>
      </c>
      <c r="E35" s="77">
        <f>TRUNC(일위대가목록!E26,0)</f>
        <v>677</v>
      </c>
      <c r="F35" s="77">
        <f t="shared" si="0"/>
        <v>92072</v>
      </c>
      <c r="G35" s="77">
        <f>TRUNC(일위대가목록!F26,0)</f>
        <v>10574</v>
      </c>
      <c r="H35" s="77">
        <f t="shared" si="1"/>
        <v>1438064</v>
      </c>
      <c r="I35" s="77">
        <f>TRUNC(일위대가목록!G26,0)</f>
        <v>576</v>
      </c>
      <c r="J35" s="77">
        <f t="shared" si="2"/>
        <v>78336</v>
      </c>
      <c r="K35" s="77">
        <f t="shared" si="3"/>
        <v>11827</v>
      </c>
      <c r="L35" s="77">
        <f t="shared" si="3"/>
        <v>1608472</v>
      </c>
      <c r="M35" s="65" t="s">
        <v>197</v>
      </c>
      <c r="N35" s="66" t="s">
        <v>198</v>
      </c>
      <c r="O35" s="66" t="s">
        <v>52</v>
      </c>
      <c r="P35" s="66" t="s">
        <v>52</v>
      </c>
      <c r="Q35" s="66" t="s">
        <v>57</v>
      </c>
      <c r="R35" s="66" t="s">
        <v>63</v>
      </c>
      <c r="S35" s="66" t="s">
        <v>64</v>
      </c>
      <c r="T35" s="66" t="s">
        <v>64</v>
      </c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66" t="s">
        <v>52</v>
      </c>
      <c r="AS35" s="66" t="s">
        <v>52</v>
      </c>
      <c r="AT35" s="76"/>
      <c r="AU35" s="66" t="s">
        <v>199</v>
      </c>
      <c r="AV35" s="76">
        <v>34</v>
      </c>
    </row>
    <row r="36" spans="1:48" ht="30" hidden="1" customHeight="1" x14ac:dyDescent="0.3">
      <c r="A36" s="65" t="s">
        <v>58</v>
      </c>
      <c r="B36" s="65" t="s">
        <v>200</v>
      </c>
      <c r="C36" s="65" t="s">
        <v>137</v>
      </c>
      <c r="D36" s="94">
        <v>12</v>
      </c>
      <c r="E36" s="77">
        <f>TRUNC(단가대비표!O87,0)</f>
        <v>1500</v>
      </c>
      <c r="F36" s="77">
        <f t="shared" si="0"/>
        <v>18000</v>
      </c>
      <c r="G36" s="77">
        <f>TRUNC(단가대비표!P87,0)</f>
        <v>0</v>
      </c>
      <c r="H36" s="77">
        <f t="shared" si="1"/>
        <v>0</v>
      </c>
      <c r="I36" s="77">
        <f>TRUNC(단가대비표!V87,0)</f>
        <v>0</v>
      </c>
      <c r="J36" s="77">
        <f t="shared" si="2"/>
        <v>0</v>
      </c>
      <c r="K36" s="77">
        <f t="shared" si="3"/>
        <v>1500</v>
      </c>
      <c r="L36" s="77">
        <f t="shared" si="3"/>
        <v>18000</v>
      </c>
      <c r="M36" s="65" t="s">
        <v>52</v>
      </c>
      <c r="N36" s="66" t="s">
        <v>201</v>
      </c>
      <c r="O36" s="66" t="s">
        <v>52</v>
      </c>
      <c r="P36" s="66" t="s">
        <v>52</v>
      </c>
      <c r="Q36" s="66" t="s">
        <v>57</v>
      </c>
      <c r="R36" s="66" t="s">
        <v>64</v>
      </c>
      <c r="S36" s="66" t="s">
        <v>64</v>
      </c>
      <c r="T36" s="66" t="s">
        <v>63</v>
      </c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66" t="s">
        <v>52</v>
      </c>
      <c r="AS36" s="66" t="s">
        <v>52</v>
      </c>
      <c r="AT36" s="76"/>
      <c r="AU36" s="66" t="s">
        <v>202</v>
      </c>
      <c r="AV36" s="76">
        <v>35</v>
      </c>
    </row>
    <row r="37" spans="1:48" ht="30" hidden="1" customHeight="1" x14ac:dyDescent="0.3">
      <c r="A37" s="65" t="s">
        <v>58</v>
      </c>
      <c r="B37" s="65" t="s">
        <v>203</v>
      </c>
      <c r="C37" s="65" t="s">
        <v>137</v>
      </c>
      <c r="D37" s="94">
        <v>12</v>
      </c>
      <c r="E37" s="77">
        <f>TRUNC(단가대비표!O88,0)</f>
        <v>3740</v>
      </c>
      <c r="F37" s="77">
        <f t="shared" si="0"/>
        <v>44880</v>
      </c>
      <c r="G37" s="77">
        <f>TRUNC(단가대비표!P88,0)</f>
        <v>0</v>
      </c>
      <c r="H37" s="77">
        <f t="shared" si="1"/>
        <v>0</v>
      </c>
      <c r="I37" s="77">
        <f>TRUNC(단가대비표!V88,0)</f>
        <v>0</v>
      </c>
      <c r="J37" s="77">
        <f t="shared" si="2"/>
        <v>0</v>
      </c>
      <c r="K37" s="77">
        <f t="shared" si="3"/>
        <v>3740</v>
      </c>
      <c r="L37" s="77">
        <f t="shared" si="3"/>
        <v>44880</v>
      </c>
      <c r="M37" s="65" t="s">
        <v>52</v>
      </c>
      <c r="N37" s="66" t="s">
        <v>204</v>
      </c>
      <c r="O37" s="66" t="s">
        <v>52</v>
      </c>
      <c r="P37" s="66" t="s">
        <v>52</v>
      </c>
      <c r="Q37" s="66" t="s">
        <v>57</v>
      </c>
      <c r="R37" s="66" t="s">
        <v>64</v>
      </c>
      <c r="S37" s="66" t="s">
        <v>64</v>
      </c>
      <c r="T37" s="66" t="s">
        <v>63</v>
      </c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66" t="s">
        <v>52</v>
      </c>
      <c r="AS37" s="66" t="s">
        <v>52</v>
      </c>
      <c r="AT37" s="76"/>
      <c r="AU37" s="66" t="s">
        <v>205</v>
      </c>
      <c r="AV37" s="76">
        <v>36</v>
      </c>
    </row>
    <row r="38" spans="1:48" ht="30" hidden="1" customHeight="1" x14ac:dyDescent="0.3">
      <c r="A38" s="94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</row>
    <row r="39" spans="1:48" ht="30" hidden="1" customHeight="1" x14ac:dyDescent="0.3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</row>
    <row r="40" spans="1:48" ht="30" hidden="1" customHeight="1" x14ac:dyDescent="0.3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</row>
    <row r="41" spans="1:48" ht="30" hidden="1" customHeight="1" x14ac:dyDescent="0.3">
      <c r="A41" s="9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</row>
    <row r="42" spans="1:48" ht="30" hidden="1" customHeight="1" x14ac:dyDescent="0.3">
      <c r="A42" s="9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</row>
    <row r="43" spans="1:48" ht="30" hidden="1" customHeight="1" x14ac:dyDescent="0.3">
      <c r="A43" s="94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</row>
    <row r="44" spans="1:48" ht="30" hidden="1" customHeight="1" x14ac:dyDescent="0.3">
      <c r="A44" s="9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</row>
    <row r="45" spans="1:48" ht="30" hidden="1" customHeight="1" x14ac:dyDescent="0.3">
      <c r="A45" s="94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</row>
    <row r="46" spans="1:48" ht="30" hidden="1" customHeight="1" x14ac:dyDescent="0.3">
      <c r="A46" s="94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</row>
    <row r="47" spans="1:48" ht="30" hidden="1" customHeight="1" x14ac:dyDescent="0.3">
      <c r="A47" s="94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</row>
    <row r="48" spans="1:48" ht="30" hidden="1" customHeight="1" x14ac:dyDescent="0.3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</row>
    <row r="49" spans="1:48" ht="30" hidden="1" customHeight="1" x14ac:dyDescent="0.3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</row>
    <row r="50" spans="1:48" ht="30" hidden="1" customHeight="1" x14ac:dyDescent="0.3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</row>
    <row r="51" spans="1:48" ht="30" hidden="1" customHeight="1" x14ac:dyDescent="0.3">
      <c r="A51" s="65" t="s">
        <v>206</v>
      </c>
      <c r="B51" s="94"/>
      <c r="C51" s="94"/>
      <c r="D51" s="94"/>
      <c r="E51" s="94"/>
      <c r="F51" s="77">
        <f>SUM(F5:F50) -F33-F31-F32</f>
        <v>11010154</v>
      </c>
      <c r="G51" s="94"/>
      <c r="H51" s="77">
        <f>SUM(H5:H50) -H33-H31-H32</f>
        <v>17240985</v>
      </c>
      <c r="I51" s="94"/>
      <c r="J51" s="77">
        <f>SUM(J5:J50) -J33-J31-J32</f>
        <v>266755</v>
      </c>
      <c r="K51" s="94"/>
      <c r="L51" s="77">
        <f>SUM(L5:L50) -L33-L31-L32</f>
        <v>28517894</v>
      </c>
      <c r="M51" s="94"/>
      <c r="N51" s="68" t="s">
        <v>207</v>
      </c>
    </row>
    <row r="52" spans="1:48" ht="30" hidden="1" customHeight="1" x14ac:dyDescent="0.3">
      <c r="A52" s="65" t="s">
        <v>208</v>
      </c>
      <c r="B52" s="94" t="s">
        <v>544</v>
      </c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76"/>
      <c r="O52" s="76"/>
      <c r="P52" s="76"/>
      <c r="Q52" s="66" t="s">
        <v>209</v>
      </c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</row>
    <row r="53" spans="1:48" ht="30" hidden="1" customHeight="1" x14ac:dyDescent="0.3">
      <c r="A53" s="65" t="s">
        <v>70</v>
      </c>
      <c r="B53" s="65" t="s">
        <v>71</v>
      </c>
      <c r="C53" s="65" t="s">
        <v>60</v>
      </c>
      <c r="D53" s="94">
        <v>40</v>
      </c>
      <c r="E53" s="77">
        <f>TRUNC(일위대가목록!E43,0)</f>
        <v>454</v>
      </c>
      <c r="F53" s="77">
        <f t="shared" ref="F53:F63" si="4">TRUNC(E53*D53, 0)</f>
        <v>18160</v>
      </c>
      <c r="G53" s="77">
        <f>TRUNC(일위대가목록!F43,0)</f>
        <v>3819</v>
      </c>
      <c r="H53" s="77">
        <f t="shared" ref="H53:H63" si="5">TRUNC(G53*D53, 0)</f>
        <v>152760</v>
      </c>
      <c r="I53" s="77">
        <f>TRUNC(일위대가목록!G43,0)</f>
        <v>0</v>
      </c>
      <c r="J53" s="77">
        <f t="shared" ref="J53:J63" si="6">TRUNC(I53*D53, 0)</f>
        <v>0</v>
      </c>
      <c r="K53" s="77">
        <f t="shared" ref="K53:L63" si="7">TRUNC(E53+G53+I53, 0)</f>
        <v>4273</v>
      </c>
      <c r="L53" s="77">
        <f t="shared" si="7"/>
        <v>170920</v>
      </c>
      <c r="M53" s="65" t="s">
        <v>72</v>
      </c>
      <c r="N53" s="66" t="s">
        <v>73</v>
      </c>
      <c r="O53" s="66" t="s">
        <v>52</v>
      </c>
      <c r="P53" s="66" t="s">
        <v>52</v>
      </c>
      <c r="Q53" s="66" t="s">
        <v>209</v>
      </c>
      <c r="R53" s="66" t="s">
        <v>63</v>
      </c>
      <c r="S53" s="66" t="s">
        <v>64</v>
      </c>
      <c r="T53" s="66" t="s">
        <v>64</v>
      </c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66" t="s">
        <v>52</v>
      </c>
      <c r="AS53" s="66" t="s">
        <v>52</v>
      </c>
      <c r="AT53" s="76"/>
      <c r="AU53" s="66" t="s">
        <v>210</v>
      </c>
      <c r="AV53" s="76">
        <v>38</v>
      </c>
    </row>
    <row r="54" spans="1:48" ht="30" hidden="1" customHeight="1" x14ac:dyDescent="0.3">
      <c r="A54" s="65" t="s">
        <v>91</v>
      </c>
      <c r="B54" s="65" t="s">
        <v>96</v>
      </c>
      <c r="C54" s="65" t="s">
        <v>60</v>
      </c>
      <c r="D54" s="94">
        <v>40</v>
      </c>
      <c r="E54" s="77">
        <f>TRUNC(일위대가목록!E51,0)</f>
        <v>1464</v>
      </c>
      <c r="F54" s="77">
        <f t="shared" si="4"/>
        <v>58560</v>
      </c>
      <c r="G54" s="77">
        <f>TRUNC(일위대가목록!F51,0)</f>
        <v>2461</v>
      </c>
      <c r="H54" s="77">
        <f t="shared" si="5"/>
        <v>98440</v>
      </c>
      <c r="I54" s="77">
        <f>TRUNC(일위대가목록!G51,0)</f>
        <v>0</v>
      </c>
      <c r="J54" s="77">
        <f t="shared" si="6"/>
        <v>0</v>
      </c>
      <c r="K54" s="77">
        <f t="shared" si="7"/>
        <v>3925</v>
      </c>
      <c r="L54" s="77">
        <f t="shared" si="7"/>
        <v>157000</v>
      </c>
      <c r="M54" s="65" t="s">
        <v>97</v>
      </c>
      <c r="N54" s="66" t="s">
        <v>98</v>
      </c>
      <c r="O54" s="66" t="s">
        <v>52</v>
      </c>
      <c r="P54" s="66" t="s">
        <v>52</v>
      </c>
      <c r="Q54" s="66" t="s">
        <v>209</v>
      </c>
      <c r="R54" s="66" t="s">
        <v>63</v>
      </c>
      <c r="S54" s="66" t="s">
        <v>64</v>
      </c>
      <c r="T54" s="66" t="s">
        <v>64</v>
      </c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66" t="s">
        <v>52</v>
      </c>
      <c r="AS54" s="66" t="s">
        <v>52</v>
      </c>
      <c r="AT54" s="76"/>
      <c r="AU54" s="66" t="s">
        <v>211</v>
      </c>
      <c r="AV54" s="76">
        <v>39</v>
      </c>
    </row>
    <row r="55" spans="1:48" ht="30" hidden="1" customHeight="1" x14ac:dyDescent="0.3">
      <c r="A55" s="65" t="s">
        <v>113</v>
      </c>
      <c r="B55" s="65" t="s">
        <v>212</v>
      </c>
      <c r="C55" s="65" t="s">
        <v>60</v>
      </c>
      <c r="D55" s="94">
        <v>40</v>
      </c>
      <c r="E55" s="77">
        <f>TRUNC(일위대가목록!E54,0)</f>
        <v>3087</v>
      </c>
      <c r="F55" s="77">
        <f t="shared" si="4"/>
        <v>123480</v>
      </c>
      <c r="G55" s="77">
        <f>TRUNC(일위대가목록!F54,0)</f>
        <v>2556</v>
      </c>
      <c r="H55" s="77">
        <f t="shared" si="5"/>
        <v>102240</v>
      </c>
      <c r="I55" s="77">
        <f>TRUNC(일위대가목록!G54,0)</f>
        <v>0</v>
      </c>
      <c r="J55" s="77">
        <f t="shared" si="6"/>
        <v>0</v>
      </c>
      <c r="K55" s="77">
        <f t="shared" si="7"/>
        <v>5643</v>
      </c>
      <c r="L55" s="77">
        <f t="shared" si="7"/>
        <v>225720</v>
      </c>
      <c r="M55" s="65" t="s">
        <v>213</v>
      </c>
      <c r="N55" s="66" t="s">
        <v>214</v>
      </c>
      <c r="O55" s="66" t="s">
        <v>52</v>
      </c>
      <c r="P55" s="66" t="s">
        <v>52</v>
      </c>
      <c r="Q55" s="66" t="s">
        <v>209</v>
      </c>
      <c r="R55" s="66" t="s">
        <v>63</v>
      </c>
      <c r="S55" s="66" t="s">
        <v>64</v>
      </c>
      <c r="T55" s="66" t="s">
        <v>64</v>
      </c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66" t="s">
        <v>52</v>
      </c>
      <c r="AS55" s="66" t="s">
        <v>52</v>
      </c>
      <c r="AT55" s="76"/>
      <c r="AU55" s="66" t="s">
        <v>215</v>
      </c>
      <c r="AV55" s="76">
        <v>40</v>
      </c>
    </row>
    <row r="56" spans="1:48" ht="30" hidden="1" customHeight="1" x14ac:dyDescent="0.3">
      <c r="A56" s="65" t="s">
        <v>216</v>
      </c>
      <c r="B56" s="65" t="s">
        <v>212</v>
      </c>
      <c r="C56" s="65" t="s">
        <v>60</v>
      </c>
      <c r="D56" s="94">
        <v>5</v>
      </c>
      <c r="E56" s="77">
        <f>TRUNC(일위대가목록!E59,0)</f>
        <v>3203</v>
      </c>
      <c r="F56" s="77">
        <f t="shared" si="4"/>
        <v>16015</v>
      </c>
      <c r="G56" s="77">
        <f>TRUNC(일위대가목록!F59,0)</f>
        <v>5465</v>
      </c>
      <c r="H56" s="77">
        <f t="shared" si="5"/>
        <v>27325</v>
      </c>
      <c r="I56" s="77">
        <f>TRUNC(일위대가목록!G59,0)</f>
        <v>0</v>
      </c>
      <c r="J56" s="77">
        <f t="shared" si="6"/>
        <v>0</v>
      </c>
      <c r="K56" s="77">
        <f t="shared" si="7"/>
        <v>8668</v>
      </c>
      <c r="L56" s="77">
        <f t="shared" si="7"/>
        <v>43340</v>
      </c>
      <c r="M56" s="65" t="s">
        <v>217</v>
      </c>
      <c r="N56" s="66" t="s">
        <v>218</v>
      </c>
      <c r="O56" s="66" t="s">
        <v>52</v>
      </c>
      <c r="P56" s="66" t="s">
        <v>52</v>
      </c>
      <c r="Q56" s="66" t="s">
        <v>209</v>
      </c>
      <c r="R56" s="66" t="s">
        <v>63</v>
      </c>
      <c r="S56" s="66" t="s">
        <v>64</v>
      </c>
      <c r="T56" s="66" t="s">
        <v>64</v>
      </c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66" t="s">
        <v>52</v>
      </c>
      <c r="AS56" s="66" t="s">
        <v>52</v>
      </c>
      <c r="AT56" s="76"/>
      <c r="AU56" s="66" t="s">
        <v>219</v>
      </c>
      <c r="AV56" s="76">
        <v>41</v>
      </c>
    </row>
    <row r="57" spans="1:48" ht="30" hidden="1" customHeight="1" x14ac:dyDescent="0.3">
      <c r="A57" s="65" t="s">
        <v>147</v>
      </c>
      <c r="B57" s="65" t="s">
        <v>220</v>
      </c>
      <c r="C57" s="65" t="s">
        <v>143</v>
      </c>
      <c r="D57" s="94">
        <v>3</v>
      </c>
      <c r="E57" s="77">
        <f>TRUNC(일위대가목록!E68,0)</f>
        <v>36611</v>
      </c>
      <c r="F57" s="77">
        <f t="shared" si="4"/>
        <v>109833</v>
      </c>
      <c r="G57" s="77">
        <f>TRUNC(일위대가목록!F68,0)</f>
        <v>52720</v>
      </c>
      <c r="H57" s="77">
        <f t="shared" si="5"/>
        <v>158160</v>
      </c>
      <c r="I57" s="77">
        <f>TRUNC(일위대가목록!G68,0)</f>
        <v>0</v>
      </c>
      <c r="J57" s="77">
        <f t="shared" si="6"/>
        <v>0</v>
      </c>
      <c r="K57" s="77">
        <f t="shared" si="7"/>
        <v>89331</v>
      </c>
      <c r="L57" s="77">
        <f t="shared" si="7"/>
        <v>267993</v>
      </c>
      <c r="M57" s="65" t="s">
        <v>221</v>
      </c>
      <c r="N57" s="66" t="s">
        <v>222</v>
      </c>
      <c r="O57" s="66" t="s">
        <v>52</v>
      </c>
      <c r="P57" s="66" t="s">
        <v>52</v>
      </c>
      <c r="Q57" s="66" t="s">
        <v>209</v>
      </c>
      <c r="R57" s="66" t="s">
        <v>63</v>
      </c>
      <c r="S57" s="66" t="s">
        <v>64</v>
      </c>
      <c r="T57" s="66" t="s">
        <v>64</v>
      </c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66" t="s">
        <v>52</v>
      </c>
      <c r="AS57" s="66" t="s">
        <v>52</v>
      </c>
      <c r="AT57" s="76"/>
      <c r="AU57" s="66" t="s">
        <v>223</v>
      </c>
      <c r="AV57" s="76">
        <v>42</v>
      </c>
    </row>
    <row r="58" spans="1:48" ht="30" hidden="1" customHeight="1" x14ac:dyDescent="0.3">
      <c r="A58" s="65" t="s">
        <v>160</v>
      </c>
      <c r="B58" s="65" t="s">
        <v>161</v>
      </c>
      <c r="C58" s="65" t="s">
        <v>60</v>
      </c>
      <c r="D58" s="94">
        <v>35</v>
      </c>
      <c r="E58" s="77">
        <f>TRUNC(일위대가목록!E72,0)</f>
        <v>206</v>
      </c>
      <c r="F58" s="77">
        <f t="shared" si="4"/>
        <v>7210</v>
      </c>
      <c r="G58" s="77">
        <f>TRUNC(일위대가목록!F72,0)</f>
        <v>247</v>
      </c>
      <c r="H58" s="77">
        <f t="shared" si="5"/>
        <v>8645</v>
      </c>
      <c r="I58" s="77">
        <f>TRUNC(일위대가목록!G72,0)</f>
        <v>0</v>
      </c>
      <c r="J58" s="77">
        <f t="shared" si="6"/>
        <v>0</v>
      </c>
      <c r="K58" s="77">
        <f t="shared" si="7"/>
        <v>453</v>
      </c>
      <c r="L58" s="77">
        <f t="shared" si="7"/>
        <v>15855</v>
      </c>
      <c r="M58" s="65" t="s">
        <v>162</v>
      </c>
      <c r="N58" s="66" t="s">
        <v>163</v>
      </c>
      <c r="O58" s="66" t="s">
        <v>52</v>
      </c>
      <c r="P58" s="66" t="s">
        <v>52</v>
      </c>
      <c r="Q58" s="66" t="s">
        <v>209</v>
      </c>
      <c r="R58" s="66" t="s">
        <v>63</v>
      </c>
      <c r="S58" s="66" t="s">
        <v>64</v>
      </c>
      <c r="T58" s="66" t="s">
        <v>64</v>
      </c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66" t="s">
        <v>52</v>
      </c>
      <c r="AS58" s="66" t="s">
        <v>52</v>
      </c>
      <c r="AT58" s="76"/>
      <c r="AU58" s="66" t="s">
        <v>224</v>
      </c>
      <c r="AV58" s="76">
        <v>43</v>
      </c>
    </row>
    <row r="59" spans="1:48" ht="30" hidden="1" customHeight="1" x14ac:dyDescent="0.3">
      <c r="A59" s="65" t="s">
        <v>225</v>
      </c>
      <c r="B59" s="65" t="s">
        <v>226</v>
      </c>
      <c r="C59" s="65" t="s">
        <v>137</v>
      </c>
      <c r="D59" s="94">
        <v>3</v>
      </c>
      <c r="E59" s="77">
        <f>TRUNC(일위대가목록!E75,0)</f>
        <v>45930</v>
      </c>
      <c r="F59" s="77">
        <f t="shared" si="4"/>
        <v>137790</v>
      </c>
      <c r="G59" s="77">
        <f>TRUNC(일위대가목록!F75,0)</f>
        <v>46501</v>
      </c>
      <c r="H59" s="77">
        <f t="shared" si="5"/>
        <v>139503</v>
      </c>
      <c r="I59" s="77">
        <f>TRUNC(일위대가목록!G75,0)</f>
        <v>0</v>
      </c>
      <c r="J59" s="77">
        <f t="shared" si="6"/>
        <v>0</v>
      </c>
      <c r="K59" s="77">
        <f t="shared" si="7"/>
        <v>92431</v>
      </c>
      <c r="L59" s="77">
        <f t="shared" si="7"/>
        <v>277293</v>
      </c>
      <c r="M59" s="65" t="s">
        <v>227</v>
      </c>
      <c r="N59" s="66" t="s">
        <v>228</v>
      </c>
      <c r="O59" s="66" t="s">
        <v>52</v>
      </c>
      <c r="P59" s="66" t="s">
        <v>52</v>
      </c>
      <c r="Q59" s="66" t="s">
        <v>209</v>
      </c>
      <c r="R59" s="66" t="s">
        <v>63</v>
      </c>
      <c r="S59" s="66" t="s">
        <v>64</v>
      </c>
      <c r="T59" s="66" t="s">
        <v>64</v>
      </c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66" t="s">
        <v>52</v>
      </c>
      <c r="AS59" s="66" t="s">
        <v>52</v>
      </c>
      <c r="AT59" s="76"/>
      <c r="AU59" s="66" t="s">
        <v>229</v>
      </c>
      <c r="AV59" s="76">
        <v>44</v>
      </c>
    </row>
    <row r="60" spans="1:48" ht="30" hidden="1" customHeight="1" x14ac:dyDescent="0.3">
      <c r="A60" s="65" t="s">
        <v>230</v>
      </c>
      <c r="B60" s="65" t="s">
        <v>231</v>
      </c>
      <c r="C60" s="65" t="s">
        <v>143</v>
      </c>
      <c r="D60" s="94">
        <v>3</v>
      </c>
      <c r="E60" s="77">
        <f>TRUNC(일위대가목록!E10,0)</f>
        <v>101325</v>
      </c>
      <c r="F60" s="77">
        <f t="shared" si="4"/>
        <v>303975</v>
      </c>
      <c r="G60" s="77">
        <f>TRUNC(일위대가목록!F10,0)</f>
        <v>111524</v>
      </c>
      <c r="H60" s="77">
        <f t="shared" si="5"/>
        <v>334572</v>
      </c>
      <c r="I60" s="77">
        <f>TRUNC(일위대가목록!G10,0)</f>
        <v>6724</v>
      </c>
      <c r="J60" s="77">
        <f t="shared" si="6"/>
        <v>20172</v>
      </c>
      <c r="K60" s="77">
        <f t="shared" si="7"/>
        <v>219573</v>
      </c>
      <c r="L60" s="77">
        <f t="shared" si="7"/>
        <v>658719</v>
      </c>
      <c r="M60" s="65" t="s">
        <v>232</v>
      </c>
      <c r="N60" s="66" t="s">
        <v>233</v>
      </c>
      <c r="O60" s="66" t="s">
        <v>52</v>
      </c>
      <c r="P60" s="66" t="s">
        <v>52</v>
      </c>
      <c r="Q60" s="66" t="s">
        <v>209</v>
      </c>
      <c r="R60" s="66" t="s">
        <v>63</v>
      </c>
      <c r="S60" s="66" t="s">
        <v>64</v>
      </c>
      <c r="T60" s="66" t="s">
        <v>64</v>
      </c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66" t="s">
        <v>52</v>
      </c>
      <c r="AS60" s="66" t="s">
        <v>52</v>
      </c>
      <c r="AT60" s="76"/>
      <c r="AU60" s="66" t="s">
        <v>234</v>
      </c>
      <c r="AV60" s="76">
        <v>45</v>
      </c>
    </row>
    <row r="61" spans="1:48" ht="30" hidden="1" customHeight="1" x14ac:dyDescent="0.3">
      <c r="A61" s="65" t="s">
        <v>235</v>
      </c>
      <c r="B61" s="65" t="s">
        <v>236</v>
      </c>
      <c r="C61" s="65" t="s">
        <v>237</v>
      </c>
      <c r="D61" s="94">
        <v>3</v>
      </c>
      <c r="E61" s="77">
        <f>TRUNC(일위대가목록!E92,0)</f>
        <v>1561488</v>
      </c>
      <c r="F61" s="77">
        <f t="shared" si="4"/>
        <v>4684464</v>
      </c>
      <c r="G61" s="77">
        <f>TRUNC(일위대가목록!F92,0)</f>
        <v>574431</v>
      </c>
      <c r="H61" s="77">
        <f t="shared" si="5"/>
        <v>1723293</v>
      </c>
      <c r="I61" s="77">
        <f>TRUNC(일위대가목록!G92,0)</f>
        <v>0</v>
      </c>
      <c r="J61" s="77">
        <f t="shared" si="6"/>
        <v>0</v>
      </c>
      <c r="K61" s="77">
        <f t="shared" si="7"/>
        <v>2135919</v>
      </c>
      <c r="L61" s="77">
        <f t="shared" si="7"/>
        <v>6407757</v>
      </c>
      <c r="M61" s="65" t="s">
        <v>238</v>
      </c>
      <c r="N61" s="66" t="s">
        <v>239</v>
      </c>
      <c r="O61" s="66" t="s">
        <v>52</v>
      </c>
      <c r="P61" s="66" t="s">
        <v>52</v>
      </c>
      <c r="Q61" s="66" t="s">
        <v>209</v>
      </c>
      <c r="R61" s="66" t="s">
        <v>63</v>
      </c>
      <c r="S61" s="66" t="s">
        <v>64</v>
      </c>
      <c r="T61" s="66" t="s">
        <v>64</v>
      </c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66" t="s">
        <v>52</v>
      </c>
      <c r="AS61" s="66" t="s">
        <v>52</v>
      </c>
      <c r="AT61" s="76"/>
      <c r="AU61" s="66" t="s">
        <v>240</v>
      </c>
      <c r="AV61" s="76">
        <v>46</v>
      </c>
    </row>
    <row r="62" spans="1:48" ht="30" hidden="1" customHeight="1" x14ac:dyDescent="0.3">
      <c r="A62" s="65" t="s">
        <v>3061</v>
      </c>
      <c r="B62" s="65" t="s">
        <v>192</v>
      </c>
      <c r="C62" s="65" t="s">
        <v>193</v>
      </c>
      <c r="D62" s="94">
        <v>28</v>
      </c>
      <c r="E62" s="77">
        <f>TRUNC(일위대가목록!E25,0)</f>
        <v>245</v>
      </c>
      <c r="F62" s="77">
        <f t="shared" si="4"/>
        <v>6860</v>
      </c>
      <c r="G62" s="77">
        <f>TRUNC(일위대가목록!F25,0)</f>
        <v>755</v>
      </c>
      <c r="H62" s="77">
        <f t="shared" si="5"/>
        <v>21140</v>
      </c>
      <c r="I62" s="77">
        <f>TRUNC(일위대가목록!G25,0)</f>
        <v>304</v>
      </c>
      <c r="J62" s="77">
        <f t="shared" si="6"/>
        <v>8512</v>
      </c>
      <c r="K62" s="77">
        <f t="shared" si="7"/>
        <v>1304</v>
      </c>
      <c r="L62" s="77">
        <f t="shared" si="7"/>
        <v>36512</v>
      </c>
      <c r="M62" s="65" t="s">
        <v>194</v>
      </c>
      <c r="N62" s="66" t="s">
        <v>195</v>
      </c>
      <c r="O62" s="66" t="s">
        <v>52</v>
      </c>
      <c r="P62" s="66" t="s">
        <v>52</v>
      </c>
      <c r="Q62" s="66" t="s">
        <v>209</v>
      </c>
      <c r="R62" s="66" t="s">
        <v>63</v>
      </c>
      <c r="S62" s="66" t="s">
        <v>64</v>
      </c>
      <c r="T62" s="66" t="s">
        <v>64</v>
      </c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66" t="s">
        <v>52</v>
      </c>
      <c r="AS62" s="66" t="s">
        <v>52</v>
      </c>
      <c r="AT62" s="76"/>
      <c r="AU62" s="66" t="s">
        <v>241</v>
      </c>
      <c r="AV62" s="76">
        <v>47</v>
      </c>
    </row>
    <row r="63" spans="1:48" ht="30" hidden="1" customHeight="1" x14ac:dyDescent="0.3">
      <c r="A63" s="65" t="s">
        <v>3062</v>
      </c>
      <c r="B63" s="65" t="s">
        <v>192</v>
      </c>
      <c r="C63" s="65" t="s">
        <v>193</v>
      </c>
      <c r="D63" s="94">
        <v>28</v>
      </c>
      <c r="E63" s="77">
        <f>TRUNC(일위대가목록!E26,0)</f>
        <v>677</v>
      </c>
      <c r="F63" s="77">
        <f t="shared" si="4"/>
        <v>18956</v>
      </c>
      <c r="G63" s="77">
        <f>TRUNC(일위대가목록!F26,0)</f>
        <v>10574</v>
      </c>
      <c r="H63" s="77">
        <f t="shared" si="5"/>
        <v>296072</v>
      </c>
      <c r="I63" s="77">
        <f>TRUNC(일위대가목록!G26,0)</f>
        <v>576</v>
      </c>
      <c r="J63" s="77">
        <f t="shared" si="6"/>
        <v>16128</v>
      </c>
      <c r="K63" s="77">
        <f t="shared" si="7"/>
        <v>11827</v>
      </c>
      <c r="L63" s="77">
        <f t="shared" si="7"/>
        <v>331156</v>
      </c>
      <c r="M63" s="65" t="s">
        <v>197</v>
      </c>
      <c r="N63" s="66" t="s">
        <v>198</v>
      </c>
      <c r="O63" s="66" t="s">
        <v>52</v>
      </c>
      <c r="P63" s="66" t="s">
        <v>52</v>
      </c>
      <c r="Q63" s="66" t="s">
        <v>209</v>
      </c>
      <c r="R63" s="66" t="s">
        <v>63</v>
      </c>
      <c r="S63" s="66" t="s">
        <v>64</v>
      </c>
      <c r="T63" s="66" t="s">
        <v>64</v>
      </c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66" t="s">
        <v>52</v>
      </c>
      <c r="AS63" s="66" t="s">
        <v>52</v>
      </c>
      <c r="AT63" s="76"/>
      <c r="AU63" s="66" t="s">
        <v>242</v>
      </c>
      <c r="AV63" s="76">
        <v>48</v>
      </c>
    </row>
    <row r="64" spans="1:48" ht="30" hidden="1" customHeight="1" x14ac:dyDescent="0.3">
      <c r="A64" s="94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</row>
    <row r="65" spans="1:48" ht="30" hidden="1" customHeight="1" x14ac:dyDescent="0.3">
      <c r="A65" s="94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</row>
    <row r="66" spans="1:48" ht="30" hidden="1" customHeight="1" x14ac:dyDescent="0.3">
      <c r="A66" s="94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</row>
    <row r="67" spans="1:48" ht="30" hidden="1" customHeight="1" x14ac:dyDescent="0.3">
      <c r="A67" s="94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</row>
    <row r="68" spans="1:48" ht="30" hidden="1" customHeight="1" x14ac:dyDescent="0.3">
      <c r="A68" s="94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</row>
    <row r="69" spans="1:48" ht="30" hidden="1" customHeight="1" x14ac:dyDescent="0.3">
      <c r="A69" s="94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</row>
    <row r="70" spans="1:48" ht="30" hidden="1" customHeight="1" x14ac:dyDescent="0.3">
      <c r="A70" s="94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</row>
    <row r="71" spans="1:48" ht="30" hidden="1" customHeight="1" x14ac:dyDescent="0.3">
      <c r="A71" s="94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</row>
    <row r="72" spans="1:48" ht="30" hidden="1" customHeight="1" x14ac:dyDescent="0.3">
      <c r="A72" s="94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</row>
    <row r="73" spans="1:48" ht="30" hidden="1" customHeight="1" x14ac:dyDescent="0.3">
      <c r="A73" s="94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</row>
    <row r="74" spans="1:48" ht="30" hidden="1" customHeight="1" x14ac:dyDescent="0.3">
      <c r="A74" s="94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</row>
    <row r="75" spans="1:48" ht="30" hidden="1" customHeight="1" x14ac:dyDescent="0.3">
      <c r="A75" s="65" t="s">
        <v>206</v>
      </c>
      <c r="B75" s="94"/>
      <c r="C75" s="94"/>
      <c r="D75" s="94"/>
      <c r="E75" s="94"/>
      <c r="F75" s="77">
        <f>SUM(F53:F74)</f>
        <v>5485303</v>
      </c>
      <c r="G75" s="94"/>
      <c r="H75" s="77">
        <f>SUM(H53:H74)</f>
        <v>3062150</v>
      </c>
      <c r="I75" s="94"/>
      <c r="J75" s="77">
        <f>SUM(J53:J74)</f>
        <v>44812</v>
      </c>
      <c r="K75" s="94"/>
      <c r="L75" s="77">
        <f>SUM(L53:L74)</f>
        <v>8592265</v>
      </c>
      <c r="M75" s="94"/>
      <c r="N75" s="68" t="s">
        <v>207</v>
      </c>
    </row>
    <row r="76" spans="1:48" ht="30" hidden="1" customHeight="1" x14ac:dyDescent="0.3">
      <c r="A76" s="65" t="s">
        <v>243</v>
      </c>
      <c r="B76" s="94" t="s">
        <v>544</v>
      </c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76"/>
      <c r="O76" s="76"/>
      <c r="P76" s="76"/>
      <c r="Q76" s="66" t="s">
        <v>244</v>
      </c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</row>
    <row r="77" spans="1:48" ht="30" hidden="1" customHeight="1" x14ac:dyDescent="0.3">
      <c r="A77" s="65" t="s">
        <v>245</v>
      </c>
      <c r="B77" s="65" t="s">
        <v>246</v>
      </c>
      <c r="C77" s="65" t="s">
        <v>60</v>
      </c>
      <c r="D77" s="94">
        <v>13</v>
      </c>
      <c r="E77" s="77">
        <f>TRUNC(일위대가목록!E37,0)</f>
        <v>1970</v>
      </c>
      <c r="F77" s="77">
        <f t="shared" ref="F77:F110" si="8">TRUNC(E77*D77, 0)</f>
        <v>25610</v>
      </c>
      <c r="G77" s="77">
        <f>TRUNC(일위대가목록!F37,0)</f>
        <v>27353</v>
      </c>
      <c r="H77" s="77">
        <f t="shared" ref="H77:H110" si="9">TRUNC(G77*D77, 0)</f>
        <v>355589</v>
      </c>
      <c r="I77" s="77">
        <f>TRUNC(일위대가목록!G37,0)</f>
        <v>0</v>
      </c>
      <c r="J77" s="77">
        <f t="shared" ref="J77:J110" si="10">TRUNC(I77*D77, 0)</f>
        <v>0</v>
      </c>
      <c r="K77" s="77">
        <f t="shared" ref="K77:L110" si="11">TRUNC(E77+G77+I77, 0)</f>
        <v>29323</v>
      </c>
      <c r="L77" s="77">
        <f t="shared" si="11"/>
        <v>381199</v>
      </c>
      <c r="M77" s="65" t="s">
        <v>247</v>
      </c>
      <c r="N77" s="66" t="s">
        <v>248</v>
      </c>
      <c r="O77" s="66" t="s">
        <v>52</v>
      </c>
      <c r="P77" s="66" t="s">
        <v>52</v>
      </c>
      <c r="Q77" s="66" t="s">
        <v>244</v>
      </c>
      <c r="R77" s="66" t="s">
        <v>63</v>
      </c>
      <c r="S77" s="66" t="s">
        <v>64</v>
      </c>
      <c r="T77" s="66" t="s">
        <v>64</v>
      </c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66" t="s">
        <v>52</v>
      </c>
      <c r="AS77" s="66" t="s">
        <v>52</v>
      </c>
      <c r="AT77" s="76"/>
      <c r="AU77" s="66" t="s">
        <v>249</v>
      </c>
      <c r="AV77" s="76">
        <v>50</v>
      </c>
    </row>
    <row r="78" spans="1:48" ht="30" hidden="1" customHeight="1" x14ac:dyDescent="0.3">
      <c r="A78" s="65" t="s">
        <v>91</v>
      </c>
      <c r="B78" s="65" t="s">
        <v>96</v>
      </c>
      <c r="C78" s="65" t="s">
        <v>60</v>
      </c>
      <c r="D78" s="94">
        <v>13</v>
      </c>
      <c r="E78" s="77">
        <f>TRUNC(일위대가목록!E51,0)</f>
        <v>1464</v>
      </c>
      <c r="F78" s="77">
        <f t="shared" si="8"/>
        <v>19032</v>
      </c>
      <c r="G78" s="77">
        <f>TRUNC(일위대가목록!F51,0)</f>
        <v>2461</v>
      </c>
      <c r="H78" s="77">
        <f t="shared" si="9"/>
        <v>31993</v>
      </c>
      <c r="I78" s="77">
        <f>TRUNC(일위대가목록!G51,0)</f>
        <v>0</v>
      </c>
      <c r="J78" s="77">
        <f t="shared" si="10"/>
        <v>0</v>
      </c>
      <c r="K78" s="77">
        <f t="shared" si="11"/>
        <v>3925</v>
      </c>
      <c r="L78" s="77">
        <f t="shared" si="11"/>
        <v>51025</v>
      </c>
      <c r="M78" s="65" t="s">
        <v>97</v>
      </c>
      <c r="N78" s="66" t="s">
        <v>98</v>
      </c>
      <c r="O78" s="66" t="s">
        <v>52</v>
      </c>
      <c r="P78" s="66" t="s">
        <v>52</v>
      </c>
      <c r="Q78" s="66" t="s">
        <v>244</v>
      </c>
      <c r="R78" s="66" t="s">
        <v>63</v>
      </c>
      <c r="S78" s="66" t="s">
        <v>64</v>
      </c>
      <c r="T78" s="66" t="s">
        <v>64</v>
      </c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66" t="s">
        <v>52</v>
      </c>
      <c r="AS78" s="66" t="s">
        <v>52</v>
      </c>
      <c r="AT78" s="76"/>
      <c r="AU78" s="66" t="s">
        <v>250</v>
      </c>
      <c r="AV78" s="76">
        <v>51</v>
      </c>
    </row>
    <row r="79" spans="1:48" ht="30" hidden="1" customHeight="1" x14ac:dyDescent="0.3">
      <c r="A79" s="65" t="s">
        <v>91</v>
      </c>
      <c r="B79" s="65" t="s">
        <v>251</v>
      </c>
      <c r="C79" s="65" t="s">
        <v>60</v>
      </c>
      <c r="D79" s="94">
        <v>14</v>
      </c>
      <c r="E79" s="77">
        <f>TRUNC(일위대가목록!E53,0)</f>
        <v>9671</v>
      </c>
      <c r="F79" s="77">
        <f t="shared" si="8"/>
        <v>135394</v>
      </c>
      <c r="G79" s="77">
        <f>TRUNC(일위대가목록!F53,0)</f>
        <v>3282</v>
      </c>
      <c r="H79" s="77">
        <f t="shared" si="9"/>
        <v>45948</v>
      </c>
      <c r="I79" s="77">
        <f>TRUNC(일위대가목록!G53,0)</f>
        <v>0</v>
      </c>
      <c r="J79" s="77">
        <f t="shared" si="10"/>
        <v>0</v>
      </c>
      <c r="K79" s="77">
        <f t="shared" si="11"/>
        <v>12953</v>
      </c>
      <c r="L79" s="77">
        <f t="shared" si="11"/>
        <v>181342</v>
      </c>
      <c r="M79" s="65" t="s">
        <v>252</v>
      </c>
      <c r="N79" s="66" t="s">
        <v>253</v>
      </c>
      <c r="O79" s="66" t="s">
        <v>52</v>
      </c>
      <c r="P79" s="66" t="s">
        <v>52</v>
      </c>
      <c r="Q79" s="66" t="s">
        <v>244</v>
      </c>
      <c r="R79" s="66" t="s">
        <v>63</v>
      </c>
      <c r="S79" s="66" t="s">
        <v>64</v>
      </c>
      <c r="T79" s="66" t="s">
        <v>64</v>
      </c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66" t="s">
        <v>52</v>
      </c>
      <c r="AS79" s="66" t="s">
        <v>52</v>
      </c>
      <c r="AT79" s="76"/>
      <c r="AU79" s="66" t="s">
        <v>254</v>
      </c>
      <c r="AV79" s="76">
        <v>52</v>
      </c>
    </row>
    <row r="80" spans="1:48" ht="30" hidden="1" customHeight="1" x14ac:dyDescent="0.3">
      <c r="A80" s="65" t="s">
        <v>104</v>
      </c>
      <c r="B80" s="65" t="s">
        <v>105</v>
      </c>
      <c r="C80" s="65" t="s">
        <v>60</v>
      </c>
      <c r="D80" s="94">
        <v>93</v>
      </c>
      <c r="E80" s="77">
        <f>TRUNC(일위대가목록!E13,0)</f>
        <v>12835</v>
      </c>
      <c r="F80" s="77">
        <f t="shared" si="8"/>
        <v>1193655</v>
      </c>
      <c r="G80" s="77">
        <f>TRUNC(일위대가목록!F13,0)</f>
        <v>3421</v>
      </c>
      <c r="H80" s="77">
        <f t="shared" si="9"/>
        <v>318153</v>
      </c>
      <c r="I80" s="77">
        <f>TRUNC(일위대가목록!G13,0)</f>
        <v>0</v>
      </c>
      <c r="J80" s="77">
        <f t="shared" si="10"/>
        <v>0</v>
      </c>
      <c r="K80" s="77">
        <f t="shared" si="11"/>
        <v>16256</v>
      </c>
      <c r="L80" s="77">
        <f t="shared" si="11"/>
        <v>1511808</v>
      </c>
      <c r="M80" s="65" t="s">
        <v>106</v>
      </c>
      <c r="N80" s="66" t="s">
        <v>107</v>
      </c>
      <c r="O80" s="66" t="s">
        <v>52</v>
      </c>
      <c r="P80" s="66" t="s">
        <v>52</v>
      </c>
      <c r="Q80" s="66" t="s">
        <v>244</v>
      </c>
      <c r="R80" s="66" t="s">
        <v>63</v>
      </c>
      <c r="S80" s="66" t="s">
        <v>64</v>
      </c>
      <c r="T80" s="66" t="s">
        <v>64</v>
      </c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66" t="s">
        <v>52</v>
      </c>
      <c r="AS80" s="66" t="s">
        <v>52</v>
      </c>
      <c r="AT80" s="76"/>
      <c r="AU80" s="66" t="s">
        <v>255</v>
      </c>
      <c r="AV80" s="76">
        <v>53</v>
      </c>
    </row>
    <row r="81" spans="1:48" ht="30" hidden="1" customHeight="1" x14ac:dyDescent="0.3">
      <c r="A81" s="65" t="s">
        <v>104</v>
      </c>
      <c r="B81" s="65" t="s">
        <v>109</v>
      </c>
      <c r="C81" s="65" t="s">
        <v>60</v>
      </c>
      <c r="D81" s="94">
        <v>10</v>
      </c>
      <c r="E81" s="77">
        <f>TRUNC(일위대가목록!E14,0)</f>
        <v>25899</v>
      </c>
      <c r="F81" s="77">
        <f t="shared" si="8"/>
        <v>258990</v>
      </c>
      <c r="G81" s="77">
        <f>TRUNC(일위대가목록!F14,0)</f>
        <v>6562</v>
      </c>
      <c r="H81" s="77">
        <f t="shared" si="9"/>
        <v>65620</v>
      </c>
      <c r="I81" s="77">
        <f>TRUNC(일위대가목록!G14,0)</f>
        <v>0</v>
      </c>
      <c r="J81" s="77">
        <f t="shared" si="10"/>
        <v>0</v>
      </c>
      <c r="K81" s="77">
        <f t="shared" si="11"/>
        <v>32461</v>
      </c>
      <c r="L81" s="77">
        <f t="shared" si="11"/>
        <v>324610</v>
      </c>
      <c r="M81" s="65" t="s">
        <v>110</v>
      </c>
      <c r="N81" s="66" t="s">
        <v>111</v>
      </c>
      <c r="O81" s="66" t="s">
        <v>52</v>
      </c>
      <c r="P81" s="66" t="s">
        <v>52</v>
      </c>
      <c r="Q81" s="66" t="s">
        <v>244</v>
      </c>
      <c r="R81" s="66" t="s">
        <v>63</v>
      </c>
      <c r="S81" s="66" t="s">
        <v>64</v>
      </c>
      <c r="T81" s="66" t="s">
        <v>64</v>
      </c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66" t="s">
        <v>52</v>
      </c>
      <c r="AS81" s="66" t="s">
        <v>52</v>
      </c>
      <c r="AT81" s="76"/>
      <c r="AU81" s="66" t="s">
        <v>256</v>
      </c>
      <c r="AV81" s="76">
        <v>54</v>
      </c>
    </row>
    <row r="82" spans="1:48" ht="30" hidden="1" customHeight="1" x14ac:dyDescent="0.3">
      <c r="A82" s="65" t="s">
        <v>216</v>
      </c>
      <c r="B82" s="65" t="s">
        <v>114</v>
      </c>
      <c r="C82" s="65" t="s">
        <v>60</v>
      </c>
      <c r="D82" s="94">
        <v>20</v>
      </c>
      <c r="E82" s="77">
        <f>TRUNC(일위대가목록!E60,0)</f>
        <v>3162</v>
      </c>
      <c r="F82" s="77">
        <f t="shared" si="8"/>
        <v>63240</v>
      </c>
      <c r="G82" s="77">
        <f>TRUNC(일위대가목록!F60,0)</f>
        <v>6679</v>
      </c>
      <c r="H82" s="77">
        <f t="shared" si="9"/>
        <v>133580</v>
      </c>
      <c r="I82" s="77">
        <f>TRUNC(일위대가목록!G60,0)</f>
        <v>0</v>
      </c>
      <c r="J82" s="77">
        <f t="shared" si="10"/>
        <v>0</v>
      </c>
      <c r="K82" s="77">
        <f t="shared" si="11"/>
        <v>9841</v>
      </c>
      <c r="L82" s="77">
        <f t="shared" si="11"/>
        <v>196820</v>
      </c>
      <c r="M82" s="65" t="s">
        <v>257</v>
      </c>
      <c r="N82" s="66" t="s">
        <v>258</v>
      </c>
      <c r="O82" s="66" t="s">
        <v>52</v>
      </c>
      <c r="P82" s="66" t="s">
        <v>52</v>
      </c>
      <c r="Q82" s="66" t="s">
        <v>244</v>
      </c>
      <c r="R82" s="66" t="s">
        <v>63</v>
      </c>
      <c r="S82" s="66" t="s">
        <v>64</v>
      </c>
      <c r="T82" s="66" t="s">
        <v>64</v>
      </c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66" t="s">
        <v>52</v>
      </c>
      <c r="AS82" s="66" t="s">
        <v>52</v>
      </c>
      <c r="AT82" s="76"/>
      <c r="AU82" s="66" t="s">
        <v>259</v>
      </c>
      <c r="AV82" s="76">
        <v>55</v>
      </c>
    </row>
    <row r="83" spans="1:48" ht="30" hidden="1" customHeight="1" x14ac:dyDescent="0.3">
      <c r="A83" s="65" t="s">
        <v>216</v>
      </c>
      <c r="B83" s="65" t="s">
        <v>118</v>
      </c>
      <c r="C83" s="65" t="s">
        <v>60</v>
      </c>
      <c r="D83" s="94">
        <v>23</v>
      </c>
      <c r="E83" s="77">
        <f>TRUNC(일위대가목록!E61,0)</f>
        <v>5589</v>
      </c>
      <c r="F83" s="77">
        <f t="shared" si="8"/>
        <v>128547</v>
      </c>
      <c r="G83" s="77">
        <f>TRUNC(일위대가목록!F61,0)</f>
        <v>10323</v>
      </c>
      <c r="H83" s="77">
        <f t="shared" si="9"/>
        <v>237429</v>
      </c>
      <c r="I83" s="77">
        <f>TRUNC(일위대가목록!G61,0)</f>
        <v>0</v>
      </c>
      <c r="J83" s="77">
        <f t="shared" si="10"/>
        <v>0</v>
      </c>
      <c r="K83" s="77">
        <f t="shared" si="11"/>
        <v>15912</v>
      </c>
      <c r="L83" s="77">
        <f t="shared" si="11"/>
        <v>365976</v>
      </c>
      <c r="M83" s="65" t="s">
        <v>260</v>
      </c>
      <c r="N83" s="66" t="s">
        <v>261</v>
      </c>
      <c r="O83" s="66" t="s">
        <v>52</v>
      </c>
      <c r="P83" s="66" t="s">
        <v>52</v>
      </c>
      <c r="Q83" s="66" t="s">
        <v>244</v>
      </c>
      <c r="R83" s="66" t="s">
        <v>63</v>
      </c>
      <c r="S83" s="66" t="s">
        <v>64</v>
      </c>
      <c r="T83" s="66" t="s">
        <v>64</v>
      </c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66" t="s">
        <v>52</v>
      </c>
      <c r="AS83" s="66" t="s">
        <v>52</v>
      </c>
      <c r="AT83" s="76"/>
      <c r="AU83" s="66" t="s">
        <v>262</v>
      </c>
      <c r="AV83" s="76">
        <v>56</v>
      </c>
    </row>
    <row r="84" spans="1:48" ht="30" hidden="1" customHeight="1" x14ac:dyDescent="0.3">
      <c r="A84" s="65" t="s">
        <v>216</v>
      </c>
      <c r="B84" s="65" t="s">
        <v>122</v>
      </c>
      <c r="C84" s="65" t="s">
        <v>60</v>
      </c>
      <c r="D84" s="94">
        <v>21</v>
      </c>
      <c r="E84" s="77">
        <f>TRUNC(일위대가목록!E62,0)</f>
        <v>28897</v>
      </c>
      <c r="F84" s="77">
        <f t="shared" si="8"/>
        <v>606837</v>
      </c>
      <c r="G84" s="77">
        <f>TRUNC(일위대가목록!F62,0)</f>
        <v>28419</v>
      </c>
      <c r="H84" s="77">
        <f t="shared" si="9"/>
        <v>596799</v>
      </c>
      <c r="I84" s="77">
        <f>TRUNC(일위대가목록!G62,0)</f>
        <v>0</v>
      </c>
      <c r="J84" s="77">
        <f t="shared" si="10"/>
        <v>0</v>
      </c>
      <c r="K84" s="77">
        <f t="shared" si="11"/>
        <v>57316</v>
      </c>
      <c r="L84" s="77">
        <f t="shared" si="11"/>
        <v>1203636</v>
      </c>
      <c r="M84" s="65" t="s">
        <v>263</v>
      </c>
      <c r="N84" s="66" t="s">
        <v>264</v>
      </c>
      <c r="O84" s="66" t="s">
        <v>52</v>
      </c>
      <c r="P84" s="66" t="s">
        <v>52</v>
      </c>
      <c r="Q84" s="66" t="s">
        <v>244</v>
      </c>
      <c r="R84" s="66" t="s">
        <v>63</v>
      </c>
      <c r="S84" s="66" t="s">
        <v>64</v>
      </c>
      <c r="T84" s="66" t="s">
        <v>64</v>
      </c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66" t="s">
        <v>52</v>
      </c>
      <c r="AS84" s="66" t="s">
        <v>52</v>
      </c>
      <c r="AT84" s="76"/>
      <c r="AU84" s="66" t="s">
        <v>265</v>
      </c>
      <c r="AV84" s="76">
        <v>57</v>
      </c>
    </row>
    <row r="85" spans="1:48" ht="30" hidden="1" customHeight="1" x14ac:dyDescent="0.3">
      <c r="A85" s="65" t="s">
        <v>126</v>
      </c>
      <c r="B85" s="65" t="s">
        <v>127</v>
      </c>
      <c r="C85" s="65" t="s">
        <v>60</v>
      </c>
      <c r="D85" s="94">
        <v>20</v>
      </c>
      <c r="E85" s="77">
        <f>TRUNC(일위대가목록!E15,0)</f>
        <v>2233</v>
      </c>
      <c r="F85" s="77">
        <f t="shared" si="8"/>
        <v>44660</v>
      </c>
      <c r="G85" s="77">
        <f>TRUNC(일위대가목록!F15,0)</f>
        <v>5101</v>
      </c>
      <c r="H85" s="77">
        <f t="shared" si="9"/>
        <v>102020</v>
      </c>
      <c r="I85" s="77">
        <f>TRUNC(일위대가목록!G15,0)</f>
        <v>0</v>
      </c>
      <c r="J85" s="77">
        <f t="shared" si="10"/>
        <v>0</v>
      </c>
      <c r="K85" s="77">
        <f t="shared" si="11"/>
        <v>7334</v>
      </c>
      <c r="L85" s="77">
        <f t="shared" si="11"/>
        <v>146680</v>
      </c>
      <c r="M85" s="65" t="s">
        <v>128</v>
      </c>
      <c r="N85" s="66" t="s">
        <v>129</v>
      </c>
      <c r="O85" s="66" t="s">
        <v>52</v>
      </c>
      <c r="P85" s="66" t="s">
        <v>52</v>
      </c>
      <c r="Q85" s="66" t="s">
        <v>244</v>
      </c>
      <c r="R85" s="66" t="s">
        <v>63</v>
      </c>
      <c r="S85" s="66" t="s">
        <v>64</v>
      </c>
      <c r="T85" s="66" t="s">
        <v>64</v>
      </c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66" t="s">
        <v>52</v>
      </c>
      <c r="AS85" s="66" t="s">
        <v>52</v>
      </c>
      <c r="AT85" s="76"/>
      <c r="AU85" s="66" t="s">
        <v>266</v>
      </c>
      <c r="AV85" s="76">
        <v>58</v>
      </c>
    </row>
    <row r="86" spans="1:48" ht="30" hidden="1" customHeight="1" x14ac:dyDescent="0.3">
      <c r="A86" s="65" t="s">
        <v>126</v>
      </c>
      <c r="B86" s="65" t="s">
        <v>131</v>
      </c>
      <c r="C86" s="65" t="s">
        <v>60</v>
      </c>
      <c r="D86" s="94">
        <v>60</v>
      </c>
      <c r="E86" s="77">
        <f>TRUNC(일위대가목록!E16,0)</f>
        <v>9770</v>
      </c>
      <c r="F86" s="77">
        <f t="shared" si="8"/>
        <v>586200</v>
      </c>
      <c r="G86" s="77">
        <f>TRUNC(일위대가목록!F16,0)</f>
        <v>26962</v>
      </c>
      <c r="H86" s="77">
        <f t="shared" si="9"/>
        <v>1617720</v>
      </c>
      <c r="I86" s="77">
        <f>TRUNC(일위대가목록!G16,0)</f>
        <v>0</v>
      </c>
      <c r="J86" s="77">
        <f t="shared" si="10"/>
        <v>0</v>
      </c>
      <c r="K86" s="77">
        <f t="shared" si="11"/>
        <v>36732</v>
      </c>
      <c r="L86" s="77">
        <f t="shared" si="11"/>
        <v>2203920</v>
      </c>
      <c r="M86" s="65" t="s">
        <v>132</v>
      </c>
      <c r="N86" s="66" t="s">
        <v>133</v>
      </c>
      <c r="O86" s="66" t="s">
        <v>52</v>
      </c>
      <c r="P86" s="66" t="s">
        <v>52</v>
      </c>
      <c r="Q86" s="66" t="s">
        <v>244</v>
      </c>
      <c r="R86" s="66" t="s">
        <v>63</v>
      </c>
      <c r="S86" s="66" t="s">
        <v>64</v>
      </c>
      <c r="T86" s="66" t="s">
        <v>64</v>
      </c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66" t="s">
        <v>52</v>
      </c>
      <c r="AS86" s="66" t="s">
        <v>52</v>
      </c>
      <c r="AT86" s="76"/>
      <c r="AU86" s="66" t="s">
        <v>267</v>
      </c>
      <c r="AV86" s="76">
        <v>59</v>
      </c>
    </row>
    <row r="87" spans="1:48" ht="30" hidden="1" customHeight="1" x14ac:dyDescent="0.3">
      <c r="A87" s="65" t="s">
        <v>268</v>
      </c>
      <c r="B87" s="65" t="s">
        <v>269</v>
      </c>
      <c r="C87" s="65" t="s">
        <v>60</v>
      </c>
      <c r="D87" s="94">
        <v>8</v>
      </c>
      <c r="E87" s="77">
        <f>TRUNC(일위대가목록!E63,0)</f>
        <v>945</v>
      </c>
      <c r="F87" s="77">
        <f t="shared" si="8"/>
        <v>7560</v>
      </c>
      <c r="G87" s="77">
        <f>TRUNC(일위대가목록!F63,0)</f>
        <v>47267</v>
      </c>
      <c r="H87" s="77">
        <f t="shared" si="9"/>
        <v>378136</v>
      </c>
      <c r="I87" s="77">
        <f>TRUNC(일위대가목록!G63,0)</f>
        <v>0</v>
      </c>
      <c r="J87" s="77">
        <f t="shared" si="10"/>
        <v>0</v>
      </c>
      <c r="K87" s="77">
        <f t="shared" si="11"/>
        <v>48212</v>
      </c>
      <c r="L87" s="77">
        <f t="shared" si="11"/>
        <v>385696</v>
      </c>
      <c r="M87" s="65" t="s">
        <v>270</v>
      </c>
      <c r="N87" s="66" t="s">
        <v>271</v>
      </c>
      <c r="O87" s="66" t="s">
        <v>52</v>
      </c>
      <c r="P87" s="66" t="s">
        <v>52</v>
      </c>
      <c r="Q87" s="66" t="s">
        <v>244</v>
      </c>
      <c r="R87" s="66" t="s">
        <v>63</v>
      </c>
      <c r="S87" s="66" t="s">
        <v>64</v>
      </c>
      <c r="T87" s="66" t="s">
        <v>64</v>
      </c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66" t="s">
        <v>52</v>
      </c>
      <c r="AS87" s="66" t="s">
        <v>52</v>
      </c>
      <c r="AT87" s="76"/>
      <c r="AU87" s="66" t="s">
        <v>272</v>
      </c>
      <c r="AV87" s="76">
        <v>60</v>
      </c>
    </row>
    <row r="88" spans="1:48" ht="30" hidden="1" customHeight="1" x14ac:dyDescent="0.3">
      <c r="A88" s="65" t="s">
        <v>273</v>
      </c>
      <c r="B88" s="65" t="s">
        <v>274</v>
      </c>
      <c r="C88" s="65" t="s">
        <v>60</v>
      </c>
      <c r="D88" s="94">
        <v>14</v>
      </c>
      <c r="E88" s="77">
        <f>TRUNC(일위대가목록!E64,0)</f>
        <v>35316</v>
      </c>
      <c r="F88" s="77">
        <f t="shared" si="8"/>
        <v>494424</v>
      </c>
      <c r="G88" s="77">
        <f>TRUNC(일위대가목록!F64,0)</f>
        <v>136769</v>
      </c>
      <c r="H88" s="77">
        <f t="shared" si="9"/>
        <v>1914766</v>
      </c>
      <c r="I88" s="77">
        <f>TRUNC(일위대가목록!G64,0)</f>
        <v>0</v>
      </c>
      <c r="J88" s="77">
        <f t="shared" si="10"/>
        <v>0</v>
      </c>
      <c r="K88" s="77">
        <f t="shared" si="11"/>
        <v>172085</v>
      </c>
      <c r="L88" s="77">
        <f t="shared" si="11"/>
        <v>2409190</v>
      </c>
      <c r="M88" s="65" t="s">
        <v>275</v>
      </c>
      <c r="N88" s="66" t="s">
        <v>276</v>
      </c>
      <c r="O88" s="66" t="s">
        <v>52</v>
      </c>
      <c r="P88" s="66" t="s">
        <v>52</v>
      </c>
      <c r="Q88" s="66" t="s">
        <v>244</v>
      </c>
      <c r="R88" s="66" t="s">
        <v>63</v>
      </c>
      <c r="S88" s="66" t="s">
        <v>64</v>
      </c>
      <c r="T88" s="66" t="s">
        <v>64</v>
      </c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66" t="s">
        <v>52</v>
      </c>
      <c r="AS88" s="66" t="s">
        <v>52</v>
      </c>
      <c r="AT88" s="76"/>
      <c r="AU88" s="66" t="s">
        <v>277</v>
      </c>
      <c r="AV88" s="76">
        <v>61</v>
      </c>
    </row>
    <row r="89" spans="1:48" ht="30" hidden="1" customHeight="1" x14ac:dyDescent="0.3">
      <c r="A89" s="65" t="s">
        <v>278</v>
      </c>
      <c r="B89" s="65" t="s">
        <v>279</v>
      </c>
      <c r="C89" s="65" t="s">
        <v>137</v>
      </c>
      <c r="D89" s="94">
        <v>1</v>
      </c>
      <c r="E89" s="77">
        <f>TRUNC(일위대가목록!E65,0)</f>
        <v>32965</v>
      </c>
      <c r="F89" s="77">
        <f t="shared" si="8"/>
        <v>32965</v>
      </c>
      <c r="G89" s="77">
        <f>TRUNC(일위대가목록!F65,0)</f>
        <v>136769</v>
      </c>
      <c r="H89" s="77">
        <f t="shared" si="9"/>
        <v>136769</v>
      </c>
      <c r="I89" s="77">
        <f>TRUNC(일위대가목록!G65,0)</f>
        <v>0</v>
      </c>
      <c r="J89" s="77">
        <f t="shared" si="10"/>
        <v>0</v>
      </c>
      <c r="K89" s="77">
        <f t="shared" si="11"/>
        <v>169734</v>
      </c>
      <c r="L89" s="77">
        <f t="shared" si="11"/>
        <v>169734</v>
      </c>
      <c r="M89" s="65" t="s">
        <v>280</v>
      </c>
      <c r="N89" s="66" t="s">
        <v>281</v>
      </c>
      <c r="O89" s="66" t="s">
        <v>52</v>
      </c>
      <c r="P89" s="66" t="s">
        <v>52</v>
      </c>
      <c r="Q89" s="66" t="s">
        <v>244</v>
      </c>
      <c r="R89" s="66" t="s">
        <v>63</v>
      </c>
      <c r="S89" s="66" t="s">
        <v>64</v>
      </c>
      <c r="T89" s="66" t="s">
        <v>64</v>
      </c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66" t="s">
        <v>52</v>
      </c>
      <c r="AS89" s="66" t="s">
        <v>52</v>
      </c>
      <c r="AT89" s="76"/>
      <c r="AU89" s="66" t="s">
        <v>282</v>
      </c>
      <c r="AV89" s="76">
        <v>62</v>
      </c>
    </row>
    <row r="90" spans="1:48" ht="30" hidden="1" customHeight="1" x14ac:dyDescent="0.3">
      <c r="A90" s="65" t="s">
        <v>283</v>
      </c>
      <c r="B90" s="65" t="s">
        <v>284</v>
      </c>
      <c r="C90" s="65" t="s">
        <v>143</v>
      </c>
      <c r="D90" s="94">
        <v>9</v>
      </c>
      <c r="E90" s="77">
        <f>TRUNC(일위대가목록!E22,0)</f>
        <v>4422</v>
      </c>
      <c r="F90" s="77">
        <f t="shared" si="8"/>
        <v>39798</v>
      </c>
      <c r="G90" s="77">
        <f>TRUNC(일위대가목록!F22,0)</f>
        <v>19694</v>
      </c>
      <c r="H90" s="77">
        <f t="shared" si="9"/>
        <v>177246</v>
      </c>
      <c r="I90" s="77">
        <f>TRUNC(일위대가목록!G22,0)</f>
        <v>0</v>
      </c>
      <c r="J90" s="77">
        <f t="shared" si="10"/>
        <v>0</v>
      </c>
      <c r="K90" s="77">
        <f t="shared" si="11"/>
        <v>24116</v>
      </c>
      <c r="L90" s="77">
        <f t="shared" si="11"/>
        <v>217044</v>
      </c>
      <c r="M90" s="65" t="s">
        <v>285</v>
      </c>
      <c r="N90" s="66" t="s">
        <v>286</v>
      </c>
      <c r="O90" s="66" t="s">
        <v>52</v>
      </c>
      <c r="P90" s="66" t="s">
        <v>52</v>
      </c>
      <c r="Q90" s="66" t="s">
        <v>244</v>
      </c>
      <c r="R90" s="66" t="s">
        <v>63</v>
      </c>
      <c r="S90" s="66" t="s">
        <v>64</v>
      </c>
      <c r="T90" s="66" t="s">
        <v>64</v>
      </c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66" t="s">
        <v>52</v>
      </c>
      <c r="AS90" s="66" t="s">
        <v>52</v>
      </c>
      <c r="AT90" s="76"/>
      <c r="AU90" s="66" t="s">
        <v>287</v>
      </c>
      <c r="AV90" s="76">
        <v>63</v>
      </c>
    </row>
    <row r="91" spans="1:48" ht="30" hidden="1" customHeight="1" x14ac:dyDescent="0.3">
      <c r="A91" s="65" t="s">
        <v>288</v>
      </c>
      <c r="B91" s="65" t="s">
        <v>289</v>
      </c>
      <c r="C91" s="65" t="s">
        <v>137</v>
      </c>
      <c r="D91" s="94">
        <v>93</v>
      </c>
      <c r="E91" s="77">
        <f>TRUNC(단가대비표!O73,0)</f>
        <v>210</v>
      </c>
      <c r="F91" s="77">
        <f t="shared" si="8"/>
        <v>19530</v>
      </c>
      <c r="G91" s="77">
        <f>TRUNC(단가대비표!P73,0)</f>
        <v>0</v>
      </c>
      <c r="H91" s="77">
        <f t="shared" si="9"/>
        <v>0</v>
      </c>
      <c r="I91" s="77">
        <f>TRUNC(단가대비표!V73,0)</f>
        <v>0</v>
      </c>
      <c r="J91" s="77">
        <f t="shared" si="10"/>
        <v>0</v>
      </c>
      <c r="K91" s="77">
        <f t="shared" si="11"/>
        <v>210</v>
      </c>
      <c r="L91" s="77">
        <f t="shared" si="11"/>
        <v>19530</v>
      </c>
      <c r="M91" s="65" t="s">
        <v>52</v>
      </c>
      <c r="N91" s="66" t="s">
        <v>290</v>
      </c>
      <c r="O91" s="66" t="s">
        <v>52</v>
      </c>
      <c r="P91" s="66" t="s">
        <v>52</v>
      </c>
      <c r="Q91" s="66" t="s">
        <v>244</v>
      </c>
      <c r="R91" s="66" t="s">
        <v>64</v>
      </c>
      <c r="S91" s="66" t="s">
        <v>64</v>
      </c>
      <c r="T91" s="66" t="s">
        <v>63</v>
      </c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66" t="s">
        <v>52</v>
      </c>
      <c r="AS91" s="66" t="s">
        <v>52</v>
      </c>
      <c r="AT91" s="76"/>
      <c r="AU91" s="66" t="s">
        <v>291</v>
      </c>
      <c r="AV91" s="76">
        <v>64</v>
      </c>
    </row>
    <row r="92" spans="1:48" ht="30" hidden="1" customHeight="1" x14ac:dyDescent="0.3">
      <c r="A92" s="65" t="s">
        <v>288</v>
      </c>
      <c r="B92" s="65" t="s">
        <v>292</v>
      </c>
      <c r="C92" s="65" t="s">
        <v>137</v>
      </c>
      <c r="D92" s="94">
        <v>9</v>
      </c>
      <c r="E92" s="77">
        <f>TRUNC(단가대비표!O74,0)</f>
        <v>4740</v>
      </c>
      <c r="F92" s="77">
        <f t="shared" si="8"/>
        <v>42660</v>
      </c>
      <c r="G92" s="77">
        <f>TRUNC(단가대비표!P74,0)</f>
        <v>0</v>
      </c>
      <c r="H92" s="77">
        <f t="shared" si="9"/>
        <v>0</v>
      </c>
      <c r="I92" s="77">
        <f>TRUNC(단가대비표!V74,0)</f>
        <v>0</v>
      </c>
      <c r="J92" s="77">
        <f t="shared" si="10"/>
        <v>0</v>
      </c>
      <c r="K92" s="77">
        <f t="shared" si="11"/>
        <v>4740</v>
      </c>
      <c r="L92" s="77">
        <f t="shared" si="11"/>
        <v>42660</v>
      </c>
      <c r="M92" s="65" t="s">
        <v>52</v>
      </c>
      <c r="N92" s="66" t="s">
        <v>293</v>
      </c>
      <c r="O92" s="66" t="s">
        <v>52</v>
      </c>
      <c r="P92" s="66" t="s">
        <v>52</v>
      </c>
      <c r="Q92" s="66" t="s">
        <v>244</v>
      </c>
      <c r="R92" s="66" t="s">
        <v>64</v>
      </c>
      <c r="S92" s="66" t="s">
        <v>64</v>
      </c>
      <c r="T92" s="66" t="s">
        <v>63</v>
      </c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66" t="s">
        <v>52</v>
      </c>
      <c r="AS92" s="66" t="s">
        <v>52</v>
      </c>
      <c r="AT92" s="76"/>
      <c r="AU92" s="66" t="s">
        <v>294</v>
      </c>
      <c r="AV92" s="76">
        <v>65</v>
      </c>
    </row>
    <row r="93" spans="1:48" ht="30" hidden="1" customHeight="1" x14ac:dyDescent="0.3">
      <c r="A93" s="65" t="s">
        <v>278</v>
      </c>
      <c r="B93" s="65" t="s">
        <v>295</v>
      </c>
      <c r="C93" s="65" t="s">
        <v>137</v>
      </c>
      <c r="D93" s="94">
        <v>9</v>
      </c>
      <c r="E93" s="77">
        <f>TRUNC(단가대비표!O77,0)</f>
        <v>6070</v>
      </c>
      <c r="F93" s="77">
        <f t="shared" si="8"/>
        <v>54630</v>
      </c>
      <c r="G93" s="77">
        <f>TRUNC(단가대비표!P77,0)</f>
        <v>0</v>
      </c>
      <c r="H93" s="77">
        <f t="shared" si="9"/>
        <v>0</v>
      </c>
      <c r="I93" s="77">
        <f>TRUNC(단가대비표!V77,0)</f>
        <v>0</v>
      </c>
      <c r="J93" s="77">
        <f t="shared" si="10"/>
        <v>0</v>
      </c>
      <c r="K93" s="77">
        <f t="shared" si="11"/>
        <v>6070</v>
      </c>
      <c r="L93" s="77">
        <f t="shared" si="11"/>
        <v>54630</v>
      </c>
      <c r="M93" s="65" t="s">
        <v>52</v>
      </c>
      <c r="N93" s="66" t="s">
        <v>296</v>
      </c>
      <c r="O93" s="66" t="s">
        <v>52</v>
      </c>
      <c r="P93" s="66" t="s">
        <v>52</v>
      </c>
      <c r="Q93" s="66" t="s">
        <v>244</v>
      </c>
      <c r="R93" s="66" t="s">
        <v>64</v>
      </c>
      <c r="S93" s="66" t="s">
        <v>64</v>
      </c>
      <c r="T93" s="66" t="s">
        <v>63</v>
      </c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66" t="s">
        <v>52</v>
      </c>
      <c r="AS93" s="66" t="s">
        <v>52</v>
      </c>
      <c r="AT93" s="76"/>
      <c r="AU93" s="66" t="s">
        <v>297</v>
      </c>
      <c r="AV93" s="76">
        <v>66</v>
      </c>
    </row>
    <row r="94" spans="1:48" ht="30" hidden="1" customHeight="1" x14ac:dyDescent="0.3">
      <c r="A94" s="65" t="s">
        <v>298</v>
      </c>
      <c r="B94" s="65" t="s">
        <v>299</v>
      </c>
      <c r="C94" s="65" t="s">
        <v>137</v>
      </c>
      <c r="D94" s="94">
        <v>8</v>
      </c>
      <c r="E94" s="77">
        <f>TRUNC(일위대가목록!E18,0)</f>
        <v>1997</v>
      </c>
      <c r="F94" s="77">
        <f t="shared" si="8"/>
        <v>15976</v>
      </c>
      <c r="G94" s="77">
        <f>TRUNC(일위대가목록!F18,0)</f>
        <v>39350</v>
      </c>
      <c r="H94" s="77">
        <f t="shared" si="9"/>
        <v>314800</v>
      </c>
      <c r="I94" s="77">
        <f>TRUNC(일위대가목록!G18,0)</f>
        <v>0</v>
      </c>
      <c r="J94" s="77">
        <f t="shared" si="10"/>
        <v>0</v>
      </c>
      <c r="K94" s="77">
        <f t="shared" si="11"/>
        <v>41347</v>
      </c>
      <c r="L94" s="77">
        <f t="shared" si="11"/>
        <v>330776</v>
      </c>
      <c r="M94" s="65" t="s">
        <v>300</v>
      </c>
      <c r="N94" s="66" t="s">
        <v>301</v>
      </c>
      <c r="O94" s="66" t="s">
        <v>52</v>
      </c>
      <c r="P94" s="66" t="s">
        <v>52</v>
      </c>
      <c r="Q94" s="66" t="s">
        <v>244</v>
      </c>
      <c r="R94" s="66" t="s">
        <v>63</v>
      </c>
      <c r="S94" s="66" t="s">
        <v>64</v>
      </c>
      <c r="T94" s="66" t="s">
        <v>64</v>
      </c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66" t="s">
        <v>52</v>
      </c>
      <c r="AS94" s="66" t="s">
        <v>52</v>
      </c>
      <c r="AT94" s="76"/>
      <c r="AU94" s="66" t="s">
        <v>302</v>
      </c>
      <c r="AV94" s="76">
        <v>68</v>
      </c>
    </row>
    <row r="95" spans="1:48" ht="30" hidden="1" customHeight="1" x14ac:dyDescent="0.3">
      <c r="A95" s="65" t="s">
        <v>303</v>
      </c>
      <c r="B95" s="65" t="s">
        <v>304</v>
      </c>
      <c r="C95" s="65" t="s">
        <v>137</v>
      </c>
      <c r="D95" s="94">
        <v>4</v>
      </c>
      <c r="E95" s="77">
        <f>TRUNC(일위대가목록!E19,0)</f>
        <v>643</v>
      </c>
      <c r="F95" s="77">
        <f t="shared" si="8"/>
        <v>2572</v>
      </c>
      <c r="G95" s="77">
        <f>TRUNC(일위대가목록!F19,0)</f>
        <v>22156</v>
      </c>
      <c r="H95" s="77">
        <f t="shared" si="9"/>
        <v>88624</v>
      </c>
      <c r="I95" s="77">
        <f>TRUNC(일위대가목록!G19,0)</f>
        <v>0</v>
      </c>
      <c r="J95" s="77">
        <f t="shared" si="10"/>
        <v>0</v>
      </c>
      <c r="K95" s="77">
        <f t="shared" si="11"/>
        <v>22799</v>
      </c>
      <c r="L95" s="77">
        <f t="shared" si="11"/>
        <v>91196</v>
      </c>
      <c r="M95" s="65" t="s">
        <v>305</v>
      </c>
      <c r="N95" s="66" t="s">
        <v>306</v>
      </c>
      <c r="O95" s="66" t="s">
        <v>52</v>
      </c>
      <c r="P95" s="66" t="s">
        <v>52</v>
      </c>
      <c r="Q95" s="66" t="s">
        <v>244</v>
      </c>
      <c r="R95" s="66" t="s">
        <v>63</v>
      </c>
      <c r="S95" s="66" t="s">
        <v>64</v>
      </c>
      <c r="T95" s="66" t="s">
        <v>64</v>
      </c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66" t="s">
        <v>52</v>
      </c>
      <c r="AS95" s="66" t="s">
        <v>52</v>
      </c>
      <c r="AT95" s="76"/>
      <c r="AU95" s="66" t="s">
        <v>307</v>
      </c>
      <c r="AV95" s="76">
        <v>69</v>
      </c>
    </row>
    <row r="96" spans="1:48" ht="30" hidden="1" customHeight="1" x14ac:dyDescent="0.3">
      <c r="A96" s="65" t="s">
        <v>308</v>
      </c>
      <c r="B96" s="65" t="s">
        <v>309</v>
      </c>
      <c r="C96" s="65" t="s">
        <v>137</v>
      </c>
      <c r="D96" s="94">
        <v>12</v>
      </c>
      <c r="E96" s="77">
        <f>TRUNC(일위대가목록!E20,0)</f>
        <v>981</v>
      </c>
      <c r="F96" s="77">
        <f t="shared" si="8"/>
        <v>11772</v>
      </c>
      <c r="G96" s="77">
        <f>TRUNC(일위대가목록!F20,0)</f>
        <v>36071</v>
      </c>
      <c r="H96" s="77">
        <f t="shared" si="9"/>
        <v>432852</v>
      </c>
      <c r="I96" s="77">
        <f>TRUNC(일위대가목록!G20,0)</f>
        <v>0</v>
      </c>
      <c r="J96" s="77">
        <f t="shared" si="10"/>
        <v>0</v>
      </c>
      <c r="K96" s="77">
        <f t="shared" si="11"/>
        <v>37052</v>
      </c>
      <c r="L96" s="77">
        <f t="shared" si="11"/>
        <v>444624</v>
      </c>
      <c r="M96" s="65" t="s">
        <v>310</v>
      </c>
      <c r="N96" s="66" t="s">
        <v>311</v>
      </c>
      <c r="O96" s="66" t="s">
        <v>52</v>
      </c>
      <c r="P96" s="66" t="s">
        <v>52</v>
      </c>
      <c r="Q96" s="66" t="s">
        <v>244</v>
      </c>
      <c r="R96" s="66" t="s">
        <v>63</v>
      </c>
      <c r="S96" s="66" t="s">
        <v>64</v>
      </c>
      <c r="T96" s="66" t="s">
        <v>64</v>
      </c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66" t="s">
        <v>52</v>
      </c>
      <c r="AS96" s="66" t="s">
        <v>52</v>
      </c>
      <c r="AT96" s="76"/>
      <c r="AU96" s="66" t="s">
        <v>312</v>
      </c>
      <c r="AV96" s="76">
        <v>70</v>
      </c>
    </row>
    <row r="97" spans="1:48" ht="30" hidden="1" customHeight="1" x14ac:dyDescent="0.3">
      <c r="A97" s="65" t="s">
        <v>313</v>
      </c>
      <c r="B97" s="65" t="s">
        <v>314</v>
      </c>
      <c r="C97" s="65" t="s">
        <v>315</v>
      </c>
      <c r="D97" s="94">
        <v>12</v>
      </c>
      <c r="E97" s="77">
        <f>TRUNC(일위대가목록!E17,0)</f>
        <v>61663</v>
      </c>
      <c r="F97" s="77">
        <f t="shared" si="8"/>
        <v>739956</v>
      </c>
      <c r="G97" s="77">
        <f>TRUNC(일위대가목록!F17,0)</f>
        <v>264827</v>
      </c>
      <c r="H97" s="77">
        <f t="shared" si="9"/>
        <v>3177924</v>
      </c>
      <c r="I97" s="77">
        <f>TRUNC(일위대가목록!G17,0)</f>
        <v>0</v>
      </c>
      <c r="J97" s="77">
        <f t="shared" si="10"/>
        <v>0</v>
      </c>
      <c r="K97" s="77">
        <f t="shared" si="11"/>
        <v>326490</v>
      </c>
      <c r="L97" s="77">
        <f t="shared" si="11"/>
        <v>3917880</v>
      </c>
      <c r="M97" s="65" t="s">
        <v>316</v>
      </c>
      <c r="N97" s="66" t="s">
        <v>317</v>
      </c>
      <c r="O97" s="66" t="s">
        <v>52</v>
      </c>
      <c r="P97" s="66" t="s">
        <v>52</v>
      </c>
      <c r="Q97" s="66" t="s">
        <v>244</v>
      </c>
      <c r="R97" s="66" t="s">
        <v>63</v>
      </c>
      <c r="S97" s="66" t="s">
        <v>64</v>
      </c>
      <c r="T97" s="66" t="s">
        <v>64</v>
      </c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66" t="s">
        <v>52</v>
      </c>
      <c r="AS97" s="66" t="s">
        <v>52</v>
      </c>
      <c r="AT97" s="76"/>
      <c r="AU97" s="66" t="s">
        <v>318</v>
      </c>
      <c r="AV97" s="76">
        <v>71</v>
      </c>
    </row>
    <row r="98" spans="1:48" ht="30" hidden="1" customHeight="1" x14ac:dyDescent="0.3">
      <c r="A98" s="65" t="s">
        <v>319</v>
      </c>
      <c r="B98" s="65" t="s">
        <v>320</v>
      </c>
      <c r="C98" s="65" t="s">
        <v>321</v>
      </c>
      <c r="D98" s="94">
        <v>1</v>
      </c>
      <c r="E98" s="77">
        <f>TRUNC(일위대가목록!E82,0)</f>
        <v>132642</v>
      </c>
      <c r="F98" s="77">
        <f t="shared" si="8"/>
        <v>132642</v>
      </c>
      <c r="G98" s="77">
        <f>TRUNC(일위대가목록!F82,0)</f>
        <v>167132</v>
      </c>
      <c r="H98" s="77">
        <f t="shared" si="9"/>
        <v>167132</v>
      </c>
      <c r="I98" s="77">
        <f>TRUNC(일위대가목록!G82,0)</f>
        <v>0</v>
      </c>
      <c r="J98" s="77">
        <f t="shared" si="10"/>
        <v>0</v>
      </c>
      <c r="K98" s="77">
        <f t="shared" si="11"/>
        <v>299774</v>
      </c>
      <c r="L98" s="77">
        <f t="shared" si="11"/>
        <v>299774</v>
      </c>
      <c r="M98" s="65" t="s">
        <v>322</v>
      </c>
      <c r="N98" s="66" t="s">
        <v>323</v>
      </c>
      <c r="O98" s="66" t="s">
        <v>52</v>
      </c>
      <c r="P98" s="66" t="s">
        <v>52</v>
      </c>
      <c r="Q98" s="66" t="s">
        <v>244</v>
      </c>
      <c r="R98" s="66" t="s">
        <v>63</v>
      </c>
      <c r="S98" s="66" t="s">
        <v>64</v>
      </c>
      <c r="T98" s="66" t="s">
        <v>64</v>
      </c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66" t="s">
        <v>52</v>
      </c>
      <c r="AS98" s="66" t="s">
        <v>52</v>
      </c>
      <c r="AT98" s="76"/>
      <c r="AU98" s="66" t="s">
        <v>324</v>
      </c>
      <c r="AV98" s="76">
        <v>72</v>
      </c>
    </row>
    <row r="99" spans="1:48" ht="30" hidden="1" customHeight="1" x14ac:dyDescent="0.3">
      <c r="A99" s="65" t="s">
        <v>325</v>
      </c>
      <c r="B99" s="65" t="s">
        <v>52</v>
      </c>
      <c r="C99" s="65" t="s">
        <v>176</v>
      </c>
      <c r="D99" s="94">
        <v>1</v>
      </c>
      <c r="E99" s="77">
        <f>TRUNC(일위대가목록!E23,0)</f>
        <v>6729</v>
      </c>
      <c r="F99" s="77">
        <f t="shared" si="8"/>
        <v>6729</v>
      </c>
      <c r="G99" s="77">
        <f>TRUNC(일위대가목록!F23,0)</f>
        <v>336452</v>
      </c>
      <c r="H99" s="77">
        <f t="shared" si="9"/>
        <v>336452</v>
      </c>
      <c r="I99" s="77">
        <f>TRUNC(일위대가목록!G23,0)</f>
        <v>0</v>
      </c>
      <c r="J99" s="77">
        <f t="shared" si="10"/>
        <v>0</v>
      </c>
      <c r="K99" s="77">
        <f t="shared" si="11"/>
        <v>343181</v>
      </c>
      <c r="L99" s="77">
        <f t="shared" si="11"/>
        <v>343181</v>
      </c>
      <c r="M99" s="65" t="s">
        <v>326</v>
      </c>
      <c r="N99" s="66" t="s">
        <v>327</v>
      </c>
      <c r="O99" s="66" t="s">
        <v>52</v>
      </c>
      <c r="P99" s="66" t="s">
        <v>52</v>
      </c>
      <c r="Q99" s="66" t="s">
        <v>244</v>
      </c>
      <c r="R99" s="66" t="s">
        <v>63</v>
      </c>
      <c r="S99" s="66" t="s">
        <v>64</v>
      </c>
      <c r="T99" s="66" t="s">
        <v>64</v>
      </c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66" t="s">
        <v>52</v>
      </c>
      <c r="AS99" s="66" t="s">
        <v>52</v>
      </c>
      <c r="AT99" s="76"/>
      <c r="AU99" s="66" t="s">
        <v>328</v>
      </c>
      <c r="AV99" s="76">
        <v>73</v>
      </c>
    </row>
    <row r="100" spans="1:48" ht="30" hidden="1" customHeight="1" x14ac:dyDescent="0.3">
      <c r="A100" s="65" t="s">
        <v>329</v>
      </c>
      <c r="B100" s="65" t="s">
        <v>330</v>
      </c>
      <c r="C100" s="65" t="s">
        <v>143</v>
      </c>
      <c r="D100" s="94">
        <v>1</v>
      </c>
      <c r="E100" s="77">
        <f>TRUNC(일위대가목록!E11,0)</f>
        <v>46236</v>
      </c>
      <c r="F100" s="77">
        <f t="shared" si="8"/>
        <v>46236</v>
      </c>
      <c r="G100" s="77">
        <f>TRUNC(일위대가목록!F11,0)</f>
        <v>103379</v>
      </c>
      <c r="H100" s="77">
        <f t="shared" si="9"/>
        <v>103379</v>
      </c>
      <c r="I100" s="77">
        <f>TRUNC(일위대가목록!G11,0)</f>
        <v>1099</v>
      </c>
      <c r="J100" s="77">
        <f t="shared" si="10"/>
        <v>1099</v>
      </c>
      <c r="K100" s="77">
        <f t="shared" si="11"/>
        <v>150714</v>
      </c>
      <c r="L100" s="77">
        <f t="shared" si="11"/>
        <v>150714</v>
      </c>
      <c r="M100" s="65" t="s">
        <v>331</v>
      </c>
      <c r="N100" s="66" t="s">
        <v>332</v>
      </c>
      <c r="O100" s="66" t="s">
        <v>52</v>
      </c>
      <c r="P100" s="66" t="s">
        <v>52</v>
      </c>
      <c r="Q100" s="66" t="s">
        <v>244</v>
      </c>
      <c r="R100" s="66" t="s">
        <v>63</v>
      </c>
      <c r="S100" s="66" t="s">
        <v>64</v>
      </c>
      <c r="T100" s="66" t="s">
        <v>64</v>
      </c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66" t="s">
        <v>52</v>
      </c>
      <c r="AS100" s="66" t="s">
        <v>52</v>
      </c>
      <c r="AT100" s="76"/>
      <c r="AU100" s="66" t="s">
        <v>333</v>
      </c>
      <c r="AV100" s="76">
        <v>74</v>
      </c>
    </row>
    <row r="101" spans="1:48" ht="30" hidden="1" customHeight="1" x14ac:dyDescent="0.3">
      <c r="A101" s="65" t="s">
        <v>334</v>
      </c>
      <c r="B101" s="65" t="s">
        <v>52</v>
      </c>
      <c r="C101" s="65" t="s">
        <v>171</v>
      </c>
      <c r="D101" s="94">
        <v>1</v>
      </c>
      <c r="E101" s="77">
        <f>TRUNC(일위대가목록!E93,0)</f>
        <v>1575</v>
      </c>
      <c r="F101" s="77">
        <f t="shared" si="8"/>
        <v>1575</v>
      </c>
      <c r="G101" s="77">
        <f>TRUNC(일위대가목록!F93,0)</f>
        <v>78779</v>
      </c>
      <c r="H101" s="77">
        <f t="shared" si="9"/>
        <v>78779</v>
      </c>
      <c r="I101" s="77">
        <f>TRUNC(일위대가목록!G93,0)</f>
        <v>0</v>
      </c>
      <c r="J101" s="77">
        <f t="shared" si="10"/>
        <v>0</v>
      </c>
      <c r="K101" s="77">
        <f t="shared" si="11"/>
        <v>80354</v>
      </c>
      <c r="L101" s="77">
        <f t="shared" si="11"/>
        <v>80354</v>
      </c>
      <c r="M101" s="65" t="s">
        <v>335</v>
      </c>
      <c r="N101" s="66" t="s">
        <v>336</v>
      </c>
      <c r="O101" s="66" t="s">
        <v>52</v>
      </c>
      <c r="P101" s="66" t="s">
        <v>52</v>
      </c>
      <c r="Q101" s="66" t="s">
        <v>244</v>
      </c>
      <c r="R101" s="66" t="s">
        <v>63</v>
      </c>
      <c r="S101" s="66" t="s">
        <v>64</v>
      </c>
      <c r="T101" s="66" t="s">
        <v>64</v>
      </c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66" t="s">
        <v>52</v>
      </c>
      <c r="AS101" s="66" t="s">
        <v>52</v>
      </c>
      <c r="AT101" s="76"/>
      <c r="AU101" s="66" t="s">
        <v>337</v>
      </c>
      <c r="AV101" s="76">
        <v>75</v>
      </c>
    </row>
    <row r="102" spans="1:48" ht="30" hidden="1" customHeight="1" x14ac:dyDescent="0.3">
      <c r="A102" s="65" t="s">
        <v>338</v>
      </c>
      <c r="B102" s="65" t="s">
        <v>339</v>
      </c>
      <c r="C102" s="65" t="s">
        <v>176</v>
      </c>
      <c r="D102" s="94">
        <v>1</v>
      </c>
      <c r="E102" s="77">
        <f>TRUNC(일위대가목록!E94,0)</f>
        <v>26503933</v>
      </c>
      <c r="F102" s="77">
        <f t="shared" si="8"/>
        <v>26503933</v>
      </c>
      <c r="G102" s="77">
        <f>TRUNC(일위대가목록!F94,0)</f>
        <v>0</v>
      </c>
      <c r="H102" s="77">
        <f t="shared" si="9"/>
        <v>0</v>
      </c>
      <c r="I102" s="77">
        <f>TRUNC(일위대가목록!G94,0)</f>
        <v>0</v>
      </c>
      <c r="J102" s="77">
        <f t="shared" si="10"/>
        <v>0</v>
      </c>
      <c r="K102" s="77">
        <f t="shared" si="11"/>
        <v>26503933</v>
      </c>
      <c r="L102" s="77">
        <f t="shared" si="11"/>
        <v>26503933</v>
      </c>
      <c r="M102" s="65" t="s">
        <v>177</v>
      </c>
      <c r="N102" s="66" t="s">
        <v>340</v>
      </c>
      <c r="O102" s="66" t="s">
        <v>52</v>
      </c>
      <c r="P102" s="66" t="s">
        <v>52</v>
      </c>
      <c r="Q102" s="66" t="s">
        <v>52</v>
      </c>
      <c r="R102" s="66" t="s">
        <v>63</v>
      </c>
      <c r="S102" s="66" t="s">
        <v>64</v>
      </c>
      <c r="T102" s="66" t="s">
        <v>64</v>
      </c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66" t="s">
        <v>177</v>
      </c>
      <c r="AS102" s="66" t="s">
        <v>52</v>
      </c>
      <c r="AT102" s="76"/>
      <c r="AU102" s="66" t="s">
        <v>341</v>
      </c>
      <c r="AV102" s="76">
        <v>76</v>
      </c>
    </row>
    <row r="103" spans="1:48" ht="30" hidden="1" customHeight="1" x14ac:dyDescent="0.3">
      <c r="A103" s="65" t="s">
        <v>342</v>
      </c>
      <c r="B103" s="65" t="s">
        <v>343</v>
      </c>
      <c r="C103" s="65" t="s">
        <v>176</v>
      </c>
      <c r="D103" s="94">
        <v>1</v>
      </c>
      <c r="E103" s="77">
        <f>TRUNC(일위대가목록!E96,0)</f>
        <v>26630422</v>
      </c>
      <c r="F103" s="77">
        <f t="shared" si="8"/>
        <v>26630422</v>
      </c>
      <c r="G103" s="77">
        <f>TRUNC(일위대가목록!F96,0)</f>
        <v>0</v>
      </c>
      <c r="H103" s="77">
        <f t="shared" si="9"/>
        <v>0</v>
      </c>
      <c r="I103" s="77">
        <f>TRUNC(일위대가목록!G96,0)</f>
        <v>0</v>
      </c>
      <c r="J103" s="77">
        <f t="shared" si="10"/>
        <v>0</v>
      </c>
      <c r="K103" s="77">
        <f t="shared" si="11"/>
        <v>26630422</v>
      </c>
      <c r="L103" s="77">
        <f t="shared" si="11"/>
        <v>26630422</v>
      </c>
      <c r="M103" s="65" t="s">
        <v>177</v>
      </c>
      <c r="N103" s="66" t="s">
        <v>344</v>
      </c>
      <c r="O103" s="66" t="s">
        <v>52</v>
      </c>
      <c r="P103" s="66" t="s">
        <v>52</v>
      </c>
      <c r="Q103" s="66" t="s">
        <v>52</v>
      </c>
      <c r="R103" s="66" t="s">
        <v>63</v>
      </c>
      <c r="S103" s="66" t="s">
        <v>64</v>
      </c>
      <c r="T103" s="66" t="s">
        <v>64</v>
      </c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66" t="s">
        <v>177</v>
      </c>
      <c r="AS103" s="66" t="s">
        <v>52</v>
      </c>
      <c r="AT103" s="76"/>
      <c r="AU103" s="66" t="s">
        <v>345</v>
      </c>
      <c r="AV103" s="76">
        <v>77</v>
      </c>
    </row>
    <row r="104" spans="1:48" ht="30" hidden="1" customHeight="1" x14ac:dyDescent="0.3">
      <c r="A104" s="65" t="s">
        <v>342</v>
      </c>
      <c r="B104" s="65" t="s">
        <v>346</v>
      </c>
      <c r="C104" s="65" t="s">
        <v>176</v>
      </c>
      <c r="D104" s="94">
        <v>1</v>
      </c>
      <c r="E104" s="77">
        <f>TRUNC(일위대가목록!E98,0)</f>
        <v>32763002</v>
      </c>
      <c r="F104" s="77">
        <f t="shared" si="8"/>
        <v>32763002</v>
      </c>
      <c r="G104" s="77">
        <f>TRUNC(일위대가목록!F98,0)</f>
        <v>0</v>
      </c>
      <c r="H104" s="77">
        <f t="shared" si="9"/>
        <v>0</v>
      </c>
      <c r="I104" s="77">
        <f>TRUNC(일위대가목록!G98,0)</f>
        <v>0</v>
      </c>
      <c r="J104" s="77">
        <f t="shared" si="10"/>
        <v>0</v>
      </c>
      <c r="K104" s="77">
        <f t="shared" si="11"/>
        <v>32763002</v>
      </c>
      <c r="L104" s="77">
        <f t="shared" si="11"/>
        <v>32763002</v>
      </c>
      <c r="M104" s="65" t="s">
        <v>177</v>
      </c>
      <c r="N104" s="66" t="s">
        <v>347</v>
      </c>
      <c r="O104" s="66" t="s">
        <v>52</v>
      </c>
      <c r="P104" s="66" t="s">
        <v>52</v>
      </c>
      <c r="Q104" s="66" t="s">
        <v>52</v>
      </c>
      <c r="R104" s="66" t="s">
        <v>63</v>
      </c>
      <c r="S104" s="66" t="s">
        <v>64</v>
      </c>
      <c r="T104" s="66" t="s">
        <v>64</v>
      </c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66" t="s">
        <v>177</v>
      </c>
      <c r="AS104" s="66" t="s">
        <v>52</v>
      </c>
      <c r="AT104" s="76"/>
      <c r="AU104" s="66" t="s">
        <v>348</v>
      </c>
      <c r="AV104" s="76">
        <v>78</v>
      </c>
    </row>
    <row r="105" spans="1:48" ht="30" hidden="1" customHeight="1" x14ac:dyDescent="0.3">
      <c r="A105" s="65" t="s">
        <v>342</v>
      </c>
      <c r="B105" s="65" t="s">
        <v>349</v>
      </c>
      <c r="C105" s="65" t="s">
        <v>176</v>
      </c>
      <c r="D105" s="94">
        <v>1</v>
      </c>
      <c r="E105" s="77">
        <f>TRUNC(일위대가목록!E100,0)</f>
        <v>32781056</v>
      </c>
      <c r="F105" s="77">
        <f t="shared" si="8"/>
        <v>32781056</v>
      </c>
      <c r="G105" s="77">
        <f>TRUNC(일위대가목록!F100,0)</f>
        <v>0</v>
      </c>
      <c r="H105" s="77">
        <f t="shared" si="9"/>
        <v>0</v>
      </c>
      <c r="I105" s="77">
        <f>TRUNC(일위대가목록!G100,0)</f>
        <v>0</v>
      </c>
      <c r="J105" s="77">
        <f t="shared" si="10"/>
        <v>0</v>
      </c>
      <c r="K105" s="77">
        <f t="shared" si="11"/>
        <v>32781056</v>
      </c>
      <c r="L105" s="77">
        <f t="shared" si="11"/>
        <v>32781056</v>
      </c>
      <c r="M105" s="65" t="s">
        <v>177</v>
      </c>
      <c r="N105" s="66" t="s">
        <v>350</v>
      </c>
      <c r="O105" s="66" t="s">
        <v>52</v>
      </c>
      <c r="P105" s="66" t="s">
        <v>52</v>
      </c>
      <c r="Q105" s="66" t="s">
        <v>52</v>
      </c>
      <c r="R105" s="66" t="s">
        <v>63</v>
      </c>
      <c r="S105" s="66" t="s">
        <v>64</v>
      </c>
      <c r="T105" s="66" t="s">
        <v>64</v>
      </c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66" t="s">
        <v>177</v>
      </c>
      <c r="AS105" s="66" t="s">
        <v>52</v>
      </c>
      <c r="AT105" s="76"/>
      <c r="AU105" s="66" t="s">
        <v>351</v>
      </c>
      <c r="AV105" s="76">
        <v>79</v>
      </c>
    </row>
    <row r="106" spans="1:48" ht="30" hidden="1" customHeight="1" x14ac:dyDescent="0.3">
      <c r="A106" s="65" t="s">
        <v>342</v>
      </c>
      <c r="B106" s="65" t="s">
        <v>352</v>
      </c>
      <c r="C106" s="65" t="s">
        <v>176</v>
      </c>
      <c r="D106" s="94">
        <v>1</v>
      </c>
      <c r="E106" s="77">
        <f>TRUNC(일위대가목록!E102,0)</f>
        <v>23775846</v>
      </c>
      <c r="F106" s="77">
        <f t="shared" si="8"/>
        <v>23775846</v>
      </c>
      <c r="G106" s="77">
        <f>TRUNC(일위대가목록!F102,0)</f>
        <v>0</v>
      </c>
      <c r="H106" s="77">
        <f t="shared" si="9"/>
        <v>0</v>
      </c>
      <c r="I106" s="77">
        <f>TRUNC(일위대가목록!G102,0)</f>
        <v>0</v>
      </c>
      <c r="J106" s="77">
        <f t="shared" si="10"/>
        <v>0</v>
      </c>
      <c r="K106" s="77">
        <f t="shared" si="11"/>
        <v>23775846</v>
      </c>
      <c r="L106" s="77">
        <f t="shared" si="11"/>
        <v>23775846</v>
      </c>
      <c r="M106" s="65" t="s">
        <v>177</v>
      </c>
      <c r="N106" s="66" t="s">
        <v>353</v>
      </c>
      <c r="O106" s="66" t="s">
        <v>52</v>
      </c>
      <c r="P106" s="66" t="s">
        <v>52</v>
      </c>
      <c r="Q106" s="66" t="s">
        <v>52</v>
      </c>
      <c r="R106" s="66" t="s">
        <v>63</v>
      </c>
      <c r="S106" s="66" t="s">
        <v>64</v>
      </c>
      <c r="T106" s="66" t="s">
        <v>64</v>
      </c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66" t="s">
        <v>177</v>
      </c>
      <c r="AS106" s="66" t="s">
        <v>52</v>
      </c>
      <c r="AT106" s="76"/>
      <c r="AU106" s="66" t="s">
        <v>354</v>
      </c>
      <c r="AV106" s="76">
        <v>80</v>
      </c>
    </row>
    <row r="107" spans="1:48" ht="30" hidden="1" customHeight="1" x14ac:dyDescent="0.3">
      <c r="A107" s="65" t="s">
        <v>342</v>
      </c>
      <c r="B107" s="65" t="s">
        <v>355</v>
      </c>
      <c r="C107" s="65" t="s">
        <v>176</v>
      </c>
      <c r="D107" s="94">
        <v>1</v>
      </c>
      <c r="E107" s="77">
        <f>TRUNC(일위대가목록!E104,0)</f>
        <v>16696967</v>
      </c>
      <c r="F107" s="77">
        <f t="shared" si="8"/>
        <v>16696967</v>
      </c>
      <c r="G107" s="77">
        <f>TRUNC(일위대가목록!F104,0)</f>
        <v>0</v>
      </c>
      <c r="H107" s="77">
        <f t="shared" si="9"/>
        <v>0</v>
      </c>
      <c r="I107" s="77">
        <f>TRUNC(일위대가목록!G104,0)</f>
        <v>0</v>
      </c>
      <c r="J107" s="77">
        <f t="shared" si="10"/>
        <v>0</v>
      </c>
      <c r="K107" s="77">
        <f t="shared" si="11"/>
        <v>16696967</v>
      </c>
      <c r="L107" s="77">
        <f t="shared" si="11"/>
        <v>16696967</v>
      </c>
      <c r="M107" s="65" t="s">
        <v>177</v>
      </c>
      <c r="N107" s="66" t="s">
        <v>356</v>
      </c>
      <c r="O107" s="66" t="s">
        <v>52</v>
      </c>
      <c r="P107" s="66" t="s">
        <v>52</v>
      </c>
      <c r="Q107" s="66" t="s">
        <v>52</v>
      </c>
      <c r="R107" s="66" t="s">
        <v>63</v>
      </c>
      <c r="S107" s="66" t="s">
        <v>64</v>
      </c>
      <c r="T107" s="66" t="s">
        <v>64</v>
      </c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66" t="s">
        <v>177</v>
      </c>
      <c r="AS107" s="66" t="s">
        <v>52</v>
      </c>
      <c r="AT107" s="76"/>
      <c r="AU107" s="66" t="s">
        <v>357</v>
      </c>
      <c r="AV107" s="76">
        <v>81</v>
      </c>
    </row>
    <row r="108" spans="1:48" ht="30" hidden="1" customHeight="1" x14ac:dyDescent="0.3">
      <c r="A108" s="65" t="s">
        <v>358</v>
      </c>
      <c r="B108" s="65" t="s">
        <v>359</v>
      </c>
      <c r="C108" s="65" t="s">
        <v>176</v>
      </c>
      <c r="D108" s="94">
        <v>6</v>
      </c>
      <c r="E108" s="77">
        <f>TRUNC(일위대가목록!E106,0)</f>
        <v>37617</v>
      </c>
      <c r="F108" s="77">
        <f t="shared" si="8"/>
        <v>225702</v>
      </c>
      <c r="G108" s="77">
        <f>TRUNC(일위대가목록!F106,0)</f>
        <v>1880899</v>
      </c>
      <c r="H108" s="77">
        <f t="shared" si="9"/>
        <v>11285394</v>
      </c>
      <c r="I108" s="77">
        <f>TRUNC(일위대가목록!G106,0)</f>
        <v>0</v>
      </c>
      <c r="J108" s="77">
        <f t="shared" si="10"/>
        <v>0</v>
      </c>
      <c r="K108" s="77">
        <f t="shared" si="11"/>
        <v>1918516</v>
      </c>
      <c r="L108" s="77">
        <f t="shared" si="11"/>
        <v>11511096</v>
      </c>
      <c r="M108" s="65" t="s">
        <v>177</v>
      </c>
      <c r="N108" s="66" t="s">
        <v>360</v>
      </c>
      <c r="O108" s="66" t="s">
        <v>52</v>
      </c>
      <c r="P108" s="66" t="s">
        <v>52</v>
      </c>
      <c r="Q108" s="66" t="s">
        <v>52</v>
      </c>
      <c r="R108" s="66" t="s">
        <v>63</v>
      </c>
      <c r="S108" s="66" t="s">
        <v>64</v>
      </c>
      <c r="T108" s="66" t="s">
        <v>64</v>
      </c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66" t="s">
        <v>177</v>
      </c>
      <c r="AS108" s="66" t="s">
        <v>52</v>
      </c>
      <c r="AT108" s="76"/>
      <c r="AU108" s="66" t="s">
        <v>361</v>
      </c>
      <c r="AV108" s="76">
        <v>82</v>
      </c>
    </row>
    <row r="109" spans="1:48" ht="30" hidden="1" customHeight="1" x14ac:dyDescent="0.3">
      <c r="A109" s="65" t="s">
        <v>185</v>
      </c>
      <c r="B109" s="65" t="s">
        <v>362</v>
      </c>
      <c r="C109" s="65" t="s">
        <v>176</v>
      </c>
      <c r="D109" s="94">
        <v>1</v>
      </c>
      <c r="E109" s="77">
        <f>TRUNC(일위대가목록!E111,0)</f>
        <v>1110548</v>
      </c>
      <c r="F109" s="77">
        <f t="shared" si="8"/>
        <v>1110548</v>
      </c>
      <c r="G109" s="77">
        <f>TRUNC(일위대가목록!F111,0)</f>
        <v>0</v>
      </c>
      <c r="H109" s="77">
        <f t="shared" si="9"/>
        <v>0</v>
      </c>
      <c r="I109" s="77">
        <f>TRUNC(일위대가목록!G111,0)</f>
        <v>0</v>
      </c>
      <c r="J109" s="77">
        <f t="shared" si="10"/>
        <v>0</v>
      </c>
      <c r="K109" s="77">
        <f t="shared" si="11"/>
        <v>1110548</v>
      </c>
      <c r="L109" s="77">
        <f t="shared" si="11"/>
        <v>1110548</v>
      </c>
      <c r="M109" s="65" t="s">
        <v>363</v>
      </c>
      <c r="N109" s="66" t="s">
        <v>364</v>
      </c>
      <c r="O109" s="66" t="s">
        <v>52</v>
      </c>
      <c r="P109" s="66" t="s">
        <v>52</v>
      </c>
      <c r="Q109" s="66" t="s">
        <v>244</v>
      </c>
      <c r="R109" s="66" t="s">
        <v>63</v>
      </c>
      <c r="S109" s="66" t="s">
        <v>64</v>
      </c>
      <c r="T109" s="66" t="s">
        <v>64</v>
      </c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66" t="s">
        <v>52</v>
      </c>
      <c r="AS109" s="66" t="s">
        <v>52</v>
      </c>
      <c r="AT109" s="76"/>
      <c r="AU109" s="66" t="s">
        <v>365</v>
      </c>
      <c r="AV109" s="76">
        <v>83</v>
      </c>
    </row>
    <row r="110" spans="1:48" ht="30" hidden="1" customHeight="1" x14ac:dyDescent="0.3">
      <c r="A110" s="65" t="s">
        <v>366</v>
      </c>
      <c r="B110" s="65" t="s">
        <v>367</v>
      </c>
      <c r="C110" s="65" t="s">
        <v>137</v>
      </c>
      <c r="D110" s="94">
        <v>3</v>
      </c>
      <c r="E110" s="77">
        <f>TRUNC(단가대비표!O96,0)</f>
        <v>1200</v>
      </c>
      <c r="F110" s="77">
        <f t="shared" si="8"/>
        <v>3600</v>
      </c>
      <c r="G110" s="77">
        <f>TRUNC(단가대비표!P96,0)</f>
        <v>0</v>
      </c>
      <c r="H110" s="77">
        <f t="shared" si="9"/>
        <v>0</v>
      </c>
      <c r="I110" s="77">
        <f>TRUNC(단가대비표!V96,0)</f>
        <v>0</v>
      </c>
      <c r="J110" s="77">
        <f t="shared" si="10"/>
        <v>0</v>
      </c>
      <c r="K110" s="77">
        <f t="shared" si="11"/>
        <v>1200</v>
      </c>
      <c r="L110" s="77">
        <f t="shared" si="11"/>
        <v>3600</v>
      </c>
      <c r="M110" s="65" t="s">
        <v>52</v>
      </c>
      <c r="N110" s="66" t="s">
        <v>368</v>
      </c>
      <c r="O110" s="66" t="s">
        <v>52</v>
      </c>
      <c r="P110" s="66" t="s">
        <v>52</v>
      </c>
      <c r="Q110" s="66" t="s">
        <v>244</v>
      </c>
      <c r="R110" s="66" t="s">
        <v>64</v>
      </c>
      <c r="S110" s="66" t="s">
        <v>64</v>
      </c>
      <c r="T110" s="66" t="s">
        <v>63</v>
      </c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66" t="s">
        <v>52</v>
      </c>
      <c r="AS110" s="66" t="s">
        <v>52</v>
      </c>
      <c r="AT110" s="76"/>
      <c r="AU110" s="66" t="s">
        <v>369</v>
      </c>
      <c r="AV110" s="76">
        <v>84</v>
      </c>
    </row>
    <row r="111" spans="1:48" ht="30" hidden="1" customHeight="1" x14ac:dyDescent="0.3">
      <c r="A111" s="65"/>
      <c r="B111" s="65"/>
      <c r="C111" s="65"/>
      <c r="D111" s="94"/>
      <c r="E111" s="77"/>
      <c r="F111" s="77"/>
      <c r="G111" s="77"/>
      <c r="H111" s="77"/>
      <c r="I111" s="77"/>
      <c r="J111" s="77"/>
      <c r="K111" s="77"/>
      <c r="L111" s="77"/>
      <c r="M111" s="65"/>
      <c r="N111" s="66"/>
      <c r="O111" s="66"/>
      <c r="P111" s="66"/>
      <c r="Q111" s="66"/>
      <c r="R111" s="66"/>
      <c r="S111" s="66"/>
      <c r="T111" s="6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66"/>
      <c r="AS111" s="66"/>
      <c r="AT111" s="76"/>
      <c r="AU111" s="66"/>
      <c r="AV111" s="76"/>
    </row>
    <row r="112" spans="1:48" ht="30" hidden="1" customHeight="1" x14ac:dyDescent="0.3">
      <c r="A112" s="94"/>
      <c r="B112" s="94"/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94"/>
    </row>
    <row r="113" spans="1:48" ht="30" hidden="1" customHeight="1" x14ac:dyDescent="0.3">
      <c r="A113" s="94"/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</row>
    <row r="114" spans="1:48" ht="30" hidden="1" customHeight="1" x14ac:dyDescent="0.3">
      <c r="A114" s="94"/>
      <c r="B114" s="94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</row>
    <row r="115" spans="1:48" ht="30" hidden="1" customHeight="1" x14ac:dyDescent="0.3">
      <c r="A115" s="94"/>
      <c r="B115" s="94"/>
      <c r="C115" s="94"/>
      <c r="D115" s="94"/>
      <c r="E115" s="94"/>
      <c r="F115" s="94"/>
      <c r="G115" s="94"/>
      <c r="H115" s="94"/>
      <c r="I115" s="94"/>
      <c r="J115" s="94"/>
      <c r="K115" s="94"/>
      <c r="L115" s="94"/>
      <c r="M115" s="94"/>
    </row>
    <row r="116" spans="1:48" ht="30" hidden="1" customHeight="1" x14ac:dyDescent="0.3">
      <c r="A116" s="94"/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</row>
    <row r="117" spans="1:48" ht="30" hidden="1" customHeight="1" x14ac:dyDescent="0.3">
      <c r="A117" s="94"/>
      <c r="B117" s="94"/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</row>
    <row r="118" spans="1:48" ht="30" hidden="1" customHeight="1" x14ac:dyDescent="0.3">
      <c r="A118" s="94"/>
      <c r="B118" s="94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</row>
    <row r="119" spans="1:48" ht="30" hidden="1" customHeight="1" x14ac:dyDescent="0.3">
      <c r="A119" s="94"/>
      <c r="B119" s="94"/>
      <c r="C119" s="94"/>
      <c r="D119" s="94"/>
      <c r="E119" s="94"/>
      <c r="F119" s="94"/>
      <c r="G119" s="94"/>
      <c r="H119" s="94"/>
      <c r="I119" s="94"/>
      <c r="J119" s="94"/>
      <c r="K119" s="94"/>
      <c r="L119" s="94"/>
      <c r="M119" s="94"/>
    </row>
    <row r="120" spans="1:48" ht="30" hidden="1" customHeight="1" x14ac:dyDescent="0.3">
      <c r="A120" s="94"/>
      <c r="B120" s="94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</row>
    <row r="121" spans="1:48" ht="30" hidden="1" customHeight="1" x14ac:dyDescent="0.3">
      <c r="A121" s="94"/>
      <c r="B121" s="94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</row>
    <row r="122" spans="1:48" ht="30" hidden="1" customHeight="1" x14ac:dyDescent="0.3">
      <c r="A122" s="94"/>
      <c r="B122" s="94"/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</row>
    <row r="123" spans="1:48" ht="30" hidden="1" customHeight="1" x14ac:dyDescent="0.3">
      <c r="A123" s="65" t="s">
        <v>206</v>
      </c>
      <c r="B123" s="94"/>
      <c r="C123" s="94"/>
      <c r="D123" s="94"/>
      <c r="E123" s="94"/>
      <c r="F123" s="77">
        <f>SUM(F77:F122) -F102-F103-F104-F105-F106-F107-F108</f>
        <v>5825338</v>
      </c>
      <c r="G123" s="94"/>
      <c r="H123" s="77">
        <f>SUM(H77:H122) -H102-H103-H104-H105-H106-H107-H108</f>
        <v>10811710</v>
      </c>
      <c r="I123" s="94"/>
      <c r="J123" s="77">
        <f>SUM(J77:J122) -J102-J103-J104-J105-J106-J107-J108</f>
        <v>1099</v>
      </c>
      <c r="K123" s="94"/>
      <c r="L123" s="77">
        <f>SUM(L77:L122) -L102-L103-L104-L105-L106-L107-L108</f>
        <v>16638147</v>
      </c>
      <c r="M123" s="94"/>
      <c r="N123" s="68" t="s">
        <v>207</v>
      </c>
    </row>
    <row r="124" spans="1:48" ht="30" hidden="1" customHeight="1" x14ac:dyDescent="0.3">
      <c r="A124" s="65" t="s">
        <v>370</v>
      </c>
      <c r="B124" s="94" t="s">
        <v>544</v>
      </c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76"/>
      <c r="O124" s="76"/>
      <c r="P124" s="76"/>
      <c r="Q124" s="66" t="s">
        <v>371</v>
      </c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</row>
    <row r="125" spans="1:48" ht="30" hidden="1" customHeight="1" x14ac:dyDescent="0.3">
      <c r="A125" s="65" t="s">
        <v>372</v>
      </c>
      <c r="B125" s="65" t="s">
        <v>373</v>
      </c>
      <c r="C125" s="65" t="s">
        <v>60</v>
      </c>
      <c r="D125" s="94">
        <v>30</v>
      </c>
      <c r="E125" s="77">
        <f>TRUNC(일위대가목록!E38,0)</f>
        <v>522</v>
      </c>
      <c r="F125" s="77">
        <f t="shared" ref="F125:F135" si="12">TRUNC(E125*D125, 0)</f>
        <v>15660</v>
      </c>
      <c r="G125" s="77">
        <f>TRUNC(일위대가목록!F38,0)</f>
        <v>10941</v>
      </c>
      <c r="H125" s="77">
        <f t="shared" ref="H125:H135" si="13">TRUNC(G125*D125, 0)</f>
        <v>328230</v>
      </c>
      <c r="I125" s="77">
        <f>TRUNC(일위대가목록!G38,0)</f>
        <v>0</v>
      </c>
      <c r="J125" s="77">
        <f t="shared" ref="J125:J135" si="14">TRUNC(I125*D125, 0)</f>
        <v>0</v>
      </c>
      <c r="K125" s="77">
        <f t="shared" ref="K125:L135" si="15">TRUNC(E125+G125+I125, 0)</f>
        <v>11463</v>
      </c>
      <c r="L125" s="77">
        <f t="shared" si="15"/>
        <v>343890</v>
      </c>
      <c r="M125" s="65" t="s">
        <v>374</v>
      </c>
      <c r="N125" s="66" t="s">
        <v>375</v>
      </c>
      <c r="O125" s="66" t="s">
        <v>52</v>
      </c>
      <c r="P125" s="66" t="s">
        <v>52</v>
      </c>
      <c r="Q125" s="66" t="s">
        <v>371</v>
      </c>
      <c r="R125" s="66" t="s">
        <v>63</v>
      </c>
      <c r="S125" s="66" t="s">
        <v>64</v>
      </c>
      <c r="T125" s="66" t="s">
        <v>64</v>
      </c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66" t="s">
        <v>52</v>
      </c>
      <c r="AS125" s="66" t="s">
        <v>52</v>
      </c>
      <c r="AT125" s="76"/>
      <c r="AU125" s="66" t="s">
        <v>376</v>
      </c>
      <c r="AV125" s="76">
        <v>87</v>
      </c>
    </row>
    <row r="126" spans="1:48" ht="30" hidden="1" customHeight="1" x14ac:dyDescent="0.3">
      <c r="A126" s="65" t="s">
        <v>372</v>
      </c>
      <c r="B126" s="65" t="s">
        <v>377</v>
      </c>
      <c r="C126" s="65" t="s">
        <v>60</v>
      </c>
      <c r="D126" s="94">
        <v>8</v>
      </c>
      <c r="E126" s="77">
        <f>TRUNC(일위대가목록!E39,0)</f>
        <v>973</v>
      </c>
      <c r="F126" s="77">
        <f t="shared" si="12"/>
        <v>7784</v>
      </c>
      <c r="G126" s="77">
        <f>TRUNC(일위대가목록!F39,0)</f>
        <v>17506</v>
      </c>
      <c r="H126" s="77">
        <f t="shared" si="13"/>
        <v>140048</v>
      </c>
      <c r="I126" s="77">
        <f>TRUNC(일위대가목록!G39,0)</f>
        <v>0</v>
      </c>
      <c r="J126" s="77">
        <f t="shared" si="14"/>
        <v>0</v>
      </c>
      <c r="K126" s="77">
        <f t="shared" si="15"/>
        <v>18479</v>
      </c>
      <c r="L126" s="77">
        <f t="shared" si="15"/>
        <v>147832</v>
      </c>
      <c r="M126" s="65" t="s">
        <v>378</v>
      </c>
      <c r="N126" s="66" t="s">
        <v>379</v>
      </c>
      <c r="O126" s="66" t="s">
        <v>52</v>
      </c>
      <c r="P126" s="66" t="s">
        <v>52</v>
      </c>
      <c r="Q126" s="66" t="s">
        <v>371</v>
      </c>
      <c r="R126" s="66" t="s">
        <v>63</v>
      </c>
      <c r="S126" s="66" t="s">
        <v>64</v>
      </c>
      <c r="T126" s="66" t="s">
        <v>64</v>
      </c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66" t="s">
        <v>52</v>
      </c>
      <c r="AS126" s="66" t="s">
        <v>52</v>
      </c>
      <c r="AT126" s="76"/>
      <c r="AU126" s="66" t="s">
        <v>380</v>
      </c>
      <c r="AV126" s="76">
        <v>88</v>
      </c>
    </row>
    <row r="127" spans="1:48" ht="30" hidden="1" customHeight="1" x14ac:dyDescent="0.3">
      <c r="A127" s="65" t="s">
        <v>381</v>
      </c>
      <c r="B127" s="65" t="s">
        <v>382</v>
      </c>
      <c r="C127" s="65" t="s">
        <v>60</v>
      </c>
      <c r="D127" s="94">
        <v>100</v>
      </c>
      <c r="E127" s="77">
        <f>TRUNC(일위대가목록!E48,0)</f>
        <v>965</v>
      </c>
      <c r="F127" s="77">
        <f t="shared" si="12"/>
        <v>96500</v>
      </c>
      <c r="G127" s="77">
        <f>TRUNC(일위대가목록!F48,0)</f>
        <v>2188</v>
      </c>
      <c r="H127" s="77">
        <f t="shared" si="13"/>
        <v>218800</v>
      </c>
      <c r="I127" s="77">
        <f>TRUNC(일위대가목록!G48,0)</f>
        <v>0</v>
      </c>
      <c r="J127" s="77">
        <f t="shared" si="14"/>
        <v>0</v>
      </c>
      <c r="K127" s="77">
        <f t="shared" si="15"/>
        <v>3153</v>
      </c>
      <c r="L127" s="77">
        <f t="shared" si="15"/>
        <v>315300</v>
      </c>
      <c r="M127" s="65" t="s">
        <v>383</v>
      </c>
      <c r="N127" s="66" t="s">
        <v>384</v>
      </c>
      <c r="O127" s="66" t="s">
        <v>52</v>
      </c>
      <c r="P127" s="66" t="s">
        <v>52</v>
      </c>
      <c r="Q127" s="66" t="s">
        <v>371</v>
      </c>
      <c r="R127" s="66" t="s">
        <v>63</v>
      </c>
      <c r="S127" s="66" t="s">
        <v>64</v>
      </c>
      <c r="T127" s="66" t="s">
        <v>64</v>
      </c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66" t="s">
        <v>52</v>
      </c>
      <c r="AS127" s="66" t="s">
        <v>52</v>
      </c>
      <c r="AT127" s="76"/>
      <c r="AU127" s="66" t="s">
        <v>385</v>
      </c>
      <c r="AV127" s="76">
        <v>89</v>
      </c>
    </row>
    <row r="128" spans="1:48" ht="30" hidden="1" customHeight="1" x14ac:dyDescent="0.3">
      <c r="A128" s="65" t="s">
        <v>91</v>
      </c>
      <c r="B128" s="65" t="s">
        <v>92</v>
      </c>
      <c r="C128" s="65" t="s">
        <v>60</v>
      </c>
      <c r="D128" s="94">
        <v>9</v>
      </c>
      <c r="E128" s="77">
        <f>TRUNC(일위대가목록!E50,0)</f>
        <v>1293</v>
      </c>
      <c r="F128" s="77">
        <f t="shared" si="12"/>
        <v>11637</v>
      </c>
      <c r="G128" s="77">
        <f>TRUNC(일위대가목록!F50,0)</f>
        <v>2461</v>
      </c>
      <c r="H128" s="77">
        <f t="shared" si="13"/>
        <v>22149</v>
      </c>
      <c r="I128" s="77">
        <f>TRUNC(일위대가목록!G50,0)</f>
        <v>0</v>
      </c>
      <c r="J128" s="77">
        <f t="shared" si="14"/>
        <v>0</v>
      </c>
      <c r="K128" s="77">
        <f t="shared" si="15"/>
        <v>3754</v>
      </c>
      <c r="L128" s="77">
        <f t="shared" si="15"/>
        <v>33786</v>
      </c>
      <c r="M128" s="65" t="s">
        <v>93</v>
      </c>
      <c r="N128" s="66" t="s">
        <v>94</v>
      </c>
      <c r="O128" s="66" t="s">
        <v>52</v>
      </c>
      <c r="P128" s="66" t="s">
        <v>52</v>
      </c>
      <c r="Q128" s="66" t="s">
        <v>371</v>
      </c>
      <c r="R128" s="66" t="s">
        <v>63</v>
      </c>
      <c r="S128" s="66" t="s">
        <v>64</v>
      </c>
      <c r="T128" s="66" t="s">
        <v>64</v>
      </c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66" t="s">
        <v>52</v>
      </c>
      <c r="AS128" s="66" t="s">
        <v>52</v>
      </c>
      <c r="AT128" s="76"/>
      <c r="AU128" s="66" t="s">
        <v>386</v>
      </c>
      <c r="AV128" s="76">
        <v>90</v>
      </c>
    </row>
    <row r="129" spans="1:48" ht="30" hidden="1" customHeight="1" x14ac:dyDescent="0.3">
      <c r="A129" s="65" t="s">
        <v>216</v>
      </c>
      <c r="B129" s="65" t="s">
        <v>387</v>
      </c>
      <c r="C129" s="65" t="s">
        <v>60</v>
      </c>
      <c r="D129" s="94">
        <v>9</v>
      </c>
      <c r="E129" s="77">
        <f>TRUNC(일위대가목록!E58,0)</f>
        <v>2384</v>
      </c>
      <c r="F129" s="77">
        <f t="shared" si="12"/>
        <v>21456</v>
      </c>
      <c r="G129" s="77">
        <f>TRUNC(일위대가목록!F58,0)</f>
        <v>4858</v>
      </c>
      <c r="H129" s="77">
        <f t="shared" si="13"/>
        <v>43722</v>
      </c>
      <c r="I129" s="77">
        <f>TRUNC(일위대가목록!G58,0)</f>
        <v>0</v>
      </c>
      <c r="J129" s="77">
        <f t="shared" si="14"/>
        <v>0</v>
      </c>
      <c r="K129" s="77">
        <f t="shared" si="15"/>
        <v>7242</v>
      </c>
      <c r="L129" s="77">
        <f t="shared" si="15"/>
        <v>65178</v>
      </c>
      <c r="M129" s="65" t="s">
        <v>388</v>
      </c>
      <c r="N129" s="66" t="s">
        <v>389</v>
      </c>
      <c r="O129" s="66" t="s">
        <v>52</v>
      </c>
      <c r="P129" s="66" t="s">
        <v>52</v>
      </c>
      <c r="Q129" s="66" t="s">
        <v>371</v>
      </c>
      <c r="R129" s="66" t="s">
        <v>63</v>
      </c>
      <c r="S129" s="66" t="s">
        <v>64</v>
      </c>
      <c r="T129" s="66" t="s">
        <v>64</v>
      </c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66" t="s">
        <v>52</v>
      </c>
      <c r="AS129" s="66" t="s">
        <v>52</v>
      </c>
      <c r="AT129" s="76"/>
      <c r="AU129" s="66" t="s">
        <v>390</v>
      </c>
      <c r="AV129" s="76">
        <v>91</v>
      </c>
    </row>
    <row r="130" spans="1:48" ht="30" hidden="1" customHeight="1" x14ac:dyDescent="0.3">
      <c r="A130" s="65" t="s">
        <v>391</v>
      </c>
      <c r="B130" s="65" t="s">
        <v>392</v>
      </c>
      <c r="C130" s="65" t="s">
        <v>137</v>
      </c>
      <c r="D130" s="94">
        <v>1</v>
      </c>
      <c r="E130" s="77">
        <f>TRUNC(일위대가목록!E84,0)</f>
        <v>2437</v>
      </c>
      <c r="F130" s="77">
        <f t="shared" si="12"/>
        <v>2437</v>
      </c>
      <c r="G130" s="77">
        <f>TRUNC(일위대가목록!F84,0)</f>
        <v>21883</v>
      </c>
      <c r="H130" s="77">
        <f t="shared" si="13"/>
        <v>21883</v>
      </c>
      <c r="I130" s="77">
        <f>TRUNC(일위대가목록!G84,0)</f>
        <v>0</v>
      </c>
      <c r="J130" s="77">
        <f t="shared" si="14"/>
        <v>0</v>
      </c>
      <c r="K130" s="77">
        <f t="shared" si="15"/>
        <v>24320</v>
      </c>
      <c r="L130" s="77">
        <f t="shared" si="15"/>
        <v>24320</v>
      </c>
      <c r="M130" s="65" t="s">
        <v>393</v>
      </c>
      <c r="N130" s="66" t="s">
        <v>394</v>
      </c>
      <c r="O130" s="66" t="s">
        <v>52</v>
      </c>
      <c r="P130" s="66" t="s">
        <v>52</v>
      </c>
      <c r="Q130" s="66" t="s">
        <v>371</v>
      </c>
      <c r="R130" s="66" t="s">
        <v>63</v>
      </c>
      <c r="S130" s="66" t="s">
        <v>64</v>
      </c>
      <c r="T130" s="66" t="s">
        <v>64</v>
      </c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66" t="s">
        <v>52</v>
      </c>
      <c r="AS130" s="66" t="s">
        <v>52</v>
      </c>
      <c r="AT130" s="76"/>
      <c r="AU130" s="66" t="s">
        <v>395</v>
      </c>
      <c r="AV130" s="76">
        <v>92</v>
      </c>
    </row>
    <row r="131" spans="1:48" ht="30" hidden="1" customHeight="1" x14ac:dyDescent="0.3">
      <c r="A131" s="65" t="s">
        <v>391</v>
      </c>
      <c r="B131" s="65" t="s">
        <v>396</v>
      </c>
      <c r="C131" s="65" t="s">
        <v>137</v>
      </c>
      <c r="D131" s="94">
        <v>5</v>
      </c>
      <c r="E131" s="77">
        <f>TRUNC(일위대가목록!E85,0)</f>
        <v>2637</v>
      </c>
      <c r="F131" s="77">
        <f t="shared" si="12"/>
        <v>13185</v>
      </c>
      <c r="G131" s="77">
        <f>TRUNC(일위대가목록!F85,0)</f>
        <v>21883</v>
      </c>
      <c r="H131" s="77">
        <f t="shared" si="13"/>
        <v>109415</v>
      </c>
      <c r="I131" s="77">
        <f>TRUNC(일위대가목록!G85,0)</f>
        <v>0</v>
      </c>
      <c r="J131" s="77">
        <f t="shared" si="14"/>
        <v>0</v>
      </c>
      <c r="K131" s="77">
        <f t="shared" si="15"/>
        <v>24520</v>
      </c>
      <c r="L131" s="77">
        <f t="shared" si="15"/>
        <v>122600</v>
      </c>
      <c r="M131" s="65" t="s">
        <v>397</v>
      </c>
      <c r="N131" s="66" t="s">
        <v>398</v>
      </c>
      <c r="O131" s="66" t="s">
        <v>52</v>
      </c>
      <c r="P131" s="66" t="s">
        <v>52</v>
      </c>
      <c r="Q131" s="66" t="s">
        <v>371</v>
      </c>
      <c r="R131" s="66" t="s">
        <v>63</v>
      </c>
      <c r="S131" s="66" t="s">
        <v>64</v>
      </c>
      <c r="T131" s="66" t="s">
        <v>64</v>
      </c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66" t="s">
        <v>52</v>
      </c>
      <c r="AS131" s="66" t="s">
        <v>52</v>
      </c>
      <c r="AT131" s="76"/>
      <c r="AU131" s="66" t="s">
        <v>399</v>
      </c>
      <c r="AV131" s="76">
        <v>93</v>
      </c>
    </row>
    <row r="132" spans="1:48" ht="30" hidden="1" customHeight="1" x14ac:dyDescent="0.3">
      <c r="A132" s="65" t="s">
        <v>400</v>
      </c>
      <c r="B132" s="65" t="s">
        <v>401</v>
      </c>
      <c r="C132" s="65" t="s">
        <v>137</v>
      </c>
      <c r="D132" s="94">
        <v>3</v>
      </c>
      <c r="E132" s="77">
        <f>TRUNC(일위대가목록!E78,0)</f>
        <v>1744</v>
      </c>
      <c r="F132" s="77">
        <f t="shared" si="12"/>
        <v>5232</v>
      </c>
      <c r="G132" s="77">
        <f>TRUNC(일위대가목록!F78,0)</f>
        <v>54707</v>
      </c>
      <c r="H132" s="77">
        <f t="shared" si="13"/>
        <v>164121</v>
      </c>
      <c r="I132" s="77">
        <f>TRUNC(일위대가목록!G78,0)</f>
        <v>0</v>
      </c>
      <c r="J132" s="77">
        <f t="shared" si="14"/>
        <v>0</v>
      </c>
      <c r="K132" s="77">
        <f t="shared" si="15"/>
        <v>56451</v>
      </c>
      <c r="L132" s="77">
        <f t="shared" si="15"/>
        <v>169353</v>
      </c>
      <c r="M132" s="65" t="s">
        <v>402</v>
      </c>
      <c r="N132" s="66" t="s">
        <v>403</v>
      </c>
      <c r="O132" s="66" t="s">
        <v>52</v>
      </c>
      <c r="P132" s="66" t="s">
        <v>52</v>
      </c>
      <c r="Q132" s="66" t="s">
        <v>371</v>
      </c>
      <c r="R132" s="66" t="s">
        <v>63</v>
      </c>
      <c r="S132" s="66" t="s">
        <v>64</v>
      </c>
      <c r="T132" s="66" t="s">
        <v>64</v>
      </c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66" t="s">
        <v>52</v>
      </c>
      <c r="AS132" s="66" t="s">
        <v>52</v>
      </c>
      <c r="AT132" s="76"/>
      <c r="AU132" s="66" t="s">
        <v>404</v>
      </c>
      <c r="AV132" s="76">
        <v>94</v>
      </c>
    </row>
    <row r="133" spans="1:48" ht="30" hidden="1" customHeight="1" x14ac:dyDescent="0.3">
      <c r="A133" s="65" t="s">
        <v>400</v>
      </c>
      <c r="B133" s="65" t="s">
        <v>405</v>
      </c>
      <c r="C133" s="65" t="s">
        <v>137</v>
      </c>
      <c r="D133" s="94">
        <v>3</v>
      </c>
      <c r="E133" s="77">
        <f>TRUNC(일위대가목록!E79,0)</f>
        <v>2014</v>
      </c>
      <c r="F133" s="77">
        <f t="shared" si="12"/>
        <v>6042</v>
      </c>
      <c r="G133" s="77">
        <f>TRUNC(일위대가목록!F79,0)</f>
        <v>54707</v>
      </c>
      <c r="H133" s="77">
        <f t="shared" si="13"/>
        <v>164121</v>
      </c>
      <c r="I133" s="77">
        <f>TRUNC(일위대가목록!G79,0)</f>
        <v>0</v>
      </c>
      <c r="J133" s="77">
        <f t="shared" si="14"/>
        <v>0</v>
      </c>
      <c r="K133" s="77">
        <f t="shared" si="15"/>
        <v>56721</v>
      </c>
      <c r="L133" s="77">
        <f t="shared" si="15"/>
        <v>170163</v>
      </c>
      <c r="M133" s="65" t="s">
        <v>406</v>
      </c>
      <c r="N133" s="66" t="s">
        <v>407</v>
      </c>
      <c r="O133" s="66" t="s">
        <v>52</v>
      </c>
      <c r="P133" s="66" t="s">
        <v>52</v>
      </c>
      <c r="Q133" s="66" t="s">
        <v>371</v>
      </c>
      <c r="R133" s="66" t="s">
        <v>63</v>
      </c>
      <c r="S133" s="66" t="s">
        <v>64</v>
      </c>
      <c r="T133" s="66" t="s">
        <v>64</v>
      </c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66" t="s">
        <v>52</v>
      </c>
      <c r="AS133" s="66" t="s">
        <v>52</v>
      </c>
      <c r="AT133" s="76"/>
      <c r="AU133" s="66" t="s">
        <v>408</v>
      </c>
      <c r="AV133" s="76">
        <v>95</v>
      </c>
    </row>
    <row r="134" spans="1:48" ht="30" hidden="1" customHeight="1" x14ac:dyDescent="0.3">
      <c r="A134" s="65" t="s">
        <v>135</v>
      </c>
      <c r="B134" s="65" t="s">
        <v>409</v>
      </c>
      <c r="C134" s="65" t="s">
        <v>137</v>
      </c>
      <c r="D134" s="94">
        <v>1</v>
      </c>
      <c r="E134" s="77">
        <f>TRUNC(일위대가목록!E80,0)</f>
        <v>4563</v>
      </c>
      <c r="F134" s="77">
        <f t="shared" si="12"/>
        <v>4563</v>
      </c>
      <c r="G134" s="77">
        <f>TRUNC(일위대가목록!F80,0)</f>
        <v>60178</v>
      </c>
      <c r="H134" s="77">
        <f t="shared" si="13"/>
        <v>60178</v>
      </c>
      <c r="I134" s="77">
        <f>TRUNC(일위대가목록!G80,0)</f>
        <v>0</v>
      </c>
      <c r="J134" s="77">
        <f t="shared" si="14"/>
        <v>0</v>
      </c>
      <c r="K134" s="77">
        <f t="shared" si="15"/>
        <v>64741</v>
      </c>
      <c r="L134" s="77">
        <f t="shared" si="15"/>
        <v>64741</v>
      </c>
      <c r="M134" s="65" t="s">
        <v>410</v>
      </c>
      <c r="N134" s="66" t="s">
        <v>411</v>
      </c>
      <c r="O134" s="66" t="s">
        <v>52</v>
      </c>
      <c r="P134" s="66" t="s">
        <v>52</v>
      </c>
      <c r="Q134" s="66" t="s">
        <v>371</v>
      </c>
      <c r="R134" s="66" t="s">
        <v>63</v>
      </c>
      <c r="S134" s="66" t="s">
        <v>64</v>
      </c>
      <c r="T134" s="66" t="s">
        <v>64</v>
      </c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66" t="s">
        <v>52</v>
      </c>
      <c r="AS134" s="66" t="s">
        <v>52</v>
      </c>
      <c r="AT134" s="76"/>
      <c r="AU134" s="66" t="s">
        <v>412</v>
      </c>
      <c r="AV134" s="76">
        <v>96</v>
      </c>
    </row>
    <row r="135" spans="1:48" ht="30" hidden="1" customHeight="1" x14ac:dyDescent="0.3">
      <c r="A135" s="65" t="s">
        <v>413</v>
      </c>
      <c r="B135" s="65" t="s">
        <v>414</v>
      </c>
      <c r="C135" s="65" t="s">
        <v>137</v>
      </c>
      <c r="D135" s="94">
        <v>3</v>
      </c>
      <c r="E135" s="77">
        <f>TRUNC(단가대비표!O53,0)</f>
        <v>400</v>
      </c>
      <c r="F135" s="77">
        <f t="shared" si="12"/>
        <v>1200</v>
      </c>
      <c r="G135" s="77">
        <f>TRUNC(단가대비표!P53,0)</f>
        <v>0</v>
      </c>
      <c r="H135" s="77">
        <f t="shared" si="13"/>
        <v>0</v>
      </c>
      <c r="I135" s="77">
        <f>TRUNC(단가대비표!V53,0)</f>
        <v>0</v>
      </c>
      <c r="J135" s="77">
        <f t="shared" si="14"/>
        <v>0</v>
      </c>
      <c r="K135" s="77">
        <f t="shared" si="15"/>
        <v>400</v>
      </c>
      <c r="L135" s="77">
        <f t="shared" si="15"/>
        <v>1200</v>
      </c>
      <c r="M135" s="65" t="s">
        <v>52</v>
      </c>
      <c r="N135" s="66" t="s">
        <v>415</v>
      </c>
      <c r="O135" s="66" t="s">
        <v>52</v>
      </c>
      <c r="P135" s="66" t="s">
        <v>52</v>
      </c>
      <c r="Q135" s="66" t="s">
        <v>371</v>
      </c>
      <c r="R135" s="66" t="s">
        <v>64</v>
      </c>
      <c r="S135" s="66" t="s">
        <v>64</v>
      </c>
      <c r="T135" s="66" t="s">
        <v>63</v>
      </c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66" t="s">
        <v>52</v>
      </c>
      <c r="AS135" s="66" t="s">
        <v>52</v>
      </c>
      <c r="AT135" s="76"/>
      <c r="AU135" s="66" t="s">
        <v>416</v>
      </c>
      <c r="AV135" s="76">
        <v>97</v>
      </c>
    </row>
    <row r="136" spans="1:48" ht="30" hidden="1" customHeight="1" x14ac:dyDescent="0.3">
      <c r="A136" s="94"/>
      <c r="B136" s="94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</row>
    <row r="137" spans="1:48" ht="30" hidden="1" customHeight="1" x14ac:dyDescent="0.3">
      <c r="A137" s="94"/>
      <c r="B137" s="94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</row>
    <row r="138" spans="1:48" ht="30" hidden="1" customHeight="1" x14ac:dyDescent="0.3">
      <c r="A138" s="94"/>
      <c r="B138" s="94"/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</row>
    <row r="139" spans="1:48" ht="30" hidden="1" customHeight="1" x14ac:dyDescent="0.3">
      <c r="A139" s="94"/>
      <c r="B139" s="94"/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</row>
    <row r="140" spans="1:48" ht="30" hidden="1" customHeight="1" x14ac:dyDescent="0.3">
      <c r="A140" s="94"/>
      <c r="B140" s="94"/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</row>
    <row r="141" spans="1:48" ht="30" hidden="1" customHeight="1" x14ac:dyDescent="0.3">
      <c r="A141" s="94"/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</row>
    <row r="142" spans="1:48" ht="30" hidden="1" customHeight="1" x14ac:dyDescent="0.3">
      <c r="A142" s="94"/>
      <c r="B142" s="94"/>
      <c r="C142" s="94"/>
      <c r="D142" s="94"/>
      <c r="E142" s="94"/>
      <c r="F142" s="94"/>
      <c r="G142" s="94"/>
      <c r="H142" s="94"/>
      <c r="I142" s="94"/>
      <c r="J142" s="94"/>
      <c r="K142" s="94"/>
      <c r="L142" s="94"/>
      <c r="M142" s="94"/>
    </row>
    <row r="143" spans="1:48" ht="30" hidden="1" customHeight="1" x14ac:dyDescent="0.3">
      <c r="A143" s="94"/>
      <c r="B143" s="94"/>
      <c r="C143" s="94"/>
      <c r="D143" s="94"/>
      <c r="E143" s="94"/>
      <c r="F143" s="94"/>
      <c r="G143" s="94"/>
      <c r="H143" s="94"/>
      <c r="I143" s="94"/>
      <c r="J143" s="94"/>
      <c r="K143" s="94"/>
      <c r="L143" s="94"/>
      <c r="M143" s="94"/>
    </row>
    <row r="144" spans="1:48" ht="30" hidden="1" customHeight="1" x14ac:dyDescent="0.3">
      <c r="A144" s="94"/>
      <c r="B144" s="94"/>
      <c r="C144" s="94"/>
      <c r="D144" s="94"/>
      <c r="E144" s="94"/>
      <c r="F144" s="94"/>
      <c r="G144" s="94"/>
      <c r="H144" s="94"/>
      <c r="I144" s="94"/>
      <c r="J144" s="94"/>
      <c r="K144" s="94"/>
      <c r="L144" s="94"/>
      <c r="M144" s="94"/>
    </row>
    <row r="145" spans="1:48" ht="30" hidden="1" customHeight="1" x14ac:dyDescent="0.3">
      <c r="A145" s="94"/>
      <c r="B145" s="94"/>
      <c r="C145" s="94"/>
      <c r="D145" s="94"/>
      <c r="E145" s="94"/>
      <c r="F145" s="94"/>
      <c r="G145" s="94"/>
      <c r="H145" s="94"/>
      <c r="I145" s="94"/>
      <c r="J145" s="94"/>
      <c r="K145" s="94"/>
      <c r="L145" s="94"/>
      <c r="M145" s="94"/>
    </row>
    <row r="146" spans="1:48" ht="30" hidden="1" customHeight="1" x14ac:dyDescent="0.3">
      <c r="A146" s="94"/>
      <c r="B146" s="94"/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</row>
    <row r="147" spans="1:48" ht="30" hidden="1" customHeight="1" x14ac:dyDescent="0.3">
      <c r="A147" s="65" t="s">
        <v>206</v>
      </c>
      <c r="B147" s="94"/>
      <c r="C147" s="94"/>
      <c r="D147" s="94"/>
      <c r="E147" s="94"/>
      <c r="F147" s="77">
        <f>SUM(F125:F146)</f>
        <v>185696</v>
      </c>
      <c r="G147" s="94"/>
      <c r="H147" s="77">
        <f>SUM(H125:H146)</f>
        <v>1272667</v>
      </c>
      <c r="I147" s="94"/>
      <c r="J147" s="77">
        <f>SUM(J125:J146)</f>
        <v>0</v>
      </c>
      <c r="K147" s="94"/>
      <c r="L147" s="77">
        <f>SUM(L125:L146)</f>
        <v>1458363</v>
      </c>
      <c r="M147" s="94"/>
      <c r="N147" s="68" t="s">
        <v>207</v>
      </c>
    </row>
    <row r="148" spans="1:48" ht="30" hidden="1" customHeight="1" x14ac:dyDescent="0.3">
      <c r="A148" s="65" t="s">
        <v>417</v>
      </c>
      <c r="B148" s="94" t="s">
        <v>544</v>
      </c>
      <c r="C148" s="94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76"/>
      <c r="O148" s="76"/>
      <c r="P148" s="76"/>
      <c r="Q148" s="66" t="s">
        <v>418</v>
      </c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</row>
    <row r="149" spans="1:48" ht="30" hidden="1" customHeight="1" x14ac:dyDescent="0.3">
      <c r="A149" s="65" t="s">
        <v>372</v>
      </c>
      <c r="B149" s="65" t="s">
        <v>373</v>
      </c>
      <c r="C149" s="65" t="s">
        <v>60</v>
      </c>
      <c r="D149" s="94">
        <v>29</v>
      </c>
      <c r="E149" s="77">
        <f>TRUNC(일위대가목록!E38,0)</f>
        <v>522</v>
      </c>
      <c r="F149" s="77">
        <f t="shared" ref="F149:F169" si="16">TRUNC(E149*D149, 0)</f>
        <v>15138</v>
      </c>
      <c r="G149" s="77">
        <f>TRUNC(일위대가목록!F38,0)</f>
        <v>10941</v>
      </c>
      <c r="H149" s="77">
        <f t="shared" ref="H149:H169" si="17">TRUNC(G149*D149, 0)</f>
        <v>317289</v>
      </c>
      <c r="I149" s="77">
        <f>TRUNC(일위대가목록!G38,0)</f>
        <v>0</v>
      </c>
      <c r="J149" s="77">
        <f t="shared" ref="J149:J169" si="18">TRUNC(I149*D149, 0)</f>
        <v>0</v>
      </c>
      <c r="K149" s="77">
        <f t="shared" ref="K149:L169" si="19">TRUNC(E149+G149+I149, 0)</f>
        <v>11463</v>
      </c>
      <c r="L149" s="77">
        <f t="shared" si="19"/>
        <v>332427</v>
      </c>
      <c r="M149" s="65" t="s">
        <v>374</v>
      </c>
      <c r="N149" s="66" t="s">
        <v>375</v>
      </c>
      <c r="O149" s="66" t="s">
        <v>52</v>
      </c>
      <c r="P149" s="66" t="s">
        <v>52</v>
      </c>
      <c r="Q149" s="66" t="s">
        <v>418</v>
      </c>
      <c r="R149" s="66" t="s">
        <v>63</v>
      </c>
      <c r="S149" s="66" t="s">
        <v>64</v>
      </c>
      <c r="T149" s="66" t="s">
        <v>64</v>
      </c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66" t="s">
        <v>52</v>
      </c>
      <c r="AS149" s="66" t="s">
        <v>52</v>
      </c>
      <c r="AT149" s="76"/>
      <c r="AU149" s="66" t="s">
        <v>419</v>
      </c>
      <c r="AV149" s="76">
        <v>99</v>
      </c>
    </row>
    <row r="150" spans="1:48" ht="30" hidden="1" customHeight="1" x14ac:dyDescent="0.3">
      <c r="A150" s="65" t="s">
        <v>58</v>
      </c>
      <c r="B150" s="65" t="s">
        <v>420</v>
      </c>
      <c r="C150" s="65" t="s">
        <v>60</v>
      </c>
      <c r="D150" s="94">
        <v>3</v>
      </c>
      <c r="E150" s="77">
        <f>TRUNC(일위대가목록!E40,0)</f>
        <v>920</v>
      </c>
      <c r="F150" s="77">
        <f t="shared" si="16"/>
        <v>2760</v>
      </c>
      <c r="G150" s="77">
        <f>TRUNC(일위대가목록!F40,0)</f>
        <v>14442</v>
      </c>
      <c r="H150" s="77">
        <f t="shared" si="17"/>
        <v>43326</v>
      </c>
      <c r="I150" s="77">
        <f>TRUNC(일위대가목록!G40,0)</f>
        <v>0</v>
      </c>
      <c r="J150" s="77">
        <f t="shared" si="18"/>
        <v>0</v>
      </c>
      <c r="K150" s="77">
        <f t="shared" si="19"/>
        <v>15362</v>
      </c>
      <c r="L150" s="77">
        <f t="shared" si="19"/>
        <v>46086</v>
      </c>
      <c r="M150" s="65" t="s">
        <v>421</v>
      </c>
      <c r="N150" s="66" t="s">
        <v>422</v>
      </c>
      <c r="O150" s="66" t="s">
        <v>52</v>
      </c>
      <c r="P150" s="66" t="s">
        <v>52</v>
      </c>
      <c r="Q150" s="66" t="s">
        <v>418</v>
      </c>
      <c r="R150" s="66" t="s">
        <v>63</v>
      </c>
      <c r="S150" s="66" t="s">
        <v>64</v>
      </c>
      <c r="T150" s="66" t="s">
        <v>64</v>
      </c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66" t="s">
        <v>52</v>
      </c>
      <c r="AS150" s="66" t="s">
        <v>52</v>
      </c>
      <c r="AT150" s="76"/>
      <c r="AU150" s="66" t="s">
        <v>423</v>
      </c>
      <c r="AV150" s="76">
        <v>100</v>
      </c>
    </row>
    <row r="151" spans="1:48" ht="30" hidden="1" customHeight="1" x14ac:dyDescent="0.3">
      <c r="A151" s="65" t="s">
        <v>424</v>
      </c>
      <c r="B151" s="65" t="s">
        <v>425</v>
      </c>
      <c r="C151" s="65" t="s">
        <v>60</v>
      </c>
      <c r="D151" s="94">
        <v>156</v>
      </c>
      <c r="E151" s="77">
        <f>TRUNC(일위대가목록!E49,0)</f>
        <v>631</v>
      </c>
      <c r="F151" s="77">
        <f t="shared" si="16"/>
        <v>98436</v>
      </c>
      <c r="G151" s="77">
        <f>TRUNC(일위대가목록!F49,0)</f>
        <v>2735</v>
      </c>
      <c r="H151" s="77">
        <f t="shared" si="17"/>
        <v>426660</v>
      </c>
      <c r="I151" s="77">
        <f>TRUNC(일위대가목록!G49,0)</f>
        <v>0</v>
      </c>
      <c r="J151" s="77">
        <f t="shared" si="18"/>
        <v>0</v>
      </c>
      <c r="K151" s="77">
        <f t="shared" si="19"/>
        <v>3366</v>
      </c>
      <c r="L151" s="77">
        <f t="shared" si="19"/>
        <v>525096</v>
      </c>
      <c r="M151" s="65" t="s">
        <v>426</v>
      </c>
      <c r="N151" s="66" t="s">
        <v>427</v>
      </c>
      <c r="O151" s="66" t="s">
        <v>52</v>
      </c>
      <c r="P151" s="66" t="s">
        <v>52</v>
      </c>
      <c r="Q151" s="66" t="s">
        <v>418</v>
      </c>
      <c r="R151" s="66" t="s">
        <v>63</v>
      </c>
      <c r="S151" s="66" t="s">
        <v>64</v>
      </c>
      <c r="T151" s="66" t="s">
        <v>64</v>
      </c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66" t="s">
        <v>52</v>
      </c>
      <c r="AS151" s="66" t="s">
        <v>52</v>
      </c>
      <c r="AT151" s="76"/>
      <c r="AU151" s="66" t="s">
        <v>428</v>
      </c>
      <c r="AV151" s="76">
        <v>101</v>
      </c>
    </row>
    <row r="152" spans="1:48" ht="30" hidden="1" customHeight="1" x14ac:dyDescent="0.3">
      <c r="A152" s="65" t="s">
        <v>429</v>
      </c>
      <c r="B152" s="65" t="s">
        <v>430</v>
      </c>
      <c r="C152" s="65" t="s">
        <v>143</v>
      </c>
      <c r="D152" s="94">
        <v>11</v>
      </c>
      <c r="E152" s="77">
        <f>TRUNC(일위대가목록!E21,0)</f>
        <v>2445</v>
      </c>
      <c r="F152" s="77">
        <f t="shared" si="16"/>
        <v>26895</v>
      </c>
      <c r="G152" s="77">
        <f>TRUNC(일위대가목록!F21,0)</f>
        <v>14771</v>
      </c>
      <c r="H152" s="77">
        <f t="shared" si="17"/>
        <v>162481</v>
      </c>
      <c r="I152" s="77">
        <f>TRUNC(일위대가목록!G21,0)</f>
        <v>0</v>
      </c>
      <c r="J152" s="77">
        <f t="shared" si="18"/>
        <v>0</v>
      </c>
      <c r="K152" s="77">
        <f t="shared" si="19"/>
        <v>17216</v>
      </c>
      <c r="L152" s="77">
        <f t="shared" si="19"/>
        <v>189376</v>
      </c>
      <c r="M152" s="65" t="s">
        <v>431</v>
      </c>
      <c r="N152" s="66" t="s">
        <v>432</v>
      </c>
      <c r="O152" s="66" t="s">
        <v>52</v>
      </c>
      <c r="P152" s="66" t="s">
        <v>52</v>
      </c>
      <c r="Q152" s="66" t="s">
        <v>418</v>
      </c>
      <c r="R152" s="66" t="s">
        <v>63</v>
      </c>
      <c r="S152" s="66" t="s">
        <v>64</v>
      </c>
      <c r="T152" s="66" t="s">
        <v>64</v>
      </c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66" t="s">
        <v>52</v>
      </c>
      <c r="AS152" s="66" t="s">
        <v>52</v>
      </c>
      <c r="AT152" s="76"/>
      <c r="AU152" s="66" t="s">
        <v>433</v>
      </c>
      <c r="AV152" s="76">
        <v>102</v>
      </c>
    </row>
    <row r="153" spans="1:48" ht="30" hidden="1" customHeight="1" x14ac:dyDescent="0.3">
      <c r="A153" s="65" t="s">
        <v>434</v>
      </c>
      <c r="B153" s="65" t="s">
        <v>435</v>
      </c>
      <c r="C153" s="65" t="s">
        <v>60</v>
      </c>
      <c r="D153" s="94">
        <v>17</v>
      </c>
      <c r="E153" s="77">
        <f>TRUNC(일위대가목록!E86,0)</f>
        <v>5001</v>
      </c>
      <c r="F153" s="77">
        <f t="shared" si="16"/>
        <v>85017</v>
      </c>
      <c r="G153" s="77">
        <f>TRUNC(일위대가목록!F86,0)</f>
        <v>82061</v>
      </c>
      <c r="H153" s="77">
        <f t="shared" si="17"/>
        <v>1395037</v>
      </c>
      <c r="I153" s="77">
        <f>TRUNC(일위대가목록!G86,0)</f>
        <v>0</v>
      </c>
      <c r="J153" s="77">
        <f t="shared" si="18"/>
        <v>0</v>
      </c>
      <c r="K153" s="77">
        <f t="shared" si="19"/>
        <v>87062</v>
      </c>
      <c r="L153" s="77">
        <f t="shared" si="19"/>
        <v>1480054</v>
      </c>
      <c r="M153" s="65" t="s">
        <v>436</v>
      </c>
      <c r="N153" s="66" t="s">
        <v>437</v>
      </c>
      <c r="O153" s="66" t="s">
        <v>52</v>
      </c>
      <c r="P153" s="66" t="s">
        <v>52</v>
      </c>
      <c r="Q153" s="66" t="s">
        <v>418</v>
      </c>
      <c r="R153" s="66" t="s">
        <v>63</v>
      </c>
      <c r="S153" s="66" t="s">
        <v>64</v>
      </c>
      <c r="T153" s="66" t="s">
        <v>64</v>
      </c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66" t="s">
        <v>52</v>
      </c>
      <c r="AS153" s="66" t="s">
        <v>52</v>
      </c>
      <c r="AT153" s="76"/>
      <c r="AU153" s="66" t="s">
        <v>438</v>
      </c>
      <c r="AV153" s="76">
        <v>103</v>
      </c>
    </row>
    <row r="154" spans="1:48" ht="30" hidden="1" customHeight="1" x14ac:dyDescent="0.3">
      <c r="A154" s="65" t="s">
        <v>439</v>
      </c>
      <c r="B154" s="65" t="s">
        <v>440</v>
      </c>
      <c r="C154" s="65" t="s">
        <v>137</v>
      </c>
      <c r="D154" s="94">
        <v>1</v>
      </c>
      <c r="E154" s="77">
        <f>TRUNC(일위대가목록!E87,0)</f>
        <v>1618</v>
      </c>
      <c r="F154" s="77">
        <f t="shared" si="16"/>
        <v>1618</v>
      </c>
      <c r="G154" s="77">
        <f>TRUNC(일위대가목록!F87,0)</f>
        <v>10941</v>
      </c>
      <c r="H154" s="77">
        <f t="shared" si="17"/>
        <v>10941</v>
      </c>
      <c r="I154" s="77">
        <f>TRUNC(일위대가목록!G87,0)</f>
        <v>0</v>
      </c>
      <c r="J154" s="77">
        <f t="shared" si="18"/>
        <v>0</v>
      </c>
      <c r="K154" s="77">
        <f t="shared" si="19"/>
        <v>12559</v>
      </c>
      <c r="L154" s="77">
        <f t="shared" si="19"/>
        <v>12559</v>
      </c>
      <c r="M154" s="65" t="s">
        <v>441</v>
      </c>
      <c r="N154" s="66" t="s">
        <v>442</v>
      </c>
      <c r="O154" s="66" t="s">
        <v>52</v>
      </c>
      <c r="P154" s="66" t="s">
        <v>52</v>
      </c>
      <c r="Q154" s="66" t="s">
        <v>418</v>
      </c>
      <c r="R154" s="66" t="s">
        <v>63</v>
      </c>
      <c r="S154" s="66" t="s">
        <v>64</v>
      </c>
      <c r="T154" s="66" t="s">
        <v>64</v>
      </c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66" t="s">
        <v>52</v>
      </c>
      <c r="AS154" s="66" t="s">
        <v>52</v>
      </c>
      <c r="AT154" s="76"/>
      <c r="AU154" s="66" t="s">
        <v>443</v>
      </c>
      <c r="AV154" s="76">
        <v>104</v>
      </c>
    </row>
    <row r="155" spans="1:48" ht="30" hidden="1" customHeight="1" x14ac:dyDescent="0.3">
      <c r="A155" s="65" t="s">
        <v>439</v>
      </c>
      <c r="B155" s="65" t="s">
        <v>444</v>
      </c>
      <c r="C155" s="65" t="s">
        <v>137</v>
      </c>
      <c r="D155" s="94">
        <v>2</v>
      </c>
      <c r="E155" s="77">
        <f>TRUNC(일위대가목록!E88,0)</f>
        <v>4298</v>
      </c>
      <c r="F155" s="77">
        <f t="shared" si="16"/>
        <v>8596</v>
      </c>
      <c r="G155" s="77">
        <f>TRUNC(일위대가목록!F88,0)</f>
        <v>10941</v>
      </c>
      <c r="H155" s="77">
        <f t="shared" si="17"/>
        <v>21882</v>
      </c>
      <c r="I155" s="77">
        <f>TRUNC(일위대가목록!G88,0)</f>
        <v>0</v>
      </c>
      <c r="J155" s="77">
        <f t="shared" si="18"/>
        <v>0</v>
      </c>
      <c r="K155" s="77">
        <f t="shared" si="19"/>
        <v>15239</v>
      </c>
      <c r="L155" s="77">
        <f t="shared" si="19"/>
        <v>30478</v>
      </c>
      <c r="M155" s="65" t="s">
        <v>445</v>
      </c>
      <c r="N155" s="66" t="s">
        <v>446</v>
      </c>
      <c r="O155" s="66" t="s">
        <v>52</v>
      </c>
      <c r="P155" s="66" t="s">
        <v>52</v>
      </c>
      <c r="Q155" s="66" t="s">
        <v>418</v>
      </c>
      <c r="R155" s="66" t="s">
        <v>63</v>
      </c>
      <c r="S155" s="66" t="s">
        <v>64</v>
      </c>
      <c r="T155" s="66" t="s">
        <v>64</v>
      </c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66" t="s">
        <v>52</v>
      </c>
      <c r="AS155" s="66" t="s">
        <v>52</v>
      </c>
      <c r="AT155" s="76"/>
      <c r="AU155" s="66" t="s">
        <v>447</v>
      </c>
      <c r="AV155" s="76">
        <v>105</v>
      </c>
    </row>
    <row r="156" spans="1:48" ht="30" hidden="1" customHeight="1" x14ac:dyDescent="0.3">
      <c r="A156" s="65" t="s">
        <v>434</v>
      </c>
      <c r="B156" s="65" t="s">
        <v>448</v>
      </c>
      <c r="C156" s="65" t="s">
        <v>60</v>
      </c>
      <c r="D156" s="94">
        <v>17</v>
      </c>
      <c r="E156" s="77">
        <f>TRUNC(단가대비표!O102,0)</f>
        <v>1300</v>
      </c>
      <c r="F156" s="77">
        <f t="shared" si="16"/>
        <v>22100</v>
      </c>
      <c r="G156" s="77">
        <f>TRUNC(단가대비표!P102,0)</f>
        <v>0</v>
      </c>
      <c r="H156" s="77">
        <f t="shared" si="17"/>
        <v>0</v>
      </c>
      <c r="I156" s="77">
        <f>TRUNC(단가대비표!V102,0)</f>
        <v>0</v>
      </c>
      <c r="J156" s="77">
        <f t="shared" si="18"/>
        <v>0</v>
      </c>
      <c r="K156" s="77">
        <f t="shared" si="19"/>
        <v>1300</v>
      </c>
      <c r="L156" s="77">
        <f t="shared" si="19"/>
        <v>22100</v>
      </c>
      <c r="M156" s="65" t="s">
        <v>52</v>
      </c>
      <c r="N156" s="66" t="s">
        <v>449</v>
      </c>
      <c r="O156" s="66" t="s">
        <v>52</v>
      </c>
      <c r="P156" s="66" t="s">
        <v>52</v>
      </c>
      <c r="Q156" s="66" t="s">
        <v>418</v>
      </c>
      <c r="R156" s="66" t="s">
        <v>64</v>
      </c>
      <c r="S156" s="66" t="s">
        <v>64</v>
      </c>
      <c r="T156" s="66" t="s">
        <v>63</v>
      </c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66" t="s">
        <v>52</v>
      </c>
      <c r="AS156" s="66" t="s">
        <v>52</v>
      </c>
      <c r="AT156" s="76"/>
      <c r="AU156" s="66" t="s">
        <v>450</v>
      </c>
      <c r="AV156" s="76">
        <v>106</v>
      </c>
    </row>
    <row r="157" spans="1:48" ht="30" hidden="1" customHeight="1" x14ac:dyDescent="0.3">
      <c r="A157" s="65" t="s">
        <v>434</v>
      </c>
      <c r="B157" s="65" t="s">
        <v>451</v>
      </c>
      <c r="C157" s="65" t="s">
        <v>137</v>
      </c>
      <c r="D157" s="94">
        <v>6</v>
      </c>
      <c r="E157" s="77">
        <f>TRUNC(단가대비표!O103,0)</f>
        <v>950</v>
      </c>
      <c r="F157" s="77">
        <f t="shared" si="16"/>
        <v>5700</v>
      </c>
      <c r="G157" s="77">
        <f>TRUNC(단가대비표!P103,0)</f>
        <v>0</v>
      </c>
      <c r="H157" s="77">
        <f t="shared" si="17"/>
        <v>0</v>
      </c>
      <c r="I157" s="77">
        <f>TRUNC(단가대비표!V103,0)</f>
        <v>0</v>
      </c>
      <c r="J157" s="77">
        <f t="shared" si="18"/>
        <v>0</v>
      </c>
      <c r="K157" s="77">
        <f t="shared" si="19"/>
        <v>950</v>
      </c>
      <c r="L157" s="77">
        <f t="shared" si="19"/>
        <v>5700</v>
      </c>
      <c r="M157" s="65" t="s">
        <v>52</v>
      </c>
      <c r="N157" s="66" t="s">
        <v>452</v>
      </c>
      <c r="O157" s="66" t="s">
        <v>52</v>
      </c>
      <c r="P157" s="66" t="s">
        <v>52</v>
      </c>
      <c r="Q157" s="66" t="s">
        <v>418</v>
      </c>
      <c r="R157" s="66" t="s">
        <v>64</v>
      </c>
      <c r="S157" s="66" t="s">
        <v>64</v>
      </c>
      <c r="T157" s="66" t="s">
        <v>63</v>
      </c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66" t="s">
        <v>52</v>
      </c>
      <c r="AS157" s="66" t="s">
        <v>52</v>
      </c>
      <c r="AT157" s="76"/>
      <c r="AU157" s="66" t="s">
        <v>453</v>
      </c>
      <c r="AV157" s="76">
        <v>107</v>
      </c>
    </row>
    <row r="158" spans="1:48" ht="30" hidden="1" customHeight="1" x14ac:dyDescent="0.3">
      <c r="A158" s="65" t="s">
        <v>434</v>
      </c>
      <c r="B158" s="65" t="s">
        <v>454</v>
      </c>
      <c r="C158" s="65" t="s">
        <v>137</v>
      </c>
      <c r="D158" s="94">
        <v>4</v>
      </c>
      <c r="E158" s="77">
        <f>TRUNC(단가대비표!O104,0)</f>
        <v>680</v>
      </c>
      <c r="F158" s="77">
        <f t="shared" si="16"/>
        <v>2720</v>
      </c>
      <c r="G158" s="77">
        <f>TRUNC(단가대비표!P104,0)</f>
        <v>0</v>
      </c>
      <c r="H158" s="77">
        <f t="shared" si="17"/>
        <v>0</v>
      </c>
      <c r="I158" s="77">
        <f>TRUNC(단가대비표!V104,0)</f>
        <v>0</v>
      </c>
      <c r="J158" s="77">
        <f t="shared" si="18"/>
        <v>0</v>
      </c>
      <c r="K158" s="77">
        <f t="shared" si="19"/>
        <v>680</v>
      </c>
      <c r="L158" s="77">
        <f t="shared" si="19"/>
        <v>2720</v>
      </c>
      <c r="M158" s="65" t="s">
        <v>52</v>
      </c>
      <c r="N158" s="66" t="s">
        <v>455</v>
      </c>
      <c r="O158" s="66" t="s">
        <v>52</v>
      </c>
      <c r="P158" s="66" t="s">
        <v>52</v>
      </c>
      <c r="Q158" s="66" t="s">
        <v>418</v>
      </c>
      <c r="R158" s="66" t="s">
        <v>64</v>
      </c>
      <c r="S158" s="66" t="s">
        <v>64</v>
      </c>
      <c r="T158" s="66" t="s">
        <v>63</v>
      </c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66" t="s">
        <v>52</v>
      </c>
      <c r="AS158" s="66" t="s">
        <v>52</v>
      </c>
      <c r="AT158" s="76"/>
      <c r="AU158" s="66" t="s">
        <v>456</v>
      </c>
      <c r="AV158" s="76">
        <v>108</v>
      </c>
    </row>
    <row r="159" spans="1:48" ht="30" hidden="1" customHeight="1" x14ac:dyDescent="0.3">
      <c r="A159" s="65" t="s">
        <v>434</v>
      </c>
      <c r="B159" s="65" t="s">
        <v>457</v>
      </c>
      <c r="C159" s="65" t="s">
        <v>137</v>
      </c>
      <c r="D159" s="94">
        <v>12</v>
      </c>
      <c r="E159" s="77">
        <f>TRUNC(단가대비표!O105,0)</f>
        <v>360</v>
      </c>
      <c r="F159" s="77">
        <f t="shared" si="16"/>
        <v>4320</v>
      </c>
      <c r="G159" s="77">
        <f>TRUNC(단가대비표!P105,0)</f>
        <v>0</v>
      </c>
      <c r="H159" s="77">
        <f t="shared" si="17"/>
        <v>0</v>
      </c>
      <c r="I159" s="77">
        <f>TRUNC(단가대비표!V105,0)</f>
        <v>0</v>
      </c>
      <c r="J159" s="77">
        <f t="shared" si="18"/>
        <v>0</v>
      </c>
      <c r="K159" s="77">
        <f t="shared" si="19"/>
        <v>360</v>
      </c>
      <c r="L159" s="77">
        <f t="shared" si="19"/>
        <v>4320</v>
      </c>
      <c r="M159" s="65" t="s">
        <v>52</v>
      </c>
      <c r="N159" s="66" t="s">
        <v>458</v>
      </c>
      <c r="O159" s="66" t="s">
        <v>52</v>
      </c>
      <c r="P159" s="66" t="s">
        <v>52</v>
      </c>
      <c r="Q159" s="66" t="s">
        <v>418</v>
      </c>
      <c r="R159" s="66" t="s">
        <v>64</v>
      </c>
      <c r="S159" s="66" t="s">
        <v>64</v>
      </c>
      <c r="T159" s="66" t="s">
        <v>63</v>
      </c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66" t="s">
        <v>52</v>
      </c>
      <c r="AS159" s="66" t="s">
        <v>52</v>
      </c>
      <c r="AT159" s="76"/>
      <c r="AU159" s="66" t="s">
        <v>459</v>
      </c>
      <c r="AV159" s="76">
        <v>109</v>
      </c>
    </row>
    <row r="160" spans="1:48" ht="30" hidden="1" customHeight="1" x14ac:dyDescent="0.3">
      <c r="A160" s="65" t="s">
        <v>460</v>
      </c>
      <c r="B160" s="65" t="s">
        <v>461</v>
      </c>
      <c r="C160" s="65" t="s">
        <v>137</v>
      </c>
      <c r="D160" s="94">
        <v>2</v>
      </c>
      <c r="E160" s="77">
        <f>TRUNC(일위대가목록!E83,0)</f>
        <v>3285</v>
      </c>
      <c r="F160" s="77">
        <f t="shared" si="16"/>
        <v>6570</v>
      </c>
      <c r="G160" s="77">
        <f>TRUNC(일위대가목록!F83,0)</f>
        <v>23250</v>
      </c>
      <c r="H160" s="77">
        <f t="shared" si="17"/>
        <v>46500</v>
      </c>
      <c r="I160" s="77">
        <f>TRUNC(일위대가목록!G83,0)</f>
        <v>0</v>
      </c>
      <c r="J160" s="77">
        <f t="shared" si="18"/>
        <v>0</v>
      </c>
      <c r="K160" s="77">
        <f t="shared" si="19"/>
        <v>26535</v>
      </c>
      <c r="L160" s="77">
        <f t="shared" si="19"/>
        <v>53070</v>
      </c>
      <c r="M160" s="65" t="s">
        <v>462</v>
      </c>
      <c r="N160" s="66" t="s">
        <v>463</v>
      </c>
      <c r="O160" s="66" t="s">
        <v>52</v>
      </c>
      <c r="P160" s="66" t="s">
        <v>52</v>
      </c>
      <c r="Q160" s="66" t="s">
        <v>418</v>
      </c>
      <c r="R160" s="66" t="s">
        <v>63</v>
      </c>
      <c r="S160" s="66" t="s">
        <v>64</v>
      </c>
      <c r="T160" s="66" t="s">
        <v>64</v>
      </c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66" t="s">
        <v>52</v>
      </c>
      <c r="AS160" s="66" t="s">
        <v>52</v>
      </c>
      <c r="AT160" s="76"/>
      <c r="AU160" s="66" t="s">
        <v>464</v>
      </c>
      <c r="AV160" s="76">
        <v>110</v>
      </c>
    </row>
    <row r="161" spans="1:48" ht="30" hidden="1" customHeight="1" x14ac:dyDescent="0.3">
      <c r="A161" s="65" t="s">
        <v>465</v>
      </c>
      <c r="B161" s="65" t="s">
        <v>466</v>
      </c>
      <c r="C161" s="65" t="s">
        <v>137</v>
      </c>
      <c r="D161" s="94">
        <v>3</v>
      </c>
      <c r="E161" s="77">
        <f>TRUNC(일위대가목록!E76,0)</f>
        <v>1283</v>
      </c>
      <c r="F161" s="77">
        <f t="shared" si="16"/>
        <v>3849</v>
      </c>
      <c r="G161" s="77">
        <f>TRUNC(일위대가목록!F76,0)</f>
        <v>32824</v>
      </c>
      <c r="H161" s="77">
        <f t="shared" si="17"/>
        <v>98472</v>
      </c>
      <c r="I161" s="77">
        <f>TRUNC(일위대가목록!G76,0)</f>
        <v>0</v>
      </c>
      <c r="J161" s="77">
        <f t="shared" si="18"/>
        <v>0</v>
      </c>
      <c r="K161" s="77">
        <f t="shared" si="19"/>
        <v>34107</v>
      </c>
      <c r="L161" s="77">
        <f t="shared" si="19"/>
        <v>102321</v>
      </c>
      <c r="M161" s="65" t="s">
        <v>467</v>
      </c>
      <c r="N161" s="66" t="s">
        <v>468</v>
      </c>
      <c r="O161" s="66" t="s">
        <v>52</v>
      </c>
      <c r="P161" s="66" t="s">
        <v>52</v>
      </c>
      <c r="Q161" s="66" t="s">
        <v>418</v>
      </c>
      <c r="R161" s="66" t="s">
        <v>63</v>
      </c>
      <c r="S161" s="66" t="s">
        <v>64</v>
      </c>
      <c r="T161" s="66" t="s">
        <v>64</v>
      </c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66" t="s">
        <v>52</v>
      </c>
      <c r="AS161" s="66" t="s">
        <v>52</v>
      </c>
      <c r="AT161" s="76"/>
      <c r="AU161" s="66" t="s">
        <v>469</v>
      </c>
      <c r="AV161" s="76">
        <v>111</v>
      </c>
    </row>
    <row r="162" spans="1:48" ht="30" hidden="1" customHeight="1" x14ac:dyDescent="0.3">
      <c r="A162" s="65" t="s">
        <v>465</v>
      </c>
      <c r="B162" s="65" t="s">
        <v>470</v>
      </c>
      <c r="C162" s="65" t="s">
        <v>137</v>
      </c>
      <c r="D162" s="94">
        <v>2</v>
      </c>
      <c r="E162" s="77">
        <f>TRUNC(일위대가목록!E77,0)</f>
        <v>1387</v>
      </c>
      <c r="F162" s="77">
        <f t="shared" si="16"/>
        <v>2774</v>
      </c>
      <c r="G162" s="77">
        <f>TRUNC(일위대가목록!F77,0)</f>
        <v>32824</v>
      </c>
      <c r="H162" s="77">
        <f t="shared" si="17"/>
        <v>65648</v>
      </c>
      <c r="I162" s="77">
        <f>TRUNC(일위대가목록!G77,0)</f>
        <v>0</v>
      </c>
      <c r="J162" s="77">
        <f t="shared" si="18"/>
        <v>0</v>
      </c>
      <c r="K162" s="77">
        <f t="shared" si="19"/>
        <v>34211</v>
      </c>
      <c r="L162" s="77">
        <f t="shared" si="19"/>
        <v>68422</v>
      </c>
      <c r="M162" s="65" t="s">
        <v>471</v>
      </c>
      <c r="N162" s="66" t="s">
        <v>472</v>
      </c>
      <c r="O162" s="66" t="s">
        <v>52</v>
      </c>
      <c r="P162" s="66" t="s">
        <v>52</v>
      </c>
      <c r="Q162" s="66" t="s">
        <v>418</v>
      </c>
      <c r="R162" s="66" t="s">
        <v>63</v>
      </c>
      <c r="S162" s="66" t="s">
        <v>64</v>
      </c>
      <c r="T162" s="66" t="s">
        <v>64</v>
      </c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66" t="s">
        <v>52</v>
      </c>
      <c r="AS162" s="66" t="s">
        <v>52</v>
      </c>
      <c r="AT162" s="76"/>
      <c r="AU162" s="66" t="s">
        <v>473</v>
      </c>
      <c r="AV162" s="76">
        <v>112</v>
      </c>
    </row>
    <row r="163" spans="1:48" ht="30" hidden="1" customHeight="1" x14ac:dyDescent="0.3">
      <c r="A163" s="65" t="s">
        <v>400</v>
      </c>
      <c r="B163" s="65" t="s">
        <v>401</v>
      </c>
      <c r="C163" s="65" t="s">
        <v>137</v>
      </c>
      <c r="D163" s="94">
        <v>2</v>
      </c>
      <c r="E163" s="77">
        <f>TRUNC(일위대가목록!E78,0)</f>
        <v>1744</v>
      </c>
      <c r="F163" s="77">
        <f t="shared" si="16"/>
        <v>3488</v>
      </c>
      <c r="G163" s="77">
        <f>TRUNC(일위대가목록!F78,0)</f>
        <v>54707</v>
      </c>
      <c r="H163" s="77">
        <f t="shared" si="17"/>
        <v>109414</v>
      </c>
      <c r="I163" s="77">
        <f>TRUNC(일위대가목록!G78,0)</f>
        <v>0</v>
      </c>
      <c r="J163" s="77">
        <f t="shared" si="18"/>
        <v>0</v>
      </c>
      <c r="K163" s="77">
        <f t="shared" si="19"/>
        <v>56451</v>
      </c>
      <c r="L163" s="77">
        <f t="shared" si="19"/>
        <v>112902</v>
      </c>
      <c r="M163" s="65" t="s">
        <v>402</v>
      </c>
      <c r="N163" s="66" t="s">
        <v>403</v>
      </c>
      <c r="O163" s="66" t="s">
        <v>52</v>
      </c>
      <c r="P163" s="66" t="s">
        <v>52</v>
      </c>
      <c r="Q163" s="66" t="s">
        <v>418</v>
      </c>
      <c r="R163" s="66" t="s">
        <v>63</v>
      </c>
      <c r="S163" s="66" t="s">
        <v>64</v>
      </c>
      <c r="T163" s="66" t="s">
        <v>64</v>
      </c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66" t="s">
        <v>52</v>
      </c>
      <c r="AS163" s="66" t="s">
        <v>52</v>
      </c>
      <c r="AT163" s="76"/>
      <c r="AU163" s="66" t="s">
        <v>474</v>
      </c>
      <c r="AV163" s="76">
        <v>113</v>
      </c>
    </row>
    <row r="164" spans="1:48" ht="30" hidden="1" customHeight="1" x14ac:dyDescent="0.3">
      <c r="A164" s="65" t="s">
        <v>475</v>
      </c>
      <c r="B164" s="65" t="s">
        <v>476</v>
      </c>
      <c r="C164" s="65" t="s">
        <v>237</v>
      </c>
      <c r="D164" s="94">
        <v>2</v>
      </c>
      <c r="E164" s="77">
        <f>TRUNC(일위대가목록!E89,0)</f>
        <v>101438</v>
      </c>
      <c r="F164" s="77">
        <f t="shared" si="16"/>
        <v>202876</v>
      </c>
      <c r="G164" s="77">
        <f>TRUNC(일위대가목록!F89,0)</f>
        <v>71940</v>
      </c>
      <c r="H164" s="77">
        <f t="shared" si="17"/>
        <v>143880</v>
      </c>
      <c r="I164" s="77">
        <f>TRUNC(일위대가목록!G89,0)</f>
        <v>0</v>
      </c>
      <c r="J164" s="77">
        <f t="shared" si="18"/>
        <v>0</v>
      </c>
      <c r="K164" s="77">
        <f t="shared" si="19"/>
        <v>173378</v>
      </c>
      <c r="L164" s="77">
        <f t="shared" si="19"/>
        <v>346756</v>
      </c>
      <c r="M164" s="65" t="s">
        <v>477</v>
      </c>
      <c r="N164" s="66" t="s">
        <v>478</v>
      </c>
      <c r="O164" s="66" t="s">
        <v>52</v>
      </c>
      <c r="P164" s="66" t="s">
        <v>52</v>
      </c>
      <c r="Q164" s="66" t="s">
        <v>418</v>
      </c>
      <c r="R164" s="66" t="s">
        <v>63</v>
      </c>
      <c r="S164" s="66" t="s">
        <v>64</v>
      </c>
      <c r="T164" s="66" t="s">
        <v>64</v>
      </c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66" t="s">
        <v>52</v>
      </c>
      <c r="AS164" s="66" t="s">
        <v>52</v>
      </c>
      <c r="AT164" s="76"/>
      <c r="AU164" s="66" t="s">
        <v>479</v>
      </c>
      <c r="AV164" s="76">
        <v>114</v>
      </c>
    </row>
    <row r="165" spans="1:48" ht="30" hidden="1" customHeight="1" x14ac:dyDescent="0.3">
      <c r="A165" s="65" t="s">
        <v>480</v>
      </c>
      <c r="B165" s="65" t="s">
        <v>481</v>
      </c>
      <c r="C165" s="65" t="s">
        <v>237</v>
      </c>
      <c r="D165" s="94">
        <v>6</v>
      </c>
      <c r="E165" s="77">
        <f>TRUNC(일위대가목록!E90,0)</f>
        <v>80754</v>
      </c>
      <c r="F165" s="77">
        <f t="shared" si="16"/>
        <v>484524</v>
      </c>
      <c r="G165" s="77">
        <f>TRUNC(일위대가목록!F90,0)</f>
        <v>37748</v>
      </c>
      <c r="H165" s="77">
        <f t="shared" si="17"/>
        <v>226488</v>
      </c>
      <c r="I165" s="77">
        <f>TRUNC(일위대가목록!G90,0)</f>
        <v>0</v>
      </c>
      <c r="J165" s="77">
        <f t="shared" si="18"/>
        <v>0</v>
      </c>
      <c r="K165" s="77">
        <f t="shared" si="19"/>
        <v>118502</v>
      </c>
      <c r="L165" s="77">
        <f t="shared" si="19"/>
        <v>711012</v>
      </c>
      <c r="M165" s="65" t="s">
        <v>482</v>
      </c>
      <c r="N165" s="66" t="s">
        <v>483</v>
      </c>
      <c r="O165" s="66" t="s">
        <v>52</v>
      </c>
      <c r="P165" s="66" t="s">
        <v>52</v>
      </c>
      <c r="Q165" s="66" t="s">
        <v>418</v>
      </c>
      <c r="R165" s="66" t="s">
        <v>63</v>
      </c>
      <c r="S165" s="66" t="s">
        <v>64</v>
      </c>
      <c r="T165" s="66" t="s">
        <v>64</v>
      </c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66" t="s">
        <v>52</v>
      </c>
      <c r="AS165" s="66" t="s">
        <v>52</v>
      </c>
      <c r="AT165" s="76"/>
      <c r="AU165" s="66" t="s">
        <v>484</v>
      </c>
      <c r="AV165" s="76">
        <v>115</v>
      </c>
    </row>
    <row r="166" spans="1:48" ht="30" hidden="1" customHeight="1" x14ac:dyDescent="0.3">
      <c r="A166" s="65" t="s">
        <v>485</v>
      </c>
      <c r="B166" s="65" t="s">
        <v>486</v>
      </c>
      <c r="C166" s="65" t="s">
        <v>237</v>
      </c>
      <c r="D166" s="94">
        <v>2</v>
      </c>
      <c r="E166" s="77">
        <f>TRUNC(일위대가목록!E91,0)</f>
        <v>47640</v>
      </c>
      <c r="F166" s="77">
        <f t="shared" si="16"/>
        <v>95280</v>
      </c>
      <c r="G166" s="77">
        <f>TRUNC(일위대가목록!F91,0)</f>
        <v>32004</v>
      </c>
      <c r="H166" s="77">
        <f t="shared" si="17"/>
        <v>64008</v>
      </c>
      <c r="I166" s="77">
        <f>TRUNC(일위대가목록!G91,0)</f>
        <v>0</v>
      </c>
      <c r="J166" s="77">
        <f t="shared" si="18"/>
        <v>0</v>
      </c>
      <c r="K166" s="77">
        <f t="shared" si="19"/>
        <v>79644</v>
      </c>
      <c r="L166" s="77">
        <f t="shared" si="19"/>
        <v>159288</v>
      </c>
      <c r="M166" s="65" t="s">
        <v>487</v>
      </c>
      <c r="N166" s="66" t="s">
        <v>488</v>
      </c>
      <c r="O166" s="66" t="s">
        <v>52</v>
      </c>
      <c r="P166" s="66" t="s">
        <v>52</v>
      </c>
      <c r="Q166" s="66" t="s">
        <v>418</v>
      </c>
      <c r="R166" s="66" t="s">
        <v>63</v>
      </c>
      <c r="S166" s="66" t="s">
        <v>64</v>
      </c>
      <c r="T166" s="66" t="s">
        <v>64</v>
      </c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66" t="s">
        <v>52</v>
      </c>
      <c r="AS166" s="66" t="s">
        <v>52</v>
      </c>
      <c r="AT166" s="76"/>
      <c r="AU166" s="66" t="s">
        <v>489</v>
      </c>
      <c r="AV166" s="76">
        <v>116</v>
      </c>
    </row>
    <row r="167" spans="1:48" ht="30" hidden="1" customHeight="1" x14ac:dyDescent="0.3">
      <c r="A167" s="65" t="s">
        <v>58</v>
      </c>
      <c r="B167" s="65" t="s">
        <v>490</v>
      </c>
      <c r="C167" s="65" t="s">
        <v>137</v>
      </c>
      <c r="D167" s="94">
        <v>4</v>
      </c>
      <c r="E167" s="77">
        <f>TRUNC(단가대비표!O86,0)</f>
        <v>340</v>
      </c>
      <c r="F167" s="77">
        <f t="shared" si="16"/>
        <v>1360</v>
      </c>
      <c r="G167" s="77">
        <f>TRUNC(단가대비표!P86,0)</f>
        <v>0</v>
      </c>
      <c r="H167" s="77">
        <f t="shared" si="17"/>
        <v>0</v>
      </c>
      <c r="I167" s="77">
        <f>TRUNC(단가대비표!V86,0)</f>
        <v>0</v>
      </c>
      <c r="J167" s="77">
        <f t="shared" si="18"/>
        <v>0</v>
      </c>
      <c r="K167" s="77">
        <f t="shared" si="19"/>
        <v>340</v>
      </c>
      <c r="L167" s="77">
        <f t="shared" si="19"/>
        <v>1360</v>
      </c>
      <c r="M167" s="65" t="s">
        <v>52</v>
      </c>
      <c r="N167" s="66" t="s">
        <v>491</v>
      </c>
      <c r="O167" s="66" t="s">
        <v>52</v>
      </c>
      <c r="P167" s="66" t="s">
        <v>52</v>
      </c>
      <c r="Q167" s="66" t="s">
        <v>418</v>
      </c>
      <c r="R167" s="66" t="s">
        <v>64</v>
      </c>
      <c r="S167" s="66" t="s">
        <v>64</v>
      </c>
      <c r="T167" s="66" t="s">
        <v>63</v>
      </c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66" t="s">
        <v>52</v>
      </c>
      <c r="AS167" s="66" t="s">
        <v>52</v>
      </c>
      <c r="AT167" s="76"/>
      <c r="AU167" s="66" t="s">
        <v>492</v>
      </c>
      <c r="AV167" s="76">
        <v>117</v>
      </c>
    </row>
    <row r="168" spans="1:48" ht="30" hidden="1" customHeight="1" x14ac:dyDescent="0.3">
      <c r="A168" s="65" t="s">
        <v>493</v>
      </c>
      <c r="B168" s="65" t="s">
        <v>494</v>
      </c>
      <c r="C168" s="65" t="s">
        <v>137</v>
      </c>
      <c r="D168" s="94">
        <v>3</v>
      </c>
      <c r="E168" s="77">
        <f>TRUNC(단가대비표!O51,0)</f>
        <v>240</v>
      </c>
      <c r="F168" s="77">
        <f t="shared" si="16"/>
        <v>720</v>
      </c>
      <c r="G168" s="77">
        <f>TRUNC(단가대비표!P51,0)</f>
        <v>0</v>
      </c>
      <c r="H168" s="77">
        <f t="shared" si="17"/>
        <v>0</v>
      </c>
      <c r="I168" s="77">
        <f>TRUNC(단가대비표!V51,0)</f>
        <v>0</v>
      </c>
      <c r="J168" s="77">
        <f t="shared" si="18"/>
        <v>0</v>
      </c>
      <c r="K168" s="77">
        <f t="shared" si="19"/>
        <v>240</v>
      </c>
      <c r="L168" s="77">
        <f t="shared" si="19"/>
        <v>720</v>
      </c>
      <c r="M168" s="65" t="s">
        <v>52</v>
      </c>
      <c r="N168" s="66" t="s">
        <v>495</v>
      </c>
      <c r="O168" s="66" t="s">
        <v>52</v>
      </c>
      <c r="P168" s="66" t="s">
        <v>52</v>
      </c>
      <c r="Q168" s="66" t="s">
        <v>418</v>
      </c>
      <c r="R168" s="66" t="s">
        <v>64</v>
      </c>
      <c r="S168" s="66" t="s">
        <v>64</v>
      </c>
      <c r="T168" s="66" t="s">
        <v>63</v>
      </c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66" t="s">
        <v>52</v>
      </c>
      <c r="AS168" s="66" t="s">
        <v>52</v>
      </c>
      <c r="AT168" s="76"/>
      <c r="AU168" s="66" t="s">
        <v>496</v>
      </c>
      <c r="AV168" s="76">
        <v>118</v>
      </c>
    </row>
    <row r="169" spans="1:48" ht="30" hidden="1" customHeight="1" x14ac:dyDescent="0.3">
      <c r="A169" s="65" t="s">
        <v>493</v>
      </c>
      <c r="B169" s="65" t="s">
        <v>497</v>
      </c>
      <c r="C169" s="65" t="s">
        <v>137</v>
      </c>
      <c r="D169" s="94">
        <v>2</v>
      </c>
      <c r="E169" s="77">
        <f>TRUNC(단가대비표!O52,0)</f>
        <v>240</v>
      </c>
      <c r="F169" s="77">
        <f t="shared" si="16"/>
        <v>480</v>
      </c>
      <c r="G169" s="77">
        <f>TRUNC(단가대비표!P52,0)</f>
        <v>0</v>
      </c>
      <c r="H169" s="77">
        <f t="shared" si="17"/>
        <v>0</v>
      </c>
      <c r="I169" s="77">
        <f>TRUNC(단가대비표!V52,0)</f>
        <v>0</v>
      </c>
      <c r="J169" s="77">
        <f t="shared" si="18"/>
        <v>0</v>
      </c>
      <c r="K169" s="77">
        <f t="shared" si="19"/>
        <v>240</v>
      </c>
      <c r="L169" s="77">
        <f t="shared" si="19"/>
        <v>480</v>
      </c>
      <c r="M169" s="65" t="s">
        <v>52</v>
      </c>
      <c r="N169" s="66" t="s">
        <v>498</v>
      </c>
      <c r="O169" s="66" t="s">
        <v>52</v>
      </c>
      <c r="P169" s="66" t="s">
        <v>52</v>
      </c>
      <c r="Q169" s="66" t="s">
        <v>418</v>
      </c>
      <c r="R169" s="66" t="s">
        <v>64</v>
      </c>
      <c r="S169" s="66" t="s">
        <v>64</v>
      </c>
      <c r="T169" s="66" t="s">
        <v>63</v>
      </c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66" t="s">
        <v>52</v>
      </c>
      <c r="AS169" s="66" t="s">
        <v>52</v>
      </c>
      <c r="AT169" s="76"/>
      <c r="AU169" s="66" t="s">
        <v>499</v>
      </c>
      <c r="AV169" s="76">
        <v>119</v>
      </c>
    </row>
    <row r="170" spans="1:48" ht="30" hidden="1" customHeight="1" x14ac:dyDescent="0.3">
      <c r="A170" s="94"/>
      <c r="B170" s="94"/>
      <c r="C170" s="94"/>
      <c r="D170" s="94"/>
      <c r="E170" s="94"/>
      <c r="F170" s="94"/>
      <c r="G170" s="94"/>
      <c r="H170" s="94"/>
      <c r="I170" s="94"/>
      <c r="J170" s="94"/>
      <c r="K170" s="94"/>
      <c r="L170" s="94"/>
      <c r="M170" s="94"/>
    </row>
    <row r="171" spans="1:48" ht="30" hidden="1" customHeight="1" x14ac:dyDescent="0.3">
      <c r="A171" s="65" t="s">
        <v>206</v>
      </c>
      <c r="B171" s="94"/>
      <c r="C171" s="94"/>
      <c r="D171" s="94"/>
      <c r="E171" s="94"/>
      <c r="F171" s="77">
        <f>SUM(F149:F170)</f>
        <v>1075221</v>
      </c>
      <c r="G171" s="94"/>
      <c r="H171" s="77">
        <f>SUM(H149:H170)</f>
        <v>3132026</v>
      </c>
      <c r="I171" s="94"/>
      <c r="J171" s="77">
        <f>SUM(J149:J170)</f>
        <v>0</v>
      </c>
      <c r="K171" s="94"/>
      <c r="L171" s="77">
        <f>SUM(L149:L170)</f>
        <v>4207247</v>
      </c>
      <c r="M171" s="94"/>
      <c r="N171" s="68" t="s">
        <v>207</v>
      </c>
    </row>
    <row r="172" spans="1:48" ht="30" hidden="1" customHeight="1" x14ac:dyDescent="0.3">
      <c r="A172" s="65" t="s">
        <v>500</v>
      </c>
      <c r="B172" s="65"/>
      <c r="C172" s="94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76"/>
      <c r="O172" s="76"/>
      <c r="P172" s="76"/>
      <c r="Q172" s="66" t="s">
        <v>501</v>
      </c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</row>
    <row r="173" spans="1:48" ht="30" hidden="1" customHeight="1" x14ac:dyDescent="0.3">
      <c r="A173" s="65" t="s">
        <v>503</v>
      </c>
      <c r="B173" s="65" t="s">
        <v>504</v>
      </c>
      <c r="C173" s="65" t="s">
        <v>505</v>
      </c>
      <c r="D173" s="94">
        <v>1</v>
      </c>
      <c r="E173" s="77">
        <f>TRUNC(단가대비표!O138,0)</f>
        <v>191000</v>
      </c>
      <c r="F173" s="77">
        <f>TRUNC(E173*D173, 0)</f>
        <v>191000</v>
      </c>
      <c r="G173" s="77">
        <f>TRUNC(단가대비표!P138,0)</f>
        <v>0</v>
      </c>
      <c r="H173" s="77">
        <f>TRUNC(G173*D173, 0)</f>
        <v>0</v>
      </c>
      <c r="I173" s="77">
        <f>TRUNC(단가대비표!V138,0)</f>
        <v>0</v>
      </c>
      <c r="J173" s="77">
        <f>TRUNC(I173*D173, 0)</f>
        <v>0</v>
      </c>
      <c r="K173" s="77">
        <f>TRUNC(E173+G173+I173, 0)</f>
        <v>191000</v>
      </c>
      <c r="L173" s="77">
        <f>TRUNC(F173+H173+J173, 0)</f>
        <v>191000</v>
      </c>
      <c r="M173" s="65" t="s">
        <v>52</v>
      </c>
      <c r="N173" s="66" t="s">
        <v>506</v>
      </c>
      <c r="O173" s="66" t="s">
        <v>52</v>
      </c>
      <c r="P173" s="66" t="s">
        <v>52</v>
      </c>
      <c r="Q173" s="66" t="s">
        <v>501</v>
      </c>
      <c r="R173" s="66" t="s">
        <v>64</v>
      </c>
      <c r="S173" s="66" t="s">
        <v>64</v>
      </c>
      <c r="T173" s="66" t="s">
        <v>63</v>
      </c>
      <c r="U173" s="76"/>
      <c r="V173" s="76"/>
      <c r="W173" s="76"/>
      <c r="X173" s="76">
        <v>1</v>
      </c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66" t="s">
        <v>52</v>
      </c>
      <c r="AS173" s="66" t="s">
        <v>52</v>
      </c>
      <c r="AT173" s="76"/>
      <c r="AU173" s="66" t="s">
        <v>507</v>
      </c>
      <c r="AV173" s="76">
        <v>121</v>
      </c>
    </row>
    <row r="174" spans="1:48" ht="30" hidden="1" customHeight="1" x14ac:dyDescent="0.3">
      <c r="A174" s="65" t="s">
        <v>508</v>
      </c>
      <c r="B174" s="65" t="s">
        <v>509</v>
      </c>
      <c r="C174" s="65" t="s">
        <v>505</v>
      </c>
      <c r="D174" s="94">
        <v>1</v>
      </c>
      <c r="E174" s="77">
        <f>ROUNDDOWN(SUMIF(X173:X174, RIGHTB(N174, 1), L173:L174)*W174, 0)</f>
        <v>19100</v>
      </c>
      <c r="F174" s="77">
        <f>TRUNC(E174*D174, 0)</f>
        <v>19100</v>
      </c>
      <c r="G174" s="77">
        <v>0</v>
      </c>
      <c r="H174" s="77">
        <f>TRUNC(G174*D174, 0)</f>
        <v>0</v>
      </c>
      <c r="I174" s="77">
        <v>0</v>
      </c>
      <c r="J174" s="77">
        <f>TRUNC(I174*D174, 0)</f>
        <v>0</v>
      </c>
      <c r="K174" s="77">
        <f>TRUNC(E174+G174+I174, 0)</f>
        <v>19100</v>
      </c>
      <c r="L174" s="77">
        <f>TRUNC(F174+H174+J174, 0)</f>
        <v>19100</v>
      </c>
      <c r="M174" s="65" t="s">
        <v>52</v>
      </c>
      <c r="N174" s="66" t="s">
        <v>510</v>
      </c>
      <c r="O174" s="66" t="s">
        <v>52</v>
      </c>
      <c r="P174" s="66" t="s">
        <v>52</v>
      </c>
      <c r="Q174" s="66" t="s">
        <v>501</v>
      </c>
      <c r="R174" s="66" t="s">
        <v>64</v>
      </c>
      <c r="S174" s="66" t="s">
        <v>64</v>
      </c>
      <c r="T174" s="66" t="s">
        <v>64</v>
      </c>
      <c r="U174" s="76">
        <v>3</v>
      </c>
      <c r="V174" s="76">
        <v>0</v>
      </c>
      <c r="W174" s="76">
        <v>0.1</v>
      </c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66" t="s">
        <v>52</v>
      </c>
      <c r="AS174" s="66" t="s">
        <v>52</v>
      </c>
      <c r="AT174" s="76"/>
      <c r="AU174" s="66" t="s">
        <v>511</v>
      </c>
      <c r="AV174" s="76">
        <v>164</v>
      </c>
    </row>
    <row r="175" spans="1:48" ht="30" hidden="1" customHeight="1" x14ac:dyDescent="0.3">
      <c r="A175" s="94"/>
      <c r="B175" s="94"/>
      <c r="C175" s="94"/>
      <c r="D175" s="94"/>
      <c r="E175" s="94"/>
      <c r="F175" s="94"/>
      <c r="G175" s="94"/>
      <c r="H175" s="94"/>
      <c r="I175" s="94"/>
      <c r="J175" s="94"/>
      <c r="K175" s="94"/>
      <c r="L175" s="94"/>
      <c r="M175" s="94"/>
    </row>
    <row r="176" spans="1:48" ht="30" hidden="1" customHeight="1" x14ac:dyDescent="0.3">
      <c r="A176" s="94"/>
      <c r="B176" s="94"/>
      <c r="C176" s="94"/>
      <c r="D176" s="94"/>
      <c r="E176" s="94"/>
      <c r="F176" s="94"/>
      <c r="G176" s="94"/>
      <c r="H176" s="94"/>
      <c r="I176" s="94"/>
      <c r="J176" s="94"/>
      <c r="K176" s="94"/>
      <c r="L176" s="94"/>
      <c r="M176" s="94"/>
    </row>
    <row r="177" spans="1:13" ht="30" hidden="1" customHeight="1" x14ac:dyDescent="0.3">
      <c r="A177" s="94"/>
      <c r="B177" s="94"/>
      <c r="C177" s="94"/>
      <c r="D177" s="94"/>
      <c r="E177" s="94"/>
      <c r="F177" s="94"/>
      <c r="G177" s="94"/>
      <c r="H177" s="94"/>
      <c r="I177" s="94"/>
      <c r="J177" s="94"/>
      <c r="K177" s="94"/>
      <c r="L177" s="94"/>
      <c r="M177" s="94"/>
    </row>
    <row r="178" spans="1:13" ht="30" hidden="1" customHeight="1" x14ac:dyDescent="0.3">
      <c r="A178" s="94"/>
      <c r="B178" s="94"/>
      <c r="C178" s="94"/>
      <c r="D178" s="94"/>
      <c r="E178" s="94"/>
      <c r="F178" s="94"/>
      <c r="G178" s="94"/>
      <c r="H178" s="94"/>
      <c r="I178" s="94"/>
      <c r="J178" s="94"/>
      <c r="K178" s="94"/>
      <c r="L178" s="94"/>
      <c r="M178" s="94"/>
    </row>
    <row r="179" spans="1:13" ht="30" hidden="1" customHeight="1" x14ac:dyDescent="0.3">
      <c r="A179" s="94"/>
      <c r="B179" s="94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</row>
    <row r="180" spans="1:13" ht="30" hidden="1" customHeight="1" x14ac:dyDescent="0.3">
      <c r="A180" s="94"/>
      <c r="B180" s="94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</row>
    <row r="181" spans="1:13" ht="30" hidden="1" customHeight="1" x14ac:dyDescent="0.3">
      <c r="A181" s="94"/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94"/>
      <c r="M181" s="94"/>
    </row>
    <row r="182" spans="1:13" ht="30" hidden="1" customHeight="1" x14ac:dyDescent="0.3">
      <c r="A182" s="94"/>
      <c r="B182" s="94"/>
      <c r="C182" s="94"/>
      <c r="D182" s="94"/>
      <c r="E182" s="94"/>
      <c r="F182" s="94"/>
      <c r="G182" s="94"/>
      <c r="H182" s="94"/>
      <c r="I182" s="94"/>
      <c r="J182" s="94"/>
      <c r="K182" s="94"/>
      <c r="L182" s="94"/>
      <c r="M182" s="94"/>
    </row>
    <row r="183" spans="1:13" ht="30" hidden="1" customHeight="1" x14ac:dyDescent="0.3">
      <c r="A183" s="94"/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94"/>
      <c r="M183" s="94"/>
    </row>
    <row r="184" spans="1:13" ht="30" hidden="1" customHeight="1" x14ac:dyDescent="0.3">
      <c r="A184" s="94"/>
      <c r="B184" s="94"/>
      <c r="C184" s="94"/>
      <c r="D184" s="94"/>
      <c r="E184" s="94"/>
      <c r="F184" s="94"/>
      <c r="G184" s="94"/>
      <c r="H184" s="94"/>
      <c r="I184" s="94"/>
      <c r="J184" s="94"/>
      <c r="K184" s="94"/>
      <c r="L184" s="94"/>
      <c r="M184" s="94"/>
    </row>
    <row r="185" spans="1:13" ht="30" hidden="1" customHeight="1" x14ac:dyDescent="0.3">
      <c r="A185" s="94"/>
      <c r="B185" s="94"/>
      <c r="C185" s="94"/>
      <c r="D185" s="94"/>
      <c r="E185" s="94"/>
      <c r="F185" s="94"/>
      <c r="G185" s="94"/>
      <c r="H185" s="94"/>
      <c r="I185" s="94"/>
      <c r="J185" s="94"/>
      <c r="K185" s="94"/>
      <c r="L185" s="94"/>
      <c r="M185" s="94"/>
    </row>
    <row r="186" spans="1:13" ht="30" hidden="1" customHeight="1" x14ac:dyDescent="0.3">
      <c r="A186" s="94"/>
      <c r="B186" s="94"/>
      <c r="C186" s="94"/>
      <c r="D186" s="94"/>
      <c r="E186" s="94"/>
      <c r="F186" s="94"/>
      <c r="G186" s="94"/>
      <c r="H186" s="94"/>
      <c r="I186" s="94"/>
      <c r="J186" s="94"/>
      <c r="K186" s="94"/>
      <c r="L186" s="94"/>
      <c r="M186" s="94"/>
    </row>
    <row r="187" spans="1:13" ht="30" hidden="1" customHeight="1" x14ac:dyDescent="0.3">
      <c r="A187" s="94"/>
      <c r="B187" s="94"/>
      <c r="C187" s="94"/>
      <c r="D187" s="94"/>
      <c r="E187" s="94"/>
      <c r="F187" s="94"/>
      <c r="G187" s="94"/>
      <c r="H187" s="94"/>
      <c r="I187" s="94"/>
      <c r="J187" s="94"/>
      <c r="K187" s="94"/>
      <c r="L187" s="94"/>
      <c r="M187" s="94"/>
    </row>
    <row r="188" spans="1:13" ht="30" hidden="1" customHeight="1" x14ac:dyDescent="0.3">
      <c r="A188" s="94"/>
      <c r="B188" s="94"/>
      <c r="C188" s="94"/>
      <c r="D188" s="94"/>
      <c r="E188" s="94"/>
      <c r="F188" s="94"/>
      <c r="G188" s="94"/>
      <c r="H188" s="94"/>
      <c r="I188" s="94"/>
      <c r="J188" s="94"/>
      <c r="K188" s="94"/>
      <c r="L188" s="94"/>
      <c r="M188" s="94"/>
    </row>
    <row r="189" spans="1:13" ht="30" hidden="1" customHeight="1" x14ac:dyDescent="0.3">
      <c r="A189" s="94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</row>
    <row r="190" spans="1:13" ht="30" hidden="1" customHeight="1" x14ac:dyDescent="0.3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</row>
    <row r="191" spans="1:13" ht="30" hidden="1" customHeight="1" x14ac:dyDescent="0.3">
      <c r="A191" s="94"/>
      <c r="B191" s="94"/>
      <c r="C191" s="94"/>
      <c r="D191" s="94"/>
      <c r="E191" s="94"/>
      <c r="F191" s="94"/>
      <c r="G191" s="94"/>
      <c r="H191" s="94"/>
      <c r="I191" s="94"/>
      <c r="J191" s="94"/>
      <c r="K191" s="94"/>
      <c r="L191" s="94"/>
      <c r="M191" s="94"/>
    </row>
    <row r="192" spans="1:13" ht="30" hidden="1" customHeight="1" x14ac:dyDescent="0.3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</row>
    <row r="193" spans="1:48" ht="30" hidden="1" customHeight="1" x14ac:dyDescent="0.3">
      <c r="A193" s="94"/>
      <c r="B193" s="94"/>
      <c r="C193" s="94"/>
      <c r="D193" s="94"/>
      <c r="E193" s="94"/>
      <c r="F193" s="94"/>
      <c r="G193" s="94"/>
      <c r="H193" s="94"/>
      <c r="I193" s="94"/>
      <c r="J193" s="94"/>
      <c r="K193" s="94"/>
      <c r="L193" s="94"/>
      <c r="M193" s="94"/>
    </row>
    <row r="194" spans="1:48" ht="30" hidden="1" customHeight="1" x14ac:dyDescent="0.3">
      <c r="A194" s="94"/>
      <c r="B194" s="94"/>
      <c r="C194" s="94"/>
      <c r="D194" s="94"/>
      <c r="E194" s="94"/>
      <c r="F194" s="94"/>
      <c r="G194" s="94"/>
      <c r="H194" s="94"/>
      <c r="I194" s="94"/>
      <c r="J194" s="94"/>
      <c r="K194" s="94"/>
      <c r="L194" s="94"/>
      <c r="M194" s="94"/>
    </row>
    <row r="195" spans="1:48" ht="30" hidden="1" customHeight="1" x14ac:dyDescent="0.3">
      <c r="A195" s="65" t="s">
        <v>206</v>
      </c>
      <c r="B195" s="94"/>
      <c r="C195" s="94"/>
      <c r="D195" s="94"/>
      <c r="E195" s="94"/>
      <c r="F195" s="77">
        <f>SUM(F173:F194)</f>
        <v>210100</v>
      </c>
      <c r="G195" s="94"/>
      <c r="H195" s="77">
        <f>SUM(H173:H194)</f>
        <v>0</v>
      </c>
      <c r="I195" s="94"/>
      <c r="J195" s="77">
        <f>SUM(J173:J194)</f>
        <v>0</v>
      </c>
      <c r="K195" s="94"/>
      <c r="L195" s="77">
        <f>SUM(L173:L194)</f>
        <v>210100</v>
      </c>
      <c r="M195" s="94"/>
      <c r="N195" s="68" t="s">
        <v>207</v>
      </c>
    </row>
    <row r="196" spans="1:48" ht="30" customHeight="1" x14ac:dyDescent="0.3">
      <c r="A196" s="65" t="s">
        <v>3119</v>
      </c>
      <c r="B196" s="94"/>
      <c r="C196" s="94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76"/>
      <c r="O196" s="76"/>
      <c r="P196" s="76"/>
      <c r="Q196" s="66" t="s">
        <v>518</v>
      </c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</row>
    <row r="197" spans="1:48" ht="30" customHeight="1" x14ac:dyDescent="0.3">
      <c r="A197" s="65" t="s">
        <v>3111</v>
      </c>
      <c r="B197" s="65" t="s">
        <v>1476</v>
      </c>
      <c r="C197" s="65" t="s">
        <v>3120</v>
      </c>
      <c r="D197" s="94">
        <v>1</v>
      </c>
      <c r="E197" s="77">
        <v>2658000</v>
      </c>
      <c r="F197" s="77">
        <f t="shared" ref="F197:F201" si="20">TRUNC(E197*D197, 0)</f>
        <v>2658000</v>
      </c>
      <c r="G197" s="77">
        <f>TRUNC(일위대가목록!F94,0)</f>
        <v>0</v>
      </c>
      <c r="H197" s="77">
        <f t="shared" ref="H197:H201" si="21">TRUNC(G197*D197, 0)</f>
        <v>0</v>
      </c>
      <c r="I197" s="77">
        <f>TRUNC(일위대가목록!G94,0)</f>
        <v>0</v>
      </c>
      <c r="J197" s="77">
        <f t="shared" ref="J197:J201" si="22">TRUNC(I197*D197, 0)</f>
        <v>0</v>
      </c>
      <c r="K197" s="77">
        <f t="shared" ref="K197:L201" si="23">TRUNC(E197+G197+I197, 0)</f>
        <v>2658000</v>
      </c>
      <c r="L197" s="77">
        <f t="shared" si="23"/>
        <v>2658000</v>
      </c>
      <c r="M197" s="65"/>
      <c r="N197" s="66" t="s">
        <v>340</v>
      </c>
      <c r="O197" s="66" t="s">
        <v>52</v>
      </c>
      <c r="P197" s="66" t="s">
        <v>52</v>
      </c>
      <c r="Q197" s="66" t="s">
        <v>518</v>
      </c>
      <c r="R197" s="66" t="s">
        <v>63</v>
      </c>
      <c r="S197" s="66" t="s">
        <v>64</v>
      </c>
      <c r="T197" s="66" t="s">
        <v>64</v>
      </c>
      <c r="U197" s="76"/>
      <c r="V197" s="76"/>
      <c r="W197" s="76"/>
      <c r="X197" s="76">
        <v>1</v>
      </c>
      <c r="Y197" s="76">
        <v>2</v>
      </c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66" t="s">
        <v>52</v>
      </c>
      <c r="AS197" s="66" t="s">
        <v>52</v>
      </c>
      <c r="AT197" s="76"/>
      <c r="AU197" s="66" t="s">
        <v>520</v>
      </c>
      <c r="AV197" s="76">
        <v>168</v>
      </c>
    </row>
    <row r="198" spans="1:48" ht="30" customHeight="1" x14ac:dyDescent="0.3">
      <c r="A198" s="65" t="s">
        <v>3121</v>
      </c>
      <c r="B198" s="65" t="s">
        <v>3122</v>
      </c>
      <c r="C198" s="65" t="s">
        <v>3120</v>
      </c>
      <c r="D198" s="94">
        <v>1</v>
      </c>
      <c r="E198" s="77">
        <v>450000</v>
      </c>
      <c r="F198" s="77">
        <f t="shared" si="20"/>
        <v>450000</v>
      </c>
      <c r="G198" s="77">
        <f>TRUNC(일위대가목록!F96,0)</f>
        <v>0</v>
      </c>
      <c r="H198" s="77">
        <f t="shared" si="21"/>
        <v>0</v>
      </c>
      <c r="I198" s="77">
        <f>TRUNC(일위대가목록!G96,0)</f>
        <v>0</v>
      </c>
      <c r="J198" s="77">
        <f t="shared" si="22"/>
        <v>0</v>
      </c>
      <c r="K198" s="77">
        <f t="shared" si="23"/>
        <v>450000</v>
      </c>
      <c r="L198" s="77">
        <f t="shared" si="23"/>
        <v>450000</v>
      </c>
      <c r="M198" s="65"/>
      <c r="N198" s="66" t="s">
        <v>344</v>
      </c>
      <c r="O198" s="66" t="s">
        <v>52</v>
      </c>
      <c r="P198" s="66" t="s">
        <v>52</v>
      </c>
      <c r="Q198" s="66" t="s">
        <v>518</v>
      </c>
      <c r="R198" s="66" t="s">
        <v>63</v>
      </c>
      <c r="S198" s="66" t="s">
        <v>64</v>
      </c>
      <c r="T198" s="66" t="s">
        <v>64</v>
      </c>
      <c r="U198" s="76"/>
      <c r="V198" s="76"/>
      <c r="W198" s="76"/>
      <c r="X198" s="76">
        <v>1</v>
      </c>
      <c r="Y198" s="76">
        <v>2</v>
      </c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66" t="s">
        <v>52</v>
      </c>
      <c r="AS198" s="66" t="s">
        <v>52</v>
      </c>
      <c r="AT198" s="76"/>
      <c r="AU198" s="66" t="s">
        <v>522</v>
      </c>
      <c r="AV198" s="76">
        <v>169</v>
      </c>
    </row>
    <row r="199" spans="1:48" ht="30" customHeight="1" x14ac:dyDescent="0.3">
      <c r="A199" s="65" t="s">
        <v>3123</v>
      </c>
      <c r="B199" s="65" t="s">
        <v>3124</v>
      </c>
      <c r="C199" s="65" t="s">
        <v>3120</v>
      </c>
      <c r="D199" s="94">
        <v>1</v>
      </c>
      <c r="E199" s="77">
        <v>150000</v>
      </c>
      <c r="F199" s="77">
        <f t="shared" si="20"/>
        <v>150000</v>
      </c>
      <c r="G199" s="77">
        <f>TRUNC(일위대가목록!F98,0)</f>
        <v>0</v>
      </c>
      <c r="H199" s="77">
        <f t="shared" si="21"/>
        <v>0</v>
      </c>
      <c r="I199" s="77">
        <f>TRUNC(일위대가목록!G98,0)</f>
        <v>0</v>
      </c>
      <c r="J199" s="77">
        <f t="shared" si="22"/>
        <v>0</v>
      </c>
      <c r="K199" s="77">
        <f t="shared" si="23"/>
        <v>150000</v>
      </c>
      <c r="L199" s="77">
        <f t="shared" si="23"/>
        <v>150000</v>
      </c>
      <c r="M199" s="65"/>
      <c r="N199" s="66" t="s">
        <v>347</v>
      </c>
      <c r="O199" s="66" t="s">
        <v>52</v>
      </c>
      <c r="P199" s="66" t="s">
        <v>52</v>
      </c>
      <c r="Q199" s="66" t="s">
        <v>518</v>
      </c>
      <c r="R199" s="66" t="s">
        <v>63</v>
      </c>
      <c r="S199" s="66" t="s">
        <v>64</v>
      </c>
      <c r="T199" s="66" t="s">
        <v>64</v>
      </c>
      <c r="U199" s="76"/>
      <c r="V199" s="76"/>
      <c r="W199" s="76"/>
      <c r="X199" s="76">
        <v>1</v>
      </c>
      <c r="Y199" s="76">
        <v>2</v>
      </c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66" t="s">
        <v>52</v>
      </c>
      <c r="AS199" s="66" t="s">
        <v>52</v>
      </c>
      <c r="AT199" s="76"/>
      <c r="AU199" s="66" t="s">
        <v>524</v>
      </c>
      <c r="AV199" s="76">
        <v>170</v>
      </c>
    </row>
    <row r="200" spans="1:48" ht="30" customHeight="1" x14ac:dyDescent="0.3">
      <c r="A200" s="65" t="s">
        <v>3125</v>
      </c>
      <c r="B200" s="65" t="s">
        <v>3126</v>
      </c>
      <c r="C200" s="65" t="s">
        <v>3120</v>
      </c>
      <c r="D200" s="94">
        <v>1</v>
      </c>
      <c r="E200" s="77">
        <v>19000</v>
      </c>
      <c r="F200" s="77">
        <f t="shared" si="20"/>
        <v>19000</v>
      </c>
      <c r="G200" s="77">
        <f>TRUNC(일위대가목록!F100,0)</f>
        <v>0</v>
      </c>
      <c r="H200" s="77">
        <f t="shared" si="21"/>
        <v>0</v>
      </c>
      <c r="I200" s="77">
        <f>TRUNC(일위대가목록!G100,0)</f>
        <v>0</v>
      </c>
      <c r="J200" s="77">
        <f t="shared" si="22"/>
        <v>0</v>
      </c>
      <c r="K200" s="77">
        <f t="shared" si="23"/>
        <v>19000</v>
      </c>
      <c r="L200" s="77">
        <f t="shared" si="23"/>
        <v>19000</v>
      </c>
      <c r="M200" s="65"/>
      <c r="N200" s="66" t="s">
        <v>350</v>
      </c>
      <c r="O200" s="66" t="s">
        <v>52</v>
      </c>
      <c r="P200" s="66" t="s">
        <v>52</v>
      </c>
      <c r="Q200" s="66" t="s">
        <v>518</v>
      </c>
      <c r="R200" s="66" t="s">
        <v>63</v>
      </c>
      <c r="S200" s="66" t="s">
        <v>64</v>
      </c>
      <c r="T200" s="66" t="s">
        <v>64</v>
      </c>
      <c r="U200" s="76"/>
      <c r="V200" s="76"/>
      <c r="W200" s="76"/>
      <c r="X200" s="76">
        <v>1</v>
      </c>
      <c r="Y200" s="76">
        <v>2</v>
      </c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66" t="s">
        <v>52</v>
      </c>
      <c r="AS200" s="66" t="s">
        <v>52</v>
      </c>
      <c r="AT200" s="76"/>
      <c r="AU200" s="66" t="s">
        <v>526</v>
      </c>
      <c r="AV200" s="76">
        <v>171</v>
      </c>
    </row>
    <row r="201" spans="1:48" ht="30" customHeight="1" x14ac:dyDescent="0.3">
      <c r="A201" s="65" t="s">
        <v>3125</v>
      </c>
      <c r="B201" s="65" t="s">
        <v>3127</v>
      </c>
      <c r="C201" s="65" t="s">
        <v>3120</v>
      </c>
      <c r="D201" s="94">
        <v>1</v>
      </c>
      <c r="E201" s="77">
        <v>19000</v>
      </c>
      <c r="F201" s="77">
        <f t="shared" si="20"/>
        <v>19000</v>
      </c>
      <c r="G201" s="77">
        <f>TRUNC(일위대가목록!F102,0)</f>
        <v>0</v>
      </c>
      <c r="H201" s="77">
        <f t="shared" si="21"/>
        <v>0</v>
      </c>
      <c r="I201" s="77">
        <f>TRUNC(일위대가목록!G102,0)</f>
        <v>0</v>
      </c>
      <c r="J201" s="77">
        <f t="shared" si="22"/>
        <v>0</v>
      </c>
      <c r="K201" s="77">
        <f t="shared" si="23"/>
        <v>19000</v>
      </c>
      <c r="L201" s="77">
        <f t="shared" si="23"/>
        <v>19000</v>
      </c>
      <c r="M201" s="65"/>
      <c r="N201" s="66" t="s">
        <v>353</v>
      </c>
      <c r="O201" s="66" t="s">
        <v>52</v>
      </c>
      <c r="P201" s="66" t="s">
        <v>52</v>
      </c>
      <c r="Q201" s="66" t="s">
        <v>518</v>
      </c>
      <c r="R201" s="66" t="s">
        <v>63</v>
      </c>
      <c r="S201" s="66" t="s">
        <v>64</v>
      </c>
      <c r="T201" s="66" t="s">
        <v>64</v>
      </c>
      <c r="U201" s="76"/>
      <c r="V201" s="76"/>
      <c r="W201" s="76"/>
      <c r="X201" s="76">
        <v>1</v>
      </c>
      <c r="Y201" s="76">
        <v>2</v>
      </c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66" t="s">
        <v>52</v>
      </c>
      <c r="AS201" s="66" t="s">
        <v>52</v>
      </c>
      <c r="AT201" s="76"/>
      <c r="AU201" s="66" t="s">
        <v>528</v>
      </c>
      <c r="AV201" s="76">
        <v>172</v>
      </c>
    </row>
    <row r="202" spans="1:48" ht="30" customHeight="1" x14ac:dyDescent="0.3">
      <c r="A202" s="65"/>
      <c r="B202" s="65"/>
      <c r="C202" s="65"/>
      <c r="D202" s="94"/>
      <c r="E202" s="77"/>
      <c r="F202" s="77"/>
      <c r="G202" s="77"/>
      <c r="H202" s="77"/>
      <c r="I202" s="77"/>
      <c r="J202" s="77"/>
      <c r="K202" s="77"/>
      <c r="L202" s="77"/>
      <c r="M202" s="65"/>
      <c r="N202" s="66" t="s">
        <v>356</v>
      </c>
      <c r="O202" s="66" t="s">
        <v>52</v>
      </c>
      <c r="P202" s="66" t="s">
        <v>52</v>
      </c>
      <c r="Q202" s="66" t="s">
        <v>518</v>
      </c>
      <c r="R202" s="66" t="s">
        <v>63</v>
      </c>
      <c r="S202" s="66" t="s">
        <v>64</v>
      </c>
      <c r="T202" s="66" t="s">
        <v>64</v>
      </c>
      <c r="U202" s="76"/>
      <c r="V202" s="76"/>
      <c r="W202" s="76"/>
      <c r="X202" s="76">
        <v>1</v>
      </c>
      <c r="Y202" s="76">
        <v>2</v>
      </c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66" t="s">
        <v>52</v>
      </c>
      <c r="AS202" s="66" t="s">
        <v>52</v>
      </c>
      <c r="AT202" s="76"/>
      <c r="AU202" s="66" t="s">
        <v>530</v>
      </c>
      <c r="AV202" s="76">
        <v>173</v>
      </c>
    </row>
    <row r="203" spans="1:48" ht="30" customHeight="1" x14ac:dyDescent="0.3">
      <c r="A203" s="65"/>
      <c r="B203" s="65"/>
      <c r="C203" s="65"/>
      <c r="D203" s="94"/>
      <c r="E203" s="77"/>
      <c r="F203" s="77"/>
      <c r="G203" s="77"/>
      <c r="H203" s="77"/>
      <c r="I203" s="77"/>
      <c r="J203" s="77"/>
      <c r="K203" s="77"/>
      <c r="L203" s="77"/>
      <c r="M203" s="65"/>
      <c r="N203" s="66" t="s">
        <v>187</v>
      </c>
      <c r="O203" s="66" t="s">
        <v>52</v>
      </c>
      <c r="P203" s="66" t="s">
        <v>52</v>
      </c>
      <c r="Q203" s="66" t="s">
        <v>518</v>
      </c>
      <c r="R203" s="66" t="s">
        <v>63</v>
      </c>
      <c r="S203" s="66" t="s">
        <v>64</v>
      </c>
      <c r="T203" s="66" t="s">
        <v>64</v>
      </c>
      <c r="U203" s="76"/>
      <c r="V203" s="76"/>
      <c r="W203" s="76"/>
      <c r="X203" s="76">
        <v>1</v>
      </c>
      <c r="Y203" s="76">
        <v>2</v>
      </c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66" t="s">
        <v>52</v>
      </c>
      <c r="AS203" s="66" t="s">
        <v>52</v>
      </c>
      <c r="AT203" s="76"/>
      <c r="AU203" s="66" t="s">
        <v>534</v>
      </c>
      <c r="AV203" s="76">
        <v>175</v>
      </c>
    </row>
    <row r="204" spans="1:48" ht="30" customHeight="1" x14ac:dyDescent="0.3">
      <c r="A204" s="65"/>
      <c r="B204" s="65"/>
      <c r="C204" s="65"/>
      <c r="D204" s="94"/>
      <c r="E204" s="77"/>
      <c r="F204" s="77"/>
      <c r="G204" s="77"/>
      <c r="H204" s="77"/>
      <c r="I204" s="77"/>
      <c r="J204" s="77"/>
      <c r="K204" s="77"/>
      <c r="L204" s="77"/>
      <c r="M204" s="65"/>
      <c r="N204" s="66" t="s">
        <v>190</v>
      </c>
      <c r="O204" s="66" t="s">
        <v>52</v>
      </c>
      <c r="P204" s="66" t="s">
        <v>52</v>
      </c>
      <c r="Q204" s="66" t="s">
        <v>518</v>
      </c>
      <c r="R204" s="66" t="s">
        <v>63</v>
      </c>
      <c r="S204" s="66" t="s">
        <v>64</v>
      </c>
      <c r="T204" s="66" t="s">
        <v>64</v>
      </c>
      <c r="U204" s="76"/>
      <c r="V204" s="76"/>
      <c r="W204" s="76"/>
      <c r="X204" s="76">
        <v>1</v>
      </c>
      <c r="Y204" s="76">
        <v>2</v>
      </c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66" t="s">
        <v>52</v>
      </c>
      <c r="AS204" s="66" t="s">
        <v>52</v>
      </c>
      <c r="AT204" s="76"/>
      <c r="AU204" s="66" t="s">
        <v>536</v>
      </c>
      <c r="AV204" s="76">
        <v>176</v>
      </c>
    </row>
    <row r="205" spans="1:48" ht="30" customHeight="1" x14ac:dyDescent="0.3">
      <c r="A205" s="65"/>
      <c r="B205" s="65"/>
      <c r="C205" s="65"/>
      <c r="D205" s="94"/>
      <c r="E205" s="77"/>
      <c r="F205" s="77"/>
      <c r="G205" s="77"/>
      <c r="H205" s="77"/>
      <c r="I205" s="77"/>
      <c r="J205" s="77"/>
      <c r="K205" s="77"/>
      <c r="L205" s="77"/>
      <c r="M205" s="65"/>
      <c r="N205" s="66" t="s">
        <v>510</v>
      </c>
      <c r="O205" s="66" t="s">
        <v>52</v>
      </c>
      <c r="P205" s="66" t="s">
        <v>52</v>
      </c>
      <c r="Q205" s="66" t="s">
        <v>518</v>
      </c>
      <c r="R205" s="66" t="s">
        <v>64</v>
      </c>
      <c r="S205" s="66" t="s">
        <v>64</v>
      </c>
      <c r="T205" s="66" t="s">
        <v>64</v>
      </c>
      <c r="U205" s="76">
        <v>3</v>
      </c>
      <c r="V205" s="76">
        <v>0</v>
      </c>
      <c r="W205" s="76">
        <v>0.1</v>
      </c>
      <c r="X205" s="76"/>
      <c r="Y205" s="76">
        <v>2</v>
      </c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66" t="s">
        <v>52</v>
      </c>
      <c r="AS205" s="66" t="s">
        <v>52</v>
      </c>
      <c r="AT205" s="76"/>
      <c r="AU205" s="66" t="s">
        <v>539</v>
      </c>
      <c r="AV205" s="76">
        <v>179</v>
      </c>
    </row>
    <row r="206" spans="1:48" ht="30" customHeight="1" x14ac:dyDescent="0.3">
      <c r="A206" s="65"/>
      <c r="B206" s="65"/>
      <c r="C206" s="65"/>
      <c r="D206" s="94"/>
      <c r="E206" s="77"/>
      <c r="F206" s="77"/>
      <c r="G206" s="77"/>
      <c r="H206" s="77"/>
      <c r="I206" s="77"/>
      <c r="J206" s="77"/>
      <c r="K206" s="77"/>
      <c r="L206" s="77"/>
      <c r="M206" s="65"/>
      <c r="N206" s="66" t="s">
        <v>360</v>
      </c>
      <c r="O206" s="66" t="s">
        <v>52</v>
      </c>
      <c r="P206" s="66" t="s">
        <v>52</v>
      </c>
      <c r="Q206" s="66" t="s">
        <v>518</v>
      </c>
      <c r="R206" s="66" t="s">
        <v>63</v>
      </c>
      <c r="S206" s="66" t="s">
        <v>64</v>
      </c>
      <c r="T206" s="66" t="s">
        <v>64</v>
      </c>
      <c r="U206" s="76"/>
      <c r="V206" s="76"/>
      <c r="W206" s="76"/>
      <c r="X206" s="76">
        <v>1</v>
      </c>
      <c r="Y206" s="76">
        <v>2</v>
      </c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66" t="s">
        <v>52</v>
      </c>
      <c r="AS206" s="66" t="s">
        <v>52</v>
      </c>
      <c r="AT206" s="76"/>
      <c r="AU206" s="66" t="s">
        <v>532</v>
      </c>
      <c r="AV206" s="76">
        <v>174</v>
      </c>
    </row>
    <row r="207" spans="1:48" ht="30" customHeight="1" x14ac:dyDescent="0.3">
      <c r="A207" s="65"/>
      <c r="B207" s="65"/>
      <c r="C207" s="65"/>
      <c r="D207" s="94"/>
      <c r="E207" s="77"/>
      <c r="F207" s="77"/>
      <c r="G207" s="77"/>
      <c r="H207" s="77"/>
      <c r="I207" s="77"/>
      <c r="J207" s="77"/>
      <c r="K207" s="77"/>
      <c r="L207" s="77"/>
      <c r="M207" s="65"/>
      <c r="N207" s="66" t="s">
        <v>178</v>
      </c>
      <c r="O207" s="66" t="s">
        <v>52</v>
      </c>
      <c r="P207" s="66" t="s">
        <v>52</v>
      </c>
      <c r="Q207" s="66" t="s">
        <v>518</v>
      </c>
      <c r="R207" s="66" t="s">
        <v>63</v>
      </c>
      <c r="S207" s="66" t="s">
        <v>64</v>
      </c>
      <c r="T207" s="66" t="s">
        <v>64</v>
      </c>
      <c r="U207" s="76"/>
      <c r="V207" s="76"/>
      <c r="W207" s="76"/>
      <c r="X207" s="76">
        <v>1</v>
      </c>
      <c r="Y207" s="76">
        <v>2</v>
      </c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66" t="s">
        <v>52</v>
      </c>
      <c r="AS207" s="66" t="s">
        <v>52</v>
      </c>
      <c r="AT207" s="76"/>
      <c r="AU207" s="66" t="s">
        <v>538</v>
      </c>
      <c r="AV207" s="76">
        <v>177</v>
      </c>
    </row>
    <row r="208" spans="1:48" ht="30" customHeight="1" x14ac:dyDescent="0.3">
      <c r="A208" s="94"/>
      <c r="B208" s="94"/>
      <c r="C208" s="94"/>
      <c r="D208" s="94"/>
      <c r="E208" s="94"/>
      <c r="F208" s="94"/>
      <c r="G208" s="94"/>
      <c r="H208" s="94"/>
      <c r="I208" s="94"/>
      <c r="J208" s="94"/>
      <c r="K208" s="94"/>
      <c r="L208" s="94"/>
      <c r="M208" s="94"/>
    </row>
    <row r="209" spans="1:48" ht="30" customHeight="1" x14ac:dyDescent="0.3">
      <c r="A209" s="94"/>
      <c r="B209" s="94"/>
      <c r="C209" s="94"/>
      <c r="D209" s="94"/>
      <c r="E209" s="94"/>
      <c r="F209" s="94"/>
      <c r="G209" s="94"/>
      <c r="H209" s="94"/>
      <c r="I209" s="94"/>
      <c r="J209" s="94"/>
      <c r="K209" s="94"/>
      <c r="L209" s="94"/>
      <c r="M209" s="94"/>
    </row>
    <row r="210" spans="1:48" ht="30" customHeight="1" x14ac:dyDescent="0.3">
      <c r="A210" s="94"/>
      <c r="B210" s="94"/>
      <c r="C210" s="94"/>
      <c r="D210" s="94"/>
      <c r="E210" s="94"/>
      <c r="F210" s="94"/>
      <c r="G210" s="94"/>
      <c r="H210" s="94"/>
      <c r="I210" s="94"/>
      <c r="J210" s="94"/>
      <c r="K210" s="94"/>
      <c r="L210" s="94"/>
      <c r="M210" s="94"/>
    </row>
    <row r="211" spans="1:48" ht="30" customHeight="1" x14ac:dyDescent="0.3">
      <c r="A211" s="94"/>
      <c r="B211" s="94"/>
      <c r="C211" s="94"/>
      <c r="D211" s="94"/>
      <c r="E211" s="94"/>
      <c r="F211" s="94"/>
      <c r="G211" s="94"/>
      <c r="H211" s="94"/>
      <c r="I211" s="94"/>
      <c r="J211" s="94"/>
      <c r="K211" s="94"/>
      <c r="L211" s="94"/>
      <c r="M211" s="94"/>
    </row>
    <row r="212" spans="1:48" ht="30" customHeight="1" x14ac:dyDescent="0.3">
      <c r="A212" s="94"/>
      <c r="B212" s="94"/>
      <c r="C212" s="94"/>
      <c r="D212" s="94"/>
      <c r="E212" s="94"/>
      <c r="F212" s="94"/>
      <c r="G212" s="94"/>
      <c r="H212" s="94"/>
      <c r="I212" s="94"/>
      <c r="J212" s="94"/>
      <c r="K212" s="94"/>
      <c r="L212" s="94"/>
      <c r="M212" s="94"/>
    </row>
    <row r="213" spans="1:48" ht="30" customHeight="1" x14ac:dyDescent="0.3">
      <c r="A213" s="94"/>
      <c r="B213" s="94"/>
      <c r="C213" s="94"/>
      <c r="D213" s="94"/>
      <c r="E213" s="94"/>
      <c r="F213" s="94"/>
      <c r="G213" s="94"/>
      <c r="H213" s="94"/>
      <c r="I213" s="94"/>
      <c r="J213" s="94"/>
      <c r="K213" s="94"/>
      <c r="L213" s="94"/>
      <c r="M213" s="94"/>
    </row>
    <row r="214" spans="1:48" ht="30" customHeight="1" x14ac:dyDescent="0.3">
      <c r="A214" s="94" t="s">
        <v>3128</v>
      </c>
      <c r="B214" s="94"/>
      <c r="C214" s="94"/>
      <c r="D214" s="94"/>
      <c r="E214" s="94"/>
      <c r="F214" s="94"/>
      <c r="G214" s="94"/>
      <c r="H214" s="94"/>
      <c r="I214" s="94"/>
      <c r="J214" s="94"/>
      <c r="K214" s="94"/>
      <c r="L214" s="77">
        <f>TRUNC(SUM(L197:L213),-4)</f>
        <v>3290000</v>
      </c>
      <c r="M214" s="94"/>
    </row>
    <row r="215" spans="1:48" ht="30" customHeight="1" x14ac:dyDescent="0.3">
      <c r="A215" s="94" t="s">
        <v>3129</v>
      </c>
      <c r="B215" s="94"/>
      <c r="C215" s="94"/>
      <c r="D215" s="94"/>
      <c r="E215" s="94"/>
      <c r="F215" s="94"/>
      <c r="G215" s="94"/>
      <c r="H215" s="94"/>
      <c r="I215" s="94"/>
      <c r="J215" s="94"/>
      <c r="K215" s="94"/>
      <c r="L215" s="94">
        <f>TRUNC((L214*0.1),-4)</f>
        <v>320000</v>
      </c>
      <c r="M215" s="94"/>
    </row>
    <row r="216" spans="1:48" ht="30" customHeight="1" x14ac:dyDescent="0.3">
      <c r="A216" s="65" t="s">
        <v>206</v>
      </c>
      <c r="B216" s="94"/>
      <c r="C216" s="94"/>
      <c r="D216" s="94"/>
      <c r="E216" s="94"/>
      <c r="F216" s="77"/>
      <c r="G216" s="94"/>
      <c r="H216" s="77">
        <f>SUM(H197:H205)</f>
        <v>0</v>
      </c>
      <c r="I216" s="94"/>
      <c r="J216" s="77">
        <f>SUM(J197:J215)</f>
        <v>0</v>
      </c>
      <c r="K216" s="94"/>
      <c r="L216" s="77">
        <f>SUM(L214:L215)</f>
        <v>3610000</v>
      </c>
      <c r="M216" s="94"/>
      <c r="N216" s="68" t="s">
        <v>207</v>
      </c>
    </row>
    <row r="217" spans="1:48" ht="30" hidden="1" customHeight="1" x14ac:dyDescent="0.3">
      <c r="A217" s="65" t="s">
        <v>3094</v>
      </c>
      <c r="B217" s="94" t="s">
        <v>549</v>
      </c>
      <c r="C217" s="94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76"/>
      <c r="O217" s="76"/>
      <c r="P217" s="76"/>
      <c r="Q217" s="66" t="s">
        <v>518</v>
      </c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</row>
    <row r="218" spans="1:48" ht="30" hidden="1" customHeight="1" x14ac:dyDescent="0.3">
      <c r="A218" s="65" t="s">
        <v>3092</v>
      </c>
      <c r="B218" s="65" t="s">
        <v>3048</v>
      </c>
      <c r="C218" s="65" t="s">
        <v>3093</v>
      </c>
      <c r="D218" s="94">
        <v>6</v>
      </c>
      <c r="E218" s="77">
        <f>일위대가목록!E113</f>
        <v>2302681</v>
      </c>
      <c r="F218" s="77">
        <f>E218*D218</f>
        <v>13816086</v>
      </c>
      <c r="G218" s="77"/>
      <c r="H218" s="77"/>
      <c r="I218" s="77"/>
      <c r="J218" s="77"/>
      <c r="K218" s="77">
        <f t="shared" ref="K218:L218" si="24">TRUNC(E218+G218+I218, 0)</f>
        <v>2302681</v>
      </c>
      <c r="L218" s="77">
        <f t="shared" si="24"/>
        <v>13816086</v>
      </c>
      <c r="M218" s="65"/>
      <c r="N218" s="66" t="s">
        <v>340</v>
      </c>
      <c r="O218" s="66" t="s">
        <v>52</v>
      </c>
      <c r="P218" s="66" t="s">
        <v>52</v>
      </c>
      <c r="Q218" s="66" t="s">
        <v>518</v>
      </c>
      <c r="R218" s="66" t="s">
        <v>63</v>
      </c>
      <c r="S218" s="66" t="s">
        <v>64</v>
      </c>
      <c r="T218" s="66" t="s">
        <v>64</v>
      </c>
      <c r="U218" s="76"/>
      <c r="V218" s="76"/>
      <c r="W218" s="76"/>
      <c r="X218" s="76">
        <v>1</v>
      </c>
      <c r="Y218" s="76">
        <v>2</v>
      </c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66" t="s">
        <v>52</v>
      </c>
      <c r="AS218" s="66" t="s">
        <v>52</v>
      </c>
      <c r="AT218" s="76"/>
      <c r="AU218" s="66" t="s">
        <v>520</v>
      </c>
      <c r="AV218" s="76">
        <v>168</v>
      </c>
    </row>
    <row r="219" spans="1:48" ht="30" hidden="1" customHeight="1" x14ac:dyDescent="0.3">
      <c r="A219" s="65"/>
      <c r="B219" s="65"/>
      <c r="C219" s="65"/>
      <c r="D219" s="94"/>
      <c r="E219" s="77"/>
      <c r="F219" s="77"/>
      <c r="G219" s="77"/>
      <c r="H219" s="77"/>
      <c r="I219" s="77"/>
      <c r="J219" s="77"/>
      <c r="K219" s="77"/>
      <c r="L219" s="77"/>
      <c r="M219" s="65"/>
      <c r="N219" s="66" t="s">
        <v>344</v>
      </c>
      <c r="O219" s="66" t="s">
        <v>52</v>
      </c>
      <c r="P219" s="66" t="s">
        <v>52</v>
      </c>
      <c r="Q219" s="66" t="s">
        <v>518</v>
      </c>
      <c r="R219" s="66" t="s">
        <v>63</v>
      </c>
      <c r="S219" s="66" t="s">
        <v>64</v>
      </c>
      <c r="T219" s="66" t="s">
        <v>64</v>
      </c>
      <c r="U219" s="76"/>
      <c r="V219" s="76"/>
      <c r="W219" s="76"/>
      <c r="X219" s="76">
        <v>1</v>
      </c>
      <c r="Y219" s="76">
        <v>2</v>
      </c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66" t="s">
        <v>52</v>
      </c>
      <c r="AS219" s="66" t="s">
        <v>52</v>
      </c>
      <c r="AT219" s="76"/>
      <c r="AU219" s="66" t="s">
        <v>522</v>
      </c>
      <c r="AV219" s="76">
        <v>169</v>
      </c>
    </row>
    <row r="220" spans="1:48" ht="30" hidden="1" customHeight="1" x14ac:dyDescent="0.3">
      <c r="A220" s="65"/>
      <c r="B220" s="65"/>
      <c r="C220" s="65"/>
      <c r="D220" s="94"/>
      <c r="E220" s="77"/>
      <c r="F220" s="77"/>
      <c r="G220" s="77"/>
      <c r="H220" s="77"/>
      <c r="I220" s="77"/>
      <c r="J220" s="77"/>
      <c r="K220" s="77"/>
      <c r="L220" s="77"/>
      <c r="M220" s="65"/>
      <c r="N220" s="66" t="s">
        <v>347</v>
      </c>
      <c r="O220" s="66" t="s">
        <v>52</v>
      </c>
      <c r="P220" s="66" t="s">
        <v>52</v>
      </c>
      <c r="Q220" s="66" t="s">
        <v>518</v>
      </c>
      <c r="R220" s="66" t="s">
        <v>63</v>
      </c>
      <c r="S220" s="66" t="s">
        <v>64</v>
      </c>
      <c r="T220" s="66" t="s">
        <v>64</v>
      </c>
      <c r="U220" s="76"/>
      <c r="V220" s="76"/>
      <c r="W220" s="76"/>
      <c r="X220" s="76">
        <v>1</v>
      </c>
      <c r="Y220" s="76">
        <v>2</v>
      </c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66" t="s">
        <v>52</v>
      </c>
      <c r="AS220" s="66" t="s">
        <v>52</v>
      </c>
      <c r="AT220" s="76"/>
      <c r="AU220" s="66" t="s">
        <v>524</v>
      </c>
      <c r="AV220" s="76">
        <v>170</v>
      </c>
    </row>
    <row r="221" spans="1:48" ht="30" hidden="1" customHeight="1" x14ac:dyDescent="0.3">
      <c r="A221" s="65"/>
      <c r="B221" s="65"/>
      <c r="C221" s="65"/>
      <c r="D221" s="94"/>
      <c r="E221" s="77"/>
      <c r="F221" s="77"/>
      <c r="G221" s="77"/>
      <c r="H221" s="77"/>
      <c r="I221" s="77"/>
      <c r="J221" s="77"/>
      <c r="K221" s="77"/>
      <c r="L221" s="77"/>
      <c r="M221" s="65"/>
      <c r="N221" s="66" t="s">
        <v>350</v>
      </c>
      <c r="O221" s="66" t="s">
        <v>52</v>
      </c>
      <c r="P221" s="66" t="s">
        <v>52</v>
      </c>
      <c r="Q221" s="66" t="s">
        <v>518</v>
      </c>
      <c r="R221" s="66" t="s">
        <v>63</v>
      </c>
      <c r="S221" s="66" t="s">
        <v>64</v>
      </c>
      <c r="T221" s="66" t="s">
        <v>64</v>
      </c>
      <c r="U221" s="76"/>
      <c r="V221" s="76"/>
      <c r="W221" s="76"/>
      <c r="X221" s="76">
        <v>1</v>
      </c>
      <c r="Y221" s="76">
        <v>2</v>
      </c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66" t="s">
        <v>52</v>
      </c>
      <c r="AS221" s="66" t="s">
        <v>52</v>
      </c>
      <c r="AT221" s="76"/>
      <c r="AU221" s="66" t="s">
        <v>526</v>
      </c>
      <c r="AV221" s="76">
        <v>171</v>
      </c>
    </row>
    <row r="222" spans="1:48" ht="30" hidden="1" customHeight="1" x14ac:dyDescent="0.3">
      <c r="A222" s="65"/>
      <c r="B222" s="65"/>
      <c r="C222" s="65"/>
      <c r="D222" s="94"/>
      <c r="E222" s="77"/>
      <c r="F222" s="77"/>
      <c r="G222" s="77"/>
      <c r="H222" s="77"/>
      <c r="I222" s="77"/>
      <c r="J222" s="77"/>
      <c r="K222" s="77"/>
      <c r="L222" s="77"/>
      <c r="M222" s="65"/>
      <c r="N222" s="66" t="s">
        <v>353</v>
      </c>
      <c r="O222" s="66" t="s">
        <v>52</v>
      </c>
      <c r="P222" s="66" t="s">
        <v>52</v>
      </c>
      <c r="Q222" s="66" t="s">
        <v>518</v>
      </c>
      <c r="R222" s="66" t="s">
        <v>63</v>
      </c>
      <c r="S222" s="66" t="s">
        <v>64</v>
      </c>
      <c r="T222" s="66" t="s">
        <v>64</v>
      </c>
      <c r="U222" s="76"/>
      <c r="V222" s="76"/>
      <c r="W222" s="76"/>
      <c r="X222" s="76">
        <v>1</v>
      </c>
      <c r="Y222" s="76">
        <v>2</v>
      </c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66" t="s">
        <v>52</v>
      </c>
      <c r="AS222" s="66" t="s">
        <v>52</v>
      </c>
      <c r="AT222" s="76"/>
      <c r="AU222" s="66" t="s">
        <v>528</v>
      </c>
      <c r="AV222" s="76">
        <v>172</v>
      </c>
    </row>
    <row r="223" spans="1:48" ht="30" hidden="1" customHeight="1" x14ac:dyDescent="0.3">
      <c r="A223" s="65"/>
      <c r="B223" s="65"/>
      <c r="C223" s="65"/>
      <c r="D223" s="94"/>
      <c r="E223" s="77"/>
      <c r="F223" s="77"/>
      <c r="G223" s="77"/>
      <c r="H223" s="77"/>
      <c r="I223" s="77"/>
      <c r="J223" s="77"/>
      <c r="K223" s="77"/>
      <c r="L223" s="77"/>
      <c r="M223" s="65"/>
      <c r="N223" s="66" t="s">
        <v>356</v>
      </c>
      <c r="O223" s="66" t="s">
        <v>52</v>
      </c>
      <c r="P223" s="66" t="s">
        <v>52</v>
      </c>
      <c r="Q223" s="66" t="s">
        <v>518</v>
      </c>
      <c r="R223" s="66" t="s">
        <v>63</v>
      </c>
      <c r="S223" s="66" t="s">
        <v>64</v>
      </c>
      <c r="T223" s="66" t="s">
        <v>64</v>
      </c>
      <c r="U223" s="76"/>
      <c r="V223" s="76"/>
      <c r="W223" s="76"/>
      <c r="X223" s="76">
        <v>1</v>
      </c>
      <c r="Y223" s="76">
        <v>2</v>
      </c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66" t="s">
        <v>52</v>
      </c>
      <c r="AS223" s="66" t="s">
        <v>52</v>
      </c>
      <c r="AT223" s="76"/>
      <c r="AU223" s="66" t="s">
        <v>530</v>
      </c>
      <c r="AV223" s="76">
        <v>173</v>
      </c>
    </row>
    <row r="224" spans="1:48" ht="30" hidden="1" customHeight="1" x14ac:dyDescent="0.3">
      <c r="A224" s="65"/>
      <c r="B224" s="65"/>
      <c r="C224" s="65"/>
      <c r="D224" s="94"/>
      <c r="E224" s="77"/>
      <c r="F224" s="77"/>
      <c r="G224" s="77"/>
      <c r="H224" s="77"/>
      <c r="I224" s="77"/>
      <c r="J224" s="77"/>
      <c r="K224" s="77"/>
      <c r="L224" s="77"/>
      <c r="M224" s="65"/>
      <c r="N224" s="66" t="s">
        <v>360</v>
      </c>
      <c r="O224" s="66" t="s">
        <v>52</v>
      </c>
      <c r="P224" s="66" t="s">
        <v>52</v>
      </c>
      <c r="Q224" s="66" t="s">
        <v>518</v>
      </c>
      <c r="R224" s="66" t="s">
        <v>63</v>
      </c>
      <c r="S224" s="66" t="s">
        <v>64</v>
      </c>
      <c r="T224" s="66" t="s">
        <v>64</v>
      </c>
      <c r="U224" s="76"/>
      <c r="V224" s="76"/>
      <c r="W224" s="76"/>
      <c r="X224" s="76">
        <v>1</v>
      </c>
      <c r="Y224" s="76">
        <v>2</v>
      </c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66" t="s">
        <v>52</v>
      </c>
      <c r="AS224" s="66" t="s">
        <v>52</v>
      </c>
      <c r="AT224" s="76"/>
      <c r="AU224" s="66" t="s">
        <v>532</v>
      </c>
      <c r="AV224" s="76">
        <v>174</v>
      </c>
    </row>
    <row r="225" spans="1:48" ht="30" hidden="1" customHeight="1" x14ac:dyDescent="0.3">
      <c r="A225" s="65"/>
      <c r="B225" s="65"/>
      <c r="C225" s="65"/>
      <c r="D225" s="94"/>
      <c r="E225" s="77"/>
      <c r="F225" s="77"/>
      <c r="G225" s="77"/>
      <c r="H225" s="77"/>
      <c r="I225" s="77"/>
      <c r="J225" s="77"/>
      <c r="K225" s="77"/>
      <c r="L225" s="77"/>
      <c r="M225" s="65"/>
      <c r="N225" s="66" t="s">
        <v>187</v>
      </c>
      <c r="O225" s="66" t="s">
        <v>52</v>
      </c>
      <c r="P225" s="66" t="s">
        <v>52</v>
      </c>
      <c r="Q225" s="66" t="s">
        <v>518</v>
      </c>
      <c r="R225" s="66" t="s">
        <v>63</v>
      </c>
      <c r="S225" s="66" t="s">
        <v>64</v>
      </c>
      <c r="T225" s="66" t="s">
        <v>64</v>
      </c>
      <c r="U225" s="76"/>
      <c r="V225" s="76"/>
      <c r="W225" s="76"/>
      <c r="X225" s="76">
        <v>1</v>
      </c>
      <c r="Y225" s="76">
        <v>2</v>
      </c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66" t="s">
        <v>52</v>
      </c>
      <c r="AS225" s="66" t="s">
        <v>52</v>
      </c>
      <c r="AT225" s="76"/>
      <c r="AU225" s="66" t="s">
        <v>534</v>
      </c>
      <c r="AV225" s="76">
        <v>175</v>
      </c>
    </row>
    <row r="226" spans="1:48" ht="30" hidden="1" customHeight="1" x14ac:dyDescent="0.3">
      <c r="A226" s="65"/>
      <c r="B226" s="65"/>
      <c r="C226" s="65"/>
      <c r="D226" s="94"/>
      <c r="E226" s="77"/>
      <c r="F226" s="77"/>
      <c r="G226" s="77"/>
      <c r="H226" s="77"/>
      <c r="I226" s="77"/>
      <c r="J226" s="77"/>
      <c r="K226" s="77"/>
      <c r="L226" s="77"/>
      <c r="M226" s="65"/>
      <c r="N226" s="66" t="s">
        <v>190</v>
      </c>
      <c r="O226" s="66" t="s">
        <v>52</v>
      </c>
      <c r="P226" s="66" t="s">
        <v>52</v>
      </c>
      <c r="Q226" s="66" t="s">
        <v>518</v>
      </c>
      <c r="R226" s="66" t="s">
        <v>63</v>
      </c>
      <c r="S226" s="66" t="s">
        <v>64</v>
      </c>
      <c r="T226" s="66" t="s">
        <v>64</v>
      </c>
      <c r="U226" s="76"/>
      <c r="V226" s="76"/>
      <c r="W226" s="76"/>
      <c r="X226" s="76">
        <v>1</v>
      </c>
      <c r="Y226" s="76">
        <v>2</v>
      </c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66" t="s">
        <v>52</v>
      </c>
      <c r="AS226" s="66" t="s">
        <v>52</v>
      </c>
      <c r="AT226" s="76"/>
      <c r="AU226" s="66" t="s">
        <v>536</v>
      </c>
      <c r="AV226" s="76">
        <v>176</v>
      </c>
    </row>
    <row r="227" spans="1:48" ht="30" hidden="1" customHeight="1" x14ac:dyDescent="0.3">
      <c r="A227" s="65"/>
      <c r="B227" s="65"/>
      <c r="C227" s="65"/>
      <c r="D227" s="94"/>
      <c r="E227" s="77"/>
      <c r="F227" s="77"/>
      <c r="G227" s="77"/>
      <c r="H227" s="77"/>
      <c r="I227" s="77"/>
      <c r="J227" s="77"/>
      <c r="K227" s="77"/>
      <c r="L227" s="77"/>
      <c r="M227" s="65"/>
      <c r="N227" s="66" t="s">
        <v>178</v>
      </c>
      <c r="O227" s="66" t="s">
        <v>52</v>
      </c>
      <c r="P227" s="66" t="s">
        <v>52</v>
      </c>
      <c r="Q227" s="66" t="s">
        <v>518</v>
      </c>
      <c r="R227" s="66" t="s">
        <v>63</v>
      </c>
      <c r="S227" s="66" t="s">
        <v>64</v>
      </c>
      <c r="T227" s="66" t="s">
        <v>64</v>
      </c>
      <c r="U227" s="76"/>
      <c r="V227" s="76"/>
      <c r="W227" s="76"/>
      <c r="X227" s="76">
        <v>1</v>
      </c>
      <c r="Y227" s="76">
        <v>2</v>
      </c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66" t="s">
        <v>52</v>
      </c>
      <c r="AS227" s="66" t="s">
        <v>52</v>
      </c>
      <c r="AT227" s="76"/>
      <c r="AU227" s="66" t="s">
        <v>538</v>
      </c>
      <c r="AV227" s="76">
        <v>177</v>
      </c>
    </row>
    <row r="228" spans="1:48" ht="30" hidden="1" customHeight="1" x14ac:dyDescent="0.3">
      <c r="A228" s="65" t="s">
        <v>508</v>
      </c>
      <c r="B228" s="65" t="s">
        <v>509</v>
      </c>
      <c r="C228" s="65" t="s">
        <v>505</v>
      </c>
      <c r="D228" s="94">
        <v>1</v>
      </c>
      <c r="E228" s="77">
        <f>ROUNDDOWN(SUMIF(X218:X229, RIGHTB(N228, 1), L218:L229)*W228, 0)</f>
        <v>1381608</v>
      </c>
      <c r="F228" s="77">
        <f t="shared" ref="F228:F229" si="25">TRUNC(E228*D228, 0)</f>
        <v>1381608</v>
      </c>
      <c r="G228" s="77">
        <v>0</v>
      </c>
      <c r="H228" s="77">
        <f t="shared" ref="H228:H229" si="26">TRUNC(G228*D228, 0)</f>
        <v>0</v>
      </c>
      <c r="I228" s="77">
        <v>0</v>
      </c>
      <c r="J228" s="77">
        <f t="shared" ref="J228:J229" si="27">TRUNC(I228*D228, 0)</f>
        <v>0</v>
      </c>
      <c r="K228" s="77">
        <f t="shared" ref="K228:L229" si="28">TRUNC(E228+G228+I228, 0)</f>
        <v>1381608</v>
      </c>
      <c r="L228" s="77">
        <f t="shared" si="28"/>
        <v>1381608</v>
      </c>
      <c r="M228" s="65" t="s">
        <v>52</v>
      </c>
      <c r="N228" s="66" t="s">
        <v>510</v>
      </c>
      <c r="O228" s="66" t="s">
        <v>52</v>
      </c>
      <c r="P228" s="66" t="s">
        <v>52</v>
      </c>
      <c r="Q228" s="66" t="s">
        <v>518</v>
      </c>
      <c r="R228" s="66" t="s">
        <v>64</v>
      </c>
      <c r="S228" s="66" t="s">
        <v>64</v>
      </c>
      <c r="T228" s="66" t="s">
        <v>64</v>
      </c>
      <c r="U228" s="76">
        <v>3</v>
      </c>
      <c r="V228" s="76">
        <v>0</v>
      </c>
      <c r="W228" s="76">
        <v>0.1</v>
      </c>
      <c r="X228" s="76"/>
      <c r="Y228" s="76">
        <v>2</v>
      </c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66" t="s">
        <v>52</v>
      </c>
      <c r="AS228" s="66" t="s">
        <v>52</v>
      </c>
      <c r="AT228" s="76"/>
      <c r="AU228" s="66" t="s">
        <v>539</v>
      </c>
      <c r="AV228" s="76">
        <v>179</v>
      </c>
    </row>
    <row r="229" spans="1:48" ht="30" hidden="1" customHeight="1" x14ac:dyDescent="0.3">
      <c r="A229" s="65" t="s">
        <v>540</v>
      </c>
      <c r="B229" s="65" t="s">
        <v>541</v>
      </c>
      <c r="C229" s="65" t="s">
        <v>505</v>
      </c>
      <c r="D229" s="94">
        <v>1</v>
      </c>
      <c r="E229" s="77">
        <f>ROUNDDOWN(SUMIF(Y218:Y229, RIGHTB(N229, 1), L218:L229)*W229, 0)</f>
        <v>82067</v>
      </c>
      <c r="F229" s="77">
        <f t="shared" si="25"/>
        <v>82067</v>
      </c>
      <c r="G229" s="77">
        <v>0</v>
      </c>
      <c r="H229" s="77">
        <f t="shared" si="26"/>
        <v>0</v>
      </c>
      <c r="I229" s="77">
        <v>0</v>
      </c>
      <c r="J229" s="77">
        <f t="shared" si="27"/>
        <v>0</v>
      </c>
      <c r="K229" s="77">
        <f t="shared" si="28"/>
        <v>82067</v>
      </c>
      <c r="L229" s="77">
        <f t="shared" si="28"/>
        <v>82067</v>
      </c>
      <c r="M229" s="65" t="s">
        <v>52</v>
      </c>
      <c r="N229" s="66" t="s">
        <v>542</v>
      </c>
      <c r="O229" s="66" t="s">
        <v>52</v>
      </c>
      <c r="P229" s="66" t="s">
        <v>52</v>
      </c>
      <c r="Q229" s="66" t="s">
        <v>518</v>
      </c>
      <c r="R229" s="66" t="s">
        <v>64</v>
      </c>
      <c r="S229" s="66" t="s">
        <v>64</v>
      </c>
      <c r="T229" s="66" t="s">
        <v>64</v>
      </c>
      <c r="U229" s="76">
        <v>3</v>
      </c>
      <c r="V229" s="76">
        <v>0</v>
      </c>
      <c r="W229" s="76">
        <v>5.4000000000000003E-3</v>
      </c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66" t="s">
        <v>52</v>
      </c>
      <c r="AS229" s="66" t="s">
        <v>52</v>
      </c>
      <c r="AT229" s="76"/>
      <c r="AU229" s="66" t="s">
        <v>543</v>
      </c>
      <c r="AV229" s="76">
        <v>180</v>
      </c>
    </row>
    <row r="230" spans="1:48" ht="30" hidden="1" customHeight="1" x14ac:dyDescent="0.3">
      <c r="A230" s="94"/>
      <c r="B230" s="94"/>
      <c r="C230" s="94"/>
      <c r="D230" s="94"/>
      <c r="E230" s="94"/>
      <c r="F230" s="94"/>
      <c r="G230" s="94"/>
      <c r="H230" s="94"/>
      <c r="I230" s="94"/>
      <c r="J230" s="94"/>
      <c r="K230" s="94"/>
      <c r="L230" s="94"/>
      <c r="M230" s="94"/>
    </row>
    <row r="231" spans="1:48" ht="30" hidden="1" customHeight="1" x14ac:dyDescent="0.3">
      <c r="A231" s="94"/>
      <c r="B231" s="94"/>
      <c r="C231" s="94"/>
      <c r="D231" s="94"/>
      <c r="E231" s="94"/>
      <c r="F231" s="94"/>
      <c r="G231" s="94"/>
      <c r="H231" s="94"/>
      <c r="I231" s="94"/>
      <c r="J231" s="94"/>
      <c r="K231" s="94"/>
      <c r="L231" s="94"/>
      <c r="M231" s="94"/>
    </row>
    <row r="232" spans="1:48" ht="30" hidden="1" customHeight="1" x14ac:dyDescent="0.3">
      <c r="A232" s="94"/>
      <c r="B232" s="94"/>
      <c r="C232" s="94"/>
      <c r="D232" s="94"/>
      <c r="E232" s="94"/>
      <c r="F232" s="94"/>
      <c r="G232" s="94"/>
      <c r="H232" s="94"/>
      <c r="I232" s="94"/>
      <c r="J232" s="94"/>
      <c r="K232" s="94"/>
      <c r="L232" s="94"/>
      <c r="M232" s="94"/>
    </row>
    <row r="233" spans="1:48" ht="30" hidden="1" customHeight="1" x14ac:dyDescent="0.3">
      <c r="A233" s="94"/>
      <c r="B233" s="94"/>
      <c r="C233" s="94"/>
      <c r="D233" s="94"/>
      <c r="E233" s="94"/>
      <c r="F233" s="94"/>
      <c r="G233" s="94"/>
      <c r="H233" s="94"/>
      <c r="I233" s="94"/>
      <c r="J233" s="94"/>
      <c r="K233" s="94"/>
      <c r="L233" s="94"/>
      <c r="M233" s="94"/>
    </row>
    <row r="234" spans="1:48" ht="30" hidden="1" customHeight="1" x14ac:dyDescent="0.3">
      <c r="A234" s="94"/>
      <c r="B234" s="94"/>
      <c r="C234" s="94"/>
      <c r="D234" s="94"/>
      <c r="E234" s="94"/>
      <c r="F234" s="94"/>
      <c r="G234" s="94"/>
      <c r="H234" s="94"/>
      <c r="I234" s="94"/>
      <c r="J234" s="94"/>
      <c r="K234" s="94"/>
      <c r="L234" s="94"/>
      <c r="M234" s="94"/>
    </row>
    <row r="235" spans="1:48" ht="30" hidden="1" customHeight="1" x14ac:dyDescent="0.3">
      <c r="A235" s="94"/>
      <c r="B235" s="94"/>
      <c r="C235" s="94"/>
      <c r="D235" s="94"/>
      <c r="E235" s="94"/>
      <c r="F235" s="94"/>
      <c r="G235" s="94"/>
      <c r="H235" s="94"/>
      <c r="I235" s="94"/>
      <c r="J235" s="94"/>
      <c r="K235" s="94"/>
      <c r="L235" s="94"/>
      <c r="M235" s="94"/>
    </row>
    <row r="236" spans="1:48" ht="30" hidden="1" customHeight="1" x14ac:dyDescent="0.3">
      <c r="A236" s="94"/>
      <c r="B236" s="94"/>
      <c r="C236" s="94"/>
      <c r="D236" s="94"/>
      <c r="E236" s="94"/>
      <c r="F236" s="94"/>
      <c r="G236" s="94"/>
      <c r="H236" s="94"/>
      <c r="I236" s="94"/>
      <c r="J236" s="94"/>
      <c r="K236" s="94"/>
      <c r="L236" s="94"/>
      <c r="M236" s="94"/>
    </row>
    <row r="237" spans="1:48" ht="30" hidden="1" customHeight="1" x14ac:dyDescent="0.3">
      <c r="A237" s="94"/>
      <c r="B237" s="94"/>
      <c r="C237" s="94"/>
      <c r="D237" s="94"/>
      <c r="E237" s="94"/>
      <c r="F237" s="94"/>
      <c r="G237" s="94"/>
      <c r="H237" s="94"/>
      <c r="I237" s="94"/>
      <c r="J237" s="94"/>
      <c r="K237" s="94"/>
      <c r="L237" s="94"/>
      <c r="M237" s="94"/>
    </row>
    <row r="238" spans="1:48" ht="30" hidden="1" customHeight="1" x14ac:dyDescent="0.3">
      <c r="A238" s="94"/>
      <c r="B238" s="94"/>
      <c r="C238" s="94"/>
      <c r="D238" s="94"/>
      <c r="E238" s="94"/>
      <c r="F238" s="94"/>
      <c r="G238" s="94"/>
      <c r="H238" s="94"/>
      <c r="I238" s="94"/>
      <c r="J238" s="94"/>
      <c r="K238" s="94"/>
      <c r="L238" s="94"/>
      <c r="M238" s="94"/>
    </row>
    <row r="239" spans="1:48" ht="30" hidden="1" customHeight="1" x14ac:dyDescent="0.3">
      <c r="A239" s="94"/>
      <c r="B239" s="94"/>
      <c r="C239" s="94"/>
      <c r="D239" s="94"/>
      <c r="E239" s="94"/>
      <c r="F239" s="94"/>
      <c r="G239" s="94"/>
      <c r="H239" s="94"/>
      <c r="I239" s="94"/>
      <c r="J239" s="94"/>
      <c r="K239" s="94"/>
      <c r="L239" s="94"/>
      <c r="M239" s="94"/>
    </row>
    <row r="240" spans="1:48" ht="30" hidden="1" customHeight="1" x14ac:dyDescent="0.3">
      <c r="A240" s="65" t="s">
        <v>206</v>
      </c>
      <c r="B240" s="94"/>
      <c r="C240" s="94"/>
      <c r="D240" s="94"/>
      <c r="E240" s="94"/>
      <c r="F240" s="77">
        <f>SUM(F218:F239)</f>
        <v>15279761</v>
      </c>
      <c r="G240" s="94"/>
      <c r="H240" s="77">
        <f>SUM(H218:H239)</f>
        <v>0</v>
      </c>
      <c r="I240" s="94"/>
      <c r="J240" s="77">
        <f>SUM(J218:J239)</f>
        <v>0</v>
      </c>
      <c r="K240" s="94"/>
      <c r="L240" s="77">
        <f>SUM(L218:L239)</f>
        <v>15279761</v>
      </c>
      <c r="M240" s="94"/>
      <c r="N240" s="68" t="s">
        <v>207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51" max="16383" man="1"/>
    <brk id="75" max="16383" man="1"/>
    <brk id="123" max="16383" man="1"/>
    <brk id="147" max="16383" man="1"/>
    <brk id="171" max="16383" man="1"/>
    <brk id="195" max="16383" man="1"/>
    <brk id="2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461"/>
  <sheetViews>
    <sheetView view="pageBreakPreview" topLeftCell="B1" zoomScale="70" zoomScaleNormal="100" zoomScaleSheetLayoutView="70" workbookViewId="0">
      <pane ySplit="4" topLeftCell="A355" activePane="bottomLeft" state="frozen"/>
      <selection activeCell="B1" sqref="B1"/>
      <selection pane="bottomLeft" activeCell="B365" sqref="B365"/>
    </sheetView>
  </sheetViews>
  <sheetFormatPr defaultRowHeight="16.5" x14ac:dyDescent="0.3"/>
  <cols>
    <col min="1" max="1" width="46" style="68" hidden="1" customWidth="1"/>
    <col min="2" max="2" width="36.875" style="236" bestFit="1" customWidth="1"/>
    <col min="3" max="3" width="36.75" style="236" bestFit="1" customWidth="1"/>
    <col min="4" max="4" width="5.5" style="236" bestFit="1" customWidth="1"/>
    <col min="5" max="5" width="13.5" style="237" bestFit="1" customWidth="1"/>
    <col min="6" max="6" width="6.625" style="236" bestFit="1" customWidth="1"/>
    <col min="7" max="7" width="10.25" style="236" bestFit="1" customWidth="1"/>
    <col min="8" max="8" width="6.625" style="236" bestFit="1" customWidth="1"/>
    <col min="9" max="9" width="10.25" style="236" bestFit="1" customWidth="1"/>
    <col min="10" max="10" width="6.625" style="236" bestFit="1" customWidth="1"/>
    <col min="11" max="11" width="10.25" style="236" bestFit="1" customWidth="1"/>
    <col min="12" max="12" width="6.625" style="236" bestFit="1" customWidth="1"/>
    <col min="13" max="13" width="11.75" style="238" bestFit="1" customWidth="1"/>
    <col min="14" max="14" width="9.25" style="236" bestFit="1" customWidth="1"/>
    <col min="15" max="15" width="11.75" style="238" bestFit="1" customWidth="1"/>
    <col min="16" max="16" width="10.25" style="236" bestFit="1" customWidth="1"/>
    <col min="17" max="17" width="11.25" style="236" bestFit="1" customWidth="1"/>
    <col min="18" max="18" width="10.25" style="236" bestFit="1" customWidth="1"/>
    <col min="19" max="21" width="9.25" style="236" bestFit="1" customWidth="1"/>
    <col min="22" max="22" width="10.25" style="236" bestFit="1" customWidth="1"/>
    <col min="23" max="23" width="8.875" style="236" hidden="1" customWidth="1"/>
    <col min="24" max="24" width="6.75" style="236" bestFit="1" customWidth="1"/>
    <col min="25" max="26" width="9" style="68" hidden="1" customWidth="1"/>
    <col min="27" max="27" width="11" style="68" hidden="1" customWidth="1"/>
    <col min="28" max="28" width="9" style="68" hidden="1" customWidth="1"/>
    <col min="29" max="16384" width="9" style="68"/>
  </cols>
  <sheetData>
    <row r="1" spans="1:28" ht="30" customHeight="1" x14ac:dyDescent="0.3">
      <c r="A1" s="229" t="s">
        <v>2406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</row>
    <row r="2" spans="1:28" ht="30" customHeight="1" x14ac:dyDescent="0.3">
      <c r="A2" s="227" t="s">
        <v>1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</row>
    <row r="3" spans="1:28" ht="30" customHeight="1" x14ac:dyDescent="0.3">
      <c r="A3" s="228" t="s">
        <v>551</v>
      </c>
      <c r="B3" s="228" t="s">
        <v>2</v>
      </c>
      <c r="C3" s="228" t="s">
        <v>2407</v>
      </c>
      <c r="D3" s="228" t="s">
        <v>4</v>
      </c>
      <c r="E3" s="228" t="s">
        <v>6</v>
      </c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 t="s">
        <v>553</v>
      </c>
      <c r="Q3" s="228" t="s">
        <v>554</v>
      </c>
      <c r="R3" s="228"/>
      <c r="S3" s="228"/>
      <c r="T3" s="228"/>
      <c r="U3" s="228"/>
      <c r="V3" s="228"/>
      <c r="W3" s="228" t="s">
        <v>556</v>
      </c>
      <c r="X3" s="228" t="s">
        <v>12</v>
      </c>
      <c r="Y3" s="226" t="s">
        <v>2415</v>
      </c>
      <c r="Z3" s="226" t="s">
        <v>2416</v>
      </c>
      <c r="AA3" s="226" t="s">
        <v>2417</v>
      </c>
      <c r="AB3" s="226" t="s">
        <v>48</v>
      </c>
    </row>
    <row r="4" spans="1:28" ht="30" customHeight="1" x14ac:dyDescent="0.3">
      <c r="A4" s="228"/>
      <c r="B4" s="228"/>
      <c r="C4" s="228"/>
      <c r="D4" s="228"/>
      <c r="E4" s="97" t="s">
        <v>2408</v>
      </c>
      <c r="F4" s="99" t="s">
        <v>2409</v>
      </c>
      <c r="G4" s="99" t="s">
        <v>2410</v>
      </c>
      <c r="H4" s="99" t="s">
        <v>2409</v>
      </c>
      <c r="I4" s="99" t="s">
        <v>2411</v>
      </c>
      <c r="J4" s="99" t="s">
        <v>2409</v>
      </c>
      <c r="K4" s="99" t="s">
        <v>2412</v>
      </c>
      <c r="L4" s="99" t="s">
        <v>2409</v>
      </c>
      <c r="M4" s="95" t="s">
        <v>2413</v>
      </c>
      <c r="N4" s="99" t="s">
        <v>2409</v>
      </c>
      <c r="O4" s="95" t="s">
        <v>2414</v>
      </c>
      <c r="P4" s="228"/>
      <c r="Q4" s="99" t="s">
        <v>2408</v>
      </c>
      <c r="R4" s="99" t="s">
        <v>2410</v>
      </c>
      <c r="S4" s="99" t="s">
        <v>2411</v>
      </c>
      <c r="T4" s="99" t="s">
        <v>2412</v>
      </c>
      <c r="U4" s="99" t="s">
        <v>2413</v>
      </c>
      <c r="V4" s="99" t="s">
        <v>2414</v>
      </c>
      <c r="W4" s="228"/>
      <c r="X4" s="228"/>
      <c r="Y4" s="226"/>
      <c r="Z4" s="226"/>
      <c r="AA4" s="226"/>
      <c r="AB4" s="226"/>
    </row>
    <row r="5" spans="1:28" ht="29.1" customHeight="1" x14ac:dyDescent="0.3">
      <c r="A5" s="65" t="s">
        <v>580</v>
      </c>
      <c r="B5" s="233" t="s">
        <v>573</v>
      </c>
      <c r="C5" s="233" t="s">
        <v>574</v>
      </c>
      <c r="D5" s="234" t="s">
        <v>321</v>
      </c>
      <c r="E5" s="235">
        <v>0</v>
      </c>
      <c r="F5" s="233" t="s">
        <v>52</v>
      </c>
      <c r="G5" s="69">
        <v>0</v>
      </c>
      <c r="H5" s="233" t="s">
        <v>3071</v>
      </c>
      <c r="I5" s="69">
        <v>0</v>
      </c>
      <c r="J5" s="233" t="s">
        <v>52</v>
      </c>
      <c r="K5" s="69">
        <v>0</v>
      </c>
      <c r="L5" s="233" t="s">
        <v>52</v>
      </c>
      <c r="M5" s="98">
        <v>0</v>
      </c>
      <c r="N5" s="233" t="s">
        <v>52</v>
      </c>
      <c r="O5" s="98">
        <v>0</v>
      </c>
      <c r="P5" s="69">
        <v>0</v>
      </c>
      <c r="Q5" s="69">
        <v>0</v>
      </c>
      <c r="R5" s="69">
        <v>64267</v>
      </c>
      <c r="S5" s="69">
        <v>0</v>
      </c>
      <c r="T5" s="69">
        <v>0</v>
      </c>
      <c r="U5" s="69">
        <v>0</v>
      </c>
      <c r="V5" s="69">
        <f>SMALL(Q5:U5,COUNTIF(Q5:U5,0)+1)</f>
        <v>64267</v>
      </c>
      <c r="W5" s="233" t="s">
        <v>2418</v>
      </c>
      <c r="X5" s="233" t="s">
        <v>579</v>
      </c>
      <c r="Y5" s="66" t="s">
        <v>52</v>
      </c>
      <c r="Z5" s="66" t="s">
        <v>52</v>
      </c>
      <c r="AA5" s="67"/>
      <c r="AB5" s="66" t="s">
        <v>52</v>
      </c>
    </row>
    <row r="6" spans="1:28" ht="29.1" customHeight="1" x14ac:dyDescent="0.3">
      <c r="A6" s="65" t="s">
        <v>603</v>
      </c>
      <c r="B6" s="233" t="s">
        <v>601</v>
      </c>
      <c r="C6" s="233" t="s">
        <v>602</v>
      </c>
      <c r="D6" s="234" t="s">
        <v>321</v>
      </c>
      <c r="E6" s="235">
        <v>0</v>
      </c>
      <c r="F6" s="233" t="s">
        <v>52</v>
      </c>
      <c r="G6" s="69">
        <v>0</v>
      </c>
      <c r="H6" s="233" t="s">
        <v>3071</v>
      </c>
      <c r="I6" s="69">
        <v>0</v>
      </c>
      <c r="J6" s="233" t="s">
        <v>52</v>
      </c>
      <c r="K6" s="69">
        <v>0</v>
      </c>
      <c r="L6" s="233" t="s">
        <v>52</v>
      </c>
      <c r="M6" s="98">
        <v>0</v>
      </c>
      <c r="N6" s="233" t="s">
        <v>52</v>
      </c>
      <c r="O6" s="98">
        <v>0</v>
      </c>
      <c r="P6" s="69">
        <v>0</v>
      </c>
      <c r="Q6" s="69">
        <v>0</v>
      </c>
      <c r="R6" s="69">
        <v>115116</v>
      </c>
      <c r="S6" s="69">
        <v>0</v>
      </c>
      <c r="T6" s="69">
        <v>0</v>
      </c>
      <c r="U6" s="69">
        <v>0</v>
      </c>
      <c r="V6" s="69">
        <f>SMALL(Q6:U6,COUNTIF(Q6:U6,0)+1)</f>
        <v>115116</v>
      </c>
      <c r="W6" s="233" t="s">
        <v>2419</v>
      </c>
      <c r="X6" s="233" t="s">
        <v>579</v>
      </c>
      <c r="Y6" s="66" t="s">
        <v>52</v>
      </c>
      <c r="Z6" s="66" t="s">
        <v>52</v>
      </c>
      <c r="AA6" s="67"/>
      <c r="AB6" s="66" t="s">
        <v>52</v>
      </c>
    </row>
    <row r="7" spans="1:28" ht="29.1" customHeight="1" x14ac:dyDescent="0.3">
      <c r="A7" s="65" t="s">
        <v>615</v>
      </c>
      <c r="B7" s="233" t="s">
        <v>611</v>
      </c>
      <c r="C7" s="233" t="s">
        <v>612</v>
      </c>
      <c r="D7" s="234" t="s">
        <v>321</v>
      </c>
      <c r="E7" s="235">
        <v>0</v>
      </c>
      <c r="F7" s="233" t="s">
        <v>52</v>
      </c>
      <c r="G7" s="69">
        <v>0</v>
      </c>
      <c r="H7" s="233" t="s">
        <v>3071</v>
      </c>
      <c r="I7" s="69">
        <v>0</v>
      </c>
      <c r="J7" s="233" t="s">
        <v>52</v>
      </c>
      <c r="K7" s="69">
        <v>0</v>
      </c>
      <c r="L7" s="233" t="s">
        <v>52</v>
      </c>
      <c r="M7" s="98">
        <v>0</v>
      </c>
      <c r="N7" s="233" t="s">
        <v>52</v>
      </c>
      <c r="O7" s="98">
        <v>0</v>
      </c>
      <c r="P7" s="69">
        <v>0</v>
      </c>
      <c r="Q7" s="69">
        <v>0</v>
      </c>
      <c r="R7" s="69">
        <v>68088</v>
      </c>
      <c r="S7" s="69">
        <v>0</v>
      </c>
      <c r="T7" s="69">
        <v>0</v>
      </c>
      <c r="U7" s="69">
        <v>0</v>
      </c>
      <c r="V7" s="69">
        <f>SMALL(Q7:U7,COUNTIF(Q7:U7,0)+1)</f>
        <v>68088</v>
      </c>
      <c r="W7" s="233" t="s">
        <v>2420</v>
      </c>
      <c r="X7" s="233" t="s">
        <v>579</v>
      </c>
      <c r="Y7" s="66" t="s">
        <v>52</v>
      </c>
      <c r="Z7" s="66" t="s">
        <v>52</v>
      </c>
      <c r="AA7" s="67"/>
      <c r="AB7" s="66" t="s">
        <v>52</v>
      </c>
    </row>
    <row r="8" spans="1:28" ht="29.1" customHeight="1" x14ac:dyDescent="0.3">
      <c r="A8" s="65" t="s">
        <v>628</v>
      </c>
      <c r="B8" s="233" t="s">
        <v>623</v>
      </c>
      <c r="C8" s="233" t="s">
        <v>627</v>
      </c>
      <c r="D8" s="234" t="s">
        <v>321</v>
      </c>
      <c r="E8" s="235">
        <v>0</v>
      </c>
      <c r="F8" s="233" t="s">
        <v>52</v>
      </c>
      <c r="G8" s="69">
        <v>0</v>
      </c>
      <c r="H8" s="233" t="s">
        <v>3072</v>
      </c>
      <c r="I8" s="69">
        <v>0</v>
      </c>
      <c r="J8" s="233" t="s">
        <v>52</v>
      </c>
      <c r="K8" s="69">
        <v>0</v>
      </c>
      <c r="L8" s="233" t="s">
        <v>52</v>
      </c>
      <c r="M8" s="98">
        <v>0</v>
      </c>
      <c r="N8" s="233" t="s">
        <v>52</v>
      </c>
      <c r="O8" s="98">
        <v>0</v>
      </c>
      <c r="P8" s="69">
        <v>0</v>
      </c>
      <c r="Q8" s="69">
        <v>0</v>
      </c>
      <c r="R8" s="69">
        <v>6733</v>
      </c>
      <c r="S8" s="69">
        <v>0</v>
      </c>
      <c r="T8" s="69">
        <v>0</v>
      </c>
      <c r="U8" s="69">
        <v>0</v>
      </c>
      <c r="V8" s="69">
        <f>SMALL(Q8:U8,COUNTIF(Q8:U8,0)+1)</f>
        <v>6733</v>
      </c>
      <c r="W8" s="233" t="s">
        <v>2421</v>
      </c>
      <c r="X8" s="233" t="s">
        <v>579</v>
      </c>
      <c r="Y8" s="66" t="s">
        <v>52</v>
      </c>
      <c r="Z8" s="66" t="s">
        <v>52</v>
      </c>
      <c r="AA8" s="67"/>
      <c r="AB8" s="66" t="s">
        <v>52</v>
      </c>
    </row>
    <row r="9" spans="1:28" ht="29.1" customHeight="1" x14ac:dyDescent="0.3">
      <c r="A9" s="65" t="s">
        <v>642</v>
      </c>
      <c r="B9" s="233" t="s">
        <v>638</v>
      </c>
      <c r="C9" s="233" t="s">
        <v>639</v>
      </c>
      <c r="D9" s="234" t="s">
        <v>321</v>
      </c>
      <c r="E9" s="235">
        <v>0</v>
      </c>
      <c r="F9" s="233" t="s">
        <v>52</v>
      </c>
      <c r="G9" s="69">
        <v>0</v>
      </c>
      <c r="H9" s="233" t="s">
        <v>3072</v>
      </c>
      <c r="I9" s="69">
        <v>0</v>
      </c>
      <c r="J9" s="233" t="s">
        <v>52</v>
      </c>
      <c r="K9" s="69">
        <v>0</v>
      </c>
      <c r="L9" s="233" t="s">
        <v>52</v>
      </c>
      <c r="M9" s="98">
        <v>0</v>
      </c>
      <c r="N9" s="233" t="s">
        <v>52</v>
      </c>
      <c r="O9" s="98">
        <v>0</v>
      </c>
      <c r="P9" s="69">
        <v>0</v>
      </c>
      <c r="Q9" s="69">
        <v>0</v>
      </c>
      <c r="R9" s="69">
        <v>1370</v>
      </c>
      <c r="S9" s="69">
        <v>0</v>
      </c>
      <c r="T9" s="69">
        <v>0</v>
      </c>
      <c r="U9" s="69">
        <v>0</v>
      </c>
      <c r="V9" s="69">
        <f>SMALL(Q9:U9,COUNTIF(Q9:U9,0)+1)</f>
        <v>1370</v>
      </c>
      <c r="W9" s="233" t="s">
        <v>2422</v>
      </c>
      <c r="X9" s="233" t="s">
        <v>579</v>
      </c>
      <c r="Y9" s="66" t="s">
        <v>52</v>
      </c>
      <c r="Z9" s="66" t="s">
        <v>52</v>
      </c>
      <c r="AA9" s="67"/>
      <c r="AB9" s="66" t="s">
        <v>52</v>
      </c>
    </row>
    <row r="10" spans="1:28" ht="29.1" customHeight="1" x14ac:dyDescent="0.3">
      <c r="A10" s="65" t="s">
        <v>885</v>
      </c>
      <c r="B10" s="233" t="s">
        <v>883</v>
      </c>
      <c r="C10" s="233" t="s">
        <v>884</v>
      </c>
      <c r="D10" s="234" t="s">
        <v>193</v>
      </c>
      <c r="E10" s="235">
        <v>0</v>
      </c>
      <c r="F10" s="233" t="s">
        <v>52</v>
      </c>
      <c r="G10" s="69">
        <v>30000</v>
      </c>
      <c r="H10" s="233" t="s">
        <v>2423</v>
      </c>
      <c r="I10" s="69">
        <v>29000</v>
      </c>
      <c r="J10" s="233" t="s">
        <v>2424</v>
      </c>
      <c r="K10" s="69">
        <v>0</v>
      </c>
      <c r="L10" s="233" t="s">
        <v>52</v>
      </c>
      <c r="M10" s="98">
        <v>0</v>
      </c>
      <c r="N10" s="233" t="s">
        <v>52</v>
      </c>
      <c r="O10" s="98">
        <f>SMALL(E10:M10,COUNTIF(E10:M10,0)+1)</f>
        <v>29000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0</v>
      </c>
      <c r="W10" s="233" t="s">
        <v>2425</v>
      </c>
      <c r="X10" s="233" t="s">
        <v>52</v>
      </c>
      <c r="Y10" s="66" t="s">
        <v>52</v>
      </c>
      <c r="Z10" s="66" t="s">
        <v>52</v>
      </c>
      <c r="AA10" s="67"/>
      <c r="AB10" s="66" t="s">
        <v>52</v>
      </c>
    </row>
    <row r="11" spans="1:28" ht="29.1" customHeight="1" x14ac:dyDescent="0.3">
      <c r="A11" s="65" t="s">
        <v>936</v>
      </c>
      <c r="B11" s="233" t="s">
        <v>934</v>
      </c>
      <c r="C11" s="233" t="s">
        <v>935</v>
      </c>
      <c r="D11" s="234" t="s">
        <v>193</v>
      </c>
      <c r="E11" s="235">
        <v>0</v>
      </c>
      <c r="F11" s="233" t="s">
        <v>52</v>
      </c>
      <c r="G11" s="69">
        <v>40000</v>
      </c>
      <c r="H11" s="233" t="s">
        <v>2423</v>
      </c>
      <c r="I11" s="69">
        <v>37000</v>
      </c>
      <c r="J11" s="233" t="s">
        <v>2426</v>
      </c>
      <c r="K11" s="69">
        <v>36000</v>
      </c>
      <c r="L11" s="233" t="s">
        <v>2467</v>
      </c>
      <c r="M11" s="98">
        <v>0</v>
      </c>
      <c r="N11" s="233" t="s">
        <v>52</v>
      </c>
      <c r="O11" s="98">
        <f>SMALL(E11:M11,COUNTIF(E11:M11,0)+1)</f>
        <v>36000</v>
      </c>
      <c r="P11" s="69">
        <v>0</v>
      </c>
      <c r="Q11" s="69">
        <v>0</v>
      </c>
      <c r="R11" s="69">
        <v>0</v>
      </c>
      <c r="S11" s="69">
        <v>0</v>
      </c>
      <c r="T11" s="69">
        <v>0</v>
      </c>
      <c r="U11" s="69">
        <v>0</v>
      </c>
      <c r="V11" s="69">
        <v>0</v>
      </c>
      <c r="W11" s="233" t="s">
        <v>2427</v>
      </c>
      <c r="X11" s="233" t="s">
        <v>52</v>
      </c>
      <c r="Y11" s="66" t="s">
        <v>52</v>
      </c>
      <c r="Z11" s="66" t="s">
        <v>52</v>
      </c>
      <c r="AA11" s="67"/>
      <c r="AB11" s="66" t="s">
        <v>52</v>
      </c>
    </row>
    <row r="12" spans="1:28" ht="29.1" customHeight="1" x14ac:dyDescent="0.3">
      <c r="A12" s="65" t="s">
        <v>895</v>
      </c>
      <c r="B12" s="233" t="s">
        <v>891</v>
      </c>
      <c r="C12" s="233" t="s">
        <v>892</v>
      </c>
      <c r="D12" s="234" t="s">
        <v>893</v>
      </c>
      <c r="E12" s="235">
        <v>0</v>
      </c>
      <c r="F12" s="233" t="s">
        <v>52</v>
      </c>
      <c r="G12" s="69">
        <v>11556</v>
      </c>
      <c r="H12" s="233" t="s">
        <v>3073</v>
      </c>
      <c r="I12" s="69">
        <v>11556</v>
      </c>
      <c r="J12" s="233" t="s">
        <v>2428</v>
      </c>
      <c r="K12" s="69">
        <v>11287</v>
      </c>
      <c r="L12" s="233" t="s">
        <v>3074</v>
      </c>
      <c r="M12" s="98">
        <v>0</v>
      </c>
      <c r="N12" s="233" t="s">
        <v>52</v>
      </c>
      <c r="O12" s="98">
        <f>SMALL(E12:M12,COUNTIF(E12:M12,0)+1)</f>
        <v>11287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233" t="s">
        <v>2429</v>
      </c>
      <c r="X12" s="233" t="s">
        <v>52</v>
      </c>
      <c r="Y12" s="66" t="s">
        <v>52</v>
      </c>
      <c r="Z12" s="66" t="s">
        <v>52</v>
      </c>
      <c r="AA12" s="67"/>
      <c r="AB12" s="66" t="s">
        <v>52</v>
      </c>
    </row>
    <row r="13" spans="1:28" ht="29.1" customHeight="1" x14ac:dyDescent="0.3">
      <c r="A13" s="65" t="s">
        <v>585</v>
      </c>
      <c r="B13" s="233" t="s">
        <v>582</v>
      </c>
      <c r="C13" s="233" t="s">
        <v>583</v>
      </c>
      <c r="D13" s="234" t="s">
        <v>584</v>
      </c>
      <c r="E13" s="235">
        <v>0</v>
      </c>
      <c r="F13" s="233" t="s">
        <v>52</v>
      </c>
      <c r="G13" s="69">
        <v>1400</v>
      </c>
      <c r="H13" s="233" t="s">
        <v>2430</v>
      </c>
      <c r="I13" s="69">
        <v>1391</v>
      </c>
      <c r="J13" s="233" t="s">
        <v>2431</v>
      </c>
      <c r="K13" s="69">
        <v>1625</v>
      </c>
      <c r="L13" s="233" t="s">
        <v>2432</v>
      </c>
      <c r="M13" s="98">
        <v>0</v>
      </c>
      <c r="N13" s="233" t="s">
        <v>52</v>
      </c>
      <c r="O13" s="98">
        <f>SMALL(E13:M13,COUNTIF(E13:M13,0)+1)</f>
        <v>1391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69">
        <v>0</v>
      </c>
      <c r="W13" s="233" t="s">
        <v>2433</v>
      </c>
      <c r="X13" s="233" t="s">
        <v>52</v>
      </c>
      <c r="Y13" s="66" t="s">
        <v>52</v>
      </c>
      <c r="Z13" s="66" t="s">
        <v>52</v>
      </c>
      <c r="AA13" s="67"/>
      <c r="AB13" s="66" t="s">
        <v>52</v>
      </c>
    </row>
    <row r="14" spans="1:28" ht="29.1" customHeight="1" x14ac:dyDescent="0.3">
      <c r="A14" s="65" t="s">
        <v>646</v>
      </c>
      <c r="B14" s="233" t="s">
        <v>644</v>
      </c>
      <c r="C14" s="233" t="s">
        <v>645</v>
      </c>
      <c r="D14" s="234" t="s">
        <v>584</v>
      </c>
      <c r="E14" s="235">
        <v>0</v>
      </c>
      <c r="F14" s="233" t="s">
        <v>52</v>
      </c>
      <c r="G14" s="69">
        <v>1518</v>
      </c>
      <c r="H14" s="233" t="s">
        <v>2430</v>
      </c>
      <c r="I14" s="69">
        <v>1509</v>
      </c>
      <c r="J14" s="233" t="s">
        <v>2431</v>
      </c>
      <c r="K14" s="69">
        <v>1699</v>
      </c>
      <c r="L14" s="233" t="s">
        <v>2432</v>
      </c>
      <c r="M14" s="98">
        <v>0</v>
      </c>
      <c r="N14" s="233" t="s">
        <v>52</v>
      </c>
      <c r="O14" s="98">
        <f>SMALL(E14:M14,COUNTIF(E14:M14,0)+1)</f>
        <v>1509</v>
      </c>
      <c r="P14" s="69">
        <v>0</v>
      </c>
      <c r="Q14" s="69">
        <v>0</v>
      </c>
      <c r="R14" s="69">
        <v>0</v>
      </c>
      <c r="S14" s="69">
        <v>0</v>
      </c>
      <c r="T14" s="69">
        <v>0</v>
      </c>
      <c r="U14" s="69">
        <v>0</v>
      </c>
      <c r="V14" s="69">
        <v>0</v>
      </c>
      <c r="W14" s="233" t="s">
        <v>2434</v>
      </c>
      <c r="X14" s="233" t="s">
        <v>52</v>
      </c>
      <c r="Y14" s="66" t="s">
        <v>52</v>
      </c>
      <c r="Z14" s="66" t="s">
        <v>52</v>
      </c>
      <c r="AA14" s="67"/>
      <c r="AB14" s="66" t="s">
        <v>52</v>
      </c>
    </row>
    <row r="15" spans="1:28" ht="29.1" customHeight="1" x14ac:dyDescent="0.3">
      <c r="A15" s="65" t="s">
        <v>657</v>
      </c>
      <c r="B15" s="233" t="s">
        <v>653</v>
      </c>
      <c r="C15" s="233" t="s">
        <v>654</v>
      </c>
      <c r="D15" s="234" t="s">
        <v>321</v>
      </c>
      <c r="E15" s="235">
        <v>0</v>
      </c>
      <c r="F15" s="233" t="s">
        <v>52</v>
      </c>
      <c r="G15" s="69">
        <v>0</v>
      </c>
      <c r="H15" s="233" t="s">
        <v>3072</v>
      </c>
      <c r="I15" s="69">
        <v>0</v>
      </c>
      <c r="J15" s="233" t="s">
        <v>52</v>
      </c>
      <c r="K15" s="69">
        <v>0</v>
      </c>
      <c r="L15" s="233" t="s">
        <v>52</v>
      </c>
      <c r="M15" s="98">
        <v>0</v>
      </c>
      <c r="N15" s="233" t="s">
        <v>52</v>
      </c>
      <c r="O15" s="98">
        <v>0</v>
      </c>
      <c r="P15" s="69">
        <v>0</v>
      </c>
      <c r="Q15" s="69">
        <v>0</v>
      </c>
      <c r="R15" s="69">
        <v>134000</v>
      </c>
      <c r="S15" s="69">
        <v>0</v>
      </c>
      <c r="T15" s="69">
        <v>0</v>
      </c>
      <c r="U15" s="69">
        <v>0</v>
      </c>
      <c r="V15" s="69">
        <f>SMALL(Q15:U15,COUNTIF(Q15:U15,0)+1)</f>
        <v>134000</v>
      </c>
      <c r="W15" s="233" t="s">
        <v>2435</v>
      </c>
      <c r="X15" s="233" t="s">
        <v>579</v>
      </c>
      <c r="Y15" s="66" t="s">
        <v>52</v>
      </c>
      <c r="Z15" s="66" t="s">
        <v>52</v>
      </c>
      <c r="AA15" s="67"/>
      <c r="AB15" s="66" t="s">
        <v>52</v>
      </c>
    </row>
    <row r="16" spans="1:28" ht="29.1" customHeight="1" x14ac:dyDescent="0.3">
      <c r="A16" s="65" t="s">
        <v>1036</v>
      </c>
      <c r="B16" s="233" t="s">
        <v>91</v>
      </c>
      <c r="C16" s="233" t="s">
        <v>92</v>
      </c>
      <c r="D16" s="234" t="s">
        <v>734</v>
      </c>
      <c r="E16" s="235">
        <v>1111</v>
      </c>
      <c r="F16" s="233" t="s">
        <v>52</v>
      </c>
      <c r="G16" s="69">
        <v>1172</v>
      </c>
      <c r="H16" s="233" t="s">
        <v>2436</v>
      </c>
      <c r="I16" s="69">
        <v>1238</v>
      </c>
      <c r="J16" s="233" t="s">
        <v>2437</v>
      </c>
      <c r="K16" s="69">
        <v>1175</v>
      </c>
      <c r="L16" s="233" t="s">
        <v>2438</v>
      </c>
      <c r="M16" s="98">
        <v>0</v>
      </c>
      <c r="N16" s="233" t="s">
        <v>52</v>
      </c>
      <c r="O16" s="98">
        <f t="shared" ref="O16:O41" si="0">SMALL(E16:M16,COUNTIF(E16:M16,0)+1)</f>
        <v>1111</v>
      </c>
      <c r="P16" s="69">
        <v>0</v>
      </c>
      <c r="Q16" s="69">
        <v>0</v>
      </c>
      <c r="R16" s="69">
        <v>0</v>
      </c>
      <c r="S16" s="69">
        <v>0</v>
      </c>
      <c r="T16" s="69">
        <v>0</v>
      </c>
      <c r="U16" s="69">
        <v>0</v>
      </c>
      <c r="V16" s="69">
        <v>0</v>
      </c>
      <c r="W16" s="233" t="s">
        <v>2439</v>
      </c>
      <c r="X16" s="233" t="s">
        <v>52</v>
      </c>
      <c r="Y16" s="66" t="s">
        <v>52</v>
      </c>
      <c r="Z16" s="66" t="s">
        <v>52</v>
      </c>
      <c r="AA16" s="67"/>
      <c r="AB16" s="66" t="s">
        <v>52</v>
      </c>
    </row>
    <row r="17" spans="1:28" ht="29.1" customHeight="1" x14ac:dyDescent="0.3">
      <c r="A17" s="65" t="s">
        <v>1042</v>
      </c>
      <c r="B17" s="233" t="s">
        <v>91</v>
      </c>
      <c r="C17" s="233" t="s">
        <v>96</v>
      </c>
      <c r="D17" s="234" t="s">
        <v>734</v>
      </c>
      <c r="E17" s="235">
        <v>1264</v>
      </c>
      <c r="F17" s="233" t="s">
        <v>52</v>
      </c>
      <c r="G17" s="69">
        <v>1535</v>
      </c>
      <c r="H17" s="233" t="s">
        <v>2436</v>
      </c>
      <c r="I17" s="69">
        <v>1422</v>
      </c>
      <c r="J17" s="233" t="s">
        <v>2437</v>
      </c>
      <c r="K17" s="69">
        <v>1385</v>
      </c>
      <c r="L17" s="233" t="s">
        <v>2438</v>
      </c>
      <c r="M17" s="98">
        <v>0</v>
      </c>
      <c r="N17" s="233" t="s">
        <v>52</v>
      </c>
      <c r="O17" s="98">
        <f t="shared" si="0"/>
        <v>1264</v>
      </c>
      <c r="P17" s="69">
        <v>0</v>
      </c>
      <c r="Q17" s="69">
        <v>0</v>
      </c>
      <c r="R17" s="69">
        <v>0</v>
      </c>
      <c r="S17" s="69">
        <v>0</v>
      </c>
      <c r="T17" s="69">
        <v>0</v>
      </c>
      <c r="U17" s="69">
        <v>0</v>
      </c>
      <c r="V17" s="69">
        <v>0</v>
      </c>
      <c r="W17" s="233" t="s">
        <v>2440</v>
      </c>
      <c r="X17" s="233" t="s">
        <v>52</v>
      </c>
      <c r="Y17" s="66" t="s">
        <v>52</v>
      </c>
      <c r="Z17" s="66" t="s">
        <v>52</v>
      </c>
      <c r="AA17" s="67"/>
      <c r="AB17" s="66" t="s">
        <v>52</v>
      </c>
    </row>
    <row r="18" spans="1:28" ht="29.1" customHeight="1" x14ac:dyDescent="0.3">
      <c r="A18" s="65" t="s">
        <v>1048</v>
      </c>
      <c r="B18" s="233" t="s">
        <v>91</v>
      </c>
      <c r="C18" s="233" t="s">
        <v>100</v>
      </c>
      <c r="D18" s="234" t="s">
        <v>734</v>
      </c>
      <c r="E18" s="235">
        <v>2909</v>
      </c>
      <c r="F18" s="233" t="s">
        <v>52</v>
      </c>
      <c r="G18" s="69">
        <v>3274</v>
      </c>
      <c r="H18" s="233" t="s">
        <v>2436</v>
      </c>
      <c r="I18" s="69">
        <v>3269</v>
      </c>
      <c r="J18" s="233" t="s">
        <v>2437</v>
      </c>
      <c r="K18" s="69">
        <v>3348</v>
      </c>
      <c r="L18" s="233" t="s">
        <v>2438</v>
      </c>
      <c r="M18" s="98">
        <v>0</v>
      </c>
      <c r="N18" s="233" t="s">
        <v>52</v>
      </c>
      <c r="O18" s="98">
        <f t="shared" si="0"/>
        <v>2909</v>
      </c>
      <c r="P18" s="69">
        <v>0</v>
      </c>
      <c r="Q18" s="69">
        <v>0</v>
      </c>
      <c r="R18" s="69">
        <v>0</v>
      </c>
      <c r="S18" s="69">
        <v>0</v>
      </c>
      <c r="T18" s="69">
        <v>0</v>
      </c>
      <c r="U18" s="69">
        <v>0</v>
      </c>
      <c r="V18" s="69">
        <v>0</v>
      </c>
      <c r="W18" s="233" t="s">
        <v>2441</v>
      </c>
      <c r="X18" s="233" t="s">
        <v>52</v>
      </c>
      <c r="Y18" s="66" t="s">
        <v>52</v>
      </c>
      <c r="Z18" s="66" t="s">
        <v>52</v>
      </c>
      <c r="AA18" s="67"/>
      <c r="AB18" s="66" t="s">
        <v>52</v>
      </c>
    </row>
    <row r="19" spans="1:28" ht="29.1" customHeight="1" x14ac:dyDescent="0.3">
      <c r="A19" s="65" t="s">
        <v>1165</v>
      </c>
      <c r="B19" s="233" t="s">
        <v>91</v>
      </c>
      <c r="C19" s="233" t="s">
        <v>1164</v>
      </c>
      <c r="D19" s="234" t="s">
        <v>734</v>
      </c>
      <c r="E19" s="235">
        <v>6310</v>
      </c>
      <c r="F19" s="233" t="s">
        <v>52</v>
      </c>
      <c r="G19" s="69">
        <v>6905</v>
      </c>
      <c r="H19" s="233" t="s">
        <v>2436</v>
      </c>
      <c r="I19" s="69">
        <v>7111</v>
      </c>
      <c r="J19" s="233" t="s">
        <v>2437</v>
      </c>
      <c r="K19" s="69">
        <v>6645</v>
      </c>
      <c r="L19" s="233" t="s">
        <v>2438</v>
      </c>
      <c r="M19" s="98">
        <v>0</v>
      </c>
      <c r="N19" s="233" t="s">
        <v>52</v>
      </c>
      <c r="O19" s="98">
        <f t="shared" si="0"/>
        <v>6310</v>
      </c>
      <c r="P19" s="69">
        <v>0</v>
      </c>
      <c r="Q19" s="69">
        <v>0</v>
      </c>
      <c r="R19" s="69">
        <v>0</v>
      </c>
      <c r="S19" s="69">
        <v>0</v>
      </c>
      <c r="T19" s="69">
        <v>0</v>
      </c>
      <c r="U19" s="69">
        <v>0</v>
      </c>
      <c r="V19" s="69">
        <v>0</v>
      </c>
      <c r="W19" s="233" t="s">
        <v>2442</v>
      </c>
      <c r="X19" s="233" t="s">
        <v>52</v>
      </c>
      <c r="Y19" s="66" t="s">
        <v>52</v>
      </c>
      <c r="Z19" s="66" t="s">
        <v>52</v>
      </c>
      <c r="AA19" s="67"/>
      <c r="AB19" s="66" t="s">
        <v>52</v>
      </c>
    </row>
    <row r="20" spans="1:28" ht="29.1" customHeight="1" x14ac:dyDescent="0.3">
      <c r="A20" s="65" t="s">
        <v>1054</v>
      </c>
      <c r="B20" s="233" t="s">
        <v>91</v>
      </c>
      <c r="C20" s="233" t="s">
        <v>251</v>
      </c>
      <c r="D20" s="234" t="s">
        <v>734</v>
      </c>
      <c r="E20" s="235">
        <v>8577</v>
      </c>
      <c r="F20" s="233" t="s">
        <v>52</v>
      </c>
      <c r="G20" s="69">
        <v>9307</v>
      </c>
      <c r="H20" s="233" t="s">
        <v>2436</v>
      </c>
      <c r="I20" s="69">
        <v>9679</v>
      </c>
      <c r="J20" s="233" t="s">
        <v>2437</v>
      </c>
      <c r="K20" s="69">
        <v>9337</v>
      </c>
      <c r="L20" s="233" t="s">
        <v>2438</v>
      </c>
      <c r="M20" s="98">
        <v>0</v>
      </c>
      <c r="N20" s="233" t="s">
        <v>52</v>
      </c>
      <c r="O20" s="98">
        <f t="shared" si="0"/>
        <v>8577</v>
      </c>
      <c r="P20" s="69">
        <v>0</v>
      </c>
      <c r="Q20" s="69">
        <v>0</v>
      </c>
      <c r="R20" s="69">
        <v>0</v>
      </c>
      <c r="S20" s="69">
        <v>0</v>
      </c>
      <c r="T20" s="69">
        <v>0</v>
      </c>
      <c r="U20" s="69">
        <v>0</v>
      </c>
      <c r="V20" s="69">
        <v>0</v>
      </c>
      <c r="W20" s="233" t="s">
        <v>2443</v>
      </c>
      <c r="X20" s="233" t="s">
        <v>52</v>
      </c>
      <c r="Y20" s="66" t="s">
        <v>52</v>
      </c>
      <c r="Z20" s="66" t="s">
        <v>52</v>
      </c>
      <c r="AA20" s="67"/>
      <c r="AB20" s="66" t="s">
        <v>52</v>
      </c>
    </row>
    <row r="21" spans="1:28" ht="29.1" customHeight="1" x14ac:dyDescent="0.3">
      <c r="A21" s="65" t="s">
        <v>754</v>
      </c>
      <c r="B21" s="233" t="s">
        <v>126</v>
      </c>
      <c r="C21" s="233" t="s">
        <v>127</v>
      </c>
      <c r="D21" s="234" t="s">
        <v>734</v>
      </c>
      <c r="E21" s="235">
        <v>1992</v>
      </c>
      <c r="F21" s="233" t="s">
        <v>52</v>
      </c>
      <c r="G21" s="69">
        <v>1992</v>
      </c>
      <c r="H21" s="233" t="s">
        <v>2444</v>
      </c>
      <c r="I21" s="69">
        <v>2599</v>
      </c>
      <c r="J21" s="233" t="s">
        <v>2445</v>
      </c>
      <c r="K21" s="69">
        <v>2054</v>
      </c>
      <c r="L21" s="233" t="s">
        <v>2446</v>
      </c>
      <c r="M21" s="98">
        <v>0</v>
      </c>
      <c r="N21" s="233" t="s">
        <v>52</v>
      </c>
      <c r="O21" s="98">
        <f t="shared" si="0"/>
        <v>1992</v>
      </c>
      <c r="P21" s="69">
        <v>0</v>
      </c>
      <c r="Q21" s="69">
        <v>0</v>
      </c>
      <c r="R21" s="69">
        <v>0</v>
      </c>
      <c r="S21" s="69">
        <v>0</v>
      </c>
      <c r="T21" s="69">
        <v>0</v>
      </c>
      <c r="U21" s="69">
        <v>0</v>
      </c>
      <c r="V21" s="69">
        <v>0</v>
      </c>
      <c r="W21" s="233" t="s">
        <v>2447</v>
      </c>
      <c r="X21" s="233" t="s">
        <v>52</v>
      </c>
      <c r="Y21" s="66" t="s">
        <v>52</v>
      </c>
      <c r="Z21" s="66" t="s">
        <v>52</v>
      </c>
      <c r="AA21" s="67"/>
      <c r="AB21" s="66" t="s">
        <v>52</v>
      </c>
    </row>
    <row r="22" spans="1:28" ht="29.1" customHeight="1" x14ac:dyDescent="0.3">
      <c r="A22" s="65" t="s">
        <v>762</v>
      </c>
      <c r="B22" s="233" t="s">
        <v>126</v>
      </c>
      <c r="C22" s="233" t="s">
        <v>131</v>
      </c>
      <c r="D22" s="234" t="s">
        <v>734</v>
      </c>
      <c r="E22" s="235">
        <v>8627</v>
      </c>
      <c r="F22" s="233" t="s">
        <v>52</v>
      </c>
      <c r="G22" s="69">
        <v>9188</v>
      </c>
      <c r="H22" s="233" t="s">
        <v>2444</v>
      </c>
      <c r="I22" s="69">
        <v>11120</v>
      </c>
      <c r="J22" s="233" t="s">
        <v>2445</v>
      </c>
      <c r="K22" s="69">
        <v>8706</v>
      </c>
      <c r="L22" s="233" t="s">
        <v>2446</v>
      </c>
      <c r="M22" s="98">
        <v>0</v>
      </c>
      <c r="N22" s="233" t="s">
        <v>52</v>
      </c>
      <c r="O22" s="98">
        <f t="shared" si="0"/>
        <v>8627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0</v>
      </c>
      <c r="W22" s="233" t="s">
        <v>2448</v>
      </c>
      <c r="X22" s="233" t="s">
        <v>52</v>
      </c>
      <c r="Y22" s="66" t="s">
        <v>52</v>
      </c>
      <c r="Z22" s="66" t="s">
        <v>52</v>
      </c>
      <c r="AA22" s="67"/>
      <c r="AB22" s="66" t="s">
        <v>52</v>
      </c>
    </row>
    <row r="23" spans="1:28" ht="29.1" customHeight="1" x14ac:dyDescent="0.3">
      <c r="A23" s="65" t="s">
        <v>1089</v>
      </c>
      <c r="B23" s="233" t="s">
        <v>1060</v>
      </c>
      <c r="C23" s="233" t="s">
        <v>387</v>
      </c>
      <c r="D23" s="234" t="s">
        <v>734</v>
      </c>
      <c r="E23" s="235">
        <v>2138</v>
      </c>
      <c r="F23" s="233" t="s">
        <v>52</v>
      </c>
      <c r="G23" s="69">
        <v>2238</v>
      </c>
      <c r="H23" s="233" t="s">
        <v>2436</v>
      </c>
      <c r="I23" s="69">
        <v>2270</v>
      </c>
      <c r="J23" s="233" t="s">
        <v>2449</v>
      </c>
      <c r="K23" s="69">
        <v>2635</v>
      </c>
      <c r="L23" s="233" t="s">
        <v>2450</v>
      </c>
      <c r="M23" s="98">
        <v>0</v>
      </c>
      <c r="N23" s="233" t="s">
        <v>52</v>
      </c>
      <c r="O23" s="98">
        <f t="shared" si="0"/>
        <v>2138</v>
      </c>
      <c r="P23" s="69">
        <v>0</v>
      </c>
      <c r="Q23" s="69">
        <v>0</v>
      </c>
      <c r="R23" s="69">
        <v>0</v>
      </c>
      <c r="S23" s="69">
        <v>0</v>
      </c>
      <c r="T23" s="69">
        <v>0</v>
      </c>
      <c r="U23" s="69">
        <v>0</v>
      </c>
      <c r="V23" s="69">
        <v>0</v>
      </c>
      <c r="W23" s="233" t="s">
        <v>2451</v>
      </c>
      <c r="X23" s="233" t="s">
        <v>52</v>
      </c>
      <c r="Y23" s="66" t="s">
        <v>52</v>
      </c>
      <c r="Z23" s="66" t="s">
        <v>52</v>
      </c>
      <c r="AA23" s="67"/>
      <c r="AB23" s="66" t="s">
        <v>52</v>
      </c>
    </row>
    <row r="24" spans="1:28" ht="29.1" customHeight="1" x14ac:dyDescent="0.3">
      <c r="A24" s="65" t="s">
        <v>1061</v>
      </c>
      <c r="B24" s="233" t="s">
        <v>1060</v>
      </c>
      <c r="C24" s="233" t="s">
        <v>212</v>
      </c>
      <c r="D24" s="234" t="s">
        <v>734</v>
      </c>
      <c r="E24" s="235">
        <v>2892</v>
      </c>
      <c r="F24" s="233" t="s">
        <v>52</v>
      </c>
      <c r="G24" s="69">
        <v>3010</v>
      </c>
      <c r="H24" s="233" t="s">
        <v>2436</v>
      </c>
      <c r="I24" s="69">
        <v>3080</v>
      </c>
      <c r="J24" s="233" t="s">
        <v>2449</v>
      </c>
      <c r="K24" s="69">
        <v>3564</v>
      </c>
      <c r="L24" s="233" t="s">
        <v>2450</v>
      </c>
      <c r="M24" s="98">
        <v>0</v>
      </c>
      <c r="N24" s="233" t="s">
        <v>52</v>
      </c>
      <c r="O24" s="98">
        <f t="shared" si="0"/>
        <v>2892</v>
      </c>
      <c r="P24" s="69">
        <v>0</v>
      </c>
      <c r="Q24" s="69">
        <v>0</v>
      </c>
      <c r="R24" s="69">
        <v>0</v>
      </c>
      <c r="S24" s="69">
        <v>0</v>
      </c>
      <c r="T24" s="69">
        <v>0</v>
      </c>
      <c r="U24" s="69">
        <v>0</v>
      </c>
      <c r="V24" s="69">
        <v>0</v>
      </c>
      <c r="W24" s="233" t="s">
        <v>2452</v>
      </c>
      <c r="X24" s="233" t="s">
        <v>52</v>
      </c>
      <c r="Y24" s="66" t="s">
        <v>52</v>
      </c>
      <c r="Z24" s="66" t="s">
        <v>52</v>
      </c>
      <c r="AA24" s="67"/>
      <c r="AB24" s="66" t="s">
        <v>52</v>
      </c>
    </row>
    <row r="25" spans="1:28" ht="29.1" customHeight="1" x14ac:dyDescent="0.3">
      <c r="A25" s="65" t="s">
        <v>1068</v>
      </c>
      <c r="B25" s="233" t="s">
        <v>1060</v>
      </c>
      <c r="C25" s="233" t="s">
        <v>114</v>
      </c>
      <c r="D25" s="234" t="s">
        <v>734</v>
      </c>
      <c r="E25" s="235">
        <v>2831</v>
      </c>
      <c r="F25" s="233" t="s">
        <v>52</v>
      </c>
      <c r="G25" s="69">
        <v>3072</v>
      </c>
      <c r="H25" s="233" t="s">
        <v>2436</v>
      </c>
      <c r="I25" s="69">
        <v>3002</v>
      </c>
      <c r="J25" s="233" t="s">
        <v>2449</v>
      </c>
      <c r="K25" s="69">
        <v>3489</v>
      </c>
      <c r="L25" s="233" t="s">
        <v>2450</v>
      </c>
      <c r="M25" s="98">
        <v>0</v>
      </c>
      <c r="N25" s="233" t="s">
        <v>52</v>
      </c>
      <c r="O25" s="98">
        <f t="shared" si="0"/>
        <v>2831</v>
      </c>
      <c r="P25" s="69">
        <v>0</v>
      </c>
      <c r="Q25" s="69">
        <v>0</v>
      </c>
      <c r="R25" s="69">
        <v>0</v>
      </c>
      <c r="S25" s="69">
        <v>0</v>
      </c>
      <c r="T25" s="69">
        <v>0</v>
      </c>
      <c r="U25" s="69">
        <v>0</v>
      </c>
      <c r="V25" s="69">
        <v>0</v>
      </c>
      <c r="W25" s="233" t="s">
        <v>2453</v>
      </c>
      <c r="X25" s="233" t="s">
        <v>52</v>
      </c>
      <c r="Y25" s="66" t="s">
        <v>52</v>
      </c>
      <c r="Z25" s="66" t="s">
        <v>52</v>
      </c>
      <c r="AA25" s="67"/>
      <c r="AB25" s="66" t="s">
        <v>52</v>
      </c>
    </row>
    <row r="26" spans="1:28" ht="29.1" customHeight="1" x14ac:dyDescent="0.3">
      <c r="A26" s="65" t="s">
        <v>1075</v>
      </c>
      <c r="B26" s="233" t="s">
        <v>1060</v>
      </c>
      <c r="C26" s="233" t="s">
        <v>118</v>
      </c>
      <c r="D26" s="234" t="s">
        <v>734</v>
      </c>
      <c r="E26" s="235">
        <v>5031</v>
      </c>
      <c r="F26" s="233" t="s">
        <v>52</v>
      </c>
      <c r="G26" s="69">
        <v>5418</v>
      </c>
      <c r="H26" s="233" t="s">
        <v>2436</v>
      </c>
      <c r="I26" s="69">
        <v>5372</v>
      </c>
      <c r="J26" s="233" t="s">
        <v>2449</v>
      </c>
      <c r="K26" s="69">
        <v>6200</v>
      </c>
      <c r="L26" s="233" t="s">
        <v>2450</v>
      </c>
      <c r="M26" s="98">
        <v>0</v>
      </c>
      <c r="N26" s="233" t="s">
        <v>52</v>
      </c>
      <c r="O26" s="98">
        <f t="shared" si="0"/>
        <v>5031</v>
      </c>
      <c r="P26" s="69">
        <v>0</v>
      </c>
      <c r="Q26" s="69">
        <v>0</v>
      </c>
      <c r="R26" s="69">
        <v>0</v>
      </c>
      <c r="S26" s="69">
        <v>0</v>
      </c>
      <c r="T26" s="69">
        <v>0</v>
      </c>
      <c r="U26" s="69">
        <v>0</v>
      </c>
      <c r="V26" s="69">
        <v>0</v>
      </c>
      <c r="W26" s="233" t="s">
        <v>2454</v>
      </c>
      <c r="X26" s="233" t="s">
        <v>52</v>
      </c>
      <c r="Y26" s="66" t="s">
        <v>52</v>
      </c>
      <c r="Z26" s="66" t="s">
        <v>52</v>
      </c>
      <c r="AA26" s="67"/>
      <c r="AB26" s="66" t="s">
        <v>52</v>
      </c>
    </row>
    <row r="27" spans="1:28" ht="29.1" customHeight="1" x14ac:dyDescent="0.3">
      <c r="A27" s="65" t="s">
        <v>1082</v>
      </c>
      <c r="B27" s="233" t="s">
        <v>1060</v>
      </c>
      <c r="C27" s="233" t="s">
        <v>122</v>
      </c>
      <c r="D27" s="234" t="s">
        <v>734</v>
      </c>
      <c r="E27" s="235">
        <v>26476</v>
      </c>
      <c r="F27" s="233" t="s">
        <v>52</v>
      </c>
      <c r="G27" s="69">
        <v>27625</v>
      </c>
      <c r="H27" s="233" t="s">
        <v>2436</v>
      </c>
      <c r="I27" s="69">
        <v>28886</v>
      </c>
      <c r="J27" s="233" t="s">
        <v>2449</v>
      </c>
      <c r="K27" s="69">
        <v>30431</v>
      </c>
      <c r="L27" s="233" t="s">
        <v>2450</v>
      </c>
      <c r="M27" s="98">
        <v>0</v>
      </c>
      <c r="N27" s="233" t="s">
        <v>52</v>
      </c>
      <c r="O27" s="98">
        <f t="shared" si="0"/>
        <v>26476</v>
      </c>
      <c r="P27" s="69">
        <v>0</v>
      </c>
      <c r="Q27" s="69">
        <v>0</v>
      </c>
      <c r="R27" s="69">
        <v>0</v>
      </c>
      <c r="S27" s="69">
        <v>0</v>
      </c>
      <c r="T27" s="69">
        <v>0</v>
      </c>
      <c r="U27" s="69">
        <v>0</v>
      </c>
      <c r="V27" s="69">
        <v>0</v>
      </c>
      <c r="W27" s="233" t="s">
        <v>2455</v>
      </c>
      <c r="X27" s="233" t="s">
        <v>52</v>
      </c>
      <c r="Y27" s="66" t="s">
        <v>52</v>
      </c>
      <c r="Z27" s="66" t="s">
        <v>52</v>
      </c>
      <c r="AA27" s="67"/>
      <c r="AB27" s="66" t="s">
        <v>52</v>
      </c>
    </row>
    <row r="28" spans="1:28" ht="29.1" customHeight="1" x14ac:dyDescent="0.3">
      <c r="A28" s="65" t="s">
        <v>735</v>
      </c>
      <c r="B28" s="233" t="s">
        <v>104</v>
      </c>
      <c r="C28" s="233" t="s">
        <v>733</v>
      </c>
      <c r="D28" s="234" t="s">
        <v>734</v>
      </c>
      <c r="E28" s="235">
        <v>11932</v>
      </c>
      <c r="F28" s="233" t="s">
        <v>52</v>
      </c>
      <c r="G28" s="69">
        <v>12712</v>
      </c>
      <c r="H28" s="233" t="s">
        <v>2436</v>
      </c>
      <c r="I28" s="69">
        <v>12806</v>
      </c>
      <c r="J28" s="233" t="s">
        <v>2449</v>
      </c>
      <c r="K28" s="69">
        <v>14253</v>
      </c>
      <c r="L28" s="233" t="s">
        <v>2450</v>
      </c>
      <c r="M28" s="98">
        <v>0</v>
      </c>
      <c r="N28" s="233" t="s">
        <v>52</v>
      </c>
      <c r="O28" s="98">
        <f t="shared" si="0"/>
        <v>11932</v>
      </c>
      <c r="P28" s="69">
        <v>0</v>
      </c>
      <c r="Q28" s="69">
        <v>0</v>
      </c>
      <c r="R28" s="69">
        <v>0</v>
      </c>
      <c r="S28" s="69">
        <v>0</v>
      </c>
      <c r="T28" s="69">
        <v>0</v>
      </c>
      <c r="U28" s="69">
        <v>0</v>
      </c>
      <c r="V28" s="69">
        <v>0</v>
      </c>
      <c r="W28" s="233" t="s">
        <v>2456</v>
      </c>
      <c r="X28" s="233" t="s">
        <v>52</v>
      </c>
      <c r="Y28" s="66" t="s">
        <v>52</v>
      </c>
      <c r="Z28" s="66" t="s">
        <v>52</v>
      </c>
      <c r="AA28" s="67"/>
      <c r="AB28" s="66" t="s">
        <v>52</v>
      </c>
    </row>
    <row r="29" spans="1:28" ht="29.1" customHeight="1" x14ac:dyDescent="0.3">
      <c r="A29" s="65" t="s">
        <v>746</v>
      </c>
      <c r="B29" s="233" t="s">
        <v>104</v>
      </c>
      <c r="C29" s="233" t="s">
        <v>109</v>
      </c>
      <c r="D29" s="234" t="s">
        <v>734</v>
      </c>
      <c r="E29" s="235">
        <v>24083</v>
      </c>
      <c r="F29" s="233" t="s">
        <v>52</v>
      </c>
      <c r="G29" s="69">
        <v>0</v>
      </c>
      <c r="H29" s="233" t="s">
        <v>52</v>
      </c>
      <c r="I29" s="69">
        <v>25847</v>
      </c>
      <c r="J29" s="233" t="s">
        <v>2449</v>
      </c>
      <c r="K29" s="69">
        <v>0</v>
      </c>
      <c r="L29" s="233" t="s">
        <v>52</v>
      </c>
      <c r="M29" s="98">
        <v>0</v>
      </c>
      <c r="N29" s="233" t="s">
        <v>52</v>
      </c>
      <c r="O29" s="98">
        <f t="shared" si="0"/>
        <v>24083</v>
      </c>
      <c r="P29" s="69">
        <v>0</v>
      </c>
      <c r="Q29" s="69">
        <v>0</v>
      </c>
      <c r="R29" s="69">
        <v>0</v>
      </c>
      <c r="S29" s="69">
        <v>0</v>
      </c>
      <c r="T29" s="69">
        <v>0</v>
      </c>
      <c r="U29" s="69">
        <v>0</v>
      </c>
      <c r="V29" s="69">
        <v>0</v>
      </c>
      <c r="W29" s="233" t="s">
        <v>2457</v>
      </c>
      <c r="X29" s="233" t="s">
        <v>52</v>
      </c>
      <c r="Y29" s="66" t="s">
        <v>52</v>
      </c>
      <c r="Z29" s="66" t="s">
        <v>52</v>
      </c>
      <c r="AA29" s="67"/>
      <c r="AB29" s="66" t="s">
        <v>52</v>
      </c>
    </row>
    <row r="30" spans="1:28" ht="29.1" customHeight="1" x14ac:dyDescent="0.3">
      <c r="A30" s="65" t="s">
        <v>1030</v>
      </c>
      <c r="B30" s="233" t="s">
        <v>424</v>
      </c>
      <c r="C30" s="233" t="s">
        <v>425</v>
      </c>
      <c r="D30" s="234" t="s">
        <v>734</v>
      </c>
      <c r="E30" s="235">
        <v>515</v>
      </c>
      <c r="F30" s="233" t="s">
        <v>52</v>
      </c>
      <c r="G30" s="69">
        <v>541</v>
      </c>
      <c r="H30" s="233" t="s">
        <v>2458</v>
      </c>
      <c r="I30" s="69">
        <v>742</v>
      </c>
      <c r="J30" s="233" t="s">
        <v>2437</v>
      </c>
      <c r="K30" s="69">
        <v>559</v>
      </c>
      <c r="L30" s="233" t="s">
        <v>2450</v>
      </c>
      <c r="M30" s="98">
        <v>0</v>
      </c>
      <c r="N30" s="233" t="s">
        <v>52</v>
      </c>
      <c r="O30" s="98">
        <f t="shared" si="0"/>
        <v>515</v>
      </c>
      <c r="P30" s="69">
        <v>0</v>
      </c>
      <c r="Q30" s="69">
        <v>0</v>
      </c>
      <c r="R30" s="69">
        <v>0</v>
      </c>
      <c r="S30" s="69">
        <v>0</v>
      </c>
      <c r="T30" s="69">
        <v>0</v>
      </c>
      <c r="U30" s="69">
        <v>0</v>
      </c>
      <c r="V30" s="69">
        <v>0</v>
      </c>
      <c r="W30" s="233" t="s">
        <v>2459</v>
      </c>
      <c r="X30" s="233" t="s">
        <v>52</v>
      </c>
      <c r="Y30" s="66" t="s">
        <v>52</v>
      </c>
      <c r="Z30" s="66" t="s">
        <v>52</v>
      </c>
      <c r="AA30" s="67"/>
      <c r="AB30" s="66" t="s">
        <v>52</v>
      </c>
    </row>
    <row r="31" spans="1:28" ht="29.1" customHeight="1" x14ac:dyDescent="0.3">
      <c r="A31" s="65" t="s">
        <v>1024</v>
      </c>
      <c r="B31" s="233" t="s">
        <v>424</v>
      </c>
      <c r="C31" s="233" t="s">
        <v>382</v>
      </c>
      <c r="D31" s="234" t="s">
        <v>734</v>
      </c>
      <c r="E31" s="235">
        <v>847</v>
      </c>
      <c r="F31" s="233" t="s">
        <v>52</v>
      </c>
      <c r="G31" s="69">
        <v>823</v>
      </c>
      <c r="H31" s="233" t="s">
        <v>2458</v>
      </c>
      <c r="I31" s="69">
        <v>1165</v>
      </c>
      <c r="J31" s="233" t="s">
        <v>2437</v>
      </c>
      <c r="K31" s="69">
        <v>846</v>
      </c>
      <c r="L31" s="233" t="s">
        <v>2450</v>
      </c>
      <c r="M31" s="98">
        <v>0</v>
      </c>
      <c r="N31" s="233" t="s">
        <v>52</v>
      </c>
      <c r="O31" s="98">
        <f t="shared" si="0"/>
        <v>823</v>
      </c>
      <c r="P31" s="69">
        <v>0</v>
      </c>
      <c r="Q31" s="69">
        <v>0</v>
      </c>
      <c r="R31" s="69">
        <v>0</v>
      </c>
      <c r="S31" s="69">
        <v>0</v>
      </c>
      <c r="T31" s="69">
        <v>0</v>
      </c>
      <c r="U31" s="69">
        <v>0</v>
      </c>
      <c r="V31" s="69">
        <v>0</v>
      </c>
      <c r="W31" s="233" t="s">
        <v>2460</v>
      </c>
      <c r="X31" s="233" t="s">
        <v>52</v>
      </c>
      <c r="Y31" s="66" t="s">
        <v>52</v>
      </c>
      <c r="Z31" s="66" t="s">
        <v>52</v>
      </c>
      <c r="AA31" s="67"/>
      <c r="AB31" s="66" t="s">
        <v>52</v>
      </c>
    </row>
    <row r="32" spans="1:28" ht="29.1" customHeight="1" x14ac:dyDescent="0.3">
      <c r="A32" s="65" t="s">
        <v>900</v>
      </c>
      <c r="B32" s="233" t="s">
        <v>898</v>
      </c>
      <c r="C32" s="233" t="s">
        <v>899</v>
      </c>
      <c r="D32" s="234" t="s">
        <v>877</v>
      </c>
      <c r="E32" s="235">
        <v>0</v>
      </c>
      <c r="F32" s="233" t="s">
        <v>52</v>
      </c>
      <c r="G32" s="69">
        <v>748503</v>
      </c>
      <c r="H32" s="233" t="s">
        <v>2461</v>
      </c>
      <c r="I32" s="69">
        <v>571557</v>
      </c>
      <c r="J32" s="233" t="s">
        <v>2462</v>
      </c>
      <c r="K32" s="69">
        <v>577844</v>
      </c>
      <c r="L32" s="233" t="s">
        <v>3075</v>
      </c>
      <c r="M32" s="98">
        <v>0</v>
      </c>
      <c r="N32" s="233" t="s">
        <v>52</v>
      </c>
      <c r="O32" s="98">
        <f t="shared" si="0"/>
        <v>571557</v>
      </c>
      <c r="P32" s="69">
        <v>0</v>
      </c>
      <c r="Q32" s="69">
        <v>0</v>
      </c>
      <c r="R32" s="69">
        <v>0</v>
      </c>
      <c r="S32" s="69">
        <v>0</v>
      </c>
      <c r="T32" s="69">
        <v>0</v>
      </c>
      <c r="U32" s="69">
        <v>0</v>
      </c>
      <c r="V32" s="69">
        <v>0</v>
      </c>
      <c r="W32" s="233" t="s">
        <v>2463</v>
      </c>
      <c r="X32" s="233" t="s">
        <v>52</v>
      </c>
      <c r="Y32" s="66" t="s">
        <v>52</v>
      </c>
      <c r="Z32" s="66" t="s">
        <v>52</v>
      </c>
      <c r="AA32" s="67"/>
      <c r="AB32" s="66" t="s">
        <v>52</v>
      </c>
    </row>
    <row r="33" spans="1:28" ht="29.1" customHeight="1" x14ac:dyDescent="0.3">
      <c r="A33" s="65" t="s">
        <v>932</v>
      </c>
      <c r="B33" s="233" t="s">
        <v>929</v>
      </c>
      <c r="C33" s="233" t="s">
        <v>930</v>
      </c>
      <c r="D33" s="234" t="s">
        <v>931</v>
      </c>
      <c r="E33" s="235">
        <v>0</v>
      </c>
      <c r="F33" s="233" t="s">
        <v>52</v>
      </c>
      <c r="G33" s="69">
        <v>164</v>
      </c>
      <c r="H33" s="233" t="s">
        <v>2464</v>
      </c>
      <c r="I33" s="69">
        <v>164</v>
      </c>
      <c r="J33" s="233" t="s">
        <v>2423</v>
      </c>
      <c r="K33" s="69">
        <v>189</v>
      </c>
      <c r="L33" s="233" t="s">
        <v>3076</v>
      </c>
      <c r="M33" s="98">
        <v>0</v>
      </c>
      <c r="N33" s="233" t="s">
        <v>52</v>
      </c>
      <c r="O33" s="98">
        <f t="shared" si="0"/>
        <v>164</v>
      </c>
      <c r="P33" s="69">
        <v>0</v>
      </c>
      <c r="Q33" s="69">
        <v>0</v>
      </c>
      <c r="R33" s="69">
        <v>0</v>
      </c>
      <c r="S33" s="69">
        <v>0</v>
      </c>
      <c r="T33" s="69">
        <v>0</v>
      </c>
      <c r="U33" s="69">
        <v>0</v>
      </c>
      <c r="V33" s="69">
        <v>0</v>
      </c>
      <c r="W33" s="233" t="s">
        <v>2465</v>
      </c>
      <c r="X33" s="233" t="s">
        <v>52</v>
      </c>
      <c r="Y33" s="66" t="s">
        <v>52</v>
      </c>
      <c r="Z33" s="66" t="s">
        <v>52</v>
      </c>
      <c r="AA33" s="67"/>
      <c r="AB33" s="66" t="s">
        <v>52</v>
      </c>
    </row>
    <row r="34" spans="1:28" ht="29.1" customHeight="1" x14ac:dyDescent="0.3">
      <c r="A34" s="65" t="s">
        <v>920</v>
      </c>
      <c r="B34" s="233" t="s">
        <v>918</v>
      </c>
      <c r="C34" s="233" t="s">
        <v>919</v>
      </c>
      <c r="D34" s="234" t="s">
        <v>893</v>
      </c>
      <c r="E34" s="235">
        <v>0</v>
      </c>
      <c r="F34" s="233" t="s">
        <v>52</v>
      </c>
      <c r="G34" s="69">
        <v>1790</v>
      </c>
      <c r="H34" s="233" t="s">
        <v>2466</v>
      </c>
      <c r="I34" s="69">
        <v>0</v>
      </c>
      <c r="J34" s="233" t="s">
        <v>52</v>
      </c>
      <c r="K34" s="69">
        <v>1610</v>
      </c>
      <c r="L34" s="233" t="s">
        <v>3077</v>
      </c>
      <c r="M34" s="98">
        <v>0</v>
      </c>
      <c r="N34" s="233" t="s">
        <v>52</v>
      </c>
      <c r="O34" s="98">
        <f t="shared" si="0"/>
        <v>1610</v>
      </c>
      <c r="P34" s="69">
        <v>0</v>
      </c>
      <c r="Q34" s="69">
        <v>0</v>
      </c>
      <c r="R34" s="69">
        <v>0</v>
      </c>
      <c r="S34" s="69">
        <v>0</v>
      </c>
      <c r="T34" s="69">
        <v>0</v>
      </c>
      <c r="U34" s="69">
        <v>0</v>
      </c>
      <c r="V34" s="69">
        <v>0</v>
      </c>
      <c r="W34" s="233" t="s">
        <v>2468</v>
      </c>
      <c r="X34" s="233" t="s">
        <v>52</v>
      </c>
      <c r="Y34" s="66" t="s">
        <v>52</v>
      </c>
      <c r="Z34" s="66" t="s">
        <v>52</v>
      </c>
      <c r="AA34" s="67"/>
      <c r="AB34" s="66" t="s">
        <v>52</v>
      </c>
    </row>
    <row r="35" spans="1:28" ht="29.1" customHeight="1" x14ac:dyDescent="0.3">
      <c r="A35" s="65" t="s">
        <v>1142</v>
      </c>
      <c r="B35" s="233" t="s">
        <v>1141</v>
      </c>
      <c r="C35" s="233" t="s">
        <v>142</v>
      </c>
      <c r="D35" s="234" t="s">
        <v>237</v>
      </c>
      <c r="E35" s="235">
        <v>170000</v>
      </c>
      <c r="F35" s="233" t="s">
        <v>52</v>
      </c>
      <c r="G35" s="69">
        <v>0</v>
      </c>
      <c r="H35" s="233" t="s">
        <v>52</v>
      </c>
      <c r="I35" s="69">
        <v>0</v>
      </c>
      <c r="J35" s="233" t="s">
        <v>52</v>
      </c>
      <c r="K35" s="69">
        <v>170000</v>
      </c>
      <c r="L35" s="233" t="s">
        <v>2469</v>
      </c>
      <c r="M35" s="98">
        <v>230000</v>
      </c>
      <c r="N35" s="233" t="s">
        <v>3078</v>
      </c>
      <c r="O35" s="98">
        <f t="shared" si="0"/>
        <v>170000</v>
      </c>
      <c r="P35" s="69">
        <v>0</v>
      </c>
      <c r="Q35" s="69">
        <v>0</v>
      </c>
      <c r="R35" s="69">
        <v>0</v>
      </c>
      <c r="S35" s="69">
        <v>0</v>
      </c>
      <c r="T35" s="69">
        <v>0</v>
      </c>
      <c r="U35" s="69">
        <v>0</v>
      </c>
      <c r="V35" s="69">
        <v>0</v>
      </c>
      <c r="W35" s="233" t="s">
        <v>2470</v>
      </c>
      <c r="X35" s="233" t="s">
        <v>52</v>
      </c>
      <c r="Y35" s="66" t="s">
        <v>52</v>
      </c>
      <c r="Z35" s="66" t="s">
        <v>52</v>
      </c>
      <c r="AA35" s="67"/>
      <c r="AB35" s="66" t="s">
        <v>52</v>
      </c>
    </row>
    <row r="36" spans="1:28" ht="29.1" customHeight="1" x14ac:dyDescent="0.3">
      <c r="A36" s="65" t="s">
        <v>1146</v>
      </c>
      <c r="B36" s="233" t="s">
        <v>1144</v>
      </c>
      <c r="C36" s="233" t="s">
        <v>1145</v>
      </c>
      <c r="D36" s="234" t="s">
        <v>237</v>
      </c>
      <c r="E36" s="235">
        <v>370000</v>
      </c>
      <c r="F36" s="233" t="s">
        <v>52</v>
      </c>
      <c r="G36" s="69">
        <v>0</v>
      </c>
      <c r="H36" s="233" t="s">
        <v>52</v>
      </c>
      <c r="I36" s="69">
        <v>0</v>
      </c>
      <c r="J36" s="233" t="s">
        <v>52</v>
      </c>
      <c r="K36" s="69">
        <v>470000</v>
      </c>
      <c r="L36" s="233" t="s">
        <v>2471</v>
      </c>
      <c r="M36" s="98">
        <v>0</v>
      </c>
      <c r="N36" s="233" t="s">
        <v>52</v>
      </c>
      <c r="O36" s="98">
        <f t="shared" si="0"/>
        <v>370000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0</v>
      </c>
      <c r="W36" s="233" t="s">
        <v>2472</v>
      </c>
      <c r="X36" s="233" t="s">
        <v>52</v>
      </c>
      <c r="Y36" s="66" t="s">
        <v>52</v>
      </c>
      <c r="Z36" s="66" t="s">
        <v>52</v>
      </c>
      <c r="AA36" s="67"/>
      <c r="AB36" s="66" t="s">
        <v>52</v>
      </c>
    </row>
    <row r="37" spans="1:28" ht="29.1" customHeight="1" x14ac:dyDescent="0.3">
      <c r="A37" s="65" t="s">
        <v>1161</v>
      </c>
      <c r="B37" s="233" t="s">
        <v>1159</v>
      </c>
      <c r="C37" s="233" t="s">
        <v>1160</v>
      </c>
      <c r="D37" s="234" t="s">
        <v>137</v>
      </c>
      <c r="E37" s="235">
        <v>0</v>
      </c>
      <c r="F37" s="233" t="s">
        <v>52</v>
      </c>
      <c r="G37" s="69">
        <v>0</v>
      </c>
      <c r="H37" s="233" t="s">
        <v>52</v>
      </c>
      <c r="I37" s="69">
        <v>0</v>
      </c>
      <c r="J37" s="233" t="s">
        <v>52</v>
      </c>
      <c r="K37" s="69">
        <v>1660</v>
      </c>
      <c r="L37" s="233" t="s">
        <v>2477</v>
      </c>
      <c r="M37" s="98">
        <v>0</v>
      </c>
      <c r="N37" s="233" t="s">
        <v>52</v>
      </c>
      <c r="O37" s="98">
        <f t="shared" si="0"/>
        <v>1660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0</v>
      </c>
      <c r="W37" s="233" t="s">
        <v>2474</v>
      </c>
      <c r="X37" s="233" t="s">
        <v>52</v>
      </c>
      <c r="Y37" s="66" t="s">
        <v>52</v>
      </c>
      <c r="Z37" s="66" t="s">
        <v>52</v>
      </c>
      <c r="AA37" s="67"/>
      <c r="AB37" s="66" t="s">
        <v>52</v>
      </c>
    </row>
    <row r="38" spans="1:28" ht="29.1" customHeight="1" x14ac:dyDescent="0.3">
      <c r="A38" s="65" t="s">
        <v>798</v>
      </c>
      <c r="B38" s="233" t="s">
        <v>796</v>
      </c>
      <c r="C38" s="233" t="s">
        <v>797</v>
      </c>
      <c r="D38" s="234" t="s">
        <v>137</v>
      </c>
      <c r="E38" s="235">
        <v>0</v>
      </c>
      <c r="F38" s="233" t="s">
        <v>52</v>
      </c>
      <c r="G38" s="69">
        <v>1409</v>
      </c>
      <c r="H38" s="233" t="s">
        <v>2475</v>
      </c>
      <c r="I38" s="69">
        <v>1238</v>
      </c>
      <c r="J38" s="233" t="s">
        <v>2476</v>
      </c>
      <c r="K38" s="69">
        <v>1170</v>
      </c>
      <c r="L38" s="233" t="s">
        <v>3079</v>
      </c>
      <c r="M38" s="98">
        <v>0</v>
      </c>
      <c r="N38" s="233" t="s">
        <v>52</v>
      </c>
      <c r="O38" s="98">
        <f t="shared" si="0"/>
        <v>1170</v>
      </c>
      <c r="P38" s="69">
        <v>0</v>
      </c>
      <c r="Q38" s="69">
        <v>0</v>
      </c>
      <c r="R38" s="69">
        <v>0</v>
      </c>
      <c r="S38" s="69">
        <v>0</v>
      </c>
      <c r="T38" s="69">
        <v>0</v>
      </c>
      <c r="U38" s="69">
        <v>0</v>
      </c>
      <c r="V38" s="69">
        <v>0</v>
      </c>
      <c r="W38" s="233" t="s">
        <v>2478</v>
      </c>
      <c r="X38" s="233" t="s">
        <v>52</v>
      </c>
      <c r="Y38" s="66" t="s">
        <v>52</v>
      </c>
      <c r="Z38" s="66" t="s">
        <v>52</v>
      </c>
      <c r="AA38" s="67"/>
      <c r="AB38" s="66" t="s">
        <v>52</v>
      </c>
    </row>
    <row r="39" spans="1:28" ht="29.1" customHeight="1" x14ac:dyDescent="0.3">
      <c r="A39" s="65" t="s">
        <v>816</v>
      </c>
      <c r="B39" s="233" t="s">
        <v>814</v>
      </c>
      <c r="C39" s="233" t="s">
        <v>815</v>
      </c>
      <c r="D39" s="234" t="s">
        <v>171</v>
      </c>
      <c r="E39" s="235">
        <v>0</v>
      </c>
      <c r="F39" s="233" t="s">
        <v>52</v>
      </c>
      <c r="G39" s="69">
        <v>30.2</v>
      </c>
      <c r="H39" s="233" t="s">
        <v>2476</v>
      </c>
      <c r="I39" s="69">
        <v>25.2</v>
      </c>
      <c r="J39" s="233" t="s">
        <v>2466</v>
      </c>
      <c r="K39" s="69">
        <v>30</v>
      </c>
      <c r="L39" s="233" t="s">
        <v>2473</v>
      </c>
      <c r="M39" s="98">
        <v>0</v>
      </c>
      <c r="N39" s="233" t="s">
        <v>52</v>
      </c>
      <c r="O39" s="98">
        <f t="shared" si="0"/>
        <v>25.2</v>
      </c>
      <c r="P39" s="69">
        <v>0</v>
      </c>
      <c r="Q39" s="69">
        <v>0</v>
      </c>
      <c r="R39" s="69">
        <v>0</v>
      </c>
      <c r="S39" s="69">
        <v>0</v>
      </c>
      <c r="T39" s="69">
        <v>0</v>
      </c>
      <c r="U39" s="69">
        <v>0</v>
      </c>
      <c r="V39" s="69">
        <v>0</v>
      </c>
      <c r="W39" s="233" t="s">
        <v>2479</v>
      </c>
      <c r="X39" s="233" t="s">
        <v>52</v>
      </c>
      <c r="Y39" s="66" t="s">
        <v>52</v>
      </c>
      <c r="Z39" s="66" t="s">
        <v>52</v>
      </c>
      <c r="AA39" s="67"/>
      <c r="AB39" s="66" t="s">
        <v>52</v>
      </c>
    </row>
    <row r="40" spans="1:28" ht="29.1" customHeight="1" x14ac:dyDescent="0.3">
      <c r="A40" s="65" t="s">
        <v>820</v>
      </c>
      <c r="B40" s="233" t="s">
        <v>818</v>
      </c>
      <c r="C40" s="233" t="s">
        <v>819</v>
      </c>
      <c r="D40" s="234" t="s">
        <v>171</v>
      </c>
      <c r="E40" s="235">
        <v>0</v>
      </c>
      <c r="F40" s="233" t="s">
        <v>52</v>
      </c>
      <c r="G40" s="69">
        <v>10.98</v>
      </c>
      <c r="H40" s="233" t="s">
        <v>3080</v>
      </c>
      <c r="I40" s="69">
        <v>9.3000000000000007</v>
      </c>
      <c r="J40" s="233" t="s">
        <v>2466</v>
      </c>
      <c r="K40" s="69">
        <v>9.6</v>
      </c>
      <c r="L40" s="233" t="s">
        <v>2477</v>
      </c>
      <c r="M40" s="98">
        <v>0</v>
      </c>
      <c r="N40" s="233" t="s">
        <v>52</v>
      </c>
      <c r="O40" s="98">
        <f t="shared" si="0"/>
        <v>9.3000000000000007</v>
      </c>
      <c r="P40" s="69">
        <v>0</v>
      </c>
      <c r="Q40" s="69">
        <v>0</v>
      </c>
      <c r="R40" s="69">
        <v>0</v>
      </c>
      <c r="S40" s="69">
        <v>0</v>
      </c>
      <c r="T40" s="69">
        <v>0</v>
      </c>
      <c r="U40" s="69">
        <v>0</v>
      </c>
      <c r="V40" s="69">
        <v>0</v>
      </c>
      <c r="W40" s="233" t="s">
        <v>2480</v>
      </c>
      <c r="X40" s="233" t="s">
        <v>52</v>
      </c>
      <c r="Y40" s="66" t="s">
        <v>52</v>
      </c>
      <c r="Z40" s="66" t="s">
        <v>52</v>
      </c>
      <c r="AA40" s="67"/>
      <c r="AB40" s="66" t="s">
        <v>52</v>
      </c>
    </row>
    <row r="41" spans="1:28" ht="29.1" customHeight="1" x14ac:dyDescent="0.3">
      <c r="A41" s="65" t="s">
        <v>812</v>
      </c>
      <c r="B41" s="233" t="s">
        <v>810</v>
      </c>
      <c r="C41" s="233" t="s">
        <v>811</v>
      </c>
      <c r="D41" s="234" t="s">
        <v>137</v>
      </c>
      <c r="E41" s="235">
        <v>0</v>
      </c>
      <c r="F41" s="233" t="s">
        <v>52</v>
      </c>
      <c r="G41" s="69">
        <v>160</v>
      </c>
      <c r="H41" s="233" t="s">
        <v>3081</v>
      </c>
      <c r="I41" s="69">
        <v>160</v>
      </c>
      <c r="J41" s="233" t="s">
        <v>2481</v>
      </c>
      <c r="K41" s="69">
        <v>170</v>
      </c>
      <c r="L41" s="233" t="s">
        <v>2477</v>
      </c>
      <c r="M41" s="98">
        <v>0</v>
      </c>
      <c r="N41" s="233" t="s">
        <v>52</v>
      </c>
      <c r="O41" s="98">
        <f t="shared" si="0"/>
        <v>160</v>
      </c>
      <c r="P41" s="69">
        <v>0</v>
      </c>
      <c r="Q41" s="69">
        <v>0</v>
      </c>
      <c r="R41" s="69">
        <v>0</v>
      </c>
      <c r="S41" s="69">
        <v>0</v>
      </c>
      <c r="T41" s="69">
        <v>0</v>
      </c>
      <c r="U41" s="69">
        <v>0</v>
      </c>
      <c r="V41" s="69">
        <v>0</v>
      </c>
      <c r="W41" s="233" t="s">
        <v>2482</v>
      </c>
      <c r="X41" s="233" t="s">
        <v>52</v>
      </c>
      <c r="Y41" s="66" t="s">
        <v>52</v>
      </c>
      <c r="Z41" s="66" t="s">
        <v>52</v>
      </c>
      <c r="AA41" s="67"/>
      <c r="AB41" s="66" t="s">
        <v>52</v>
      </c>
    </row>
    <row r="42" spans="1:28" ht="29.1" customHeight="1" x14ac:dyDescent="0.3">
      <c r="A42" s="65" t="s">
        <v>1363</v>
      </c>
      <c r="B42" s="233" t="s">
        <v>334</v>
      </c>
      <c r="C42" s="233" t="s">
        <v>52</v>
      </c>
      <c r="D42" s="234" t="s">
        <v>171</v>
      </c>
      <c r="E42" s="235">
        <v>0</v>
      </c>
      <c r="F42" s="233" t="s">
        <v>52</v>
      </c>
      <c r="G42" s="69">
        <v>0</v>
      </c>
      <c r="H42" s="233" t="s">
        <v>52</v>
      </c>
      <c r="I42" s="69">
        <v>0</v>
      </c>
      <c r="J42" s="233"/>
      <c r="K42" s="69"/>
      <c r="L42" s="233"/>
      <c r="M42" s="98"/>
      <c r="N42" s="233" t="s">
        <v>52</v>
      </c>
      <c r="O42" s="98">
        <v>0</v>
      </c>
      <c r="P42" s="69">
        <v>0</v>
      </c>
      <c r="Q42" s="69">
        <v>0</v>
      </c>
      <c r="R42" s="69">
        <v>0</v>
      </c>
      <c r="S42" s="69">
        <v>0</v>
      </c>
      <c r="T42" s="69">
        <v>0</v>
      </c>
      <c r="U42" s="69">
        <v>0</v>
      </c>
      <c r="V42" s="69">
        <v>0</v>
      </c>
      <c r="W42" s="233" t="s">
        <v>2483</v>
      </c>
      <c r="X42" s="233" t="s">
        <v>52</v>
      </c>
      <c r="Y42" s="66" t="s">
        <v>52</v>
      </c>
      <c r="Z42" s="66" t="s">
        <v>52</v>
      </c>
      <c r="AA42" s="67"/>
      <c r="AB42" s="66" t="s">
        <v>52</v>
      </c>
    </row>
    <row r="43" spans="1:28" ht="29.1" customHeight="1" x14ac:dyDescent="0.3">
      <c r="A43" s="65" t="s">
        <v>802</v>
      </c>
      <c r="B43" s="233" t="s">
        <v>800</v>
      </c>
      <c r="C43" s="233" t="s">
        <v>801</v>
      </c>
      <c r="D43" s="234" t="s">
        <v>137</v>
      </c>
      <c r="E43" s="235">
        <v>0</v>
      </c>
      <c r="F43" s="233" t="s">
        <v>52</v>
      </c>
      <c r="G43" s="69">
        <v>120</v>
      </c>
      <c r="H43" s="233" t="s">
        <v>3081</v>
      </c>
      <c r="I43" s="69">
        <v>0</v>
      </c>
      <c r="J43" s="233" t="s">
        <v>52</v>
      </c>
      <c r="K43" s="69">
        <v>0</v>
      </c>
      <c r="L43" s="233" t="s">
        <v>52</v>
      </c>
      <c r="M43" s="98">
        <v>0</v>
      </c>
      <c r="N43" s="233" t="s">
        <v>52</v>
      </c>
      <c r="O43" s="98">
        <f t="shared" ref="O43:O68" si="1">SMALL(E43:M43,COUNTIF(E43:M43,0)+1)</f>
        <v>120</v>
      </c>
      <c r="P43" s="69">
        <v>0</v>
      </c>
      <c r="Q43" s="69">
        <v>0</v>
      </c>
      <c r="R43" s="69">
        <v>0</v>
      </c>
      <c r="S43" s="69">
        <v>0</v>
      </c>
      <c r="T43" s="69">
        <v>0</v>
      </c>
      <c r="U43" s="69">
        <v>0</v>
      </c>
      <c r="V43" s="69">
        <v>0</v>
      </c>
      <c r="W43" s="233" t="s">
        <v>2484</v>
      </c>
      <c r="X43" s="233" t="s">
        <v>52</v>
      </c>
      <c r="Y43" s="66" t="s">
        <v>52</v>
      </c>
      <c r="Z43" s="66" t="s">
        <v>52</v>
      </c>
      <c r="AA43" s="67"/>
      <c r="AB43" s="66" t="s">
        <v>52</v>
      </c>
    </row>
    <row r="44" spans="1:28" ht="29.1" customHeight="1" x14ac:dyDescent="0.3">
      <c r="A44" s="65" t="s">
        <v>1259</v>
      </c>
      <c r="B44" s="233" t="s">
        <v>225</v>
      </c>
      <c r="C44" s="233" t="s">
        <v>226</v>
      </c>
      <c r="D44" s="234" t="s">
        <v>137</v>
      </c>
      <c r="E44" s="235">
        <v>0</v>
      </c>
      <c r="F44" s="233" t="s">
        <v>52</v>
      </c>
      <c r="G44" s="69">
        <v>45000</v>
      </c>
      <c r="H44" s="233" t="s">
        <v>3082</v>
      </c>
      <c r="I44" s="69">
        <v>45000</v>
      </c>
      <c r="J44" s="233" t="s">
        <v>2485</v>
      </c>
      <c r="K44" s="69">
        <v>45000</v>
      </c>
      <c r="L44" s="233" t="s">
        <v>2486</v>
      </c>
      <c r="M44" s="98">
        <v>0</v>
      </c>
      <c r="N44" s="233" t="s">
        <v>52</v>
      </c>
      <c r="O44" s="98">
        <f t="shared" si="1"/>
        <v>45000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233" t="s">
        <v>2487</v>
      </c>
      <c r="X44" s="233" t="s">
        <v>52</v>
      </c>
      <c r="Y44" s="66" t="s">
        <v>52</v>
      </c>
      <c r="Z44" s="66" t="s">
        <v>52</v>
      </c>
      <c r="AA44" s="67"/>
      <c r="AB44" s="66" t="s">
        <v>52</v>
      </c>
    </row>
    <row r="45" spans="1:28" ht="29.1" customHeight="1" x14ac:dyDescent="0.3">
      <c r="A45" s="65" t="s">
        <v>1285</v>
      </c>
      <c r="B45" s="233" t="s">
        <v>135</v>
      </c>
      <c r="C45" s="233" t="s">
        <v>409</v>
      </c>
      <c r="D45" s="234" t="s">
        <v>137</v>
      </c>
      <c r="E45" s="235">
        <v>3360</v>
      </c>
      <c r="F45" s="233" t="s">
        <v>52</v>
      </c>
      <c r="G45" s="69">
        <v>3870</v>
      </c>
      <c r="H45" s="233" t="s">
        <v>2548</v>
      </c>
      <c r="I45" s="69">
        <v>3360</v>
      </c>
      <c r="J45" s="233" t="s">
        <v>2489</v>
      </c>
      <c r="K45" s="69">
        <v>7510</v>
      </c>
      <c r="L45" s="233" t="s">
        <v>2490</v>
      </c>
      <c r="M45" s="98">
        <v>0</v>
      </c>
      <c r="N45" s="233" t="s">
        <v>52</v>
      </c>
      <c r="O45" s="98">
        <f t="shared" si="1"/>
        <v>3360</v>
      </c>
      <c r="P45" s="69">
        <v>0</v>
      </c>
      <c r="Q45" s="69">
        <v>0</v>
      </c>
      <c r="R45" s="69">
        <v>0</v>
      </c>
      <c r="S45" s="69">
        <v>0</v>
      </c>
      <c r="T45" s="69">
        <v>0</v>
      </c>
      <c r="U45" s="69">
        <v>0</v>
      </c>
      <c r="V45" s="69">
        <v>0</v>
      </c>
      <c r="W45" s="233" t="s">
        <v>2491</v>
      </c>
      <c r="X45" s="233" t="s">
        <v>52</v>
      </c>
      <c r="Y45" s="66" t="s">
        <v>52</v>
      </c>
      <c r="Z45" s="66" t="s">
        <v>52</v>
      </c>
      <c r="AA45" s="67"/>
      <c r="AB45" s="66" t="s">
        <v>52</v>
      </c>
    </row>
    <row r="46" spans="1:28" ht="29.1" customHeight="1" x14ac:dyDescent="0.3">
      <c r="A46" s="65" t="s">
        <v>1290</v>
      </c>
      <c r="B46" s="233" t="s">
        <v>135</v>
      </c>
      <c r="C46" s="233" t="s">
        <v>136</v>
      </c>
      <c r="D46" s="234" t="s">
        <v>137</v>
      </c>
      <c r="E46" s="235">
        <v>0</v>
      </c>
      <c r="F46" s="233" t="s">
        <v>52</v>
      </c>
      <c r="G46" s="69">
        <v>7920</v>
      </c>
      <c r="H46" s="233" t="s">
        <v>2548</v>
      </c>
      <c r="I46" s="69">
        <v>7100</v>
      </c>
      <c r="J46" s="233" t="s">
        <v>2489</v>
      </c>
      <c r="K46" s="69">
        <v>14600</v>
      </c>
      <c r="L46" s="233" t="s">
        <v>2490</v>
      </c>
      <c r="M46" s="98">
        <v>0</v>
      </c>
      <c r="N46" s="233" t="s">
        <v>52</v>
      </c>
      <c r="O46" s="98">
        <f t="shared" si="1"/>
        <v>7100</v>
      </c>
      <c r="P46" s="69">
        <v>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233" t="s">
        <v>2492</v>
      </c>
      <c r="X46" s="233" t="s">
        <v>52</v>
      </c>
      <c r="Y46" s="66" t="s">
        <v>52</v>
      </c>
      <c r="Z46" s="66" t="s">
        <v>52</v>
      </c>
      <c r="AA46" s="67"/>
      <c r="AB46" s="66" t="s">
        <v>52</v>
      </c>
    </row>
    <row r="47" spans="1:28" ht="29.1" customHeight="1" x14ac:dyDescent="0.3">
      <c r="A47" s="65" t="s">
        <v>1275</v>
      </c>
      <c r="B47" s="233" t="s">
        <v>400</v>
      </c>
      <c r="C47" s="233" t="s">
        <v>401</v>
      </c>
      <c r="D47" s="234" t="s">
        <v>137</v>
      </c>
      <c r="E47" s="235">
        <v>0</v>
      </c>
      <c r="F47" s="233" t="s">
        <v>52</v>
      </c>
      <c r="G47" s="69">
        <v>650</v>
      </c>
      <c r="H47" s="233" t="s">
        <v>2548</v>
      </c>
      <c r="I47" s="69">
        <v>700</v>
      </c>
      <c r="J47" s="233" t="s">
        <v>2489</v>
      </c>
      <c r="K47" s="69">
        <v>650</v>
      </c>
      <c r="L47" s="233" t="s">
        <v>2490</v>
      </c>
      <c r="M47" s="98">
        <v>0</v>
      </c>
      <c r="N47" s="233" t="s">
        <v>52</v>
      </c>
      <c r="O47" s="98">
        <f t="shared" si="1"/>
        <v>650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233" t="s">
        <v>2493</v>
      </c>
      <c r="X47" s="233" t="s">
        <v>52</v>
      </c>
      <c r="Y47" s="66" t="s">
        <v>52</v>
      </c>
      <c r="Z47" s="66" t="s">
        <v>52</v>
      </c>
      <c r="AA47" s="67"/>
      <c r="AB47" s="66" t="s">
        <v>52</v>
      </c>
    </row>
    <row r="48" spans="1:28" ht="29.1" customHeight="1" x14ac:dyDescent="0.3">
      <c r="A48" s="65" t="s">
        <v>1280</v>
      </c>
      <c r="B48" s="233" t="s">
        <v>400</v>
      </c>
      <c r="C48" s="233" t="s">
        <v>405</v>
      </c>
      <c r="D48" s="234" t="s">
        <v>137</v>
      </c>
      <c r="E48" s="235">
        <v>0</v>
      </c>
      <c r="F48" s="233" t="s">
        <v>52</v>
      </c>
      <c r="G48" s="69">
        <v>920</v>
      </c>
      <c r="H48" s="233" t="s">
        <v>2548</v>
      </c>
      <c r="I48" s="69">
        <v>973</v>
      </c>
      <c r="J48" s="233" t="s">
        <v>2489</v>
      </c>
      <c r="K48" s="69">
        <v>1000</v>
      </c>
      <c r="L48" s="233" t="s">
        <v>2490</v>
      </c>
      <c r="M48" s="98">
        <v>0</v>
      </c>
      <c r="N48" s="233" t="s">
        <v>52</v>
      </c>
      <c r="O48" s="98">
        <f t="shared" si="1"/>
        <v>920</v>
      </c>
      <c r="P48" s="69">
        <v>0</v>
      </c>
      <c r="Q48" s="69">
        <v>0</v>
      </c>
      <c r="R48" s="69">
        <v>0</v>
      </c>
      <c r="S48" s="69">
        <v>0</v>
      </c>
      <c r="T48" s="69">
        <v>0</v>
      </c>
      <c r="U48" s="69">
        <v>0</v>
      </c>
      <c r="V48" s="69">
        <v>0</v>
      </c>
      <c r="W48" s="233" t="s">
        <v>2494</v>
      </c>
      <c r="X48" s="233" t="s">
        <v>52</v>
      </c>
      <c r="Y48" s="66" t="s">
        <v>52</v>
      </c>
      <c r="Z48" s="66" t="s">
        <v>52</v>
      </c>
      <c r="AA48" s="67"/>
      <c r="AB48" s="66" t="s">
        <v>52</v>
      </c>
    </row>
    <row r="49" spans="1:28" ht="29.1" customHeight="1" x14ac:dyDescent="0.3">
      <c r="A49" s="65" t="s">
        <v>1265</v>
      </c>
      <c r="B49" s="233" t="s">
        <v>465</v>
      </c>
      <c r="C49" s="233" t="s">
        <v>466</v>
      </c>
      <c r="D49" s="234" t="s">
        <v>137</v>
      </c>
      <c r="E49" s="235">
        <v>704</v>
      </c>
      <c r="F49" s="233" t="s">
        <v>52</v>
      </c>
      <c r="G49" s="69">
        <v>790</v>
      </c>
      <c r="H49" s="233" t="s">
        <v>2548</v>
      </c>
      <c r="I49" s="69">
        <v>845</v>
      </c>
      <c r="J49" s="233" t="s">
        <v>2489</v>
      </c>
      <c r="K49" s="69">
        <v>627</v>
      </c>
      <c r="L49" s="233" t="s">
        <v>2495</v>
      </c>
      <c r="M49" s="98">
        <v>0</v>
      </c>
      <c r="N49" s="233" t="s">
        <v>52</v>
      </c>
      <c r="O49" s="98">
        <f t="shared" si="1"/>
        <v>627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233" t="s">
        <v>2496</v>
      </c>
      <c r="X49" s="233" t="s">
        <v>52</v>
      </c>
      <c r="Y49" s="66" t="s">
        <v>52</v>
      </c>
      <c r="Z49" s="66" t="s">
        <v>52</v>
      </c>
      <c r="AA49" s="67"/>
      <c r="AB49" s="66" t="s">
        <v>52</v>
      </c>
    </row>
    <row r="50" spans="1:28" ht="29.1" customHeight="1" x14ac:dyDescent="0.3">
      <c r="A50" s="65" t="s">
        <v>1270</v>
      </c>
      <c r="B50" s="233" t="s">
        <v>465</v>
      </c>
      <c r="C50" s="233" t="s">
        <v>470</v>
      </c>
      <c r="D50" s="234" t="s">
        <v>137</v>
      </c>
      <c r="E50" s="235"/>
      <c r="F50" s="233" t="s">
        <v>52</v>
      </c>
      <c r="G50" s="69">
        <v>0</v>
      </c>
      <c r="H50" s="233" t="s">
        <v>52</v>
      </c>
      <c r="I50" s="69">
        <v>0</v>
      </c>
      <c r="J50" s="233" t="s">
        <v>52</v>
      </c>
      <c r="K50" s="69">
        <v>731</v>
      </c>
      <c r="L50" s="233" t="s">
        <v>2495</v>
      </c>
      <c r="M50" s="98">
        <v>0</v>
      </c>
      <c r="N50" s="233" t="s">
        <v>52</v>
      </c>
      <c r="O50" s="98">
        <f t="shared" si="1"/>
        <v>731</v>
      </c>
      <c r="P50" s="69">
        <v>0</v>
      </c>
      <c r="Q50" s="69">
        <v>0</v>
      </c>
      <c r="R50" s="69">
        <v>0</v>
      </c>
      <c r="S50" s="69">
        <v>0</v>
      </c>
      <c r="T50" s="69">
        <v>0</v>
      </c>
      <c r="U50" s="69">
        <v>0</v>
      </c>
      <c r="V50" s="69">
        <v>0</v>
      </c>
      <c r="W50" s="233" t="s">
        <v>2497</v>
      </c>
      <c r="X50" s="233" t="s">
        <v>52</v>
      </c>
      <c r="Y50" s="66" t="s">
        <v>52</v>
      </c>
      <c r="Z50" s="66" t="s">
        <v>52</v>
      </c>
      <c r="AA50" s="67"/>
      <c r="AB50" s="66" t="s">
        <v>52</v>
      </c>
    </row>
    <row r="51" spans="1:28" ht="29.1" customHeight="1" x14ac:dyDescent="0.3">
      <c r="A51" s="65" t="s">
        <v>495</v>
      </c>
      <c r="B51" s="233" t="s">
        <v>493</v>
      </c>
      <c r="C51" s="233" t="s">
        <v>494</v>
      </c>
      <c r="D51" s="234" t="s">
        <v>137</v>
      </c>
      <c r="E51" s="235">
        <v>0</v>
      </c>
      <c r="F51" s="233" t="s">
        <v>52</v>
      </c>
      <c r="G51" s="69">
        <v>290</v>
      </c>
      <c r="H51" s="233" t="s">
        <v>2548</v>
      </c>
      <c r="I51" s="69">
        <v>343</v>
      </c>
      <c r="J51" s="233" t="s">
        <v>2489</v>
      </c>
      <c r="K51" s="69">
        <v>240</v>
      </c>
      <c r="L51" s="233" t="s">
        <v>2495</v>
      </c>
      <c r="M51" s="98">
        <v>0</v>
      </c>
      <c r="N51" s="233" t="s">
        <v>52</v>
      </c>
      <c r="O51" s="98">
        <f t="shared" si="1"/>
        <v>240</v>
      </c>
      <c r="P51" s="69">
        <v>0</v>
      </c>
      <c r="Q51" s="69">
        <v>0</v>
      </c>
      <c r="R51" s="69">
        <v>0</v>
      </c>
      <c r="S51" s="69">
        <v>0</v>
      </c>
      <c r="T51" s="69">
        <v>0</v>
      </c>
      <c r="U51" s="69">
        <v>0</v>
      </c>
      <c r="V51" s="69">
        <v>0</v>
      </c>
      <c r="W51" s="233" t="s">
        <v>2498</v>
      </c>
      <c r="X51" s="233" t="s">
        <v>52</v>
      </c>
      <c r="Y51" s="66" t="s">
        <v>52</v>
      </c>
      <c r="Z51" s="66" t="s">
        <v>52</v>
      </c>
      <c r="AA51" s="67"/>
      <c r="AB51" s="66" t="s">
        <v>52</v>
      </c>
    </row>
    <row r="52" spans="1:28" ht="29.1" customHeight="1" x14ac:dyDescent="0.3">
      <c r="A52" s="65" t="s">
        <v>498</v>
      </c>
      <c r="B52" s="233" t="s">
        <v>493</v>
      </c>
      <c r="C52" s="233" t="s">
        <v>497</v>
      </c>
      <c r="D52" s="234" t="s">
        <v>137</v>
      </c>
      <c r="E52" s="235">
        <v>0</v>
      </c>
      <c r="F52" s="233" t="s">
        <v>52</v>
      </c>
      <c r="G52" s="69">
        <v>0</v>
      </c>
      <c r="H52" s="233" t="s">
        <v>52</v>
      </c>
      <c r="I52" s="69">
        <v>0</v>
      </c>
      <c r="J52" s="233" t="s">
        <v>52</v>
      </c>
      <c r="K52" s="69">
        <v>240</v>
      </c>
      <c r="L52" s="233" t="s">
        <v>2495</v>
      </c>
      <c r="M52" s="98">
        <v>0</v>
      </c>
      <c r="N52" s="233" t="s">
        <v>52</v>
      </c>
      <c r="O52" s="98">
        <f t="shared" si="1"/>
        <v>240</v>
      </c>
      <c r="P52" s="69">
        <v>0</v>
      </c>
      <c r="Q52" s="69">
        <v>0</v>
      </c>
      <c r="R52" s="69">
        <v>0</v>
      </c>
      <c r="S52" s="69">
        <v>0</v>
      </c>
      <c r="T52" s="69">
        <v>0</v>
      </c>
      <c r="U52" s="69">
        <v>0</v>
      </c>
      <c r="V52" s="69">
        <v>0</v>
      </c>
      <c r="W52" s="233" t="s">
        <v>2499</v>
      </c>
      <c r="X52" s="233" t="s">
        <v>52</v>
      </c>
      <c r="Y52" s="66" t="s">
        <v>52</v>
      </c>
      <c r="Z52" s="66" t="s">
        <v>52</v>
      </c>
      <c r="AA52" s="67"/>
      <c r="AB52" s="66" t="s">
        <v>52</v>
      </c>
    </row>
    <row r="53" spans="1:28" ht="29.1" customHeight="1" x14ac:dyDescent="0.3">
      <c r="A53" s="65" t="s">
        <v>415</v>
      </c>
      <c r="B53" s="233" t="s">
        <v>413</v>
      </c>
      <c r="C53" s="233" t="s">
        <v>414</v>
      </c>
      <c r="D53" s="234" t="s">
        <v>137</v>
      </c>
      <c r="E53" s="235">
        <v>0</v>
      </c>
      <c r="F53" s="233" t="s">
        <v>52</v>
      </c>
      <c r="G53" s="69">
        <v>0</v>
      </c>
      <c r="H53" s="233" t="s">
        <v>52</v>
      </c>
      <c r="I53" s="69">
        <v>452</v>
      </c>
      <c r="J53" s="233" t="s">
        <v>2489</v>
      </c>
      <c r="K53" s="69">
        <v>400</v>
      </c>
      <c r="L53" s="233" t="s">
        <v>2490</v>
      </c>
      <c r="M53" s="98">
        <v>0</v>
      </c>
      <c r="N53" s="233" t="s">
        <v>52</v>
      </c>
      <c r="O53" s="98">
        <f t="shared" si="1"/>
        <v>400</v>
      </c>
      <c r="P53" s="69">
        <v>0</v>
      </c>
      <c r="Q53" s="69">
        <v>0</v>
      </c>
      <c r="R53" s="69">
        <v>0</v>
      </c>
      <c r="S53" s="69">
        <v>0</v>
      </c>
      <c r="T53" s="69">
        <v>0</v>
      </c>
      <c r="U53" s="69">
        <v>0</v>
      </c>
      <c r="V53" s="69">
        <v>0</v>
      </c>
      <c r="W53" s="233" t="s">
        <v>2500</v>
      </c>
      <c r="X53" s="233" t="s">
        <v>52</v>
      </c>
      <c r="Y53" s="66" t="s">
        <v>52</v>
      </c>
      <c r="Z53" s="66" t="s">
        <v>52</v>
      </c>
      <c r="AA53" s="67"/>
      <c r="AB53" s="66" t="s">
        <v>52</v>
      </c>
    </row>
    <row r="54" spans="1:28" ht="29.1" customHeight="1" x14ac:dyDescent="0.3">
      <c r="A54" s="65" t="s">
        <v>1191</v>
      </c>
      <c r="B54" s="233" t="s">
        <v>1189</v>
      </c>
      <c r="C54" s="233" t="s">
        <v>1190</v>
      </c>
      <c r="D54" s="234" t="s">
        <v>137</v>
      </c>
      <c r="E54" s="235">
        <v>0</v>
      </c>
      <c r="F54" s="233" t="s">
        <v>52</v>
      </c>
      <c r="G54" s="69">
        <v>0</v>
      </c>
      <c r="H54" s="233" t="s">
        <v>52</v>
      </c>
      <c r="I54" s="69">
        <v>0</v>
      </c>
      <c r="J54" s="233" t="s">
        <v>52</v>
      </c>
      <c r="K54" s="69">
        <v>0</v>
      </c>
      <c r="L54" s="233" t="s">
        <v>52</v>
      </c>
      <c r="M54" s="98">
        <v>21707</v>
      </c>
      <c r="N54" s="233" t="s">
        <v>2501</v>
      </c>
      <c r="O54" s="98">
        <f t="shared" si="1"/>
        <v>21707</v>
      </c>
      <c r="P54" s="69">
        <v>0</v>
      </c>
      <c r="Q54" s="69">
        <v>0</v>
      </c>
      <c r="R54" s="69">
        <v>0</v>
      </c>
      <c r="S54" s="69">
        <v>0</v>
      </c>
      <c r="T54" s="69">
        <v>0</v>
      </c>
      <c r="U54" s="69">
        <v>0</v>
      </c>
      <c r="V54" s="69">
        <v>0</v>
      </c>
      <c r="W54" s="233" t="s">
        <v>2502</v>
      </c>
      <c r="X54" s="233" t="s">
        <v>52</v>
      </c>
      <c r="Y54" s="66" t="s">
        <v>52</v>
      </c>
      <c r="Z54" s="66" t="s">
        <v>52</v>
      </c>
      <c r="AA54" s="67"/>
      <c r="AB54" s="66" t="s">
        <v>52</v>
      </c>
    </row>
    <row r="55" spans="1:28" ht="29.1" customHeight="1" x14ac:dyDescent="0.3">
      <c r="A55" s="65" t="s">
        <v>1194</v>
      </c>
      <c r="B55" s="233" t="s">
        <v>1189</v>
      </c>
      <c r="C55" s="233" t="s">
        <v>1193</v>
      </c>
      <c r="D55" s="234" t="s">
        <v>137</v>
      </c>
      <c r="E55" s="235">
        <v>0</v>
      </c>
      <c r="F55" s="233" t="s">
        <v>52</v>
      </c>
      <c r="G55" s="69">
        <v>0</v>
      </c>
      <c r="H55" s="233" t="s">
        <v>52</v>
      </c>
      <c r="I55" s="69">
        <v>0</v>
      </c>
      <c r="J55" s="233" t="s">
        <v>52</v>
      </c>
      <c r="K55" s="69">
        <v>0</v>
      </c>
      <c r="L55" s="233" t="s">
        <v>52</v>
      </c>
      <c r="M55" s="98">
        <v>2470</v>
      </c>
      <c r="N55" s="233" t="s">
        <v>2501</v>
      </c>
      <c r="O55" s="98">
        <f t="shared" si="1"/>
        <v>2470</v>
      </c>
      <c r="P55" s="69">
        <v>0</v>
      </c>
      <c r="Q55" s="69">
        <v>0</v>
      </c>
      <c r="R55" s="69">
        <v>0</v>
      </c>
      <c r="S55" s="69">
        <v>0</v>
      </c>
      <c r="T55" s="69">
        <v>0</v>
      </c>
      <c r="U55" s="69">
        <v>0</v>
      </c>
      <c r="V55" s="69">
        <v>0</v>
      </c>
      <c r="W55" s="233" t="s">
        <v>2503</v>
      </c>
      <c r="X55" s="233" t="s">
        <v>52</v>
      </c>
      <c r="Y55" s="66" t="s">
        <v>52</v>
      </c>
      <c r="Z55" s="66" t="s">
        <v>52</v>
      </c>
      <c r="AA55" s="67"/>
      <c r="AB55" s="66" t="s">
        <v>52</v>
      </c>
    </row>
    <row r="56" spans="1:28" ht="29.1" customHeight="1" x14ac:dyDescent="0.3">
      <c r="A56" s="65" t="s">
        <v>1308</v>
      </c>
      <c r="B56" s="233" t="s">
        <v>391</v>
      </c>
      <c r="C56" s="233" t="s">
        <v>392</v>
      </c>
      <c r="D56" s="234" t="s">
        <v>137</v>
      </c>
      <c r="E56" s="235">
        <v>0</v>
      </c>
      <c r="F56" s="233" t="s">
        <v>52</v>
      </c>
      <c r="G56" s="69">
        <v>2000</v>
      </c>
      <c r="H56" s="233" t="s">
        <v>3083</v>
      </c>
      <c r="I56" s="69">
        <v>2300</v>
      </c>
      <c r="J56" s="233" t="s">
        <v>2505</v>
      </c>
      <c r="K56" s="69">
        <v>2300</v>
      </c>
      <c r="L56" s="233" t="s">
        <v>2506</v>
      </c>
      <c r="M56" s="98">
        <v>0</v>
      </c>
      <c r="N56" s="233" t="s">
        <v>52</v>
      </c>
      <c r="O56" s="98">
        <f t="shared" si="1"/>
        <v>2000</v>
      </c>
      <c r="P56" s="69">
        <v>0</v>
      </c>
      <c r="Q56" s="69">
        <v>0</v>
      </c>
      <c r="R56" s="69">
        <v>0</v>
      </c>
      <c r="S56" s="69">
        <v>0</v>
      </c>
      <c r="T56" s="69">
        <v>0</v>
      </c>
      <c r="U56" s="69">
        <v>0</v>
      </c>
      <c r="V56" s="69">
        <v>0</v>
      </c>
      <c r="W56" s="233" t="s">
        <v>2507</v>
      </c>
      <c r="X56" s="233" t="s">
        <v>52</v>
      </c>
      <c r="Y56" s="66" t="s">
        <v>52</v>
      </c>
      <c r="Z56" s="66" t="s">
        <v>52</v>
      </c>
      <c r="AA56" s="67"/>
      <c r="AB56" s="66" t="s">
        <v>52</v>
      </c>
    </row>
    <row r="57" spans="1:28" ht="29.1" customHeight="1" x14ac:dyDescent="0.3">
      <c r="A57" s="65" t="s">
        <v>1313</v>
      </c>
      <c r="B57" s="233" t="s">
        <v>391</v>
      </c>
      <c r="C57" s="233" t="s">
        <v>396</v>
      </c>
      <c r="D57" s="234" t="s">
        <v>137</v>
      </c>
      <c r="E57" s="235">
        <v>2220</v>
      </c>
      <c r="F57" s="233" t="s">
        <v>52</v>
      </c>
      <c r="G57" s="69">
        <v>2200</v>
      </c>
      <c r="H57" s="233" t="s">
        <v>3083</v>
      </c>
      <c r="I57" s="69">
        <v>2717</v>
      </c>
      <c r="J57" s="233" t="s">
        <v>2505</v>
      </c>
      <c r="K57" s="69">
        <v>2717</v>
      </c>
      <c r="L57" s="233" t="s">
        <v>2506</v>
      </c>
      <c r="M57" s="98">
        <v>0</v>
      </c>
      <c r="N57" s="233" t="s">
        <v>52</v>
      </c>
      <c r="O57" s="98">
        <f t="shared" si="1"/>
        <v>2200</v>
      </c>
      <c r="P57" s="69">
        <v>0</v>
      </c>
      <c r="Q57" s="69">
        <v>0</v>
      </c>
      <c r="R57" s="69">
        <v>0</v>
      </c>
      <c r="S57" s="69">
        <v>0</v>
      </c>
      <c r="T57" s="69">
        <v>0</v>
      </c>
      <c r="U57" s="69">
        <v>0</v>
      </c>
      <c r="V57" s="69">
        <v>0</v>
      </c>
      <c r="W57" s="233" t="s">
        <v>2508</v>
      </c>
      <c r="X57" s="233" t="s">
        <v>52</v>
      </c>
      <c r="Y57" s="66" t="s">
        <v>52</v>
      </c>
      <c r="Z57" s="66" t="s">
        <v>52</v>
      </c>
      <c r="AA57" s="67"/>
      <c r="AB57" s="66" t="s">
        <v>52</v>
      </c>
    </row>
    <row r="58" spans="1:28" ht="29.1" customHeight="1" x14ac:dyDescent="0.3">
      <c r="A58" s="65" t="s">
        <v>769</v>
      </c>
      <c r="B58" s="233" t="s">
        <v>313</v>
      </c>
      <c r="C58" s="233" t="s">
        <v>314</v>
      </c>
      <c r="D58" s="234" t="s">
        <v>315</v>
      </c>
      <c r="E58" s="235"/>
      <c r="F58" s="233" t="s">
        <v>52</v>
      </c>
      <c r="G58" s="69">
        <v>56367</v>
      </c>
      <c r="H58" s="233" t="s">
        <v>3084</v>
      </c>
      <c r="I58" s="69">
        <v>56367</v>
      </c>
      <c r="J58" s="233" t="s">
        <v>2509</v>
      </c>
      <c r="K58" s="69">
        <v>56367</v>
      </c>
      <c r="L58" s="233" t="s">
        <v>2510</v>
      </c>
      <c r="M58" s="98">
        <v>0</v>
      </c>
      <c r="N58" s="233" t="s">
        <v>52</v>
      </c>
      <c r="O58" s="98">
        <f t="shared" si="1"/>
        <v>56367</v>
      </c>
      <c r="P58" s="69">
        <v>0</v>
      </c>
      <c r="Q58" s="69">
        <v>0</v>
      </c>
      <c r="R58" s="69">
        <v>0</v>
      </c>
      <c r="S58" s="69">
        <v>0</v>
      </c>
      <c r="T58" s="69">
        <v>0</v>
      </c>
      <c r="U58" s="69">
        <v>0</v>
      </c>
      <c r="V58" s="69">
        <v>0</v>
      </c>
      <c r="W58" s="233" t="s">
        <v>2511</v>
      </c>
      <c r="X58" s="233" t="s">
        <v>52</v>
      </c>
      <c r="Y58" s="66" t="s">
        <v>52</v>
      </c>
      <c r="Z58" s="66" t="s">
        <v>52</v>
      </c>
      <c r="AA58" s="67"/>
      <c r="AB58" s="66" t="s">
        <v>52</v>
      </c>
    </row>
    <row r="59" spans="1:28" ht="29.1" customHeight="1" x14ac:dyDescent="0.3">
      <c r="A59" s="65" t="s">
        <v>677</v>
      </c>
      <c r="B59" s="233" t="s">
        <v>675</v>
      </c>
      <c r="C59" s="233" t="s">
        <v>676</v>
      </c>
      <c r="D59" s="234" t="s">
        <v>137</v>
      </c>
      <c r="E59" s="235">
        <v>7243</v>
      </c>
      <c r="F59" s="233" t="s">
        <v>52</v>
      </c>
      <c r="G59" s="69">
        <v>6800</v>
      </c>
      <c r="H59" s="233" t="s">
        <v>2512</v>
      </c>
      <c r="I59" s="69">
        <v>5250</v>
      </c>
      <c r="J59" s="233" t="s">
        <v>2513</v>
      </c>
      <c r="K59" s="69">
        <v>0</v>
      </c>
      <c r="L59" s="233" t="s">
        <v>52</v>
      </c>
      <c r="M59" s="98">
        <v>0</v>
      </c>
      <c r="N59" s="233" t="s">
        <v>52</v>
      </c>
      <c r="O59" s="98">
        <f t="shared" si="1"/>
        <v>5250</v>
      </c>
      <c r="P59" s="69">
        <v>0</v>
      </c>
      <c r="Q59" s="69">
        <v>0</v>
      </c>
      <c r="R59" s="69">
        <v>0</v>
      </c>
      <c r="S59" s="69">
        <v>0</v>
      </c>
      <c r="T59" s="69">
        <v>0</v>
      </c>
      <c r="U59" s="69">
        <v>0</v>
      </c>
      <c r="V59" s="69">
        <v>0</v>
      </c>
      <c r="W59" s="233" t="s">
        <v>2514</v>
      </c>
      <c r="X59" s="233" t="s">
        <v>52</v>
      </c>
      <c r="Y59" s="66" t="s">
        <v>52</v>
      </c>
      <c r="Z59" s="66" t="s">
        <v>52</v>
      </c>
      <c r="AA59" s="67"/>
      <c r="AB59" s="66" t="s">
        <v>52</v>
      </c>
    </row>
    <row r="60" spans="1:28" ht="29.1" customHeight="1" x14ac:dyDescent="0.3">
      <c r="A60" s="65" t="s">
        <v>775</v>
      </c>
      <c r="B60" s="233" t="s">
        <v>774</v>
      </c>
      <c r="C60" s="233" t="s">
        <v>299</v>
      </c>
      <c r="D60" s="234" t="s">
        <v>171</v>
      </c>
      <c r="E60" s="235">
        <v>0</v>
      </c>
      <c r="F60" s="233" t="s">
        <v>52</v>
      </c>
      <c r="G60" s="69">
        <v>1210</v>
      </c>
      <c r="H60" s="233" t="s">
        <v>2558</v>
      </c>
      <c r="I60" s="69">
        <v>1900</v>
      </c>
      <c r="J60" s="233" t="s">
        <v>3085</v>
      </c>
      <c r="K60" s="69">
        <v>1368</v>
      </c>
      <c r="L60" s="233" t="s">
        <v>2515</v>
      </c>
      <c r="M60" s="98">
        <v>0</v>
      </c>
      <c r="N60" s="233" t="s">
        <v>52</v>
      </c>
      <c r="O60" s="98">
        <f t="shared" si="1"/>
        <v>1210</v>
      </c>
      <c r="P60" s="69">
        <v>0</v>
      </c>
      <c r="Q60" s="69">
        <v>0</v>
      </c>
      <c r="R60" s="69">
        <v>0</v>
      </c>
      <c r="S60" s="69">
        <v>0</v>
      </c>
      <c r="T60" s="69">
        <v>0</v>
      </c>
      <c r="U60" s="69">
        <v>0</v>
      </c>
      <c r="V60" s="69">
        <v>0</v>
      </c>
      <c r="W60" s="233" t="s">
        <v>2516</v>
      </c>
      <c r="X60" s="233" t="s">
        <v>52</v>
      </c>
      <c r="Y60" s="66" t="s">
        <v>52</v>
      </c>
      <c r="Z60" s="66" t="s">
        <v>52</v>
      </c>
      <c r="AA60" s="67"/>
      <c r="AB60" s="66" t="s">
        <v>52</v>
      </c>
    </row>
    <row r="61" spans="1:28" ht="29.1" customHeight="1" x14ac:dyDescent="0.3">
      <c r="A61" s="65" t="s">
        <v>782</v>
      </c>
      <c r="B61" s="233" t="s">
        <v>781</v>
      </c>
      <c r="C61" s="233" t="s">
        <v>304</v>
      </c>
      <c r="D61" s="234" t="s">
        <v>171</v>
      </c>
      <c r="E61" s="235">
        <v>0</v>
      </c>
      <c r="F61" s="233" t="s">
        <v>52</v>
      </c>
      <c r="G61" s="69">
        <v>258.7</v>
      </c>
      <c r="H61" s="233" t="s">
        <v>2558</v>
      </c>
      <c r="I61" s="69">
        <v>435</v>
      </c>
      <c r="J61" s="233" t="s">
        <v>3085</v>
      </c>
      <c r="K61" s="69">
        <v>200</v>
      </c>
      <c r="L61" s="233" t="s">
        <v>2515</v>
      </c>
      <c r="M61" s="98">
        <v>0</v>
      </c>
      <c r="N61" s="233" t="s">
        <v>52</v>
      </c>
      <c r="O61" s="98">
        <f t="shared" si="1"/>
        <v>200</v>
      </c>
      <c r="P61" s="69">
        <v>0</v>
      </c>
      <c r="Q61" s="69">
        <v>0</v>
      </c>
      <c r="R61" s="69">
        <v>0</v>
      </c>
      <c r="S61" s="69">
        <v>0</v>
      </c>
      <c r="T61" s="69">
        <v>0</v>
      </c>
      <c r="U61" s="69">
        <v>0</v>
      </c>
      <c r="V61" s="69">
        <v>0</v>
      </c>
      <c r="W61" s="233" t="s">
        <v>2517</v>
      </c>
      <c r="X61" s="233" t="s">
        <v>52</v>
      </c>
      <c r="Y61" s="66" t="s">
        <v>52</v>
      </c>
      <c r="Z61" s="66" t="s">
        <v>52</v>
      </c>
      <c r="AA61" s="67"/>
      <c r="AB61" s="66" t="s">
        <v>52</v>
      </c>
    </row>
    <row r="62" spans="1:28" ht="29.1" customHeight="1" x14ac:dyDescent="0.3">
      <c r="A62" s="65" t="s">
        <v>787</v>
      </c>
      <c r="B62" s="233" t="s">
        <v>781</v>
      </c>
      <c r="C62" s="233" t="s">
        <v>309</v>
      </c>
      <c r="D62" s="234" t="s">
        <v>171</v>
      </c>
      <c r="E62" s="235">
        <v>0</v>
      </c>
      <c r="F62" s="233" t="s">
        <v>52</v>
      </c>
      <c r="G62" s="69">
        <v>329.2</v>
      </c>
      <c r="H62" s="233" t="s">
        <v>2558</v>
      </c>
      <c r="I62" s="69">
        <v>639</v>
      </c>
      <c r="J62" s="233" t="s">
        <v>3085</v>
      </c>
      <c r="K62" s="69">
        <v>260</v>
      </c>
      <c r="L62" s="233" t="s">
        <v>2515</v>
      </c>
      <c r="M62" s="98">
        <v>0</v>
      </c>
      <c r="N62" s="233" t="s">
        <v>52</v>
      </c>
      <c r="O62" s="98">
        <f t="shared" si="1"/>
        <v>260</v>
      </c>
      <c r="P62" s="69">
        <v>0</v>
      </c>
      <c r="Q62" s="69">
        <v>0</v>
      </c>
      <c r="R62" s="69">
        <v>0</v>
      </c>
      <c r="S62" s="69">
        <v>0</v>
      </c>
      <c r="T62" s="69">
        <v>0</v>
      </c>
      <c r="U62" s="69">
        <v>0</v>
      </c>
      <c r="V62" s="69">
        <v>0</v>
      </c>
      <c r="W62" s="233" t="s">
        <v>2518</v>
      </c>
      <c r="X62" s="233" t="s">
        <v>52</v>
      </c>
      <c r="Y62" s="66" t="s">
        <v>52</v>
      </c>
      <c r="Z62" s="66" t="s">
        <v>52</v>
      </c>
      <c r="AA62" s="67"/>
      <c r="AB62" s="66" t="s">
        <v>52</v>
      </c>
    </row>
    <row r="63" spans="1:28" ht="29.1" customHeight="1" x14ac:dyDescent="0.3">
      <c r="A63" s="65" t="s">
        <v>1134</v>
      </c>
      <c r="B63" s="233" t="s">
        <v>669</v>
      </c>
      <c r="C63" s="233" t="s">
        <v>670</v>
      </c>
      <c r="D63" s="234" t="s">
        <v>137</v>
      </c>
      <c r="E63" s="235">
        <v>3318</v>
      </c>
      <c r="F63" s="233" t="s">
        <v>52</v>
      </c>
      <c r="G63" s="69">
        <v>5780</v>
      </c>
      <c r="H63" s="233" t="s">
        <v>2512</v>
      </c>
      <c r="I63" s="69">
        <v>3900</v>
      </c>
      <c r="J63" s="233" t="s">
        <v>2513</v>
      </c>
      <c r="K63" s="69">
        <v>0</v>
      </c>
      <c r="L63" s="233" t="s">
        <v>52</v>
      </c>
      <c r="M63" s="98">
        <v>0</v>
      </c>
      <c r="N63" s="233" t="s">
        <v>52</v>
      </c>
      <c r="O63" s="98">
        <f t="shared" si="1"/>
        <v>3318</v>
      </c>
      <c r="P63" s="69">
        <v>0</v>
      </c>
      <c r="Q63" s="69">
        <v>0</v>
      </c>
      <c r="R63" s="69">
        <v>0</v>
      </c>
      <c r="S63" s="69">
        <v>0</v>
      </c>
      <c r="T63" s="69">
        <v>0</v>
      </c>
      <c r="U63" s="69">
        <v>0</v>
      </c>
      <c r="V63" s="69">
        <v>0</v>
      </c>
      <c r="W63" s="233" t="s">
        <v>2519</v>
      </c>
      <c r="X63" s="233" t="s">
        <v>52</v>
      </c>
      <c r="Y63" s="66" t="s">
        <v>52</v>
      </c>
      <c r="Z63" s="66" t="s">
        <v>52</v>
      </c>
      <c r="AA63" s="67"/>
      <c r="AB63" s="66" t="s">
        <v>52</v>
      </c>
    </row>
    <row r="64" spans="1:28" ht="29.1" customHeight="1" x14ac:dyDescent="0.3">
      <c r="A64" s="65" t="s">
        <v>1296</v>
      </c>
      <c r="B64" s="233" t="s">
        <v>319</v>
      </c>
      <c r="C64" s="233" t="s">
        <v>320</v>
      </c>
      <c r="D64" s="234" t="s">
        <v>321</v>
      </c>
      <c r="E64" s="235"/>
      <c r="F64" s="233" t="s">
        <v>52</v>
      </c>
      <c r="G64" s="69">
        <v>129300</v>
      </c>
      <c r="H64" s="233" t="s">
        <v>2520</v>
      </c>
      <c r="I64" s="69">
        <v>129300</v>
      </c>
      <c r="J64" s="233" t="s">
        <v>2521</v>
      </c>
      <c r="K64" s="69">
        <v>129300</v>
      </c>
      <c r="L64" s="233" t="s">
        <v>2522</v>
      </c>
      <c r="M64" s="98">
        <v>0</v>
      </c>
      <c r="N64" s="233" t="s">
        <v>52</v>
      </c>
      <c r="O64" s="98">
        <f t="shared" si="1"/>
        <v>129300</v>
      </c>
      <c r="P64" s="69">
        <v>0</v>
      </c>
      <c r="Q64" s="69">
        <v>0</v>
      </c>
      <c r="R64" s="69">
        <v>0</v>
      </c>
      <c r="S64" s="69">
        <v>0</v>
      </c>
      <c r="T64" s="69">
        <v>0</v>
      </c>
      <c r="U64" s="69">
        <v>0</v>
      </c>
      <c r="V64" s="69">
        <v>0</v>
      </c>
      <c r="W64" s="233" t="s">
        <v>2523</v>
      </c>
      <c r="X64" s="233" t="s">
        <v>52</v>
      </c>
      <c r="Y64" s="66" t="s">
        <v>52</v>
      </c>
      <c r="Z64" s="66" t="s">
        <v>52</v>
      </c>
      <c r="AA64" s="67"/>
      <c r="AB64" s="66" t="s">
        <v>52</v>
      </c>
    </row>
    <row r="65" spans="1:28" ht="29.1" customHeight="1" x14ac:dyDescent="0.3">
      <c r="A65" s="65" t="s">
        <v>1158</v>
      </c>
      <c r="B65" s="233" t="s">
        <v>1156</v>
      </c>
      <c r="C65" s="233" t="s">
        <v>1157</v>
      </c>
      <c r="D65" s="234" t="s">
        <v>171</v>
      </c>
      <c r="E65" s="235">
        <v>0</v>
      </c>
      <c r="F65" s="233" t="s">
        <v>52</v>
      </c>
      <c r="G65" s="69">
        <v>0</v>
      </c>
      <c r="H65" s="233" t="s">
        <v>52</v>
      </c>
      <c r="I65" s="69">
        <v>0</v>
      </c>
      <c r="J65" s="233" t="s">
        <v>52</v>
      </c>
      <c r="K65" s="69">
        <v>2998</v>
      </c>
      <c r="L65" s="233" t="s">
        <v>2524</v>
      </c>
      <c r="M65" s="98">
        <v>0</v>
      </c>
      <c r="N65" s="233" t="s">
        <v>52</v>
      </c>
      <c r="O65" s="98">
        <f t="shared" si="1"/>
        <v>2998</v>
      </c>
      <c r="P65" s="69">
        <v>0</v>
      </c>
      <c r="Q65" s="69">
        <v>0</v>
      </c>
      <c r="R65" s="69">
        <v>0</v>
      </c>
      <c r="S65" s="69">
        <v>0</v>
      </c>
      <c r="T65" s="69">
        <v>0</v>
      </c>
      <c r="U65" s="69">
        <v>0</v>
      </c>
      <c r="V65" s="69">
        <v>0</v>
      </c>
      <c r="W65" s="233" t="s">
        <v>2525</v>
      </c>
      <c r="X65" s="233" t="s">
        <v>52</v>
      </c>
      <c r="Y65" s="66" t="s">
        <v>52</v>
      </c>
      <c r="Z65" s="66" t="s">
        <v>52</v>
      </c>
      <c r="AA65" s="67"/>
      <c r="AB65" s="66" t="s">
        <v>52</v>
      </c>
    </row>
    <row r="66" spans="1:28" ht="29.1" customHeight="1" x14ac:dyDescent="0.3">
      <c r="A66" s="65" t="s">
        <v>1155</v>
      </c>
      <c r="B66" s="233" t="s">
        <v>1153</v>
      </c>
      <c r="C66" s="233" t="s">
        <v>1154</v>
      </c>
      <c r="D66" s="234" t="s">
        <v>171</v>
      </c>
      <c r="E66" s="235">
        <v>0</v>
      </c>
      <c r="F66" s="233" t="s">
        <v>52</v>
      </c>
      <c r="G66" s="69">
        <v>0</v>
      </c>
      <c r="H66" s="233" t="s">
        <v>52</v>
      </c>
      <c r="I66" s="69">
        <v>0</v>
      </c>
      <c r="J66" s="233" t="s">
        <v>52</v>
      </c>
      <c r="K66" s="69">
        <v>16519</v>
      </c>
      <c r="L66" s="233" t="s">
        <v>2524</v>
      </c>
      <c r="M66" s="98">
        <v>0</v>
      </c>
      <c r="N66" s="233" t="s">
        <v>52</v>
      </c>
      <c r="O66" s="98">
        <f t="shared" si="1"/>
        <v>16519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233" t="s">
        <v>2526</v>
      </c>
      <c r="X66" s="233" t="s">
        <v>52</v>
      </c>
      <c r="Y66" s="66" t="s">
        <v>52</v>
      </c>
      <c r="Z66" s="66" t="s">
        <v>52</v>
      </c>
      <c r="AA66" s="67"/>
      <c r="AB66" s="66" t="s">
        <v>52</v>
      </c>
    </row>
    <row r="67" spans="1:28" ht="29.1" customHeight="1" x14ac:dyDescent="0.3">
      <c r="A67" s="65" t="s">
        <v>1251</v>
      </c>
      <c r="B67" s="233" t="s">
        <v>169</v>
      </c>
      <c r="C67" s="233" t="s">
        <v>170</v>
      </c>
      <c r="D67" s="234" t="s">
        <v>171</v>
      </c>
      <c r="E67" s="235">
        <v>0</v>
      </c>
      <c r="F67" s="233" t="s">
        <v>52</v>
      </c>
      <c r="G67" s="69">
        <v>0</v>
      </c>
      <c r="H67" s="233" t="s">
        <v>52</v>
      </c>
      <c r="I67" s="69">
        <v>5400</v>
      </c>
      <c r="J67" s="233" t="s">
        <v>2527</v>
      </c>
      <c r="K67" s="69">
        <v>5400</v>
      </c>
      <c r="L67" s="233" t="s">
        <v>2528</v>
      </c>
      <c r="M67" s="98">
        <v>0</v>
      </c>
      <c r="N67" s="233" t="s">
        <v>52</v>
      </c>
      <c r="O67" s="98">
        <f t="shared" si="1"/>
        <v>5400</v>
      </c>
      <c r="P67" s="69">
        <v>0</v>
      </c>
      <c r="Q67" s="69">
        <v>0</v>
      </c>
      <c r="R67" s="69">
        <v>0</v>
      </c>
      <c r="S67" s="69">
        <v>0</v>
      </c>
      <c r="T67" s="69">
        <v>0</v>
      </c>
      <c r="U67" s="69">
        <v>0</v>
      </c>
      <c r="V67" s="69">
        <v>0</v>
      </c>
      <c r="W67" s="233" t="s">
        <v>2529</v>
      </c>
      <c r="X67" s="233" t="s">
        <v>52</v>
      </c>
      <c r="Y67" s="66" t="s">
        <v>52</v>
      </c>
      <c r="Z67" s="66" t="s">
        <v>52</v>
      </c>
      <c r="AA67" s="67"/>
      <c r="AB67" s="66" t="s">
        <v>52</v>
      </c>
    </row>
    <row r="68" spans="1:28" ht="29.1" customHeight="1" x14ac:dyDescent="0.3">
      <c r="A68" s="65" t="s">
        <v>1302</v>
      </c>
      <c r="B68" s="233" t="s">
        <v>460</v>
      </c>
      <c r="C68" s="233" t="s">
        <v>461</v>
      </c>
      <c r="D68" s="234" t="s">
        <v>137</v>
      </c>
      <c r="E68" s="235">
        <v>2820</v>
      </c>
      <c r="F68" s="233" t="s">
        <v>52</v>
      </c>
      <c r="G68" s="69">
        <v>2820</v>
      </c>
      <c r="H68" s="233" t="s">
        <v>2504</v>
      </c>
      <c r="I68" s="69">
        <v>5934</v>
      </c>
      <c r="J68" s="233" t="s">
        <v>2505</v>
      </c>
      <c r="K68" s="69">
        <v>4710</v>
      </c>
      <c r="L68" s="233" t="s">
        <v>2530</v>
      </c>
      <c r="M68" s="98">
        <v>0</v>
      </c>
      <c r="N68" s="233" t="s">
        <v>52</v>
      </c>
      <c r="O68" s="98">
        <f t="shared" si="1"/>
        <v>2820</v>
      </c>
      <c r="P68" s="69">
        <v>0</v>
      </c>
      <c r="Q68" s="69">
        <v>0</v>
      </c>
      <c r="R68" s="69">
        <v>0</v>
      </c>
      <c r="S68" s="69">
        <v>0</v>
      </c>
      <c r="T68" s="69">
        <v>0</v>
      </c>
      <c r="U68" s="69">
        <v>0</v>
      </c>
      <c r="V68" s="69">
        <v>0</v>
      </c>
      <c r="W68" s="233" t="s">
        <v>2531</v>
      </c>
      <c r="X68" s="233" t="s">
        <v>52</v>
      </c>
      <c r="Y68" s="66" t="s">
        <v>52</v>
      </c>
      <c r="Z68" s="66" t="s">
        <v>52</v>
      </c>
      <c r="AA68" s="67"/>
      <c r="AB68" s="66" t="s">
        <v>52</v>
      </c>
    </row>
    <row r="69" spans="1:28" ht="29.1" customHeight="1" x14ac:dyDescent="0.3">
      <c r="A69" s="65" t="s">
        <v>827</v>
      </c>
      <c r="B69" s="233" t="s">
        <v>826</v>
      </c>
      <c r="C69" s="233" t="s">
        <v>52</v>
      </c>
      <c r="D69" s="234" t="s">
        <v>176</v>
      </c>
      <c r="E69" s="235">
        <v>0</v>
      </c>
      <c r="F69" s="233" t="s">
        <v>52</v>
      </c>
      <c r="G69" s="69">
        <v>0</v>
      </c>
      <c r="H69" s="233" t="s">
        <v>52</v>
      </c>
      <c r="I69" s="69">
        <v>0</v>
      </c>
      <c r="J69" s="233" t="s">
        <v>52</v>
      </c>
      <c r="K69" s="69">
        <v>0</v>
      </c>
      <c r="L69" s="233" t="s">
        <v>52</v>
      </c>
      <c r="M69" s="98">
        <v>0</v>
      </c>
      <c r="N69" s="233" t="s">
        <v>52</v>
      </c>
      <c r="O69" s="98">
        <v>0</v>
      </c>
      <c r="P69" s="69">
        <v>0</v>
      </c>
      <c r="Q69" s="69">
        <v>0</v>
      </c>
      <c r="R69" s="69">
        <v>0</v>
      </c>
      <c r="S69" s="69">
        <v>0</v>
      </c>
      <c r="T69" s="69">
        <v>0</v>
      </c>
      <c r="U69" s="69">
        <v>0</v>
      </c>
      <c r="V69" s="69">
        <v>0</v>
      </c>
      <c r="W69" s="233" t="s">
        <v>2532</v>
      </c>
      <c r="X69" s="233" t="s">
        <v>52</v>
      </c>
      <c r="Y69" s="66" t="s">
        <v>52</v>
      </c>
      <c r="Z69" s="66" t="s">
        <v>52</v>
      </c>
      <c r="AA69" s="67"/>
      <c r="AB69" s="66" t="s">
        <v>52</v>
      </c>
    </row>
    <row r="70" spans="1:28" ht="29.1" customHeight="1" x14ac:dyDescent="0.3">
      <c r="A70" s="65" t="s">
        <v>834</v>
      </c>
      <c r="B70" s="233" t="s">
        <v>833</v>
      </c>
      <c r="C70" s="233" t="s">
        <v>52</v>
      </c>
      <c r="D70" s="234" t="s">
        <v>176</v>
      </c>
      <c r="E70" s="235">
        <v>0</v>
      </c>
      <c r="F70" s="233" t="s">
        <v>52</v>
      </c>
      <c r="G70" s="69">
        <v>0</v>
      </c>
      <c r="H70" s="233" t="s">
        <v>52</v>
      </c>
      <c r="I70" s="69">
        <v>0</v>
      </c>
      <c r="J70" s="233" t="s">
        <v>52</v>
      </c>
      <c r="K70" s="69">
        <v>0</v>
      </c>
      <c r="L70" s="233" t="s">
        <v>52</v>
      </c>
      <c r="M70" s="98">
        <v>0</v>
      </c>
      <c r="N70" s="233" t="s">
        <v>52</v>
      </c>
      <c r="O70" s="98">
        <v>0</v>
      </c>
      <c r="P70" s="69">
        <v>0</v>
      </c>
      <c r="Q70" s="69">
        <v>0</v>
      </c>
      <c r="R70" s="69">
        <v>0</v>
      </c>
      <c r="S70" s="69">
        <v>0</v>
      </c>
      <c r="T70" s="69">
        <v>0</v>
      </c>
      <c r="U70" s="69">
        <v>0</v>
      </c>
      <c r="V70" s="69">
        <v>0</v>
      </c>
      <c r="W70" s="233" t="s">
        <v>2533</v>
      </c>
      <c r="X70" s="233" t="s">
        <v>52</v>
      </c>
      <c r="Y70" s="66" t="s">
        <v>52</v>
      </c>
      <c r="Z70" s="66" t="s">
        <v>52</v>
      </c>
      <c r="AA70" s="67"/>
      <c r="AB70" s="66" t="s">
        <v>52</v>
      </c>
    </row>
    <row r="71" spans="1:28" ht="29.1" customHeight="1" x14ac:dyDescent="0.3">
      <c r="A71" s="65" t="s">
        <v>1118</v>
      </c>
      <c r="B71" s="233" t="s">
        <v>1117</v>
      </c>
      <c r="C71" s="233" t="s">
        <v>269</v>
      </c>
      <c r="D71" s="234" t="s">
        <v>60</v>
      </c>
      <c r="E71" s="235">
        <v>0</v>
      </c>
      <c r="F71" s="233" t="s">
        <v>52</v>
      </c>
      <c r="G71" s="69">
        <v>0</v>
      </c>
      <c r="H71" s="233" t="s">
        <v>52</v>
      </c>
      <c r="I71" s="69">
        <v>0</v>
      </c>
      <c r="J71" s="233" t="s">
        <v>52</v>
      </c>
      <c r="K71" s="69">
        <v>0</v>
      </c>
      <c r="L71" s="233" t="s">
        <v>52</v>
      </c>
      <c r="M71" s="98">
        <v>0</v>
      </c>
      <c r="N71" s="233" t="s">
        <v>52</v>
      </c>
      <c r="O71" s="98">
        <v>0</v>
      </c>
      <c r="P71" s="69">
        <v>0</v>
      </c>
      <c r="Q71" s="69">
        <v>0</v>
      </c>
      <c r="R71" s="69">
        <v>0</v>
      </c>
      <c r="S71" s="69">
        <v>0</v>
      </c>
      <c r="T71" s="69">
        <v>0</v>
      </c>
      <c r="U71" s="69">
        <v>0</v>
      </c>
      <c r="V71" s="69">
        <v>0</v>
      </c>
      <c r="W71" s="233" t="s">
        <v>2534</v>
      </c>
      <c r="X71" s="233" t="s">
        <v>666</v>
      </c>
      <c r="Y71" s="66" t="s">
        <v>52</v>
      </c>
      <c r="Z71" s="66" t="s">
        <v>52</v>
      </c>
      <c r="AA71" s="67"/>
      <c r="AB71" s="66" t="s">
        <v>52</v>
      </c>
    </row>
    <row r="72" spans="1:28" ht="29.1" customHeight="1" x14ac:dyDescent="0.3">
      <c r="A72" s="65" t="s">
        <v>1124</v>
      </c>
      <c r="B72" s="233" t="s">
        <v>273</v>
      </c>
      <c r="C72" s="233" t="s">
        <v>274</v>
      </c>
      <c r="D72" s="234" t="s">
        <v>60</v>
      </c>
      <c r="E72" s="235">
        <v>0</v>
      </c>
      <c r="F72" s="233" t="s">
        <v>52</v>
      </c>
      <c r="G72" s="69">
        <v>31030</v>
      </c>
      <c r="H72" s="233" t="s">
        <v>3086</v>
      </c>
      <c r="I72" s="69">
        <v>0</v>
      </c>
      <c r="J72" s="233" t="s">
        <v>52</v>
      </c>
      <c r="K72" s="69">
        <v>0</v>
      </c>
      <c r="L72" s="233" t="s">
        <v>52</v>
      </c>
      <c r="M72" s="98">
        <v>0</v>
      </c>
      <c r="N72" s="233" t="s">
        <v>52</v>
      </c>
      <c r="O72" s="98">
        <f t="shared" ref="O72:O111" si="2">SMALL(E72:M72,COUNTIF(E72:M72,0)+1)</f>
        <v>31030</v>
      </c>
      <c r="P72" s="69">
        <v>0</v>
      </c>
      <c r="Q72" s="69">
        <v>0</v>
      </c>
      <c r="R72" s="69">
        <v>0</v>
      </c>
      <c r="S72" s="69">
        <v>0</v>
      </c>
      <c r="T72" s="69">
        <v>0</v>
      </c>
      <c r="U72" s="69">
        <v>0</v>
      </c>
      <c r="V72" s="69">
        <v>0</v>
      </c>
      <c r="W72" s="233" t="s">
        <v>2536</v>
      </c>
      <c r="X72" s="233" t="s">
        <v>52</v>
      </c>
      <c r="Y72" s="66" t="s">
        <v>52</v>
      </c>
      <c r="Z72" s="66" t="s">
        <v>52</v>
      </c>
      <c r="AA72" s="67"/>
      <c r="AB72" s="66" t="s">
        <v>52</v>
      </c>
    </row>
    <row r="73" spans="1:28" ht="29.1" customHeight="1" x14ac:dyDescent="0.3">
      <c r="A73" s="65" t="s">
        <v>290</v>
      </c>
      <c r="B73" s="233" t="s">
        <v>288</v>
      </c>
      <c r="C73" s="233" t="s">
        <v>289</v>
      </c>
      <c r="D73" s="234" t="s">
        <v>137</v>
      </c>
      <c r="E73" s="235">
        <v>210</v>
      </c>
      <c r="F73" s="233" t="s">
        <v>52</v>
      </c>
      <c r="G73" s="69">
        <v>210</v>
      </c>
      <c r="H73" s="233" t="s">
        <v>2535</v>
      </c>
      <c r="I73" s="69">
        <v>0</v>
      </c>
      <c r="J73" s="233" t="s">
        <v>52</v>
      </c>
      <c r="K73" s="69">
        <v>210</v>
      </c>
      <c r="L73" s="233" t="s">
        <v>2537</v>
      </c>
      <c r="M73" s="98">
        <v>0</v>
      </c>
      <c r="N73" s="233" t="s">
        <v>52</v>
      </c>
      <c r="O73" s="98">
        <f t="shared" si="2"/>
        <v>210</v>
      </c>
      <c r="P73" s="69">
        <v>0</v>
      </c>
      <c r="Q73" s="69">
        <v>0</v>
      </c>
      <c r="R73" s="69">
        <v>0</v>
      </c>
      <c r="S73" s="69">
        <v>0</v>
      </c>
      <c r="T73" s="69">
        <v>0</v>
      </c>
      <c r="U73" s="69">
        <v>0</v>
      </c>
      <c r="V73" s="69">
        <v>0</v>
      </c>
      <c r="W73" s="233" t="s">
        <v>2538</v>
      </c>
      <c r="X73" s="233" t="s">
        <v>52</v>
      </c>
      <c r="Y73" s="66" t="s">
        <v>52</v>
      </c>
      <c r="Z73" s="66" t="s">
        <v>52</v>
      </c>
      <c r="AA73" s="67"/>
      <c r="AB73" s="66" t="s">
        <v>52</v>
      </c>
    </row>
    <row r="74" spans="1:28" ht="29.1" customHeight="1" x14ac:dyDescent="0.3">
      <c r="A74" s="65" t="s">
        <v>293</v>
      </c>
      <c r="B74" s="233" t="s">
        <v>288</v>
      </c>
      <c r="C74" s="233" t="s">
        <v>292</v>
      </c>
      <c r="D74" s="234" t="s">
        <v>137</v>
      </c>
      <c r="E74" s="235"/>
      <c r="F74" s="233" t="s">
        <v>52</v>
      </c>
      <c r="G74" s="69">
        <v>0</v>
      </c>
      <c r="H74" s="233" t="s">
        <v>52</v>
      </c>
      <c r="I74" s="69">
        <v>0</v>
      </c>
      <c r="J74" s="233" t="s">
        <v>52</v>
      </c>
      <c r="K74" s="69">
        <v>0</v>
      </c>
      <c r="L74" s="233" t="s">
        <v>52</v>
      </c>
      <c r="M74" s="98">
        <v>4740</v>
      </c>
      <c r="N74" s="233" t="s">
        <v>3087</v>
      </c>
      <c r="O74" s="98">
        <f t="shared" si="2"/>
        <v>4740</v>
      </c>
      <c r="P74" s="69">
        <v>0</v>
      </c>
      <c r="Q74" s="69">
        <v>0</v>
      </c>
      <c r="R74" s="69">
        <v>0</v>
      </c>
      <c r="S74" s="69">
        <v>0</v>
      </c>
      <c r="T74" s="69">
        <v>0</v>
      </c>
      <c r="U74" s="69">
        <v>0</v>
      </c>
      <c r="V74" s="69">
        <v>0</v>
      </c>
      <c r="W74" s="233" t="s">
        <v>2539</v>
      </c>
      <c r="X74" s="233" t="s">
        <v>52</v>
      </c>
      <c r="Y74" s="66" t="s">
        <v>52</v>
      </c>
      <c r="Z74" s="66" t="s">
        <v>52</v>
      </c>
      <c r="AA74" s="67"/>
      <c r="AB74" s="66" t="s">
        <v>52</v>
      </c>
    </row>
    <row r="75" spans="1:28" ht="29.1" customHeight="1" x14ac:dyDescent="0.3">
      <c r="A75" s="65" t="s">
        <v>808</v>
      </c>
      <c r="B75" s="233" t="s">
        <v>288</v>
      </c>
      <c r="C75" s="233" t="s">
        <v>807</v>
      </c>
      <c r="D75" s="234" t="s">
        <v>60</v>
      </c>
      <c r="E75" s="235">
        <v>9100</v>
      </c>
      <c r="F75" s="233" t="s">
        <v>52</v>
      </c>
      <c r="G75" s="69">
        <v>9100</v>
      </c>
      <c r="H75" s="233" t="s">
        <v>2535</v>
      </c>
      <c r="I75" s="69">
        <v>0</v>
      </c>
      <c r="J75" s="233" t="s">
        <v>52</v>
      </c>
      <c r="K75" s="69">
        <v>0</v>
      </c>
      <c r="L75" s="233" t="s">
        <v>52</v>
      </c>
      <c r="M75" s="98">
        <v>0</v>
      </c>
      <c r="N75" s="233" t="s">
        <v>52</v>
      </c>
      <c r="O75" s="98">
        <f t="shared" si="2"/>
        <v>9100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233" t="s">
        <v>2540</v>
      </c>
      <c r="X75" s="233" t="s">
        <v>52</v>
      </c>
      <c r="Y75" s="66" t="s">
        <v>52</v>
      </c>
      <c r="Z75" s="66" t="s">
        <v>52</v>
      </c>
      <c r="AA75" s="67"/>
      <c r="AB75" s="66" t="s">
        <v>52</v>
      </c>
    </row>
    <row r="76" spans="1:28" ht="29.1" customHeight="1" x14ac:dyDescent="0.3">
      <c r="A76" s="65" t="s">
        <v>1129</v>
      </c>
      <c r="B76" s="233" t="s">
        <v>278</v>
      </c>
      <c r="C76" s="233" t="s">
        <v>279</v>
      </c>
      <c r="D76" s="234" t="s">
        <v>137</v>
      </c>
      <c r="E76" s="235"/>
      <c r="F76" s="233" t="s">
        <v>52</v>
      </c>
      <c r="G76" s="69">
        <v>30230</v>
      </c>
      <c r="H76" s="233" t="s">
        <v>3086</v>
      </c>
      <c r="I76" s="69">
        <v>0</v>
      </c>
      <c r="J76" s="233" t="s">
        <v>52</v>
      </c>
      <c r="K76" s="69">
        <v>0</v>
      </c>
      <c r="L76" s="233" t="s">
        <v>52</v>
      </c>
      <c r="M76" s="98">
        <v>0</v>
      </c>
      <c r="N76" s="233" t="s">
        <v>52</v>
      </c>
      <c r="O76" s="98">
        <f t="shared" si="2"/>
        <v>30230</v>
      </c>
      <c r="P76" s="69">
        <v>0</v>
      </c>
      <c r="Q76" s="69">
        <v>0</v>
      </c>
      <c r="R76" s="69">
        <v>0</v>
      </c>
      <c r="S76" s="69">
        <v>0</v>
      </c>
      <c r="T76" s="69">
        <v>0</v>
      </c>
      <c r="U76" s="69">
        <v>0</v>
      </c>
      <c r="V76" s="69">
        <v>0</v>
      </c>
      <c r="W76" s="233" t="s">
        <v>2541</v>
      </c>
      <c r="X76" s="233" t="s">
        <v>52</v>
      </c>
      <c r="Y76" s="66" t="s">
        <v>52</v>
      </c>
      <c r="Z76" s="66" t="s">
        <v>52</v>
      </c>
      <c r="AA76" s="67"/>
      <c r="AB76" s="66" t="s">
        <v>52</v>
      </c>
    </row>
    <row r="77" spans="1:28" ht="29.1" customHeight="1" x14ac:dyDescent="0.3">
      <c r="A77" s="65" t="s">
        <v>296</v>
      </c>
      <c r="B77" s="233" t="s">
        <v>278</v>
      </c>
      <c r="C77" s="233" t="s">
        <v>295</v>
      </c>
      <c r="D77" s="234" t="s">
        <v>137</v>
      </c>
      <c r="E77" s="235"/>
      <c r="F77" s="233" t="s">
        <v>52</v>
      </c>
      <c r="G77" s="69">
        <v>0</v>
      </c>
      <c r="H77" s="233" t="s">
        <v>52</v>
      </c>
      <c r="I77" s="69">
        <v>7160</v>
      </c>
      <c r="J77" s="233" t="s">
        <v>3088</v>
      </c>
      <c r="K77" s="69">
        <v>6980</v>
      </c>
      <c r="L77" s="233" t="s">
        <v>3089</v>
      </c>
      <c r="M77" s="98">
        <v>6070</v>
      </c>
      <c r="N77" s="233" t="s">
        <v>2542</v>
      </c>
      <c r="O77" s="98">
        <f t="shared" si="2"/>
        <v>6070</v>
      </c>
      <c r="P77" s="69">
        <v>0</v>
      </c>
      <c r="Q77" s="69">
        <v>0</v>
      </c>
      <c r="R77" s="69">
        <v>0</v>
      </c>
      <c r="S77" s="69">
        <v>0</v>
      </c>
      <c r="T77" s="69">
        <v>0</v>
      </c>
      <c r="U77" s="69">
        <v>0</v>
      </c>
      <c r="V77" s="69">
        <v>0</v>
      </c>
      <c r="W77" s="233" t="s">
        <v>2543</v>
      </c>
      <c r="X77" s="233" t="s">
        <v>52</v>
      </c>
      <c r="Y77" s="66" t="s">
        <v>52</v>
      </c>
      <c r="Z77" s="66" t="s">
        <v>52</v>
      </c>
      <c r="AA77" s="67"/>
      <c r="AB77" s="66" t="s">
        <v>52</v>
      </c>
    </row>
    <row r="78" spans="1:28" ht="29.1" customHeight="1" x14ac:dyDescent="0.3">
      <c r="A78" s="65" t="s">
        <v>944</v>
      </c>
      <c r="B78" s="233" t="s">
        <v>245</v>
      </c>
      <c r="C78" s="233" t="s">
        <v>246</v>
      </c>
      <c r="D78" s="234" t="s">
        <v>60</v>
      </c>
      <c r="E78" s="235">
        <v>1121</v>
      </c>
      <c r="F78" s="233" t="s">
        <v>52</v>
      </c>
      <c r="G78" s="69">
        <v>1440</v>
      </c>
      <c r="H78" s="233" t="s">
        <v>3090</v>
      </c>
      <c r="I78" s="69">
        <v>1373</v>
      </c>
      <c r="J78" s="233" t="s">
        <v>2549</v>
      </c>
      <c r="K78" s="69">
        <v>1121</v>
      </c>
      <c r="L78" s="233" t="s">
        <v>2546</v>
      </c>
      <c r="M78" s="98">
        <v>0</v>
      </c>
      <c r="N78" s="233" t="s">
        <v>52</v>
      </c>
      <c r="O78" s="98">
        <f t="shared" si="2"/>
        <v>1121</v>
      </c>
      <c r="P78" s="69">
        <v>0</v>
      </c>
      <c r="Q78" s="69">
        <v>0</v>
      </c>
      <c r="R78" s="69">
        <v>0</v>
      </c>
      <c r="S78" s="69">
        <v>0</v>
      </c>
      <c r="T78" s="69">
        <v>0</v>
      </c>
      <c r="U78" s="69">
        <v>0</v>
      </c>
      <c r="V78" s="69">
        <v>0</v>
      </c>
      <c r="W78" s="233" t="s">
        <v>2547</v>
      </c>
      <c r="X78" s="233" t="s">
        <v>52</v>
      </c>
      <c r="Y78" s="66" t="s">
        <v>52</v>
      </c>
      <c r="Z78" s="66" t="s">
        <v>52</v>
      </c>
      <c r="AA78" s="67"/>
      <c r="AB78" s="66" t="s">
        <v>52</v>
      </c>
    </row>
    <row r="79" spans="1:28" ht="29.1" customHeight="1" x14ac:dyDescent="0.3">
      <c r="A79" s="65" t="s">
        <v>986</v>
      </c>
      <c r="B79" s="233" t="s">
        <v>70</v>
      </c>
      <c r="C79" s="233" t="s">
        <v>71</v>
      </c>
      <c r="D79" s="234" t="s">
        <v>60</v>
      </c>
      <c r="E79" s="235">
        <v>360</v>
      </c>
      <c r="F79" s="233" t="s">
        <v>52</v>
      </c>
      <c r="G79" s="69">
        <v>360</v>
      </c>
      <c r="H79" s="233" t="s">
        <v>2544</v>
      </c>
      <c r="I79" s="69">
        <v>480</v>
      </c>
      <c r="J79" s="233" t="s">
        <v>2549</v>
      </c>
      <c r="K79" s="69">
        <v>391</v>
      </c>
      <c r="L79" s="233" t="s">
        <v>2550</v>
      </c>
      <c r="M79" s="98">
        <v>0</v>
      </c>
      <c r="N79" s="233" t="s">
        <v>52</v>
      </c>
      <c r="O79" s="98">
        <f t="shared" si="2"/>
        <v>360</v>
      </c>
      <c r="P79" s="69">
        <v>0</v>
      </c>
      <c r="Q79" s="69">
        <v>0</v>
      </c>
      <c r="R79" s="69">
        <v>0</v>
      </c>
      <c r="S79" s="69">
        <v>0</v>
      </c>
      <c r="T79" s="69">
        <v>0</v>
      </c>
      <c r="U79" s="69">
        <v>0</v>
      </c>
      <c r="V79" s="69">
        <v>0</v>
      </c>
      <c r="W79" s="233" t="s">
        <v>2551</v>
      </c>
      <c r="X79" s="233" t="s">
        <v>52</v>
      </c>
      <c r="Y79" s="66" t="s">
        <v>52</v>
      </c>
      <c r="Z79" s="66" t="s">
        <v>52</v>
      </c>
      <c r="AA79" s="67"/>
      <c r="AB79" s="66" t="s">
        <v>52</v>
      </c>
    </row>
    <row r="80" spans="1:28" ht="29.1" customHeight="1" x14ac:dyDescent="0.3">
      <c r="A80" s="65" t="s">
        <v>995</v>
      </c>
      <c r="B80" s="233" t="s">
        <v>70</v>
      </c>
      <c r="C80" s="233" t="s">
        <v>75</v>
      </c>
      <c r="D80" s="234" t="s">
        <v>60</v>
      </c>
      <c r="E80" s="235">
        <v>550</v>
      </c>
      <c r="F80" s="233" t="s">
        <v>52</v>
      </c>
      <c r="G80" s="69">
        <v>550</v>
      </c>
      <c r="H80" s="233" t="s">
        <v>2544</v>
      </c>
      <c r="I80" s="69">
        <v>607</v>
      </c>
      <c r="J80" s="233" t="s">
        <v>2549</v>
      </c>
      <c r="K80" s="69">
        <v>563</v>
      </c>
      <c r="L80" s="233" t="s">
        <v>2550</v>
      </c>
      <c r="M80" s="98">
        <v>0</v>
      </c>
      <c r="N80" s="233" t="s">
        <v>52</v>
      </c>
      <c r="O80" s="98">
        <f t="shared" si="2"/>
        <v>550</v>
      </c>
      <c r="P80" s="69">
        <v>0</v>
      </c>
      <c r="Q80" s="69">
        <v>0</v>
      </c>
      <c r="R80" s="69">
        <v>0</v>
      </c>
      <c r="S80" s="69">
        <v>0</v>
      </c>
      <c r="T80" s="69">
        <v>0</v>
      </c>
      <c r="U80" s="69">
        <v>0</v>
      </c>
      <c r="V80" s="69">
        <v>0</v>
      </c>
      <c r="W80" s="233" t="s">
        <v>2552</v>
      </c>
      <c r="X80" s="233" t="s">
        <v>52</v>
      </c>
      <c r="Y80" s="66" t="s">
        <v>52</v>
      </c>
      <c r="Z80" s="66" t="s">
        <v>52</v>
      </c>
      <c r="AA80" s="67"/>
      <c r="AB80" s="66" t="s">
        <v>52</v>
      </c>
    </row>
    <row r="81" spans="1:28" ht="29.1" customHeight="1" x14ac:dyDescent="0.3">
      <c r="A81" s="65" t="s">
        <v>1002</v>
      </c>
      <c r="B81" s="233" t="s">
        <v>70</v>
      </c>
      <c r="C81" s="233" t="s">
        <v>79</v>
      </c>
      <c r="D81" s="234" t="s">
        <v>60</v>
      </c>
      <c r="E81" s="235">
        <v>730</v>
      </c>
      <c r="F81" s="233" t="s">
        <v>52</v>
      </c>
      <c r="G81" s="69">
        <v>730</v>
      </c>
      <c r="H81" s="233" t="s">
        <v>2544</v>
      </c>
      <c r="I81" s="69">
        <v>860</v>
      </c>
      <c r="J81" s="233" t="s">
        <v>2549</v>
      </c>
      <c r="K81" s="69">
        <v>750</v>
      </c>
      <c r="L81" s="233" t="s">
        <v>2550</v>
      </c>
      <c r="M81" s="98">
        <v>0</v>
      </c>
      <c r="N81" s="233" t="s">
        <v>52</v>
      </c>
      <c r="O81" s="98">
        <f t="shared" si="2"/>
        <v>730</v>
      </c>
      <c r="P81" s="69">
        <v>0</v>
      </c>
      <c r="Q81" s="69">
        <v>0</v>
      </c>
      <c r="R81" s="69">
        <v>0</v>
      </c>
      <c r="S81" s="69">
        <v>0</v>
      </c>
      <c r="T81" s="69">
        <v>0</v>
      </c>
      <c r="U81" s="69">
        <v>0</v>
      </c>
      <c r="V81" s="69">
        <v>0</v>
      </c>
      <c r="W81" s="233" t="s">
        <v>2553</v>
      </c>
      <c r="X81" s="233" t="s">
        <v>52</v>
      </c>
      <c r="Y81" s="66" t="s">
        <v>52</v>
      </c>
      <c r="Z81" s="66" t="s">
        <v>52</v>
      </c>
      <c r="AA81" s="67"/>
      <c r="AB81" s="66" t="s">
        <v>52</v>
      </c>
    </row>
    <row r="82" spans="1:28" ht="29.1" customHeight="1" x14ac:dyDescent="0.3">
      <c r="A82" s="65" t="s">
        <v>1009</v>
      </c>
      <c r="B82" s="233" t="s">
        <v>70</v>
      </c>
      <c r="C82" s="233" t="s">
        <v>83</v>
      </c>
      <c r="D82" s="234" t="s">
        <v>60</v>
      </c>
      <c r="E82" s="235">
        <v>1090</v>
      </c>
      <c r="F82" s="233" t="s">
        <v>52</v>
      </c>
      <c r="G82" s="69">
        <v>1090</v>
      </c>
      <c r="H82" s="233" t="s">
        <v>2544</v>
      </c>
      <c r="I82" s="69">
        <v>1239</v>
      </c>
      <c r="J82" s="233" t="s">
        <v>2549</v>
      </c>
      <c r="K82" s="69">
        <v>1250</v>
      </c>
      <c r="L82" s="233" t="s">
        <v>2550</v>
      </c>
      <c r="M82" s="98">
        <v>0</v>
      </c>
      <c r="N82" s="233" t="s">
        <v>52</v>
      </c>
      <c r="O82" s="98">
        <f t="shared" si="2"/>
        <v>1090</v>
      </c>
      <c r="P82" s="69">
        <v>0</v>
      </c>
      <c r="Q82" s="69">
        <v>0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233" t="s">
        <v>2554</v>
      </c>
      <c r="X82" s="233" t="s">
        <v>52</v>
      </c>
      <c r="Y82" s="66" t="s">
        <v>52</v>
      </c>
      <c r="Z82" s="66" t="s">
        <v>52</v>
      </c>
      <c r="AA82" s="67"/>
      <c r="AB82" s="66" t="s">
        <v>52</v>
      </c>
    </row>
    <row r="83" spans="1:28" ht="29.1" customHeight="1" x14ac:dyDescent="0.3">
      <c r="A83" s="65" t="s">
        <v>1016</v>
      </c>
      <c r="B83" s="233" t="s">
        <v>70</v>
      </c>
      <c r="C83" s="233" t="s">
        <v>87</v>
      </c>
      <c r="D83" s="234" t="s">
        <v>60</v>
      </c>
      <c r="E83" s="235">
        <v>1450</v>
      </c>
      <c r="F83" s="233" t="s">
        <v>52</v>
      </c>
      <c r="G83" s="69">
        <v>1450</v>
      </c>
      <c r="H83" s="233" t="s">
        <v>2544</v>
      </c>
      <c r="I83" s="69">
        <v>1632</v>
      </c>
      <c r="J83" s="233" t="s">
        <v>2549</v>
      </c>
      <c r="K83" s="69">
        <v>1719</v>
      </c>
      <c r="L83" s="233" t="s">
        <v>2550</v>
      </c>
      <c r="M83" s="98">
        <v>0</v>
      </c>
      <c r="N83" s="233" t="s">
        <v>52</v>
      </c>
      <c r="O83" s="98">
        <f t="shared" si="2"/>
        <v>1450</v>
      </c>
      <c r="P83" s="69">
        <v>0</v>
      </c>
      <c r="Q83" s="69">
        <v>0</v>
      </c>
      <c r="R83" s="69">
        <v>0</v>
      </c>
      <c r="S83" s="69">
        <v>0</v>
      </c>
      <c r="T83" s="69">
        <v>0</v>
      </c>
      <c r="U83" s="69">
        <v>0</v>
      </c>
      <c r="V83" s="69">
        <v>0</v>
      </c>
      <c r="W83" s="233" t="s">
        <v>2555</v>
      </c>
      <c r="X83" s="233" t="s">
        <v>52</v>
      </c>
      <c r="Y83" s="66" t="s">
        <v>52</v>
      </c>
      <c r="Z83" s="66" t="s">
        <v>52</v>
      </c>
      <c r="AA83" s="67"/>
      <c r="AB83" s="66" t="s">
        <v>52</v>
      </c>
    </row>
    <row r="84" spans="1:28" ht="29.1" customHeight="1" x14ac:dyDescent="0.3">
      <c r="A84" s="65" t="s">
        <v>953</v>
      </c>
      <c r="B84" s="233" t="s">
        <v>372</v>
      </c>
      <c r="C84" s="233" t="s">
        <v>373</v>
      </c>
      <c r="D84" s="234" t="s">
        <v>60</v>
      </c>
      <c r="E84" s="235">
        <v>0</v>
      </c>
      <c r="F84" s="233" t="s">
        <v>52</v>
      </c>
      <c r="G84" s="69">
        <v>200</v>
      </c>
      <c r="H84" s="233" t="s">
        <v>2488</v>
      </c>
      <c r="I84" s="69">
        <v>305</v>
      </c>
      <c r="J84" s="233" t="s">
        <v>2545</v>
      </c>
      <c r="K84" s="69">
        <v>305</v>
      </c>
      <c r="L84" s="233" t="s">
        <v>2550</v>
      </c>
      <c r="M84" s="98">
        <v>0</v>
      </c>
      <c r="N84" s="233" t="s">
        <v>52</v>
      </c>
      <c r="O84" s="98">
        <f t="shared" si="2"/>
        <v>200</v>
      </c>
      <c r="P84" s="69">
        <v>0</v>
      </c>
      <c r="Q84" s="69">
        <v>0</v>
      </c>
      <c r="R84" s="69">
        <v>0</v>
      </c>
      <c r="S84" s="69">
        <v>0</v>
      </c>
      <c r="T84" s="69">
        <v>0</v>
      </c>
      <c r="U84" s="69">
        <v>0</v>
      </c>
      <c r="V84" s="69">
        <v>0</v>
      </c>
      <c r="W84" s="233" t="s">
        <v>2556</v>
      </c>
      <c r="X84" s="233" t="s">
        <v>52</v>
      </c>
      <c r="Y84" s="66" t="s">
        <v>52</v>
      </c>
      <c r="Z84" s="66" t="s">
        <v>52</v>
      </c>
      <c r="AA84" s="67"/>
      <c r="AB84" s="66" t="s">
        <v>52</v>
      </c>
    </row>
    <row r="85" spans="1:28" ht="29.1" customHeight="1" x14ac:dyDescent="0.3">
      <c r="A85" s="65" t="s">
        <v>960</v>
      </c>
      <c r="B85" s="233" t="s">
        <v>372</v>
      </c>
      <c r="C85" s="233" t="s">
        <v>377</v>
      </c>
      <c r="D85" s="234" t="s">
        <v>60</v>
      </c>
      <c r="E85" s="235">
        <v>0</v>
      </c>
      <c r="F85" s="233" t="s">
        <v>52</v>
      </c>
      <c r="G85" s="69">
        <v>410</v>
      </c>
      <c r="H85" s="233" t="s">
        <v>2488</v>
      </c>
      <c r="I85" s="69">
        <v>610</v>
      </c>
      <c r="J85" s="233" t="s">
        <v>2545</v>
      </c>
      <c r="K85" s="69">
        <v>610</v>
      </c>
      <c r="L85" s="233" t="s">
        <v>2550</v>
      </c>
      <c r="M85" s="98">
        <v>0</v>
      </c>
      <c r="N85" s="233" t="s">
        <v>52</v>
      </c>
      <c r="O85" s="98">
        <f t="shared" si="2"/>
        <v>410</v>
      </c>
      <c r="P85" s="69">
        <v>0</v>
      </c>
      <c r="Q85" s="69">
        <v>0</v>
      </c>
      <c r="R85" s="69">
        <v>0</v>
      </c>
      <c r="S85" s="69">
        <v>0</v>
      </c>
      <c r="T85" s="69">
        <v>0</v>
      </c>
      <c r="U85" s="69">
        <v>0</v>
      </c>
      <c r="V85" s="69">
        <v>0</v>
      </c>
      <c r="W85" s="233" t="s">
        <v>2557</v>
      </c>
      <c r="X85" s="233" t="s">
        <v>52</v>
      </c>
      <c r="Y85" s="66" t="s">
        <v>52</v>
      </c>
      <c r="Z85" s="66" t="s">
        <v>52</v>
      </c>
      <c r="AA85" s="67"/>
      <c r="AB85" s="66" t="s">
        <v>52</v>
      </c>
    </row>
    <row r="86" spans="1:28" ht="29.1" customHeight="1" x14ac:dyDescent="0.3">
      <c r="A86" s="65" t="s">
        <v>491</v>
      </c>
      <c r="B86" s="233" t="s">
        <v>58</v>
      </c>
      <c r="C86" s="233" t="s">
        <v>490</v>
      </c>
      <c r="D86" s="234" t="s">
        <v>137</v>
      </c>
      <c r="E86" s="235">
        <v>340</v>
      </c>
      <c r="F86" s="233" t="s">
        <v>52</v>
      </c>
      <c r="G86" s="69">
        <v>340</v>
      </c>
      <c r="H86" s="233" t="s">
        <v>3091</v>
      </c>
      <c r="I86" s="69">
        <v>340</v>
      </c>
      <c r="J86" s="233" t="s">
        <v>2545</v>
      </c>
      <c r="K86" s="69">
        <v>0</v>
      </c>
      <c r="L86" s="233" t="s">
        <v>52</v>
      </c>
      <c r="M86" s="98">
        <v>0</v>
      </c>
      <c r="N86" s="233" t="s">
        <v>52</v>
      </c>
      <c r="O86" s="98">
        <f t="shared" si="2"/>
        <v>340</v>
      </c>
      <c r="P86" s="69">
        <v>0</v>
      </c>
      <c r="Q86" s="69">
        <v>0</v>
      </c>
      <c r="R86" s="69">
        <v>0</v>
      </c>
      <c r="S86" s="69">
        <v>0</v>
      </c>
      <c r="T86" s="69">
        <v>0</v>
      </c>
      <c r="U86" s="69">
        <v>0</v>
      </c>
      <c r="V86" s="69">
        <v>0</v>
      </c>
      <c r="W86" s="233" t="s">
        <v>2559</v>
      </c>
      <c r="X86" s="233" t="s">
        <v>52</v>
      </c>
      <c r="Y86" s="66" t="s">
        <v>52</v>
      </c>
      <c r="Z86" s="66" t="s">
        <v>52</v>
      </c>
      <c r="AA86" s="67"/>
      <c r="AB86" s="66" t="s">
        <v>52</v>
      </c>
    </row>
    <row r="87" spans="1:28" ht="29.1" customHeight="1" x14ac:dyDescent="0.3">
      <c r="A87" s="65" t="s">
        <v>201</v>
      </c>
      <c r="B87" s="233" t="s">
        <v>58</v>
      </c>
      <c r="C87" s="233" t="s">
        <v>200</v>
      </c>
      <c r="D87" s="234" t="s">
        <v>137</v>
      </c>
      <c r="E87" s="235">
        <v>1500</v>
      </c>
      <c r="F87" s="233" t="s">
        <v>52</v>
      </c>
      <c r="G87" s="69">
        <v>1500</v>
      </c>
      <c r="H87" s="233" t="s">
        <v>3091</v>
      </c>
      <c r="I87" s="69">
        <v>1500</v>
      </c>
      <c r="J87" s="233" t="s">
        <v>2545</v>
      </c>
      <c r="K87" s="69">
        <v>0</v>
      </c>
      <c r="L87" s="233" t="s">
        <v>52</v>
      </c>
      <c r="M87" s="98">
        <v>0</v>
      </c>
      <c r="N87" s="233" t="s">
        <v>52</v>
      </c>
      <c r="O87" s="98">
        <f t="shared" si="2"/>
        <v>1500</v>
      </c>
      <c r="P87" s="69">
        <v>0</v>
      </c>
      <c r="Q87" s="69">
        <v>0</v>
      </c>
      <c r="R87" s="69">
        <v>0</v>
      </c>
      <c r="S87" s="69">
        <v>0</v>
      </c>
      <c r="T87" s="69">
        <v>0</v>
      </c>
      <c r="U87" s="69">
        <v>0</v>
      </c>
      <c r="V87" s="69">
        <v>0</v>
      </c>
      <c r="W87" s="233" t="s">
        <v>2560</v>
      </c>
      <c r="X87" s="233" t="s">
        <v>52</v>
      </c>
      <c r="Y87" s="66" t="s">
        <v>52</v>
      </c>
      <c r="Z87" s="66" t="s">
        <v>52</v>
      </c>
      <c r="AA87" s="67"/>
      <c r="AB87" s="66" t="s">
        <v>52</v>
      </c>
    </row>
    <row r="88" spans="1:28" ht="29.1" customHeight="1" x14ac:dyDescent="0.3">
      <c r="A88" s="65" t="s">
        <v>204</v>
      </c>
      <c r="B88" s="233" t="s">
        <v>58</v>
      </c>
      <c r="C88" s="233" t="s">
        <v>203</v>
      </c>
      <c r="D88" s="234" t="s">
        <v>137</v>
      </c>
      <c r="E88" s="235">
        <v>3740</v>
      </c>
      <c r="F88" s="233" t="s">
        <v>52</v>
      </c>
      <c r="G88" s="69">
        <v>3740</v>
      </c>
      <c r="H88" s="233" t="s">
        <v>3091</v>
      </c>
      <c r="I88" s="69">
        <v>3740</v>
      </c>
      <c r="J88" s="233" t="s">
        <v>2545</v>
      </c>
      <c r="K88" s="69">
        <v>0</v>
      </c>
      <c r="L88" s="233" t="s">
        <v>52</v>
      </c>
      <c r="M88" s="98">
        <v>0</v>
      </c>
      <c r="N88" s="233" t="s">
        <v>52</v>
      </c>
      <c r="O88" s="98">
        <f t="shared" si="2"/>
        <v>3740</v>
      </c>
      <c r="P88" s="69">
        <v>0</v>
      </c>
      <c r="Q88" s="69">
        <v>0</v>
      </c>
      <c r="R88" s="69">
        <v>0</v>
      </c>
      <c r="S88" s="69">
        <v>0</v>
      </c>
      <c r="T88" s="69">
        <v>0</v>
      </c>
      <c r="U88" s="69">
        <v>0</v>
      </c>
      <c r="V88" s="69">
        <v>0</v>
      </c>
      <c r="W88" s="233" t="s">
        <v>2561</v>
      </c>
      <c r="X88" s="233" t="s">
        <v>52</v>
      </c>
      <c r="Y88" s="66" t="s">
        <v>52</v>
      </c>
      <c r="Z88" s="66" t="s">
        <v>52</v>
      </c>
      <c r="AA88" s="67"/>
      <c r="AB88" s="66" t="s">
        <v>52</v>
      </c>
    </row>
    <row r="89" spans="1:28" ht="29.1" customHeight="1" x14ac:dyDescent="0.3">
      <c r="A89" s="65" t="s">
        <v>973</v>
      </c>
      <c r="B89" s="233" t="s">
        <v>58</v>
      </c>
      <c r="C89" s="233" t="s">
        <v>59</v>
      </c>
      <c r="D89" s="234" t="s">
        <v>60</v>
      </c>
      <c r="E89" s="235">
        <v>1950</v>
      </c>
      <c r="F89" s="233" t="s">
        <v>52</v>
      </c>
      <c r="G89" s="69">
        <v>1950</v>
      </c>
      <c r="H89" s="233" t="s">
        <v>3091</v>
      </c>
      <c r="I89" s="69">
        <v>1950</v>
      </c>
      <c r="J89" s="233" t="s">
        <v>2545</v>
      </c>
      <c r="K89" s="69">
        <v>0</v>
      </c>
      <c r="L89" s="233" t="s">
        <v>52</v>
      </c>
      <c r="M89" s="98">
        <v>0</v>
      </c>
      <c r="N89" s="233" t="s">
        <v>52</v>
      </c>
      <c r="O89" s="98">
        <f t="shared" si="2"/>
        <v>1950</v>
      </c>
      <c r="P89" s="69">
        <v>0</v>
      </c>
      <c r="Q89" s="69">
        <v>0</v>
      </c>
      <c r="R89" s="69">
        <v>0</v>
      </c>
      <c r="S89" s="69">
        <v>0</v>
      </c>
      <c r="T89" s="69">
        <v>0</v>
      </c>
      <c r="U89" s="69">
        <v>0</v>
      </c>
      <c r="V89" s="69">
        <v>0</v>
      </c>
      <c r="W89" s="233" t="s">
        <v>2562</v>
      </c>
      <c r="X89" s="233" t="s">
        <v>52</v>
      </c>
      <c r="Y89" s="66" t="s">
        <v>52</v>
      </c>
      <c r="Z89" s="66" t="s">
        <v>52</v>
      </c>
      <c r="AA89" s="67"/>
      <c r="AB89" s="66" t="s">
        <v>52</v>
      </c>
    </row>
    <row r="90" spans="1:28" ht="29.1" customHeight="1" x14ac:dyDescent="0.3">
      <c r="A90" s="65" t="s">
        <v>979</v>
      </c>
      <c r="B90" s="233" t="s">
        <v>58</v>
      </c>
      <c r="C90" s="233" t="s">
        <v>66</v>
      </c>
      <c r="D90" s="234" t="s">
        <v>60</v>
      </c>
      <c r="E90" s="235">
        <v>4830</v>
      </c>
      <c r="F90" s="233" t="s">
        <v>52</v>
      </c>
      <c r="G90" s="69">
        <v>4830</v>
      </c>
      <c r="H90" s="233" t="s">
        <v>3091</v>
      </c>
      <c r="I90" s="69">
        <v>4830</v>
      </c>
      <c r="J90" s="233" t="s">
        <v>2545</v>
      </c>
      <c r="K90" s="69">
        <v>0</v>
      </c>
      <c r="L90" s="233" t="s">
        <v>52</v>
      </c>
      <c r="M90" s="98">
        <v>0</v>
      </c>
      <c r="N90" s="233" t="s">
        <v>52</v>
      </c>
      <c r="O90" s="98">
        <f t="shared" si="2"/>
        <v>4830</v>
      </c>
      <c r="P90" s="69">
        <v>0</v>
      </c>
      <c r="Q90" s="69">
        <v>0</v>
      </c>
      <c r="R90" s="69">
        <v>0</v>
      </c>
      <c r="S90" s="69">
        <v>0</v>
      </c>
      <c r="T90" s="69">
        <v>0</v>
      </c>
      <c r="U90" s="69">
        <v>0</v>
      </c>
      <c r="V90" s="69">
        <v>0</v>
      </c>
      <c r="W90" s="233" t="s">
        <v>2563</v>
      </c>
      <c r="X90" s="233" t="s">
        <v>52</v>
      </c>
      <c r="Y90" s="66" t="s">
        <v>52</v>
      </c>
      <c r="Z90" s="66" t="s">
        <v>52</v>
      </c>
      <c r="AA90" s="67"/>
      <c r="AB90" s="66" t="s">
        <v>52</v>
      </c>
    </row>
    <row r="91" spans="1:28" ht="29.1" customHeight="1" x14ac:dyDescent="0.3">
      <c r="A91" s="65" t="s">
        <v>967</v>
      </c>
      <c r="B91" s="233" t="s">
        <v>58</v>
      </c>
      <c r="C91" s="233" t="s">
        <v>420</v>
      </c>
      <c r="D91" s="234" t="s">
        <v>60</v>
      </c>
      <c r="E91" s="235">
        <v>564</v>
      </c>
      <c r="F91" s="233" t="s">
        <v>52</v>
      </c>
      <c r="G91" s="69">
        <v>720</v>
      </c>
      <c r="H91" s="233" t="s">
        <v>3091</v>
      </c>
      <c r="I91" s="69">
        <v>720</v>
      </c>
      <c r="J91" s="233" t="s">
        <v>2545</v>
      </c>
      <c r="K91" s="69">
        <v>0</v>
      </c>
      <c r="L91" s="233" t="s">
        <v>52</v>
      </c>
      <c r="M91" s="98">
        <v>0</v>
      </c>
      <c r="N91" s="233" t="s">
        <v>52</v>
      </c>
      <c r="O91" s="98">
        <f t="shared" si="2"/>
        <v>564</v>
      </c>
      <c r="P91" s="69">
        <v>0</v>
      </c>
      <c r="Q91" s="69">
        <v>0</v>
      </c>
      <c r="R91" s="69">
        <v>0</v>
      </c>
      <c r="S91" s="69">
        <v>0</v>
      </c>
      <c r="T91" s="69">
        <v>0</v>
      </c>
      <c r="U91" s="69">
        <v>0</v>
      </c>
      <c r="V91" s="69">
        <v>0</v>
      </c>
      <c r="W91" s="233" t="s">
        <v>2564</v>
      </c>
      <c r="X91" s="233" t="s">
        <v>52</v>
      </c>
      <c r="Y91" s="66" t="s">
        <v>52</v>
      </c>
      <c r="Z91" s="66" t="s">
        <v>52</v>
      </c>
      <c r="AA91" s="67"/>
      <c r="AB91" s="66" t="s">
        <v>52</v>
      </c>
    </row>
    <row r="92" spans="1:28" ht="29.1" customHeight="1" x14ac:dyDescent="0.3">
      <c r="A92" s="65" t="s">
        <v>1187</v>
      </c>
      <c r="B92" s="233" t="s">
        <v>1185</v>
      </c>
      <c r="C92" s="233" t="s">
        <v>1186</v>
      </c>
      <c r="D92" s="234" t="s">
        <v>137</v>
      </c>
      <c r="E92" s="235">
        <v>0</v>
      </c>
      <c r="F92" s="233" t="s">
        <v>52</v>
      </c>
      <c r="G92" s="69">
        <v>9130</v>
      </c>
      <c r="H92" s="233" t="s">
        <v>2544</v>
      </c>
      <c r="I92" s="69">
        <v>0</v>
      </c>
      <c r="J92" s="233" t="s">
        <v>52</v>
      </c>
      <c r="K92" s="69">
        <v>0</v>
      </c>
      <c r="L92" s="233" t="s">
        <v>52</v>
      </c>
      <c r="M92" s="98">
        <v>0</v>
      </c>
      <c r="N92" s="233" t="s">
        <v>52</v>
      </c>
      <c r="O92" s="98">
        <f t="shared" si="2"/>
        <v>9130</v>
      </c>
      <c r="P92" s="69">
        <v>0</v>
      </c>
      <c r="Q92" s="69">
        <v>0</v>
      </c>
      <c r="R92" s="69">
        <v>0</v>
      </c>
      <c r="S92" s="69">
        <v>0</v>
      </c>
      <c r="T92" s="69">
        <v>0</v>
      </c>
      <c r="U92" s="69">
        <v>0</v>
      </c>
      <c r="V92" s="69">
        <v>0</v>
      </c>
      <c r="W92" s="233" t="s">
        <v>2565</v>
      </c>
      <c r="X92" s="233" t="s">
        <v>52</v>
      </c>
      <c r="Y92" s="66" t="s">
        <v>52</v>
      </c>
      <c r="Z92" s="66" t="s">
        <v>52</v>
      </c>
      <c r="AA92" s="67"/>
      <c r="AB92" s="66" t="s">
        <v>52</v>
      </c>
    </row>
    <row r="93" spans="1:28" ht="29.1" customHeight="1" x14ac:dyDescent="0.3">
      <c r="A93" s="65" t="s">
        <v>1204</v>
      </c>
      <c r="B93" s="233" t="s">
        <v>1185</v>
      </c>
      <c r="C93" s="233" t="s">
        <v>1203</v>
      </c>
      <c r="D93" s="234" t="s">
        <v>137</v>
      </c>
      <c r="E93" s="235">
        <v>0</v>
      </c>
      <c r="F93" s="233" t="s">
        <v>52</v>
      </c>
      <c r="G93" s="69">
        <v>11880</v>
      </c>
      <c r="H93" s="233" t="s">
        <v>2544</v>
      </c>
      <c r="I93" s="69">
        <v>0</v>
      </c>
      <c r="J93" s="233" t="s">
        <v>52</v>
      </c>
      <c r="K93" s="69">
        <v>0</v>
      </c>
      <c r="L93" s="233" t="s">
        <v>52</v>
      </c>
      <c r="M93" s="98">
        <v>0</v>
      </c>
      <c r="N93" s="233" t="s">
        <v>52</v>
      </c>
      <c r="O93" s="98">
        <f t="shared" si="2"/>
        <v>11880</v>
      </c>
      <c r="P93" s="69">
        <v>0</v>
      </c>
      <c r="Q93" s="69">
        <v>0</v>
      </c>
      <c r="R93" s="69">
        <v>0</v>
      </c>
      <c r="S93" s="69">
        <v>0</v>
      </c>
      <c r="T93" s="69">
        <v>0</v>
      </c>
      <c r="U93" s="69">
        <v>0</v>
      </c>
      <c r="V93" s="69">
        <v>0</v>
      </c>
      <c r="W93" s="233" t="s">
        <v>2566</v>
      </c>
      <c r="X93" s="233" t="s">
        <v>52</v>
      </c>
      <c r="Y93" s="66" t="s">
        <v>52</v>
      </c>
      <c r="Z93" s="66" t="s">
        <v>52</v>
      </c>
      <c r="AA93" s="67"/>
      <c r="AB93" s="66" t="s">
        <v>52</v>
      </c>
    </row>
    <row r="94" spans="1:28" ht="29.1" customHeight="1" x14ac:dyDescent="0.3">
      <c r="A94" s="65" t="s">
        <v>1216</v>
      </c>
      <c r="B94" s="233" t="s">
        <v>1185</v>
      </c>
      <c r="C94" s="233" t="s">
        <v>1215</v>
      </c>
      <c r="D94" s="234" t="s">
        <v>137</v>
      </c>
      <c r="E94" s="235">
        <v>0</v>
      </c>
      <c r="F94" s="233" t="s">
        <v>52</v>
      </c>
      <c r="G94" s="69">
        <v>13860</v>
      </c>
      <c r="H94" s="233" t="s">
        <v>2544</v>
      </c>
      <c r="I94" s="69">
        <v>0</v>
      </c>
      <c r="J94" s="233" t="s">
        <v>52</v>
      </c>
      <c r="K94" s="69">
        <v>0</v>
      </c>
      <c r="L94" s="233" t="s">
        <v>52</v>
      </c>
      <c r="M94" s="98">
        <v>0</v>
      </c>
      <c r="N94" s="233" t="s">
        <v>52</v>
      </c>
      <c r="O94" s="98">
        <f t="shared" si="2"/>
        <v>13860</v>
      </c>
      <c r="P94" s="69">
        <v>0</v>
      </c>
      <c r="Q94" s="69">
        <v>0</v>
      </c>
      <c r="R94" s="69">
        <v>0</v>
      </c>
      <c r="S94" s="69">
        <v>0</v>
      </c>
      <c r="T94" s="69">
        <v>0</v>
      </c>
      <c r="U94" s="69">
        <v>0</v>
      </c>
      <c r="V94" s="69">
        <v>0</v>
      </c>
      <c r="W94" s="233" t="s">
        <v>2567</v>
      </c>
      <c r="X94" s="233" t="s">
        <v>52</v>
      </c>
      <c r="Y94" s="66" t="s">
        <v>52</v>
      </c>
      <c r="Z94" s="66" t="s">
        <v>52</v>
      </c>
      <c r="AA94" s="67"/>
      <c r="AB94" s="66" t="s">
        <v>52</v>
      </c>
    </row>
    <row r="95" spans="1:28" ht="29.1" customHeight="1" x14ac:dyDescent="0.3">
      <c r="A95" s="65" t="s">
        <v>1228</v>
      </c>
      <c r="B95" s="233" t="s">
        <v>1185</v>
      </c>
      <c r="C95" s="233" t="s">
        <v>1227</v>
      </c>
      <c r="D95" s="234" t="s">
        <v>137</v>
      </c>
      <c r="E95" s="235">
        <v>0</v>
      </c>
      <c r="F95" s="233" t="s">
        <v>52</v>
      </c>
      <c r="G95" s="69">
        <v>15180</v>
      </c>
      <c r="H95" s="233" t="s">
        <v>2544</v>
      </c>
      <c r="I95" s="69">
        <v>0</v>
      </c>
      <c r="J95" s="233" t="s">
        <v>52</v>
      </c>
      <c r="K95" s="69">
        <v>0</v>
      </c>
      <c r="L95" s="233" t="s">
        <v>52</v>
      </c>
      <c r="M95" s="98">
        <v>0</v>
      </c>
      <c r="N95" s="233" t="s">
        <v>52</v>
      </c>
      <c r="O95" s="98">
        <f t="shared" si="2"/>
        <v>15180</v>
      </c>
      <c r="P95" s="69">
        <v>0</v>
      </c>
      <c r="Q95" s="69">
        <v>0</v>
      </c>
      <c r="R95" s="69">
        <v>0</v>
      </c>
      <c r="S95" s="69">
        <v>0</v>
      </c>
      <c r="T95" s="69">
        <v>0</v>
      </c>
      <c r="U95" s="69">
        <v>0</v>
      </c>
      <c r="V95" s="69">
        <v>0</v>
      </c>
      <c r="W95" s="233" t="s">
        <v>2568</v>
      </c>
      <c r="X95" s="233" t="s">
        <v>52</v>
      </c>
      <c r="Y95" s="66" t="s">
        <v>52</v>
      </c>
      <c r="Z95" s="66" t="s">
        <v>52</v>
      </c>
      <c r="AA95" s="67"/>
      <c r="AB95" s="66" t="s">
        <v>52</v>
      </c>
    </row>
    <row r="96" spans="1:28" ht="29.1" customHeight="1" x14ac:dyDescent="0.3">
      <c r="A96" s="65" t="s">
        <v>368</v>
      </c>
      <c r="B96" s="233" t="s">
        <v>366</v>
      </c>
      <c r="C96" s="233" t="s">
        <v>367</v>
      </c>
      <c r="D96" s="234" t="s">
        <v>137</v>
      </c>
      <c r="E96" s="235">
        <v>1200</v>
      </c>
      <c r="F96" s="233" t="s">
        <v>52</v>
      </c>
      <c r="G96" s="69">
        <v>1220</v>
      </c>
      <c r="H96" s="233" t="s">
        <v>3090</v>
      </c>
      <c r="I96" s="69">
        <v>1360</v>
      </c>
      <c r="J96" s="233" t="s">
        <v>2549</v>
      </c>
      <c r="K96" s="69">
        <v>1200</v>
      </c>
      <c r="L96" s="233" t="s">
        <v>2550</v>
      </c>
      <c r="M96" s="98">
        <v>0</v>
      </c>
      <c r="N96" s="233" t="s">
        <v>52</v>
      </c>
      <c r="O96" s="98">
        <f t="shared" si="2"/>
        <v>1200</v>
      </c>
      <c r="P96" s="69">
        <v>0</v>
      </c>
      <c r="Q96" s="69">
        <v>0</v>
      </c>
      <c r="R96" s="69">
        <v>0</v>
      </c>
      <c r="S96" s="69">
        <v>0</v>
      </c>
      <c r="T96" s="69">
        <v>0</v>
      </c>
      <c r="U96" s="69">
        <v>0</v>
      </c>
      <c r="V96" s="69">
        <v>0</v>
      </c>
      <c r="W96" s="233" t="s">
        <v>2569</v>
      </c>
      <c r="X96" s="233" t="s">
        <v>52</v>
      </c>
      <c r="Y96" s="66" t="s">
        <v>52</v>
      </c>
      <c r="Z96" s="66" t="s">
        <v>52</v>
      </c>
      <c r="AA96" s="67"/>
      <c r="AB96" s="66" t="s">
        <v>52</v>
      </c>
    </row>
    <row r="97" spans="1:28" ht="29.1" customHeight="1" x14ac:dyDescent="0.3">
      <c r="A97" s="65" t="s">
        <v>1183</v>
      </c>
      <c r="B97" s="233" t="s">
        <v>1181</v>
      </c>
      <c r="C97" s="233" t="s">
        <v>1182</v>
      </c>
      <c r="D97" s="234" t="s">
        <v>137</v>
      </c>
      <c r="E97" s="235">
        <v>0</v>
      </c>
      <c r="F97" s="233" t="s">
        <v>52</v>
      </c>
      <c r="G97" s="69">
        <v>2250</v>
      </c>
      <c r="H97" s="233" t="s">
        <v>2570</v>
      </c>
      <c r="I97" s="69">
        <v>0</v>
      </c>
      <c r="J97" s="233" t="s">
        <v>52</v>
      </c>
      <c r="K97" s="69">
        <v>0</v>
      </c>
      <c r="L97" s="233" t="s">
        <v>52</v>
      </c>
      <c r="M97" s="98">
        <v>0</v>
      </c>
      <c r="N97" s="233" t="s">
        <v>52</v>
      </c>
      <c r="O97" s="98">
        <f t="shared" si="2"/>
        <v>2250</v>
      </c>
      <c r="P97" s="69">
        <v>0</v>
      </c>
      <c r="Q97" s="69">
        <v>0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233" t="s">
        <v>2571</v>
      </c>
      <c r="X97" s="233" t="s">
        <v>52</v>
      </c>
      <c r="Y97" s="66" t="s">
        <v>52</v>
      </c>
      <c r="Z97" s="66" t="s">
        <v>52</v>
      </c>
      <c r="AA97" s="67"/>
      <c r="AB97" s="66" t="s">
        <v>52</v>
      </c>
    </row>
    <row r="98" spans="1:28" ht="29.1" customHeight="1" x14ac:dyDescent="0.3">
      <c r="A98" s="65" t="s">
        <v>1201</v>
      </c>
      <c r="B98" s="233" t="s">
        <v>1181</v>
      </c>
      <c r="C98" s="233" t="s">
        <v>1200</v>
      </c>
      <c r="D98" s="234" t="s">
        <v>137</v>
      </c>
      <c r="E98" s="235">
        <v>0</v>
      </c>
      <c r="F98" s="233" t="s">
        <v>52</v>
      </c>
      <c r="G98" s="69">
        <v>3300</v>
      </c>
      <c r="H98" s="233" t="s">
        <v>2570</v>
      </c>
      <c r="I98" s="69">
        <v>0</v>
      </c>
      <c r="J98" s="233" t="s">
        <v>52</v>
      </c>
      <c r="K98" s="69">
        <v>0</v>
      </c>
      <c r="L98" s="233" t="s">
        <v>52</v>
      </c>
      <c r="M98" s="98">
        <v>0</v>
      </c>
      <c r="N98" s="233" t="s">
        <v>52</v>
      </c>
      <c r="O98" s="98">
        <f t="shared" si="2"/>
        <v>3300</v>
      </c>
      <c r="P98" s="69">
        <v>0</v>
      </c>
      <c r="Q98" s="69">
        <v>0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233" t="s">
        <v>2572</v>
      </c>
      <c r="X98" s="233" t="s">
        <v>52</v>
      </c>
      <c r="Y98" s="66" t="s">
        <v>52</v>
      </c>
      <c r="Z98" s="66" t="s">
        <v>52</v>
      </c>
      <c r="AA98" s="67"/>
      <c r="AB98" s="66" t="s">
        <v>52</v>
      </c>
    </row>
    <row r="99" spans="1:28" ht="29.1" customHeight="1" x14ac:dyDescent="0.3">
      <c r="A99" s="65" t="s">
        <v>1213</v>
      </c>
      <c r="B99" s="233" t="s">
        <v>1181</v>
      </c>
      <c r="C99" s="233" t="s">
        <v>1212</v>
      </c>
      <c r="D99" s="234" t="s">
        <v>137</v>
      </c>
      <c r="E99" s="235">
        <v>0</v>
      </c>
      <c r="F99" s="233" t="s">
        <v>52</v>
      </c>
      <c r="G99" s="69">
        <v>4950</v>
      </c>
      <c r="H99" s="233" t="s">
        <v>2570</v>
      </c>
      <c r="I99" s="69">
        <v>0</v>
      </c>
      <c r="J99" s="233" t="s">
        <v>52</v>
      </c>
      <c r="K99" s="69">
        <v>0</v>
      </c>
      <c r="L99" s="233" t="s">
        <v>52</v>
      </c>
      <c r="M99" s="98">
        <v>0</v>
      </c>
      <c r="N99" s="233" t="s">
        <v>52</v>
      </c>
      <c r="O99" s="98">
        <f t="shared" si="2"/>
        <v>4950</v>
      </c>
      <c r="P99" s="69">
        <v>0</v>
      </c>
      <c r="Q99" s="69">
        <v>0</v>
      </c>
      <c r="R99" s="69">
        <v>0</v>
      </c>
      <c r="S99" s="69">
        <v>0</v>
      </c>
      <c r="T99" s="69">
        <v>0</v>
      </c>
      <c r="U99" s="69">
        <v>0</v>
      </c>
      <c r="V99" s="69">
        <v>0</v>
      </c>
      <c r="W99" s="233" t="s">
        <v>2573</v>
      </c>
      <c r="X99" s="233" t="s">
        <v>52</v>
      </c>
      <c r="Y99" s="66" t="s">
        <v>52</v>
      </c>
      <c r="Z99" s="66" t="s">
        <v>52</v>
      </c>
      <c r="AA99" s="67"/>
      <c r="AB99" s="66" t="s">
        <v>52</v>
      </c>
    </row>
    <row r="100" spans="1:28" ht="29.1" customHeight="1" x14ac:dyDescent="0.3">
      <c r="A100" s="65" t="s">
        <v>1225</v>
      </c>
      <c r="B100" s="233" t="s">
        <v>1181</v>
      </c>
      <c r="C100" s="233" t="s">
        <v>1224</v>
      </c>
      <c r="D100" s="234" t="s">
        <v>137</v>
      </c>
      <c r="E100" s="235">
        <v>0</v>
      </c>
      <c r="F100" s="233" t="s">
        <v>52</v>
      </c>
      <c r="G100" s="69">
        <v>5550</v>
      </c>
      <c r="H100" s="233" t="s">
        <v>2570</v>
      </c>
      <c r="I100" s="69">
        <v>0</v>
      </c>
      <c r="J100" s="233" t="s">
        <v>52</v>
      </c>
      <c r="K100" s="69">
        <v>0</v>
      </c>
      <c r="L100" s="233" t="s">
        <v>52</v>
      </c>
      <c r="M100" s="98">
        <v>0</v>
      </c>
      <c r="N100" s="233" t="s">
        <v>52</v>
      </c>
      <c r="O100" s="98">
        <f t="shared" si="2"/>
        <v>5550</v>
      </c>
      <c r="P100" s="69">
        <v>0</v>
      </c>
      <c r="Q100" s="69">
        <v>0</v>
      </c>
      <c r="R100" s="69">
        <v>0</v>
      </c>
      <c r="S100" s="69">
        <v>0</v>
      </c>
      <c r="T100" s="69">
        <v>0</v>
      </c>
      <c r="U100" s="69">
        <v>0</v>
      </c>
      <c r="V100" s="69">
        <v>0</v>
      </c>
      <c r="W100" s="233" t="s">
        <v>2574</v>
      </c>
      <c r="X100" s="233" t="s">
        <v>52</v>
      </c>
      <c r="Y100" s="66" t="s">
        <v>52</v>
      </c>
      <c r="Z100" s="66" t="s">
        <v>52</v>
      </c>
      <c r="AA100" s="67"/>
      <c r="AB100" s="66" t="s">
        <v>52</v>
      </c>
    </row>
    <row r="101" spans="1:28" ht="29.1" customHeight="1" x14ac:dyDescent="0.3">
      <c r="A101" s="65" t="s">
        <v>1319</v>
      </c>
      <c r="B101" s="233" t="s">
        <v>434</v>
      </c>
      <c r="C101" s="233" t="s">
        <v>435</v>
      </c>
      <c r="D101" s="234" t="s">
        <v>60</v>
      </c>
      <c r="E101" s="235">
        <v>0</v>
      </c>
      <c r="F101" s="233" t="s">
        <v>52</v>
      </c>
      <c r="G101" s="69">
        <v>4120</v>
      </c>
      <c r="H101" s="233" t="s">
        <v>3086</v>
      </c>
      <c r="I101" s="69">
        <v>0</v>
      </c>
      <c r="J101" s="233" t="s">
        <v>52</v>
      </c>
      <c r="K101" s="69">
        <v>3200</v>
      </c>
      <c r="L101" s="233" t="s">
        <v>2575</v>
      </c>
      <c r="M101" s="98">
        <v>0</v>
      </c>
      <c r="N101" s="233" t="s">
        <v>52</v>
      </c>
      <c r="O101" s="98">
        <f t="shared" si="2"/>
        <v>3200</v>
      </c>
      <c r="P101" s="69">
        <v>0</v>
      </c>
      <c r="Q101" s="69">
        <v>0</v>
      </c>
      <c r="R101" s="69">
        <v>0</v>
      </c>
      <c r="S101" s="69">
        <v>0</v>
      </c>
      <c r="T101" s="69">
        <v>0</v>
      </c>
      <c r="U101" s="69">
        <v>0</v>
      </c>
      <c r="V101" s="69">
        <v>0</v>
      </c>
      <c r="W101" s="233" t="s">
        <v>2576</v>
      </c>
      <c r="X101" s="233" t="s">
        <v>52</v>
      </c>
      <c r="Y101" s="66" t="s">
        <v>52</v>
      </c>
      <c r="Z101" s="66" t="s">
        <v>52</v>
      </c>
      <c r="AA101" s="67"/>
      <c r="AB101" s="66" t="s">
        <v>52</v>
      </c>
    </row>
    <row r="102" spans="1:28" ht="29.1" customHeight="1" x14ac:dyDescent="0.3">
      <c r="A102" s="65" t="s">
        <v>449</v>
      </c>
      <c r="B102" s="233" t="s">
        <v>434</v>
      </c>
      <c r="C102" s="233" t="s">
        <v>448</v>
      </c>
      <c r="D102" s="234" t="s">
        <v>60</v>
      </c>
      <c r="E102" s="235">
        <v>0</v>
      </c>
      <c r="F102" s="233" t="s">
        <v>52</v>
      </c>
      <c r="G102" s="69">
        <v>1590</v>
      </c>
      <c r="H102" s="233" t="s">
        <v>3086</v>
      </c>
      <c r="I102" s="69">
        <v>0</v>
      </c>
      <c r="J102" s="233" t="s">
        <v>52</v>
      </c>
      <c r="K102" s="69">
        <v>1300</v>
      </c>
      <c r="L102" s="233" t="s">
        <v>2575</v>
      </c>
      <c r="M102" s="98">
        <v>0</v>
      </c>
      <c r="N102" s="233" t="s">
        <v>52</v>
      </c>
      <c r="O102" s="98">
        <f t="shared" si="2"/>
        <v>1300</v>
      </c>
      <c r="P102" s="69">
        <v>0</v>
      </c>
      <c r="Q102" s="69">
        <v>0</v>
      </c>
      <c r="R102" s="69">
        <v>0</v>
      </c>
      <c r="S102" s="69">
        <v>0</v>
      </c>
      <c r="T102" s="69">
        <v>0</v>
      </c>
      <c r="U102" s="69">
        <v>0</v>
      </c>
      <c r="V102" s="69">
        <v>0</v>
      </c>
      <c r="W102" s="233" t="s">
        <v>2577</v>
      </c>
      <c r="X102" s="233" t="s">
        <v>52</v>
      </c>
      <c r="Y102" s="66" t="s">
        <v>52</v>
      </c>
      <c r="Z102" s="66" t="s">
        <v>52</v>
      </c>
      <c r="AA102" s="67"/>
      <c r="AB102" s="66" t="s">
        <v>52</v>
      </c>
    </row>
    <row r="103" spans="1:28" ht="29.1" customHeight="1" x14ac:dyDescent="0.3">
      <c r="A103" s="65" t="s">
        <v>452</v>
      </c>
      <c r="B103" s="233" t="s">
        <v>434</v>
      </c>
      <c r="C103" s="233" t="s">
        <v>451</v>
      </c>
      <c r="D103" s="234" t="s">
        <v>137</v>
      </c>
      <c r="E103" s="235">
        <v>0</v>
      </c>
      <c r="F103" s="233" t="s">
        <v>52</v>
      </c>
      <c r="G103" s="69">
        <v>950</v>
      </c>
      <c r="H103" s="233" t="s">
        <v>3086</v>
      </c>
      <c r="I103" s="69">
        <v>0</v>
      </c>
      <c r="J103" s="233" t="s">
        <v>52</v>
      </c>
      <c r="K103" s="69">
        <v>1050</v>
      </c>
      <c r="L103" s="233" t="s">
        <v>2575</v>
      </c>
      <c r="M103" s="98">
        <v>0</v>
      </c>
      <c r="N103" s="233" t="s">
        <v>52</v>
      </c>
      <c r="O103" s="98">
        <f t="shared" si="2"/>
        <v>950</v>
      </c>
      <c r="P103" s="69">
        <v>0</v>
      </c>
      <c r="Q103" s="69">
        <v>0</v>
      </c>
      <c r="R103" s="69">
        <v>0</v>
      </c>
      <c r="S103" s="69">
        <v>0</v>
      </c>
      <c r="T103" s="69">
        <v>0</v>
      </c>
      <c r="U103" s="69">
        <v>0</v>
      </c>
      <c r="V103" s="69">
        <v>0</v>
      </c>
      <c r="W103" s="233" t="s">
        <v>2578</v>
      </c>
      <c r="X103" s="233" t="s">
        <v>52</v>
      </c>
      <c r="Y103" s="66" t="s">
        <v>52</v>
      </c>
      <c r="Z103" s="66" t="s">
        <v>52</v>
      </c>
      <c r="AA103" s="67"/>
      <c r="AB103" s="66" t="s">
        <v>52</v>
      </c>
    </row>
    <row r="104" spans="1:28" ht="29.1" customHeight="1" x14ac:dyDescent="0.3">
      <c r="A104" s="65" t="s">
        <v>455</v>
      </c>
      <c r="B104" s="233" t="s">
        <v>434</v>
      </c>
      <c r="C104" s="233" t="s">
        <v>454</v>
      </c>
      <c r="D104" s="234" t="s">
        <v>137</v>
      </c>
      <c r="E104" s="235">
        <v>0</v>
      </c>
      <c r="F104" s="233" t="s">
        <v>52</v>
      </c>
      <c r="G104" s="69">
        <v>680</v>
      </c>
      <c r="H104" s="233" t="s">
        <v>3086</v>
      </c>
      <c r="I104" s="69">
        <v>0</v>
      </c>
      <c r="J104" s="233" t="s">
        <v>52</v>
      </c>
      <c r="K104" s="69">
        <v>750</v>
      </c>
      <c r="L104" s="233" t="s">
        <v>2575</v>
      </c>
      <c r="M104" s="98">
        <v>0</v>
      </c>
      <c r="N104" s="233" t="s">
        <v>52</v>
      </c>
      <c r="O104" s="98">
        <f t="shared" si="2"/>
        <v>680</v>
      </c>
      <c r="P104" s="69">
        <v>0</v>
      </c>
      <c r="Q104" s="69">
        <v>0</v>
      </c>
      <c r="R104" s="69">
        <v>0</v>
      </c>
      <c r="S104" s="69">
        <v>0</v>
      </c>
      <c r="T104" s="69">
        <v>0</v>
      </c>
      <c r="U104" s="69">
        <v>0</v>
      </c>
      <c r="V104" s="69">
        <v>0</v>
      </c>
      <c r="W104" s="233" t="s">
        <v>2579</v>
      </c>
      <c r="X104" s="233" t="s">
        <v>52</v>
      </c>
      <c r="Y104" s="66" t="s">
        <v>52</v>
      </c>
      <c r="Z104" s="66" t="s">
        <v>52</v>
      </c>
      <c r="AA104" s="67"/>
      <c r="AB104" s="66" t="s">
        <v>52</v>
      </c>
    </row>
    <row r="105" spans="1:28" ht="29.1" customHeight="1" x14ac:dyDescent="0.3">
      <c r="A105" s="65" t="s">
        <v>458</v>
      </c>
      <c r="B105" s="233" t="s">
        <v>434</v>
      </c>
      <c r="C105" s="233" t="s">
        <v>457</v>
      </c>
      <c r="D105" s="234" t="s">
        <v>137</v>
      </c>
      <c r="E105" s="235">
        <v>0</v>
      </c>
      <c r="F105" s="233" t="s">
        <v>52</v>
      </c>
      <c r="G105" s="69">
        <v>360</v>
      </c>
      <c r="H105" s="233" t="s">
        <v>3086</v>
      </c>
      <c r="I105" s="69">
        <v>0</v>
      </c>
      <c r="J105" s="233" t="s">
        <v>52</v>
      </c>
      <c r="K105" s="69">
        <v>480</v>
      </c>
      <c r="L105" s="233" t="s">
        <v>2575</v>
      </c>
      <c r="M105" s="98">
        <v>0</v>
      </c>
      <c r="N105" s="233" t="s">
        <v>52</v>
      </c>
      <c r="O105" s="98">
        <f t="shared" si="2"/>
        <v>360</v>
      </c>
      <c r="P105" s="69">
        <v>0</v>
      </c>
      <c r="Q105" s="69">
        <v>0</v>
      </c>
      <c r="R105" s="69">
        <v>0</v>
      </c>
      <c r="S105" s="69">
        <v>0</v>
      </c>
      <c r="T105" s="69">
        <v>0</v>
      </c>
      <c r="U105" s="69">
        <v>0</v>
      </c>
      <c r="V105" s="69">
        <v>0</v>
      </c>
      <c r="W105" s="233" t="s">
        <v>2580</v>
      </c>
      <c r="X105" s="233" t="s">
        <v>52</v>
      </c>
      <c r="Y105" s="66" t="s">
        <v>52</v>
      </c>
      <c r="Z105" s="66" t="s">
        <v>52</v>
      </c>
      <c r="AA105" s="67"/>
      <c r="AB105" s="66" t="s">
        <v>52</v>
      </c>
    </row>
    <row r="106" spans="1:28" ht="29.1" customHeight="1" x14ac:dyDescent="0.3">
      <c r="A106" s="65" t="s">
        <v>794</v>
      </c>
      <c r="B106" s="233" t="s">
        <v>434</v>
      </c>
      <c r="C106" s="233" t="s">
        <v>793</v>
      </c>
      <c r="D106" s="234" t="s">
        <v>137</v>
      </c>
      <c r="E106" s="235">
        <v>0</v>
      </c>
      <c r="F106" s="233" t="s">
        <v>52</v>
      </c>
      <c r="G106" s="69">
        <v>860</v>
      </c>
      <c r="H106" s="233" t="s">
        <v>3086</v>
      </c>
      <c r="I106" s="69">
        <v>0</v>
      </c>
      <c r="J106" s="233" t="s">
        <v>52</v>
      </c>
      <c r="K106" s="69">
        <v>1050</v>
      </c>
      <c r="L106" s="233" t="s">
        <v>2575</v>
      </c>
      <c r="M106" s="98">
        <v>0</v>
      </c>
      <c r="N106" s="233" t="s">
        <v>52</v>
      </c>
      <c r="O106" s="98">
        <f t="shared" si="2"/>
        <v>860</v>
      </c>
      <c r="P106" s="69">
        <v>0</v>
      </c>
      <c r="Q106" s="69">
        <v>0</v>
      </c>
      <c r="R106" s="69">
        <v>0</v>
      </c>
      <c r="S106" s="69">
        <v>0</v>
      </c>
      <c r="T106" s="69">
        <v>0</v>
      </c>
      <c r="U106" s="69">
        <v>0</v>
      </c>
      <c r="V106" s="69">
        <v>0</v>
      </c>
      <c r="W106" s="233" t="s">
        <v>2581</v>
      </c>
      <c r="X106" s="233" t="s">
        <v>52</v>
      </c>
      <c r="Y106" s="66" t="s">
        <v>52</v>
      </c>
      <c r="Z106" s="66" t="s">
        <v>52</v>
      </c>
      <c r="AA106" s="67"/>
      <c r="AB106" s="66" t="s">
        <v>52</v>
      </c>
    </row>
    <row r="107" spans="1:28" ht="29.1" customHeight="1" x14ac:dyDescent="0.3">
      <c r="A107" s="65" t="s">
        <v>1325</v>
      </c>
      <c r="B107" s="233" t="s">
        <v>434</v>
      </c>
      <c r="C107" s="233" t="s">
        <v>1324</v>
      </c>
      <c r="D107" s="234" t="s">
        <v>137</v>
      </c>
      <c r="E107" s="235">
        <v>0</v>
      </c>
      <c r="F107" s="233" t="s">
        <v>52</v>
      </c>
      <c r="G107" s="69">
        <v>2040</v>
      </c>
      <c r="H107" s="233" t="s">
        <v>3086</v>
      </c>
      <c r="I107" s="69">
        <v>0</v>
      </c>
      <c r="J107" s="233" t="s">
        <v>52</v>
      </c>
      <c r="K107" s="69">
        <v>1400</v>
      </c>
      <c r="L107" s="233" t="s">
        <v>2575</v>
      </c>
      <c r="M107" s="98">
        <v>0</v>
      </c>
      <c r="N107" s="233" t="s">
        <v>52</v>
      </c>
      <c r="O107" s="98">
        <f t="shared" si="2"/>
        <v>1400</v>
      </c>
      <c r="P107" s="69">
        <v>0</v>
      </c>
      <c r="Q107" s="69">
        <v>0</v>
      </c>
      <c r="R107" s="69">
        <v>0</v>
      </c>
      <c r="S107" s="69">
        <v>0</v>
      </c>
      <c r="T107" s="69">
        <v>0</v>
      </c>
      <c r="U107" s="69">
        <v>0</v>
      </c>
      <c r="V107" s="69">
        <v>0</v>
      </c>
      <c r="W107" s="233" t="s">
        <v>2582</v>
      </c>
      <c r="X107" s="233" t="s">
        <v>52</v>
      </c>
      <c r="Y107" s="66" t="s">
        <v>52</v>
      </c>
      <c r="Z107" s="66" t="s">
        <v>52</v>
      </c>
      <c r="AA107" s="67"/>
      <c r="AB107" s="66" t="s">
        <v>52</v>
      </c>
    </row>
    <row r="108" spans="1:28" ht="29.1" customHeight="1" x14ac:dyDescent="0.3">
      <c r="A108" s="65" t="s">
        <v>1331</v>
      </c>
      <c r="B108" s="233" t="s">
        <v>434</v>
      </c>
      <c r="C108" s="233" t="s">
        <v>1330</v>
      </c>
      <c r="D108" s="234" t="s">
        <v>137</v>
      </c>
      <c r="E108" s="235">
        <v>0</v>
      </c>
      <c r="F108" s="233" t="s">
        <v>52</v>
      </c>
      <c r="G108" s="69">
        <v>4080</v>
      </c>
      <c r="H108" s="233" t="s">
        <v>3086</v>
      </c>
      <c r="I108" s="69">
        <v>0</v>
      </c>
      <c r="J108" s="233" t="s">
        <v>52</v>
      </c>
      <c r="K108" s="69">
        <v>4780</v>
      </c>
      <c r="L108" s="233" t="s">
        <v>2575</v>
      </c>
      <c r="M108" s="98">
        <v>0</v>
      </c>
      <c r="N108" s="233" t="s">
        <v>52</v>
      </c>
      <c r="O108" s="98">
        <f t="shared" si="2"/>
        <v>4080</v>
      </c>
      <c r="P108" s="69">
        <v>0</v>
      </c>
      <c r="Q108" s="69">
        <v>0</v>
      </c>
      <c r="R108" s="69">
        <v>0</v>
      </c>
      <c r="S108" s="69">
        <v>0</v>
      </c>
      <c r="T108" s="69">
        <v>0</v>
      </c>
      <c r="U108" s="69">
        <v>0</v>
      </c>
      <c r="V108" s="69">
        <v>0</v>
      </c>
      <c r="W108" s="233" t="s">
        <v>2583</v>
      </c>
      <c r="X108" s="233" t="s">
        <v>52</v>
      </c>
      <c r="Y108" s="66" t="s">
        <v>52</v>
      </c>
      <c r="Z108" s="66" t="s">
        <v>52</v>
      </c>
      <c r="AA108" s="67"/>
      <c r="AB108" s="66" t="s">
        <v>52</v>
      </c>
    </row>
    <row r="109" spans="1:28" ht="29.1" customHeight="1" x14ac:dyDescent="0.3">
      <c r="A109" s="65" t="s">
        <v>1238</v>
      </c>
      <c r="B109" s="233" t="s">
        <v>1237</v>
      </c>
      <c r="C109" s="233" t="s">
        <v>161</v>
      </c>
      <c r="D109" s="234" t="s">
        <v>60</v>
      </c>
      <c r="E109" s="235">
        <v>202</v>
      </c>
      <c r="F109" s="233" t="s">
        <v>52</v>
      </c>
      <c r="G109" s="69">
        <v>0</v>
      </c>
      <c r="H109" s="233" t="s">
        <v>52</v>
      </c>
      <c r="I109" s="69">
        <v>0</v>
      </c>
      <c r="J109" s="233" t="s">
        <v>52</v>
      </c>
      <c r="K109" s="69">
        <v>202</v>
      </c>
      <c r="L109" s="233" t="s">
        <v>2524</v>
      </c>
      <c r="M109" s="98">
        <v>0</v>
      </c>
      <c r="N109" s="233" t="s">
        <v>52</v>
      </c>
      <c r="O109" s="98">
        <f t="shared" si="2"/>
        <v>202</v>
      </c>
      <c r="P109" s="69">
        <v>0</v>
      </c>
      <c r="Q109" s="69">
        <v>0</v>
      </c>
      <c r="R109" s="69">
        <v>0</v>
      </c>
      <c r="S109" s="69">
        <v>0</v>
      </c>
      <c r="T109" s="69">
        <v>0</v>
      </c>
      <c r="U109" s="69">
        <v>0</v>
      </c>
      <c r="V109" s="69">
        <v>0</v>
      </c>
      <c r="W109" s="233" t="s">
        <v>2584</v>
      </c>
      <c r="X109" s="233" t="s">
        <v>666</v>
      </c>
      <c r="Y109" s="66" t="s">
        <v>52</v>
      </c>
      <c r="Z109" s="66" t="s">
        <v>52</v>
      </c>
      <c r="AA109" s="67"/>
      <c r="AB109" s="66" t="s">
        <v>52</v>
      </c>
    </row>
    <row r="110" spans="1:28" ht="29.1" customHeight="1" x14ac:dyDescent="0.3">
      <c r="A110" s="65" t="s">
        <v>1244</v>
      </c>
      <c r="B110" s="233" t="s">
        <v>165</v>
      </c>
      <c r="C110" s="233" t="s">
        <v>161</v>
      </c>
      <c r="D110" s="234" t="s">
        <v>60</v>
      </c>
      <c r="E110" s="235">
        <v>0</v>
      </c>
      <c r="F110" s="233" t="s">
        <v>52</v>
      </c>
      <c r="G110" s="69">
        <v>0</v>
      </c>
      <c r="H110" s="233" t="s">
        <v>52</v>
      </c>
      <c r="I110" s="69">
        <v>0</v>
      </c>
      <c r="J110" s="233" t="s">
        <v>52</v>
      </c>
      <c r="K110" s="69">
        <v>202</v>
      </c>
      <c r="L110" s="233" t="s">
        <v>2524</v>
      </c>
      <c r="M110" s="98">
        <v>0</v>
      </c>
      <c r="N110" s="233" t="s">
        <v>52</v>
      </c>
      <c r="O110" s="98">
        <f t="shared" si="2"/>
        <v>202</v>
      </c>
      <c r="P110" s="69">
        <v>0</v>
      </c>
      <c r="Q110" s="69">
        <v>0</v>
      </c>
      <c r="R110" s="69">
        <v>0</v>
      </c>
      <c r="S110" s="69">
        <v>0</v>
      </c>
      <c r="T110" s="69">
        <v>0</v>
      </c>
      <c r="U110" s="69">
        <v>0</v>
      </c>
      <c r="V110" s="69">
        <v>0</v>
      </c>
      <c r="W110" s="233" t="s">
        <v>2585</v>
      </c>
      <c r="X110" s="233" t="s">
        <v>666</v>
      </c>
      <c r="Y110" s="66" t="s">
        <v>52</v>
      </c>
      <c r="Z110" s="66" t="s">
        <v>52</v>
      </c>
      <c r="AA110" s="67"/>
      <c r="AB110" s="66" t="s">
        <v>52</v>
      </c>
    </row>
    <row r="111" spans="1:28" ht="29.1" customHeight="1" x14ac:dyDescent="0.3">
      <c r="A111" s="65" t="s">
        <v>667</v>
      </c>
      <c r="B111" s="233" t="s">
        <v>665</v>
      </c>
      <c r="C111" s="233" t="s">
        <v>231</v>
      </c>
      <c r="D111" s="234" t="s">
        <v>171</v>
      </c>
      <c r="E111" s="235">
        <v>84000</v>
      </c>
      <c r="F111" s="233" t="s">
        <v>52</v>
      </c>
      <c r="G111" s="69">
        <v>0</v>
      </c>
      <c r="H111" s="233" t="s">
        <v>52</v>
      </c>
      <c r="I111" s="69">
        <v>84000</v>
      </c>
      <c r="J111" s="233" t="s">
        <v>2586</v>
      </c>
      <c r="K111" s="69">
        <v>84000</v>
      </c>
      <c r="L111" s="233" t="s">
        <v>2587</v>
      </c>
      <c r="M111" s="98">
        <v>0</v>
      </c>
      <c r="N111" s="233" t="s">
        <v>52</v>
      </c>
      <c r="O111" s="98">
        <f t="shared" si="2"/>
        <v>84000</v>
      </c>
      <c r="P111" s="69">
        <v>0</v>
      </c>
      <c r="Q111" s="69">
        <v>0</v>
      </c>
      <c r="R111" s="69">
        <v>0</v>
      </c>
      <c r="S111" s="69">
        <v>0</v>
      </c>
      <c r="T111" s="69">
        <v>0</v>
      </c>
      <c r="U111" s="69">
        <v>0</v>
      </c>
      <c r="V111" s="69">
        <v>0</v>
      </c>
      <c r="W111" s="233" t="s">
        <v>2588</v>
      </c>
      <c r="X111" s="233" t="s">
        <v>666</v>
      </c>
      <c r="Y111" s="66" t="s">
        <v>52</v>
      </c>
      <c r="Z111" s="66" t="s">
        <v>52</v>
      </c>
      <c r="AA111" s="67"/>
      <c r="AB111" s="66" t="s">
        <v>52</v>
      </c>
    </row>
    <row r="112" spans="1:28" ht="29.1" customHeight="1" x14ac:dyDescent="0.3">
      <c r="A112" s="65" t="s">
        <v>1169</v>
      </c>
      <c r="B112" s="233" t="s">
        <v>1168</v>
      </c>
      <c r="C112" s="233" t="s">
        <v>588</v>
      </c>
      <c r="D112" s="234" t="s">
        <v>589</v>
      </c>
      <c r="E112" s="235">
        <v>0</v>
      </c>
      <c r="F112" s="233" t="s">
        <v>52</v>
      </c>
      <c r="G112" s="69">
        <v>0</v>
      </c>
      <c r="H112" s="233" t="s">
        <v>52</v>
      </c>
      <c r="I112" s="69">
        <v>0</v>
      </c>
      <c r="J112" s="233" t="s">
        <v>52</v>
      </c>
      <c r="K112" s="69">
        <v>0</v>
      </c>
      <c r="L112" s="233" t="s">
        <v>52</v>
      </c>
      <c r="M112" s="98">
        <v>0</v>
      </c>
      <c r="N112" s="233" t="s">
        <v>52</v>
      </c>
      <c r="O112" s="98">
        <v>0</v>
      </c>
      <c r="P112" s="69">
        <v>214661</v>
      </c>
      <c r="Q112" s="69">
        <v>0</v>
      </c>
      <c r="R112" s="69">
        <v>0</v>
      </c>
      <c r="S112" s="69">
        <v>0</v>
      </c>
      <c r="T112" s="69">
        <v>0</v>
      </c>
      <c r="U112" s="69">
        <v>0</v>
      </c>
      <c r="V112" s="69">
        <v>0</v>
      </c>
      <c r="W112" s="233" t="s">
        <v>2589</v>
      </c>
      <c r="X112" s="233" t="s">
        <v>52</v>
      </c>
      <c r="Y112" s="66" t="s">
        <v>2590</v>
      </c>
      <c r="Z112" s="66" t="s">
        <v>52</v>
      </c>
      <c r="AA112" s="67"/>
      <c r="AB112" s="66" t="s">
        <v>52</v>
      </c>
    </row>
    <row r="113" spans="1:28" ht="29.1" customHeight="1" x14ac:dyDescent="0.3">
      <c r="A113" s="65"/>
      <c r="B113" s="233" t="s">
        <v>3118</v>
      </c>
      <c r="C113" s="233" t="s">
        <v>588</v>
      </c>
      <c r="D113" s="234" t="s">
        <v>589</v>
      </c>
      <c r="E113" s="235"/>
      <c r="F113" s="233"/>
      <c r="G113" s="69"/>
      <c r="H113" s="233"/>
      <c r="I113" s="69"/>
      <c r="J113" s="233"/>
      <c r="K113" s="69"/>
      <c r="L113" s="233"/>
      <c r="M113" s="98"/>
      <c r="N113" s="233"/>
      <c r="O113" s="98"/>
      <c r="P113" s="69">
        <v>172068</v>
      </c>
      <c r="Q113" s="69"/>
      <c r="R113" s="69"/>
      <c r="S113" s="69"/>
      <c r="T113" s="69"/>
      <c r="U113" s="69"/>
      <c r="V113" s="69"/>
      <c r="W113" s="233"/>
      <c r="X113" s="233"/>
      <c r="Y113" s="66"/>
      <c r="Z113" s="66"/>
      <c r="AA113" s="67"/>
      <c r="AB113" s="66"/>
    </row>
    <row r="114" spans="1:28" ht="29.1" customHeight="1" x14ac:dyDescent="0.3">
      <c r="A114" s="65" t="s">
        <v>682</v>
      </c>
      <c r="B114" s="233" t="s">
        <v>3113</v>
      </c>
      <c r="C114" s="233" t="s">
        <v>588</v>
      </c>
      <c r="D114" s="234" t="s">
        <v>589</v>
      </c>
      <c r="E114" s="235">
        <v>0</v>
      </c>
      <c r="F114" s="233" t="s">
        <v>52</v>
      </c>
      <c r="G114" s="69">
        <v>0</v>
      </c>
      <c r="H114" s="233" t="s">
        <v>52</v>
      </c>
      <c r="I114" s="69">
        <v>0</v>
      </c>
      <c r="J114" s="233" t="s">
        <v>52</v>
      </c>
      <c r="K114" s="69">
        <v>0</v>
      </c>
      <c r="L114" s="233" t="s">
        <v>52</v>
      </c>
      <c r="M114" s="98">
        <v>0</v>
      </c>
      <c r="N114" s="233" t="s">
        <v>52</v>
      </c>
      <c r="O114" s="98">
        <v>0</v>
      </c>
      <c r="P114" s="69">
        <v>95767</v>
      </c>
      <c r="Q114" s="69">
        <v>0</v>
      </c>
      <c r="R114" s="69">
        <v>0</v>
      </c>
      <c r="S114" s="69">
        <v>0</v>
      </c>
      <c r="T114" s="69">
        <v>0</v>
      </c>
      <c r="U114" s="69">
        <v>0</v>
      </c>
      <c r="V114" s="69">
        <v>0</v>
      </c>
      <c r="W114" s="233" t="s">
        <v>2591</v>
      </c>
      <c r="X114" s="233" t="s">
        <v>52</v>
      </c>
      <c r="Y114" s="66" t="s">
        <v>2590</v>
      </c>
      <c r="Z114" s="66" t="s">
        <v>52</v>
      </c>
      <c r="AA114" s="67"/>
      <c r="AB114" s="66" t="s">
        <v>52</v>
      </c>
    </row>
    <row r="115" spans="1:28" ht="29.1" customHeight="1" x14ac:dyDescent="0.3">
      <c r="A115" s="65" t="s">
        <v>925</v>
      </c>
      <c r="B115" s="233" t="s">
        <v>924</v>
      </c>
      <c r="C115" s="233" t="s">
        <v>588</v>
      </c>
      <c r="D115" s="234" t="s">
        <v>589</v>
      </c>
      <c r="E115" s="235">
        <v>0</v>
      </c>
      <c r="F115" s="233" t="s">
        <v>52</v>
      </c>
      <c r="G115" s="69">
        <v>0</v>
      </c>
      <c r="H115" s="233" t="s">
        <v>52</v>
      </c>
      <c r="I115" s="69">
        <v>0</v>
      </c>
      <c r="J115" s="233" t="s">
        <v>52</v>
      </c>
      <c r="K115" s="69">
        <v>0</v>
      </c>
      <c r="L115" s="233" t="s">
        <v>52</v>
      </c>
      <c r="M115" s="98">
        <v>0</v>
      </c>
      <c r="N115" s="233" t="s">
        <v>52</v>
      </c>
      <c r="O115" s="98">
        <v>0</v>
      </c>
      <c r="P115" s="69">
        <v>224490</v>
      </c>
      <c r="Q115" s="69">
        <v>0</v>
      </c>
      <c r="R115" s="69">
        <v>0</v>
      </c>
      <c r="S115" s="69">
        <v>0</v>
      </c>
      <c r="T115" s="69">
        <v>0</v>
      </c>
      <c r="U115" s="69">
        <v>0</v>
      </c>
      <c r="V115" s="69">
        <v>0</v>
      </c>
      <c r="W115" s="233" t="s">
        <v>2592</v>
      </c>
      <c r="X115" s="233" t="s">
        <v>52</v>
      </c>
      <c r="Y115" s="66" t="s">
        <v>2590</v>
      </c>
      <c r="Z115" s="66" t="s">
        <v>52</v>
      </c>
      <c r="AA115" s="67"/>
      <c r="AB115" s="66" t="s">
        <v>52</v>
      </c>
    </row>
    <row r="116" spans="1:28" ht="29.1" customHeight="1" x14ac:dyDescent="0.3">
      <c r="A116" s="65" t="s">
        <v>2202</v>
      </c>
      <c r="B116" s="233" t="s">
        <v>2201</v>
      </c>
      <c r="C116" s="233" t="s">
        <v>588</v>
      </c>
      <c r="D116" s="234" t="s">
        <v>589</v>
      </c>
      <c r="E116" s="235">
        <v>0</v>
      </c>
      <c r="F116" s="233" t="s">
        <v>52</v>
      </c>
      <c r="G116" s="69">
        <v>0</v>
      </c>
      <c r="H116" s="233" t="s">
        <v>52</v>
      </c>
      <c r="I116" s="69">
        <v>0</v>
      </c>
      <c r="J116" s="233" t="s">
        <v>52</v>
      </c>
      <c r="K116" s="69">
        <v>0</v>
      </c>
      <c r="L116" s="233" t="s">
        <v>52</v>
      </c>
      <c r="M116" s="98">
        <v>0</v>
      </c>
      <c r="N116" s="233" t="s">
        <v>52</v>
      </c>
      <c r="O116" s="98">
        <v>0</v>
      </c>
      <c r="P116" s="69">
        <v>279613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233" t="s">
        <v>2593</v>
      </c>
      <c r="X116" s="233" t="s">
        <v>52</v>
      </c>
      <c r="Y116" s="66" t="s">
        <v>2590</v>
      </c>
      <c r="Z116" s="66" t="s">
        <v>52</v>
      </c>
      <c r="AA116" s="67"/>
      <c r="AB116" s="66" t="s">
        <v>52</v>
      </c>
    </row>
    <row r="117" spans="1:28" ht="29.1" customHeight="1" x14ac:dyDescent="0.3">
      <c r="A117" s="65" t="s">
        <v>909</v>
      </c>
      <c r="B117" s="233" t="s">
        <v>908</v>
      </c>
      <c r="C117" s="233" t="s">
        <v>588</v>
      </c>
      <c r="D117" s="234" t="s">
        <v>589</v>
      </c>
      <c r="E117" s="235">
        <v>0</v>
      </c>
      <c r="F117" s="233" t="s">
        <v>52</v>
      </c>
      <c r="G117" s="69">
        <v>0</v>
      </c>
      <c r="H117" s="233" t="s">
        <v>52</v>
      </c>
      <c r="I117" s="69">
        <v>0</v>
      </c>
      <c r="J117" s="233" t="s">
        <v>52</v>
      </c>
      <c r="K117" s="69">
        <v>0</v>
      </c>
      <c r="L117" s="233" t="s">
        <v>52</v>
      </c>
      <c r="M117" s="98">
        <v>0</v>
      </c>
      <c r="N117" s="233" t="s">
        <v>52</v>
      </c>
      <c r="O117" s="98">
        <v>0</v>
      </c>
      <c r="P117" s="69">
        <v>273074</v>
      </c>
      <c r="Q117" s="69">
        <v>0</v>
      </c>
      <c r="R117" s="69">
        <v>0</v>
      </c>
      <c r="S117" s="69">
        <v>0</v>
      </c>
      <c r="T117" s="69">
        <v>0</v>
      </c>
      <c r="U117" s="69">
        <v>0</v>
      </c>
      <c r="V117" s="69">
        <v>0</v>
      </c>
      <c r="W117" s="233" t="s">
        <v>2594</v>
      </c>
      <c r="X117" s="233" t="s">
        <v>52</v>
      </c>
      <c r="Y117" s="66" t="s">
        <v>2590</v>
      </c>
      <c r="Z117" s="66" t="s">
        <v>52</v>
      </c>
      <c r="AA117" s="67"/>
      <c r="AB117" s="66" t="s">
        <v>52</v>
      </c>
    </row>
    <row r="118" spans="1:28" ht="29.1" customHeight="1" x14ac:dyDescent="0.3">
      <c r="A118" s="65" t="s">
        <v>939</v>
      </c>
      <c r="B118" s="233" t="s">
        <v>938</v>
      </c>
      <c r="C118" s="233" t="s">
        <v>588</v>
      </c>
      <c r="D118" s="234" t="s">
        <v>589</v>
      </c>
      <c r="E118" s="235">
        <v>0</v>
      </c>
      <c r="F118" s="233" t="s">
        <v>52</v>
      </c>
      <c r="G118" s="69">
        <v>0</v>
      </c>
      <c r="H118" s="233" t="s">
        <v>52</v>
      </c>
      <c r="I118" s="69">
        <v>0</v>
      </c>
      <c r="J118" s="233" t="s">
        <v>52</v>
      </c>
      <c r="K118" s="69">
        <v>0</v>
      </c>
      <c r="L118" s="233" t="s">
        <v>52</v>
      </c>
      <c r="M118" s="98">
        <v>0</v>
      </c>
      <c r="N118" s="233" t="s">
        <v>52</v>
      </c>
      <c r="O118" s="98">
        <v>0</v>
      </c>
      <c r="P118" s="69">
        <v>271064</v>
      </c>
      <c r="Q118" s="69">
        <v>0</v>
      </c>
      <c r="R118" s="69">
        <v>0</v>
      </c>
      <c r="S118" s="69">
        <v>0</v>
      </c>
      <c r="T118" s="69">
        <v>0</v>
      </c>
      <c r="U118" s="69">
        <v>0</v>
      </c>
      <c r="V118" s="69">
        <v>0</v>
      </c>
      <c r="W118" s="233" t="s">
        <v>2595</v>
      </c>
      <c r="X118" s="233" t="s">
        <v>52</v>
      </c>
      <c r="Y118" s="66" t="s">
        <v>2590</v>
      </c>
      <c r="Z118" s="66" t="s">
        <v>52</v>
      </c>
      <c r="AA118" s="67"/>
      <c r="AB118" s="66" t="s">
        <v>52</v>
      </c>
    </row>
    <row r="119" spans="1:28" ht="29.1" customHeight="1" x14ac:dyDescent="0.3">
      <c r="A119" s="65" t="s">
        <v>1174</v>
      </c>
      <c r="B119" s="233" t="s">
        <v>1173</v>
      </c>
      <c r="C119" s="233" t="s">
        <v>588</v>
      </c>
      <c r="D119" s="234" t="s">
        <v>589</v>
      </c>
      <c r="E119" s="235">
        <v>0</v>
      </c>
      <c r="F119" s="233" t="s">
        <v>52</v>
      </c>
      <c r="G119" s="69">
        <v>0</v>
      </c>
      <c r="H119" s="233" t="s">
        <v>52</v>
      </c>
      <c r="I119" s="69">
        <v>0</v>
      </c>
      <c r="J119" s="233" t="s">
        <v>52</v>
      </c>
      <c r="K119" s="69">
        <v>0</v>
      </c>
      <c r="L119" s="233" t="s">
        <v>52</v>
      </c>
      <c r="M119" s="98">
        <v>0</v>
      </c>
      <c r="N119" s="233" t="s">
        <v>52</v>
      </c>
      <c r="O119" s="98">
        <v>0</v>
      </c>
      <c r="P119" s="69">
        <v>207796</v>
      </c>
      <c r="Q119" s="69">
        <v>0</v>
      </c>
      <c r="R119" s="69">
        <v>0</v>
      </c>
      <c r="S119" s="69">
        <v>0</v>
      </c>
      <c r="T119" s="69">
        <v>0</v>
      </c>
      <c r="U119" s="69">
        <v>0</v>
      </c>
      <c r="V119" s="69">
        <v>0</v>
      </c>
      <c r="W119" s="233" t="s">
        <v>2596</v>
      </c>
      <c r="X119" s="233" t="s">
        <v>52</v>
      </c>
      <c r="Y119" s="66" t="s">
        <v>2590</v>
      </c>
      <c r="Z119" s="66" t="s">
        <v>52</v>
      </c>
      <c r="AA119" s="67"/>
      <c r="AB119" s="66" t="s">
        <v>52</v>
      </c>
    </row>
    <row r="120" spans="1:28" ht="29.1" customHeight="1" x14ac:dyDescent="0.3">
      <c r="A120" s="65" t="s">
        <v>590</v>
      </c>
      <c r="B120" s="233" t="s">
        <v>587</v>
      </c>
      <c r="C120" s="233" t="s">
        <v>588</v>
      </c>
      <c r="D120" s="234" t="s">
        <v>589</v>
      </c>
      <c r="E120" s="235">
        <v>0</v>
      </c>
      <c r="F120" s="233" t="s">
        <v>52</v>
      </c>
      <c r="G120" s="69">
        <v>0</v>
      </c>
      <c r="H120" s="233" t="s">
        <v>52</v>
      </c>
      <c r="I120" s="69">
        <v>0</v>
      </c>
      <c r="J120" s="233" t="s">
        <v>52</v>
      </c>
      <c r="K120" s="69">
        <v>0</v>
      </c>
      <c r="L120" s="233" t="s">
        <v>52</v>
      </c>
      <c r="M120" s="98">
        <v>0</v>
      </c>
      <c r="N120" s="233" t="s">
        <v>52</v>
      </c>
      <c r="O120" s="98">
        <v>0</v>
      </c>
      <c r="P120" s="69">
        <v>279824</v>
      </c>
      <c r="Q120" s="69">
        <v>0</v>
      </c>
      <c r="R120" s="69">
        <v>0</v>
      </c>
      <c r="S120" s="69">
        <v>0</v>
      </c>
      <c r="T120" s="69">
        <v>0</v>
      </c>
      <c r="U120" s="69">
        <v>0</v>
      </c>
      <c r="V120" s="69">
        <v>0</v>
      </c>
      <c r="W120" s="233" t="s">
        <v>2597</v>
      </c>
      <c r="X120" s="233" t="s">
        <v>52</v>
      </c>
      <c r="Y120" s="66" t="s">
        <v>2590</v>
      </c>
      <c r="Z120" s="66" t="s">
        <v>63</v>
      </c>
      <c r="AA120" s="67"/>
      <c r="AB120" s="66" t="s">
        <v>52</v>
      </c>
    </row>
    <row r="121" spans="1:28" ht="29.1" customHeight="1" x14ac:dyDescent="0.3">
      <c r="A121" s="65" t="s">
        <v>631</v>
      </c>
      <c r="B121" s="233" t="s">
        <v>630</v>
      </c>
      <c r="C121" s="233" t="s">
        <v>588</v>
      </c>
      <c r="D121" s="234" t="s">
        <v>589</v>
      </c>
      <c r="E121" s="235">
        <v>0</v>
      </c>
      <c r="F121" s="233" t="s">
        <v>52</v>
      </c>
      <c r="G121" s="69">
        <v>0</v>
      </c>
      <c r="H121" s="233" t="s">
        <v>52</v>
      </c>
      <c r="I121" s="69">
        <v>0</v>
      </c>
      <c r="J121" s="233" t="s">
        <v>52</v>
      </c>
      <c r="K121" s="69">
        <v>0</v>
      </c>
      <c r="L121" s="233" t="s">
        <v>52</v>
      </c>
      <c r="M121" s="98">
        <v>0</v>
      </c>
      <c r="N121" s="233" t="s">
        <v>52</v>
      </c>
      <c r="O121" s="98">
        <v>0</v>
      </c>
      <c r="P121" s="69">
        <v>172387</v>
      </c>
      <c r="Q121" s="69">
        <v>0</v>
      </c>
      <c r="R121" s="69">
        <v>0</v>
      </c>
      <c r="S121" s="69">
        <v>0</v>
      </c>
      <c r="T121" s="69">
        <v>0</v>
      </c>
      <c r="U121" s="69">
        <v>0</v>
      </c>
      <c r="V121" s="69">
        <v>0</v>
      </c>
      <c r="W121" s="233" t="s">
        <v>2598</v>
      </c>
      <c r="X121" s="233" t="s">
        <v>52</v>
      </c>
      <c r="Y121" s="66" t="s">
        <v>2590</v>
      </c>
      <c r="Z121" s="66" t="s">
        <v>63</v>
      </c>
      <c r="AA121" s="67"/>
      <c r="AB121" s="66" t="s">
        <v>52</v>
      </c>
    </row>
    <row r="122" spans="1:28" ht="29.1" customHeight="1" x14ac:dyDescent="0.3">
      <c r="A122" s="65" t="s">
        <v>685</v>
      </c>
      <c r="B122" s="233" t="s">
        <v>684</v>
      </c>
      <c r="C122" s="233" t="s">
        <v>588</v>
      </c>
      <c r="D122" s="234" t="s">
        <v>589</v>
      </c>
      <c r="E122" s="235">
        <v>0</v>
      </c>
      <c r="F122" s="233" t="s">
        <v>52</v>
      </c>
      <c r="G122" s="69">
        <v>0</v>
      </c>
      <c r="H122" s="233" t="s">
        <v>52</v>
      </c>
      <c r="I122" s="69">
        <v>0</v>
      </c>
      <c r="J122" s="233" t="s">
        <v>52</v>
      </c>
      <c r="K122" s="69">
        <v>0</v>
      </c>
      <c r="L122" s="233" t="s">
        <v>52</v>
      </c>
      <c r="M122" s="98">
        <v>0</v>
      </c>
      <c r="N122" s="233" t="s">
        <v>52</v>
      </c>
      <c r="O122" s="98">
        <v>0</v>
      </c>
      <c r="P122" s="69">
        <v>273539</v>
      </c>
      <c r="Q122" s="69">
        <v>0</v>
      </c>
      <c r="R122" s="69">
        <v>0</v>
      </c>
      <c r="S122" s="69">
        <v>0</v>
      </c>
      <c r="T122" s="69">
        <v>0</v>
      </c>
      <c r="U122" s="69">
        <v>0</v>
      </c>
      <c r="V122" s="69">
        <v>0</v>
      </c>
      <c r="W122" s="233" t="s">
        <v>2599</v>
      </c>
      <c r="X122" s="233" t="s">
        <v>52</v>
      </c>
      <c r="Y122" s="66" t="s">
        <v>2590</v>
      </c>
      <c r="Z122" s="66" t="s">
        <v>52</v>
      </c>
      <c r="AA122" s="67"/>
      <c r="AB122" s="66" t="s">
        <v>52</v>
      </c>
    </row>
    <row r="123" spans="1:28" ht="29.1" customHeight="1" x14ac:dyDescent="0.3">
      <c r="A123" s="65" t="s">
        <v>742</v>
      </c>
      <c r="B123" s="233" t="s">
        <v>741</v>
      </c>
      <c r="C123" s="233" t="s">
        <v>588</v>
      </c>
      <c r="D123" s="234" t="s">
        <v>589</v>
      </c>
      <c r="E123" s="235">
        <v>0</v>
      </c>
      <c r="F123" s="233" t="s">
        <v>52</v>
      </c>
      <c r="G123" s="69">
        <v>0</v>
      </c>
      <c r="H123" s="233" t="s">
        <v>52</v>
      </c>
      <c r="I123" s="69">
        <v>0</v>
      </c>
      <c r="J123" s="233" t="s">
        <v>52</v>
      </c>
      <c r="K123" s="69">
        <v>0</v>
      </c>
      <c r="L123" s="233" t="s">
        <v>52</v>
      </c>
      <c r="M123" s="98">
        <v>0</v>
      </c>
      <c r="N123" s="233" t="s">
        <v>52</v>
      </c>
      <c r="O123" s="98">
        <v>0</v>
      </c>
      <c r="P123" s="69">
        <v>372997</v>
      </c>
      <c r="Q123" s="69">
        <v>0</v>
      </c>
      <c r="R123" s="69">
        <v>0</v>
      </c>
      <c r="S123" s="69">
        <v>0</v>
      </c>
      <c r="T123" s="69">
        <v>0</v>
      </c>
      <c r="U123" s="69">
        <v>0</v>
      </c>
      <c r="V123" s="69">
        <v>0</v>
      </c>
      <c r="W123" s="233" t="s">
        <v>2600</v>
      </c>
      <c r="X123" s="233" t="s">
        <v>52</v>
      </c>
      <c r="Y123" s="66" t="s">
        <v>2590</v>
      </c>
      <c r="Z123" s="66" t="s">
        <v>52</v>
      </c>
      <c r="AA123" s="67"/>
      <c r="AB123" s="66" t="s">
        <v>52</v>
      </c>
    </row>
    <row r="124" spans="1:28" ht="29.1" customHeight="1" x14ac:dyDescent="0.3">
      <c r="A124" s="65" t="s">
        <v>758</v>
      </c>
      <c r="B124" s="233" t="s">
        <v>757</v>
      </c>
      <c r="C124" s="233" t="s">
        <v>588</v>
      </c>
      <c r="D124" s="234" t="s">
        <v>589</v>
      </c>
      <c r="E124" s="235">
        <v>0</v>
      </c>
      <c r="F124" s="233" t="s">
        <v>52</v>
      </c>
      <c r="G124" s="69">
        <v>0</v>
      </c>
      <c r="H124" s="233" t="s">
        <v>52</v>
      </c>
      <c r="I124" s="69">
        <v>0</v>
      </c>
      <c r="J124" s="233" t="s">
        <v>52</v>
      </c>
      <c r="K124" s="69">
        <v>0</v>
      </c>
      <c r="L124" s="233" t="s">
        <v>52</v>
      </c>
      <c r="M124" s="98">
        <v>0</v>
      </c>
      <c r="N124" s="233" t="s">
        <v>52</v>
      </c>
      <c r="O124" s="98">
        <v>0</v>
      </c>
      <c r="P124" s="69">
        <v>303632</v>
      </c>
      <c r="Q124" s="69">
        <v>0</v>
      </c>
      <c r="R124" s="69">
        <v>0</v>
      </c>
      <c r="S124" s="69">
        <v>0</v>
      </c>
      <c r="T124" s="69">
        <v>0</v>
      </c>
      <c r="U124" s="69">
        <v>0</v>
      </c>
      <c r="V124" s="69">
        <v>0</v>
      </c>
      <c r="W124" s="233" t="s">
        <v>2601</v>
      </c>
      <c r="X124" s="233" t="s">
        <v>52</v>
      </c>
      <c r="Y124" s="66" t="s">
        <v>2590</v>
      </c>
      <c r="Z124" s="66" t="s">
        <v>52</v>
      </c>
      <c r="AA124" s="67"/>
      <c r="AB124" s="66" t="s">
        <v>52</v>
      </c>
    </row>
    <row r="125" spans="1:28" ht="29.1" customHeight="1" x14ac:dyDescent="0.3">
      <c r="A125" s="65" t="s">
        <v>990</v>
      </c>
      <c r="B125" s="233" t="s">
        <v>989</v>
      </c>
      <c r="C125" s="233" t="s">
        <v>588</v>
      </c>
      <c r="D125" s="234" t="s">
        <v>589</v>
      </c>
      <c r="E125" s="235">
        <v>0</v>
      </c>
      <c r="F125" s="233" t="s">
        <v>52</v>
      </c>
      <c r="G125" s="69">
        <v>0</v>
      </c>
      <c r="H125" s="233" t="s">
        <v>52</v>
      </c>
      <c r="I125" s="69">
        <v>0</v>
      </c>
      <c r="J125" s="233" t="s">
        <v>52</v>
      </c>
      <c r="K125" s="69">
        <v>0</v>
      </c>
      <c r="L125" s="233" t="s">
        <v>52</v>
      </c>
      <c r="M125" s="98">
        <v>0</v>
      </c>
      <c r="N125" s="233" t="s">
        <v>52</v>
      </c>
      <c r="O125" s="98">
        <v>0</v>
      </c>
      <c r="P125" s="69">
        <v>413173</v>
      </c>
      <c r="Q125" s="69">
        <v>0</v>
      </c>
      <c r="R125" s="69">
        <v>0</v>
      </c>
      <c r="S125" s="69">
        <v>0</v>
      </c>
      <c r="T125" s="69">
        <v>0</v>
      </c>
      <c r="U125" s="69">
        <v>0</v>
      </c>
      <c r="V125" s="69">
        <v>0</v>
      </c>
      <c r="W125" s="233" t="s">
        <v>2602</v>
      </c>
      <c r="X125" s="233" t="s">
        <v>52</v>
      </c>
      <c r="Y125" s="66" t="s">
        <v>2590</v>
      </c>
      <c r="Z125" s="66" t="s">
        <v>52</v>
      </c>
      <c r="AA125" s="67"/>
      <c r="AB125" s="66" t="s">
        <v>52</v>
      </c>
    </row>
    <row r="126" spans="1:28" ht="29.1" customHeight="1" x14ac:dyDescent="0.3">
      <c r="A126" s="65" t="s">
        <v>1255</v>
      </c>
      <c r="B126" s="233" t="s">
        <v>1254</v>
      </c>
      <c r="C126" s="233" t="s">
        <v>838</v>
      </c>
      <c r="D126" s="234" t="s">
        <v>589</v>
      </c>
      <c r="E126" s="235">
        <v>0</v>
      </c>
      <c r="F126" s="233" t="s">
        <v>52</v>
      </c>
      <c r="G126" s="69">
        <v>0</v>
      </c>
      <c r="H126" s="233" t="s">
        <v>52</v>
      </c>
      <c r="I126" s="69">
        <v>0</v>
      </c>
      <c r="J126" s="233" t="s">
        <v>52</v>
      </c>
      <c r="K126" s="69">
        <v>0</v>
      </c>
      <c r="L126" s="233" t="s">
        <v>52</v>
      </c>
      <c r="M126" s="98">
        <v>0</v>
      </c>
      <c r="N126" s="233" t="s">
        <v>52</v>
      </c>
      <c r="O126" s="98">
        <v>0</v>
      </c>
      <c r="P126" s="69">
        <v>292729</v>
      </c>
      <c r="Q126" s="69">
        <v>0</v>
      </c>
      <c r="R126" s="69">
        <v>0</v>
      </c>
      <c r="S126" s="69">
        <v>0</v>
      </c>
      <c r="T126" s="69">
        <v>0</v>
      </c>
      <c r="U126" s="69">
        <v>0</v>
      </c>
      <c r="V126" s="69">
        <v>0</v>
      </c>
      <c r="W126" s="233" t="s">
        <v>2603</v>
      </c>
      <c r="X126" s="233" t="s">
        <v>52</v>
      </c>
      <c r="Y126" s="66" t="s">
        <v>2590</v>
      </c>
      <c r="Z126" s="66" t="s">
        <v>52</v>
      </c>
      <c r="AA126" s="67"/>
      <c r="AB126" s="66" t="s">
        <v>52</v>
      </c>
    </row>
    <row r="127" spans="1:28" ht="29.1" customHeight="1" x14ac:dyDescent="0.3">
      <c r="A127" s="65" t="s">
        <v>839</v>
      </c>
      <c r="B127" s="233" t="s">
        <v>837</v>
      </c>
      <c r="C127" s="233" t="s">
        <v>838</v>
      </c>
      <c r="D127" s="234" t="s">
        <v>589</v>
      </c>
      <c r="E127" s="235">
        <v>0</v>
      </c>
      <c r="F127" s="233" t="s">
        <v>52</v>
      </c>
      <c r="G127" s="69">
        <v>0</v>
      </c>
      <c r="H127" s="233" t="s">
        <v>52</v>
      </c>
      <c r="I127" s="69">
        <v>0</v>
      </c>
      <c r="J127" s="233" t="s">
        <v>52</v>
      </c>
      <c r="K127" s="69">
        <v>0</v>
      </c>
      <c r="L127" s="233" t="s">
        <v>52</v>
      </c>
      <c r="M127" s="98">
        <v>0</v>
      </c>
      <c r="N127" s="233" t="s">
        <v>52</v>
      </c>
      <c r="O127" s="98">
        <v>0</v>
      </c>
      <c r="P127" s="69">
        <v>483274</v>
      </c>
      <c r="Q127" s="69">
        <v>0</v>
      </c>
      <c r="R127" s="69">
        <v>0</v>
      </c>
      <c r="S127" s="69">
        <v>0</v>
      </c>
      <c r="T127" s="69">
        <v>0</v>
      </c>
      <c r="U127" s="69">
        <v>0</v>
      </c>
      <c r="V127" s="69">
        <v>0</v>
      </c>
      <c r="W127" s="233" t="s">
        <v>2604</v>
      </c>
      <c r="X127" s="233" t="s">
        <v>52</v>
      </c>
      <c r="Y127" s="66" t="s">
        <v>2590</v>
      </c>
      <c r="Z127" s="66" t="s">
        <v>52</v>
      </c>
      <c r="AA127" s="67"/>
      <c r="AB127" s="66" t="s">
        <v>52</v>
      </c>
    </row>
    <row r="128" spans="1:28" ht="29.1" customHeight="1" x14ac:dyDescent="0.3">
      <c r="A128" s="65" t="s">
        <v>1547</v>
      </c>
      <c r="B128" s="233" t="s">
        <v>3114</v>
      </c>
      <c r="C128" s="233" t="s">
        <v>1546</v>
      </c>
      <c r="D128" s="234" t="s">
        <v>589</v>
      </c>
      <c r="E128" s="235">
        <v>0</v>
      </c>
      <c r="F128" s="233" t="s">
        <v>52</v>
      </c>
      <c r="G128" s="69">
        <v>0</v>
      </c>
      <c r="H128" s="233" t="s">
        <v>52</v>
      </c>
      <c r="I128" s="69">
        <v>0</v>
      </c>
      <c r="J128" s="233" t="s">
        <v>52</v>
      </c>
      <c r="K128" s="69">
        <v>0</v>
      </c>
      <c r="L128" s="233" t="s">
        <v>52</v>
      </c>
      <c r="M128" s="98">
        <v>0</v>
      </c>
      <c r="N128" s="233" t="s">
        <v>52</v>
      </c>
      <c r="O128" s="98">
        <v>0</v>
      </c>
      <c r="P128" s="69">
        <v>116674</v>
      </c>
      <c r="Q128" s="69">
        <v>0</v>
      </c>
      <c r="R128" s="69">
        <v>0</v>
      </c>
      <c r="S128" s="69">
        <v>0</v>
      </c>
      <c r="T128" s="69">
        <v>0</v>
      </c>
      <c r="U128" s="69">
        <v>0</v>
      </c>
      <c r="V128" s="69">
        <v>0</v>
      </c>
      <c r="W128" s="233" t="s">
        <v>2649</v>
      </c>
      <c r="X128" s="233" t="s">
        <v>52</v>
      </c>
      <c r="Y128" s="66" t="s">
        <v>2650</v>
      </c>
      <c r="Z128" s="66" t="s">
        <v>52</v>
      </c>
      <c r="AA128" s="67"/>
      <c r="AB128" s="66" t="s">
        <v>52</v>
      </c>
    </row>
    <row r="129" spans="1:28" ht="29.1" customHeight="1" x14ac:dyDescent="0.3">
      <c r="A129" s="65" t="s">
        <v>1550</v>
      </c>
      <c r="B129" s="233" t="s">
        <v>3115</v>
      </c>
      <c r="C129" s="233" t="s">
        <v>1546</v>
      </c>
      <c r="D129" s="234" t="s">
        <v>589</v>
      </c>
      <c r="E129" s="235">
        <v>0</v>
      </c>
      <c r="F129" s="233" t="s">
        <v>52</v>
      </c>
      <c r="G129" s="69">
        <v>0</v>
      </c>
      <c r="H129" s="233" t="s">
        <v>52</v>
      </c>
      <c r="I129" s="69">
        <v>0</v>
      </c>
      <c r="J129" s="233" t="s">
        <v>52</v>
      </c>
      <c r="K129" s="69">
        <v>0</v>
      </c>
      <c r="L129" s="233" t="s">
        <v>52</v>
      </c>
      <c r="M129" s="98">
        <v>0</v>
      </c>
      <c r="N129" s="233" t="s">
        <v>52</v>
      </c>
      <c r="O129" s="98">
        <v>0</v>
      </c>
      <c r="P129" s="69">
        <v>89755</v>
      </c>
      <c r="Q129" s="69">
        <v>0</v>
      </c>
      <c r="R129" s="69">
        <v>0</v>
      </c>
      <c r="S129" s="69">
        <v>0</v>
      </c>
      <c r="T129" s="69">
        <v>0</v>
      </c>
      <c r="U129" s="69">
        <v>0</v>
      </c>
      <c r="V129" s="69">
        <v>0</v>
      </c>
      <c r="W129" s="233" t="s">
        <v>2651</v>
      </c>
      <c r="X129" s="233" t="s">
        <v>52</v>
      </c>
      <c r="Y129" s="66" t="s">
        <v>2650</v>
      </c>
      <c r="Z129" s="66" t="s">
        <v>52</v>
      </c>
      <c r="AA129" s="67"/>
      <c r="AB129" s="66" t="s">
        <v>52</v>
      </c>
    </row>
    <row r="130" spans="1:28" ht="29.1" customHeight="1" x14ac:dyDescent="0.3">
      <c r="A130" s="65" t="s">
        <v>1552</v>
      </c>
      <c r="B130" s="233" t="s">
        <v>3116</v>
      </c>
      <c r="C130" s="233" t="s">
        <v>1546</v>
      </c>
      <c r="D130" s="234" t="s">
        <v>589</v>
      </c>
      <c r="E130" s="235">
        <v>0</v>
      </c>
      <c r="F130" s="233" t="s">
        <v>52</v>
      </c>
      <c r="G130" s="69">
        <v>0</v>
      </c>
      <c r="H130" s="233" t="s">
        <v>52</v>
      </c>
      <c r="I130" s="69">
        <v>0</v>
      </c>
      <c r="J130" s="233" t="s">
        <v>52</v>
      </c>
      <c r="K130" s="69">
        <v>0</v>
      </c>
      <c r="L130" s="233" t="s">
        <v>52</v>
      </c>
      <c r="M130" s="98">
        <v>0</v>
      </c>
      <c r="N130" s="233" t="s">
        <v>52</v>
      </c>
      <c r="O130" s="98">
        <v>0</v>
      </c>
      <c r="P130" s="69">
        <v>110036</v>
      </c>
      <c r="Q130" s="69">
        <v>0</v>
      </c>
      <c r="R130" s="69">
        <v>0</v>
      </c>
      <c r="S130" s="69">
        <v>0</v>
      </c>
      <c r="T130" s="69">
        <v>0</v>
      </c>
      <c r="U130" s="69">
        <v>0</v>
      </c>
      <c r="V130" s="69">
        <v>0</v>
      </c>
      <c r="W130" s="233" t="s">
        <v>2652</v>
      </c>
      <c r="X130" s="233" t="s">
        <v>52</v>
      </c>
      <c r="Y130" s="66" t="s">
        <v>2650</v>
      </c>
      <c r="Z130" s="66" t="s">
        <v>52</v>
      </c>
      <c r="AA130" s="67"/>
      <c r="AB130" s="66" t="s">
        <v>52</v>
      </c>
    </row>
    <row r="131" spans="1:28" ht="29.1" customHeight="1" x14ac:dyDescent="0.3">
      <c r="A131" s="65" t="s">
        <v>1555</v>
      </c>
      <c r="B131" s="233" t="s">
        <v>1554</v>
      </c>
      <c r="C131" s="233" t="s">
        <v>1546</v>
      </c>
      <c r="D131" s="234" t="s">
        <v>589</v>
      </c>
      <c r="E131" s="235">
        <v>0</v>
      </c>
      <c r="F131" s="233" t="s">
        <v>52</v>
      </c>
      <c r="G131" s="69">
        <v>0</v>
      </c>
      <c r="H131" s="233" t="s">
        <v>52</v>
      </c>
      <c r="I131" s="69">
        <v>0</v>
      </c>
      <c r="J131" s="233" t="s">
        <v>52</v>
      </c>
      <c r="K131" s="69">
        <v>0</v>
      </c>
      <c r="L131" s="233" t="s">
        <v>52</v>
      </c>
      <c r="M131" s="98">
        <v>0</v>
      </c>
      <c r="N131" s="233" t="s">
        <v>52</v>
      </c>
      <c r="O131" s="98">
        <v>0</v>
      </c>
      <c r="P131" s="69">
        <v>134081</v>
      </c>
      <c r="Q131" s="69">
        <v>0</v>
      </c>
      <c r="R131" s="69">
        <v>0</v>
      </c>
      <c r="S131" s="69">
        <v>0</v>
      </c>
      <c r="T131" s="69">
        <v>0</v>
      </c>
      <c r="U131" s="69">
        <v>0</v>
      </c>
      <c r="V131" s="69">
        <v>0</v>
      </c>
      <c r="W131" s="233" t="s">
        <v>2653</v>
      </c>
      <c r="X131" s="233" t="s">
        <v>52</v>
      </c>
      <c r="Y131" s="66" t="s">
        <v>2650</v>
      </c>
      <c r="Z131" s="66" t="s">
        <v>52</v>
      </c>
      <c r="AA131" s="67"/>
      <c r="AB131" s="66" t="s">
        <v>52</v>
      </c>
    </row>
    <row r="132" spans="1:28" ht="29.1" customHeight="1" x14ac:dyDescent="0.3">
      <c r="A132" s="65" t="s">
        <v>1557</v>
      </c>
      <c r="B132" s="233" t="s">
        <v>3114</v>
      </c>
      <c r="C132" s="233" t="s">
        <v>1546</v>
      </c>
      <c r="D132" s="234" t="s">
        <v>589</v>
      </c>
      <c r="E132" s="235">
        <v>0</v>
      </c>
      <c r="F132" s="233" t="s">
        <v>52</v>
      </c>
      <c r="G132" s="69">
        <v>0</v>
      </c>
      <c r="H132" s="233" t="s">
        <v>52</v>
      </c>
      <c r="I132" s="69">
        <v>0</v>
      </c>
      <c r="J132" s="233" t="s">
        <v>52</v>
      </c>
      <c r="K132" s="69">
        <v>0</v>
      </c>
      <c r="L132" s="233" t="s">
        <v>52</v>
      </c>
      <c r="M132" s="98">
        <v>0</v>
      </c>
      <c r="N132" s="233" t="s">
        <v>52</v>
      </c>
      <c r="O132" s="98">
        <v>0</v>
      </c>
      <c r="P132" s="69">
        <v>116674</v>
      </c>
      <c r="Q132" s="69">
        <v>0</v>
      </c>
      <c r="R132" s="69">
        <v>0</v>
      </c>
      <c r="S132" s="69">
        <v>0</v>
      </c>
      <c r="T132" s="69">
        <v>0</v>
      </c>
      <c r="U132" s="69">
        <v>0</v>
      </c>
      <c r="V132" s="69">
        <v>0</v>
      </c>
      <c r="W132" s="233" t="s">
        <v>2654</v>
      </c>
      <c r="X132" s="233" t="s">
        <v>52</v>
      </c>
      <c r="Y132" s="66" t="s">
        <v>2650</v>
      </c>
      <c r="Z132" s="66" t="s">
        <v>52</v>
      </c>
      <c r="AA132" s="67"/>
      <c r="AB132" s="66" t="s">
        <v>52</v>
      </c>
    </row>
    <row r="133" spans="1:28" ht="29.1" customHeight="1" x14ac:dyDescent="0.3">
      <c r="A133" s="65" t="s">
        <v>1337</v>
      </c>
      <c r="B133" s="233" t="s">
        <v>475</v>
      </c>
      <c r="C133" s="233" t="s">
        <v>476</v>
      </c>
      <c r="D133" s="234" t="s">
        <v>237</v>
      </c>
      <c r="E133" s="235">
        <v>100000</v>
      </c>
      <c r="F133" s="233" t="s">
        <v>52</v>
      </c>
      <c r="G133" s="69">
        <v>0</v>
      </c>
      <c r="H133" s="233" t="s">
        <v>52</v>
      </c>
      <c r="I133" s="69">
        <v>0</v>
      </c>
      <c r="J133" s="233" t="s">
        <v>52</v>
      </c>
      <c r="K133" s="69">
        <v>0</v>
      </c>
      <c r="L133" s="233" t="s">
        <v>52</v>
      </c>
      <c r="M133" s="98">
        <v>0</v>
      </c>
      <c r="N133" s="233" t="s">
        <v>52</v>
      </c>
      <c r="O133" s="98">
        <f t="shared" ref="O133:O138" si="3">SMALL(E133:M133,COUNTIF(E133:M133,0)+1)</f>
        <v>100000</v>
      </c>
      <c r="P133" s="69">
        <v>0</v>
      </c>
      <c r="Q133" s="69">
        <v>0</v>
      </c>
      <c r="R133" s="69">
        <v>0</v>
      </c>
      <c r="S133" s="69">
        <v>0</v>
      </c>
      <c r="T133" s="69">
        <v>0</v>
      </c>
      <c r="U133" s="69">
        <v>0</v>
      </c>
      <c r="V133" s="69">
        <v>0</v>
      </c>
      <c r="W133" s="233" t="s">
        <v>2605</v>
      </c>
      <c r="X133" s="233" t="s">
        <v>52</v>
      </c>
      <c r="Y133" s="66" t="s">
        <v>52</v>
      </c>
      <c r="Z133" s="66" t="s">
        <v>52</v>
      </c>
      <c r="AA133" s="67"/>
      <c r="AB133" s="66" t="s">
        <v>52</v>
      </c>
    </row>
    <row r="134" spans="1:28" ht="29.1" customHeight="1" x14ac:dyDescent="0.3">
      <c r="A134" s="65" t="s">
        <v>1342</v>
      </c>
      <c r="B134" s="233" t="s">
        <v>480</v>
      </c>
      <c r="C134" s="233" t="s">
        <v>481</v>
      </c>
      <c r="D134" s="234" t="s">
        <v>237</v>
      </c>
      <c r="E134" s="235">
        <v>80000</v>
      </c>
      <c r="F134" s="233" t="s">
        <v>52</v>
      </c>
      <c r="G134" s="69">
        <v>0</v>
      </c>
      <c r="H134" s="233" t="s">
        <v>52</v>
      </c>
      <c r="I134" s="69">
        <v>0</v>
      </c>
      <c r="J134" s="233" t="s">
        <v>52</v>
      </c>
      <c r="K134" s="69">
        <v>0</v>
      </c>
      <c r="L134" s="233" t="s">
        <v>52</v>
      </c>
      <c r="M134" s="98">
        <v>0</v>
      </c>
      <c r="N134" s="233" t="s">
        <v>52</v>
      </c>
      <c r="O134" s="98">
        <f t="shared" si="3"/>
        <v>80000</v>
      </c>
      <c r="P134" s="69">
        <v>0</v>
      </c>
      <c r="Q134" s="69">
        <v>0</v>
      </c>
      <c r="R134" s="69">
        <v>0</v>
      </c>
      <c r="S134" s="69">
        <v>0</v>
      </c>
      <c r="T134" s="69">
        <v>0</v>
      </c>
      <c r="U134" s="69">
        <v>0</v>
      </c>
      <c r="V134" s="69">
        <v>0</v>
      </c>
      <c r="W134" s="233" t="s">
        <v>2606</v>
      </c>
      <c r="X134" s="233" t="s">
        <v>52</v>
      </c>
      <c r="Y134" s="66" t="s">
        <v>52</v>
      </c>
      <c r="Z134" s="66" t="s">
        <v>52</v>
      </c>
      <c r="AA134" s="67"/>
      <c r="AB134" s="66" t="s">
        <v>52</v>
      </c>
    </row>
    <row r="135" spans="1:28" ht="29.1" customHeight="1" x14ac:dyDescent="0.3">
      <c r="A135" s="65" t="s">
        <v>1347</v>
      </c>
      <c r="B135" s="233" t="s">
        <v>485</v>
      </c>
      <c r="C135" s="233" t="s">
        <v>486</v>
      </c>
      <c r="D135" s="234" t="s">
        <v>237</v>
      </c>
      <c r="E135" s="235">
        <v>47000</v>
      </c>
      <c r="F135" s="233" t="s">
        <v>52</v>
      </c>
      <c r="G135" s="69">
        <v>0</v>
      </c>
      <c r="H135" s="233" t="s">
        <v>52</v>
      </c>
      <c r="I135" s="69">
        <v>0</v>
      </c>
      <c r="J135" s="233" t="s">
        <v>52</v>
      </c>
      <c r="K135" s="69">
        <v>0</v>
      </c>
      <c r="L135" s="233" t="s">
        <v>52</v>
      </c>
      <c r="M135" s="98">
        <v>0</v>
      </c>
      <c r="N135" s="233" t="s">
        <v>52</v>
      </c>
      <c r="O135" s="98">
        <f t="shared" si="3"/>
        <v>47000</v>
      </c>
      <c r="P135" s="69">
        <v>0</v>
      </c>
      <c r="Q135" s="69">
        <v>0</v>
      </c>
      <c r="R135" s="69">
        <v>0</v>
      </c>
      <c r="S135" s="69">
        <v>0</v>
      </c>
      <c r="T135" s="69">
        <v>0</v>
      </c>
      <c r="U135" s="69">
        <v>0</v>
      </c>
      <c r="V135" s="69">
        <v>0</v>
      </c>
      <c r="W135" s="233" t="s">
        <v>2607</v>
      </c>
      <c r="X135" s="233" t="s">
        <v>52</v>
      </c>
      <c r="Y135" s="66" t="s">
        <v>52</v>
      </c>
      <c r="Z135" s="66" t="s">
        <v>52</v>
      </c>
      <c r="AA135" s="67"/>
      <c r="AB135" s="66" t="s">
        <v>52</v>
      </c>
    </row>
    <row r="136" spans="1:28" ht="29.1" customHeight="1" x14ac:dyDescent="0.3">
      <c r="A136" s="65" t="s">
        <v>1354</v>
      </c>
      <c r="B136" s="233" t="s">
        <v>235</v>
      </c>
      <c r="C136" s="233" t="s">
        <v>1353</v>
      </c>
      <c r="D136" s="234" t="s">
        <v>237</v>
      </c>
      <c r="E136" s="235">
        <v>350000</v>
      </c>
      <c r="F136" s="233" t="s">
        <v>52</v>
      </c>
      <c r="G136" s="69">
        <v>0</v>
      </c>
      <c r="H136" s="233" t="s">
        <v>52</v>
      </c>
      <c r="I136" s="69">
        <v>0</v>
      </c>
      <c r="J136" s="233" t="s">
        <v>52</v>
      </c>
      <c r="K136" s="69">
        <v>0</v>
      </c>
      <c r="L136" s="233" t="s">
        <v>52</v>
      </c>
      <c r="M136" s="98">
        <v>0</v>
      </c>
      <c r="N136" s="233" t="s">
        <v>52</v>
      </c>
      <c r="O136" s="98">
        <f t="shared" si="3"/>
        <v>350000</v>
      </c>
      <c r="P136" s="69">
        <v>0</v>
      </c>
      <c r="Q136" s="69">
        <v>0</v>
      </c>
      <c r="R136" s="69">
        <v>0</v>
      </c>
      <c r="S136" s="69">
        <v>0</v>
      </c>
      <c r="T136" s="69">
        <v>0</v>
      </c>
      <c r="U136" s="69">
        <v>0</v>
      </c>
      <c r="V136" s="69">
        <v>0</v>
      </c>
      <c r="W136" s="233" t="s">
        <v>2608</v>
      </c>
      <c r="X136" s="233" t="s">
        <v>52</v>
      </c>
      <c r="Y136" s="66" t="s">
        <v>52</v>
      </c>
      <c r="Z136" s="66" t="s">
        <v>52</v>
      </c>
      <c r="AA136" s="67"/>
      <c r="AB136" s="66" t="s">
        <v>52</v>
      </c>
    </row>
    <row r="137" spans="1:28" ht="29.1" customHeight="1" x14ac:dyDescent="0.3">
      <c r="A137" s="65" t="s">
        <v>1358</v>
      </c>
      <c r="B137" s="233" t="s">
        <v>1356</v>
      </c>
      <c r="C137" s="233" t="s">
        <v>1357</v>
      </c>
      <c r="D137" s="234" t="s">
        <v>237</v>
      </c>
      <c r="E137" s="235">
        <v>1200000</v>
      </c>
      <c r="F137" s="233" t="s">
        <v>52</v>
      </c>
      <c r="G137" s="69">
        <v>0</v>
      </c>
      <c r="H137" s="233" t="s">
        <v>52</v>
      </c>
      <c r="I137" s="69">
        <v>0</v>
      </c>
      <c r="J137" s="233" t="s">
        <v>52</v>
      </c>
      <c r="K137" s="69">
        <v>0</v>
      </c>
      <c r="L137" s="233" t="s">
        <v>52</v>
      </c>
      <c r="M137" s="98">
        <v>0</v>
      </c>
      <c r="N137" s="233" t="s">
        <v>52</v>
      </c>
      <c r="O137" s="98">
        <f t="shared" si="3"/>
        <v>1200000</v>
      </c>
      <c r="P137" s="69">
        <v>0</v>
      </c>
      <c r="Q137" s="69">
        <v>0</v>
      </c>
      <c r="R137" s="69">
        <v>0</v>
      </c>
      <c r="S137" s="69">
        <v>0</v>
      </c>
      <c r="T137" s="69">
        <v>0</v>
      </c>
      <c r="U137" s="69">
        <v>0</v>
      </c>
      <c r="V137" s="69">
        <v>0</v>
      </c>
      <c r="W137" s="233" t="s">
        <v>2609</v>
      </c>
      <c r="X137" s="233" t="s">
        <v>52</v>
      </c>
      <c r="Y137" s="66" t="s">
        <v>52</v>
      </c>
      <c r="Z137" s="66" t="s">
        <v>52</v>
      </c>
      <c r="AA137" s="67"/>
      <c r="AB137" s="66" t="s">
        <v>52</v>
      </c>
    </row>
    <row r="138" spans="1:28" ht="29.1" customHeight="1" x14ac:dyDescent="0.3">
      <c r="A138" s="65" t="s">
        <v>506</v>
      </c>
      <c r="B138" s="233" t="s">
        <v>503</v>
      </c>
      <c r="C138" s="233" t="s">
        <v>504</v>
      </c>
      <c r="D138" s="234" t="s">
        <v>505</v>
      </c>
      <c r="E138" s="235">
        <v>191000</v>
      </c>
      <c r="F138" s="233" t="s">
        <v>52</v>
      </c>
      <c r="G138" s="69">
        <v>0</v>
      </c>
      <c r="H138" s="233" t="s">
        <v>52</v>
      </c>
      <c r="I138" s="69">
        <v>0</v>
      </c>
      <c r="J138" s="233" t="s">
        <v>52</v>
      </c>
      <c r="K138" s="69">
        <v>0</v>
      </c>
      <c r="L138" s="233" t="s">
        <v>52</v>
      </c>
      <c r="M138" s="98">
        <v>0</v>
      </c>
      <c r="N138" s="233" t="s">
        <v>52</v>
      </c>
      <c r="O138" s="98">
        <f t="shared" si="3"/>
        <v>191000</v>
      </c>
      <c r="P138" s="69">
        <v>0</v>
      </c>
      <c r="Q138" s="69">
        <v>0</v>
      </c>
      <c r="R138" s="69">
        <v>0</v>
      </c>
      <c r="S138" s="69">
        <v>0</v>
      </c>
      <c r="T138" s="69">
        <v>0</v>
      </c>
      <c r="U138" s="69">
        <v>0</v>
      </c>
      <c r="V138" s="69">
        <v>0</v>
      </c>
      <c r="W138" s="233" t="s">
        <v>2610</v>
      </c>
      <c r="X138" s="233" t="s">
        <v>52</v>
      </c>
      <c r="Y138" s="66" t="s">
        <v>52</v>
      </c>
      <c r="Z138" s="66" t="s">
        <v>52</v>
      </c>
      <c r="AA138" s="67"/>
      <c r="AB138" s="66" t="s">
        <v>52</v>
      </c>
    </row>
    <row r="139" spans="1:28" ht="29.45" customHeight="1" x14ac:dyDescent="0.3">
      <c r="A139" s="65" t="s">
        <v>1400</v>
      </c>
      <c r="B139" s="233" t="s">
        <v>1398</v>
      </c>
      <c r="C139" s="233" t="s">
        <v>1399</v>
      </c>
      <c r="D139" s="234" t="s">
        <v>176</v>
      </c>
      <c r="E139" s="235">
        <v>2720500</v>
      </c>
      <c r="F139" s="233" t="s">
        <v>52</v>
      </c>
      <c r="G139" s="69">
        <v>0</v>
      </c>
      <c r="H139" s="233" t="s">
        <v>52</v>
      </c>
      <c r="I139" s="69">
        <v>0</v>
      </c>
      <c r="J139" s="233" t="s">
        <v>52</v>
      </c>
      <c r="K139" s="69">
        <v>0</v>
      </c>
      <c r="L139" s="233" t="s">
        <v>52</v>
      </c>
      <c r="M139" s="98">
        <v>2958542</v>
      </c>
      <c r="N139" s="233" t="s">
        <v>52</v>
      </c>
      <c r="O139" s="98">
        <f>E139</f>
        <v>2720500</v>
      </c>
      <c r="P139" s="69">
        <v>0</v>
      </c>
      <c r="Q139" s="69">
        <v>0</v>
      </c>
      <c r="R139" s="69">
        <v>0</v>
      </c>
      <c r="S139" s="69">
        <v>0</v>
      </c>
      <c r="T139" s="69">
        <v>0</v>
      </c>
      <c r="U139" s="69">
        <v>0</v>
      </c>
      <c r="V139" s="69">
        <v>0</v>
      </c>
      <c r="W139" s="233" t="s">
        <v>2611</v>
      </c>
      <c r="X139" s="233" t="s">
        <v>52</v>
      </c>
      <c r="Y139" s="66" t="s">
        <v>52</v>
      </c>
      <c r="Z139" s="66" t="s">
        <v>52</v>
      </c>
      <c r="AA139" s="67"/>
      <c r="AB139" s="66" t="s">
        <v>52</v>
      </c>
    </row>
    <row r="140" spans="1:28" ht="29.45" customHeight="1" x14ac:dyDescent="0.3">
      <c r="A140" s="65" t="s">
        <v>1403</v>
      </c>
      <c r="B140" s="233" t="s">
        <v>1402</v>
      </c>
      <c r="C140" s="233" t="s">
        <v>52</v>
      </c>
      <c r="D140" s="234" t="s">
        <v>137</v>
      </c>
      <c r="E140" s="235">
        <v>39500</v>
      </c>
      <c r="F140" s="233" t="s">
        <v>52</v>
      </c>
      <c r="G140" s="69">
        <v>0</v>
      </c>
      <c r="H140" s="233" t="s">
        <v>52</v>
      </c>
      <c r="I140" s="69">
        <v>0</v>
      </c>
      <c r="J140" s="233" t="s">
        <v>52</v>
      </c>
      <c r="K140" s="69">
        <v>0</v>
      </c>
      <c r="L140" s="233" t="s">
        <v>52</v>
      </c>
      <c r="M140" s="98">
        <v>39500</v>
      </c>
      <c r="N140" s="233" t="s">
        <v>52</v>
      </c>
      <c r="O140" s="98">
        <f t="shared" ref="O140:O153" si="4">E140</f>
        <v>39500</v>
      </c>
      <c r="P140" s="69">
        <v>0</v>
      </c>
      <c r="Q140" s="69">
        <v>0</v>
      </c>
      <c r="R140" s="69">
        <v>0</v>
      </c>
      <c r="S140" s="69">
        <v>0</v>
      </c>
      <c r="T140" s="69">
        <v>0</v>
      </c>
      <c r="U140" s="69">
        <v>0</v>
      </c>
      <c r="V140" s="69">
        <v>0</v>
      </c>
      <c r="W140" s="233" t="s">
        <v>2612</v>
      </c>
      <c r="X140" s="233" t="s">
        <v>52</v>
      </c>
      <c r="Y140" s="66" t="s">
        <v>52</v>
      </c>
      <c r="Z140" s="66" t="s">
        <v>52</v>
      </c>
      <c r="AA140" s="67"/>
      <c r="AB140" s="66" t="s">
        <v>52</v>
      </c>
    </row>
    <row r="141" spans="1:28" ht="29.45" customHeight="1" x14ac:dyDescent="0.3">
      <c r="A141" s="65" t="s">
        <v>1407</v>
      </c>
      <c r="B141" s="233" t="s">
        <v>1405</v>
      </c>
      <c r="C141" s="233" t="s">
        <v>1406</v>
      </c>
      <c r="D141" s="234" t="s">
        <v>137</v>
      </c>
      <c r="E141" s="235">
        <v>5690</v>
      </c>
      <c r="F141" s="233" t="s">
        <v>52</v>
      </c>
      <c r="G141" s="69">
        <v>0</v>
      </c>
      <c r="H141" s="233" t="s">
        <v>52</v>
      </c>
      <c r="I141" s="69">
        <v>0</v>
      </c>
      <c r="J141" s="233" t="s">
        <v>52</v>
      </c>
      <c r="K141" s="69">
        <v>0</v>
      </c>
      <c r="L141" s="233" t="s">
        <v>52</v>
      </c>
      <c r="M141" s="98">
        <v>5690</v>
      </c>
      <c r="N141" s="233" t="s">
        <v>52</v>
      </c>
      <c r="O141" s="98">
        <f t="shared" si="4"/>
        <v>5690</v>
      </c>
      <c r="P141" s="69">
        <v>0</v>
      </c>
      <c r="Q141" s="69">
        <v>0</v>
      </c>
      <c r="R141" s="69">
        <v>0</v>
      </c>
      <c r="S141" s="69">
        <v>0</v>
      </c>
      <c r="T141" s="69">
        <v>0</v>
      </c>
      <c r="U141" s="69">
        <v>0</v>
      </c>
      <c r="V141" s="69">
        <v>0</v>
      </c>
      <c r="W141" s="233" t="s">
        <v>2613</v>
      </c>
      <c r="X141" s="233" t="s">
        <v>52</v>
      </c>
      <c r="Y141" s="66" t="s">
        <v>52</v>
      </c>
      <c r="Z141" s="66" t="s">
        <v>52</v>
      </c>
      <c r="AA141" s="67"/>
      <c r="AB141" s="66" t="s">
        <v>52</v>
      </c>
    </row>
    <row r="142" spans="1:28" ht="29.45" customHeight="1" x14ac:dyDescent="0.3">
      <c r="A142" s="65" t="s">
        <v>1410</v>
      </c>
      <c r="B142" s="233" t="s">
        <v>1409</v>
      </c>
      <c r="C142" s="233" t="s">
        <v>52</v>
      </c>
      <c r="D142" s="234" t="s">
        <v>137</v>
      </c>
      <c r="E142" s="235">
        <v>10000</v>
      </c>
      <c r="F142" s="233" t="s">
        <v>52</v>
      </c>
      <c r="G142" s="69">
        <v>0</v>
      </c>
      <c r="H142" s="233" t="s">
        <v>52</v>
      </c>
      <c r="I142" s="69">
        <v>0</v>
      </c>
      <c r="J142" s="233" t="s">
        <v>52</v>
      </c>
      <c r="K142" s="69">
        <v>0</v>
      </c>
      <c r="L142" s="233" t="s">
        <v>52</v>
      </c>
      <c r="M142" s="98">
        <v>61220</v>
      </c>
      <c r="N142" s="233" t="s">
        <v>52</v>
      </c>
      <c r="O142" s="98">
        <f t="shared" si="4"/>
        <v>10000</v>
      </c>
      <c r="P142" s="69">
        <v>0</v>
      </c>
      <c r="Q142" s="69">
        <v>0</v>
      </c>
      <c r="R142" s="69">
        <v>0</v>
      </c>
      <c r="S142" s="69">
        <v>0</v>
      </c>
      <c r="T142" s="69">
        <v>0</v>
      </c>
      <c r="U142" s="69">
        <v>0</v>
      </c>
      <c r="V142" s="69">
        <v>0</v>
      </c>
      <c r="W142" s="233" t="s">
        <v>2614</v>
      </c>
      <c r="X142" s="233" t="s">
        <v>52</v>
      </c>
      <c r="Y142" s="66" t="s">
        <v>52</v>
      </c>
      <c r="Z142" s="66" t="s">
        <v>52</v>
      </c>
      <c r="AA142" s="67"/>
      <c r="AB142" s="66" t="s">
        <v>52</v>
      </c>
    </row>
    <row r="143" spans="1:28" ht="29.45" customHeight="1" x14ac:dyDescent="0.3">
      <c r="A143" s="65" t="s">
        <v>1414</v>
      </c>
      <c r="B143" s="233" t="s">
        <v>1412</v>
      </c>
      <c r="C143" s="233" t="s">
        <v>1413</v>
      </c>
      <c r="D143" s="234" t="s">
        <v>137</v>
      </c>
      <c r="E143" s="235">
        <v>5690</v>
      </c>
      <c r="F143" s="233" t="s">
        <v>52</v>
      </c>
      <c r="G143" s="69">
        <v>0</v>
      </c>
      <c r="H143" s="233" t="s">
        <v>52</v>
      </c>
      <c r="I143" s="69">
        <v>0</v>
      </c>
      <c r="J143" s="233" t="s">
        <v>52</v>
      </c>
      <c r="K143" s="69">
        <v>0</v>
      </c>
      <c r="L143" s="233" t="s">
        <v>52</v>
      </c>
      <c r="M143" s="98">
        <v>5690</v>
      </c>
      <c r="N143" s="233" t="s">
        <v>52</v>
      </c>
      <c r="O143" s="98">
        <f t="shared" si="4"/>
        <v>5690</v>
      </c>
      <c r="P143" s="69">
        <v>0</v>
      </c>
      <c r="Q143" s="69">
        <v>0</v>
      </c>
      <c r="R143" s="69">
        <v>0</v>
      </c>
      <c r="S143" s="69">
        <v>0</v>
      </c>
      <c r="T143" s="69">
        <v>0</v>
      </c>
      <c r="U143" s="69">
        <v>0</v>
      </c>
      <c r="V143" s="69">
        <v>0</v>
      </c>
      <c r="W143" s="233" t="s">
        <v>2615</v>
      </c>
      <c r="X143" s="233" t="s">
        <v>52</v>
      </c>
      <c r="Y143" s="66" t="s">
        <v>52</v>
      </c>
      <c r="Z143" s="66" t="s">
        <v>52</v>
      </c>
      <c r="AA143" s="67"/>
      <c r="AB143" s="66" t="s">
        <v>52</v>
      </c>
    </row>
    <row r="144" spans="1:28" ht="29.45" customHeight="1" x14ac:dyDescent="0.3">
      <c r="A144" s="65" t="s">
        <v>1418</v>
      </c>
      <c r="B144" s="233" t="s">
        <v>1416</v>
      </c>
      <c r="C144" s="233" t="s">
        <v>1417</v>
      </c>
      <c r="D144" s="234" t="s">
        <v>137</v>
      </c>
      <c r="E144" s="235">
        <v>36000</v>
      </c>
      <c r="F144" s="233" t="s">
        <v>52</v>
      </c>
      <c r="G144" s="69">
        <v>0</v>
      </c>
      <c r="H144" s="233" t="s">
        <v>52</v>
      </c>
      <c r="I144" s="69">
        <v>0</v>
      </c>
      <c r="J144" s="233" t="s">
        <v>52</v>
      </c>
      <c r="K144" s="69">
        <v>0</v>
      </c>
      <c r="L144" s="233" t="s">
        <v>52</v>
      </c>
      <c r="M144" s="98">
        <v>10600</v>
      </c>
      <c r="N144" s="233" t="s">
        <v>52</v>
      </c>
      <c r="O144" s="98">
        <f t="shared" si="4"/>
        <v>36000</v>
      </c>
      <c r="P144" s="69">
        <v>0</v>
      </c>
      <c r="Q144" s="69">
        <v>0</v>
      </c>
      <c r="R144" s="69">
        <v>0</v>
      </c>
      <c r="S144" s="69">
        <v>0</v>
      </c>
      <c r="T144" s="69">
        <v>0</v>
      </c>
      <c r="U144" s="69">
        <v>0</v>
      </c>
      <c r="V144" s="69">
        <v>0</v>
      </c>
      <c r="W144" s="233" t="s">
        <v>2616</v>
      </c>
      <c r="X144" s="233" t="s">
        <v>52</v>
      </c>
      <c r="Y144" s="66" t="s">
        <v>52</v>
      </c>
      <c r="Z144" s="66" t="s">
        <v>52</v>
      </c>
      <c r="AA144" s="67"/>
      <c r="AB144" s="66" t="s">
        <v>52</v>
      </c>
    </row>
    <row r="145" spans="1:28" ht="29.45" customHeight="1" x14ac:dyDescent="0.3">
      <c r="A145" s="65" t="s">
        <v>1422</v>
      </c>
      <c r="B145" s="233" t="s">
        <v>1420</v>
      </c>
      <c r="C145" s="233" t="s">
        <v>1421</v>
      </c>
      <c r="D145" s="234" t="s">
        <v>137</v>
      </c>
      <c r="E145" s="235">
        <v>3000</v>
      </c>
      <c r="F145" s="233" t="s">
        <v>52</v>
      </c>
      <c r="G145" s="69">
        <v>0</v>
      </c>
      <c r="H145" s="233" t="s">
        <v>52</v>
      </c>
      <c r="I145" s="69">
        <v>0</v>
      </c>
      <c r="J145" s="233" t="s">
        <v>52</v>
      </c>
      <c r="K145" s="69">
        <v>0</v>
      </c>
      <c r="L145" s="233" t="s">
        <v>52</v>
      </c>
      <c r="M145" s="98">
        <v>5320</v>
      </c>
      <c r="N145" s="233" t="s">
        <v>52</v>
      </c>
      <c r="O145" s="98">
        <f t="shared" si="4"/>
        <v>3000</v>
      </c>
      <c r="P145" s="69">
        <v>0</v>
      </c>
      <c r="Q145" s="69">
        <v>0</v>
      </c>
      <c r="R145" s="69">
        <v>0</v>
      </c>
      <c r="S145" s="69">
        <v>0</v>
      </c>
      <c r="T145" s="69">
        <v>0</v>
      </c>
      <c r="U145" s="69">
        <v>0</v>
      </c>
      <c r="V145" s="69">
        <v>0</v>
      </c>
      <c r="W145" s="233" t="s">
        <v>2617</v>
      </c>
      <c r="X145" s="233" t="s">
        <v>52</v>
      </c>
      <c r="Y145" s="66" t="s">
        <v>52</v>
      </c>
      <c r="Z145" s="66" t="s">
        <v>52</v>
      </c>
      <c r="AA145" s="67"/>
      <c r="AB145" s="66" t="s">
        <v>52</v>
      </c>
    </row>
    <row r="146" spans="1:28" ht="29.45" customHeight="1" x14ac:dyDescent="0.3">
      <c r="A146" s="65" t="s">
        <v>1426</v>
      </c>
      <c r="B146" s="233" t="s">
        <v>1424</v>
      </c>
      <c r="C146" s="233" t="s">
        <v>1425</v>
      </c>
      <c r="D146" s="234" t="s">
        <v>137</v>
      </c>
      <c r="E146" s="235">
        <v>4100</v>
      </c>
      <c r="F146" s="233" t="s">
        <v>52</v>
      </c>
      <c r="G146" s="69">
        <v>0</v>
      </c>
      <c r="H146" s="233" t="s">
        <v>52</v>
      </c>
      <c r="I146" s="69">
        <v>0</v>
      </c>
      <c r="J146" s="233" t="s">
        <v>52</v>
      </c>
      <c r="K146" s="69">
        <v>0</v>
      </c>
      <c r="L146" s="233" t="s">
        <v>52</v>
      </c>
      <c r="M146" s="98">
        <v>16500</v>
      </c>
      <c r="N146" s="233" t="s">
        <v>52</v>
      </c>
      <c r="O146" s="98">
        <f t="shared" si="4"/>
        <v>4100</v>
      </c>
      <c r="P146" s="69">
        <v>0</v>
      </c>
      <c r="Q146" s="69">
        <v>0</v>
      </c>
      <c r="R146" s="69">
        <v>0</v>
      </c>
      <c r="S146" s="69">
        <v>0</v>
      </c>
      <c r="T146" s="69">
        <v>0</v>
      </c>
      <c r="U146" s="69">
        <v>0</v>
      </c>
      <c r="V146" s="69">
        <v>0</v>
      </c>
      <c r="W146" s="233" t="s">
        <v>2618</v>
      </c>
      <c r="X146" s="233" t="s">
        <v>52</v>
      </c>
      <c r="Y146" s="66" t="s">
        <v>52</v>
      </c>
      <c r="Z146" s="66" t="s">
        <v>52</v>
      </c>
      <c r="AA146" s="67"/>
      <c r="AB146" s="66" t="s">
        <v>52</v>
      </c>
    </row>
    <row r="147" spans="1:28" ht="29.45" customHeight="1" x14ac:dyDescent="0.3">
      <c r="A147" s="65" t="s">
        <v>1430</v>
      </c>
      <c r="B147" s="233" t="s">
        <v>1428</v>
      </c>
      <c r="C147" s="233" t="s">
        <v>1429</v>
      </c>
      <c r="D147" s="234" t="s">
        <v>137</v>
      </c>
      <c r="E147" s="235">
        <v>4500</v>
      </c>
      <c r="F147" s="233" t="s">
        <v>52</v>
      </c>
      <c r="G147" s="69">
        <v>0</v>
      </c>
      <c r="H147" s="233" t="s">
        <v>52</v>
      </c>
      <c r="I147" s="69">
        <v>0</v>
      </c>
      <c r="J147" s="233" t="s">
        <v>52</v>
      </c>
      <c r="K147" s="69">
        <v>0</v>
      </c>
      <c r="L147" s="233" t="s">
        <v>52</v>
      </c>
      <c r="M147" s="98">
        <v>17000</v>
      </c>
      <c r="N147" s="233" t="s">
        <v>52</v>
      </c>
      <c r="O147" s="98">
        <f t="shared" si="4"/>
        <v>4500</v>
      </c>
      <c r="P147" s="69">
        <v>0</v>
      </c>
      <c r="Q147" s="69">
        <v>0</v>
      </c>
      <c r="R147" s="69">
        <v>0</v>
      </c>
      <c r="S147" s="69">
        <v>0</v>
      </c>
      <c r="T147" s="69">
        <v>0</v>
      </c>
      <c r="U147" s="69">
        <v>0</v>
      </c>
      <c r="V147" s="69">
        <v>0</v>
      </c>
      <c r="W147" s="233" t="s">
        <v>2619</v>
      </c>
      <c r="X147" s="233" t="s">
        <v>52</v>
      </c>
      <c r="Y147" s="66" t="s">
        <v>52</v>
      </c>
      <c r="Z147" s="66" t="s">
        <v>52</v>
      </c>
      <c r="AA147" s="67"/>
      <c r="AB147" s="66" t="s">
        <v>52</v>
      </c>
    </row>
    <row r="148" spans="1:28" ht="29.45" customHeight="1" x14ac:dyDescent="0.3">
      <c r="A148" s="65" t="s">
        <v>1434</v>
      </c>
      <c r="B148" s="233" t="s">
        <v>1432</v>
      </c>
      <c r="C148" s="233" t="s">
        <v>1433</v>
      </c>
      <c r="D148" s="234" t="s">
        <v>137</v>
      </c>
      <c r="E148" s="235">
        <v>13970</v>
      </c>
      <c r="F148" s="233" t="s">
        <v>52</v>
      </c>
      <c r="G148" s="69">
        <v>0</v>
      </c>
      <c r="H148" s="233" t="s">
        <v>52</v>
      </c>
      <c r="I148" s="69">
        <v>0</v>
      </c>
      <c r="J148" s="233" t="s">
        <v>52</v>
      </c>
      <c r="K148" s="69">
        <v>0</v>
      </c>
      <c r="L148" s="233" t="s">
        <v>52</v>
      </c>
      <c r="M148" s="98">
        <v>13970</v>
      </c>
      <c r="N148" s="233" t="s">
        <v>52</v>
      </c>
      <c r="O148" s="98">
        <f t="shared" si="4"/>
        <v>13970</v>
      </c>
      <c r="P148" s="69">
        <v>0</v>
      </c>
      <c r="Q148" s="69">
        <v>0</v>
      </c>
      <c r="R148" s="69">
        <v>0</v>
      </c>
      <c r="S148" s="69">
        <v>0</v>
      </c>
      <c r="T148" s="69">
        <v>0</v>
      </c>
      <c r="U148" s="69">
        <v>0</v>
      </c>
      <c r="V148" s="69">
        <v>0</v>
      </c>
      <c r="W148" s="233" t="s">
        <v>2620</v>
      </c>
      <c r="X148" s="233" t="s">
        <v>52</v>
      </c>
      <c r="Y148" s="66" t="s">
        <v>52</v>
      </c>
      <c r="Z148" s="66" t="s">
        <v>52</v>
      </c>
      <c r="AA148" s="67"/>
      <c r="AB148" s="66" t="s">
        <v>52</v>
      </c>
    </row>
    <row r="149" spans="1:28" ht="29.45" customHeight="1" x14ac:dyDescent="0.3">
      <c r="A149" s="65" t="s">
        <v>1438</v>
      </c>
      <c r="B149" s="233" t="s">
        <v>1436</v>
      </c>
      <c r="C149" s="233" t="s">
        <v>1437</v>
      </c>
      <c r="D149" s="234" t="s">
        <v>137</v>
      </c>
      <c r="E149" s="235">
        <v>15970</v>
      </c>
      <c r="F149" s="233" t="s">
        <v>52</v>
      </c>
      <c r="G149" s="69">
        <v>0</v>
      </c>
      <c r="H149" s="233" t="s">
        <v>52</v>
      </c>
      <c r="I149" s="69">
        <v>0</v>
      </c>
      <c r="J149" s="233" t="s">
        <v>52</v>
      </c>
      <c r="K149" s="69">
        <v>0</v>
      </c>
      <c r="L149" s="233" t="s">
        <v>52</v>
      </c>
      <c r="M149" s="98">
        <v>15970</v>
      </c>
      <c r="N149" s="233" t="s">
        <v>52</v>
      </c>
      <c r="O149" s="98">
        <f t="shared" si="4"/>
        <v>15970</v>
      </c>
      <c r="P149" s="69">
        <v>0</v>
      </c>
      <c r="Q149" s="69">
        <v>0</v>
      </c>
      <c r="R149" s="69">
        <v>0</v>
      </c>
      <c r="S149" s="69">
        <v>0</v>
      </c>
      <c r="T149" s="69">
        <v>0</v>
      </c>
      <c r="U149" s="69">
        <v>0</v>
      </c>
      <c r="V149" s="69">
        <v>0</v>
      </c>
      <c r="W149" s="233" t="s">
        <v>2621</v>
      </c>
      <c r="X149" s="233" t="s">
        <v>52</v>
      </c>
      <c r="Y149" s="66" t="s">
        <v>52</v>
      </c>
      <c r="Z149" s="66" t="s">
        <v>52</v>
      </c>
      <c r="AA149" s="67"/>
      <c r="AB149" s="66" t="s">
        <v>52</v>
      </c>
    </row>
    <row r="150" spans="1:28" ht="29.45" customHeight="1" x14ac:dyDescent="0.3">
      <c r="A150" s="65" t="s">
        <v>1442</v>
      </c>
      <c r="B150" s="233" t="s">
        <v>1440</v>
      </c>
      <c r="C150" s="233" t="s">
        <v>1441</v>
      </c>
      <c r="D150" s="234" t="s">
        <v>137</v>
      </c>
      <c r="E150" s="235">
        <v>2567</v>
      </c>
      <c r="F150" s="233" t="s">
        <v>52</v>
      </c>
      <c r="G150" s="69">
        <v>0</v>
      </c>
      <c r="H150" s="233" t="s">
        <v>52</v>
      </c>
      <c r="I150" s="69">
        <v>0</v>
      </c>
      <c r="J150" s="233" t="s">
        <v>52</v>
      </c>
      <c r="K150" s="69">
        <v>0</v>
      </c>
      <c r="L150" s="233" t="s">
        <v>52</v>
      </c>
      <c r="M150" s="98">
        <v>2090</v>
      </c>
      <c r="N150" s="233" t="s">
        <v>52</v>
      </c>
      <c r="O150" s="98">
        <f t="shared" si="4"/>
        <v>2567</v>
      </c>
      <c r="P150" s="69">
        <v>0</v>
      </c>
      <c r="Q150" s="69">
        <v>0</v>
      </c>
      <c r="R150" s="69">
        <v>0</v>
      </c>
      <c r="S150" s="69">
        <v>0</v>
      </c>
      <c r="T150" s="69">
        <v>0</v>
      </c>
      <c r="U150" s="69">
        <v>0</v>
      </c>
      <c r="V150" s="69">
        <v>0</v>
      </c>
      <c r="W150" s="233" t="s">
        <v>2622</v>
      </c>
      <c r="X150" s="233" t="s">
        <v>52</v>
      </c>
      <c r="Y150" s="66" t="s">
        <v>52</v>
      </c>
      <c r="Z150" s="66" t="s">
        <v>52</v>
      </c>
      <c r="AA150" s="67"/>
      <c r="AB150" s="66" t="s">
        <v>52</v>
      </c>
    </row>
    <row r="151" spans="1:28" ht="29.45" customHeight="1" x14ac:dyDescent="0.3">
      <c r="A151" s="65" t="s">
        <v>1446</v>
      </c>
      <c r="B151" s="233" t="s">
        <v>1444</v>
      </c>
      <c r="C151" s="233" t="s">
        <v>1445</v>
      </c>
      <c r="D151" s="234" t="s">
        <v>734</v>
      </c>
      <c r="E151" s="235">
        <v>43165</v>
      </c>
      <c r="F151" s="233" t="s">
        <v>52</v>
      </c>
      <c r="G151" s="69">
        <v>0</v>
      </c>
      <c r="H151" s="233" t="s">
        <v>52</v>
      </c>
      <c r="I151" s="69">
        <v>0</v>
      </c>
      <c r="J151" s="233" t="s">
        <v>52</v>
      </c>
      <c r="K151" s="69">
        <v>0</v>
      </c>
      <c r="L151" s="233" t="s">
        <v>52</v>
      </c>
      <c r="M151" s="98">
        <v>30705</v>
      </c>
      <c r="N151" s="233" t="s">
        <v>52</v>
      </c>
      <c r="O151" s="98">
        <f t="shared" si="4"/>
        <v>43165</v>
      </c>
      <c r="P151" s="69">
        <v>0</v>
      </c>
      <c r="Q151" s="69">
        <v>0</v>
      </c>
      <c r="R151" s="69">
        <v>0</v>
      </c>
      <c r="S151" s="69">
        <v>0</v>
      </c>
      <c r="T151" s="69">
        <v>0</v>
      </c>
      <c r="U151" s="69">
        <v>0</v>
      </c>
      <c r="V151" s="69">
        <v>0</v>
      </c>
      <c r="W151" s="233" t="s">
        <v>2623</v>
      </c>
      <c r="X151" s="233" t="s">
        <v>52</v>
      </c>
      <c r="Y151" s="66" t="s">
        <v>52</v>
      </c>
      <c r="Z151" s="66" t="s">
        <v>52</v>
      </c>
      <c r="AA151" s="67"/>
      <c r="AB151" s="66" t="s">
        <v>52</v>
      </c>
    </row>
    <row r="152" spans="1:28" ht="29.45" customHeight="1" x14ac:dyDescent="0.3">
      <c r="A152" s="65" t="s">
        <v>1450</v>
      </c>
      <c r="B152" s="233" t="s">
        <v>1448</v>
      </c>
      <c r="C152" s="233" t="s">
        <v>1449</v>
      </c>
      <c r="D152" s="234" t="s">
        <v>734</v>
      </c>
      <c r="E152" s="235">
        <v>7000</v>
      </c>
      <c r="F152" s="233" t="s">
        <v>52</v>
      </c>
      <c r="G152" s="69">
        <v>0</v>
      </c>
      <c r="H152" s="233" t="s">
        <v>52</v>
      </c>
      <c r="I152" s="69">
        <v>0</v>
      </c>
      <c r="J152" s="233" t="s">
        <v>52</v>
      </c>
      <c r="K152" s="69">
        <v>0</v>
      </c>
      <c r="L152" s="233" t="s">
        <v>52</v>
      </c>
      <c r="M152" s="98">
        <v>1485</v>
      </c>
      <c r="N152" s="233" t="s">
        <v>52</v>
      </c>
      <c r="O152" s="98">
        <f t="shared" si="4"/>
        <v>7000</v>
      </c>
      <c r="P152" s="69">
        <v>0</v>
      </c>
      <c r="Q152" s="69">
        <v>0</v>
      </c>
      <c r="R152" s="69">
        <v>0</v>
      </c>
      <c r="S152" s="69">
        <v>0</v>
      </c>
      <c r="T152" s="69">
        <v>0</v>
      </c>
      <c r="U152" s="69">
        <v>0</v>
      </c>
      <c r="V152" s="69">
        <v>0</v>
      </c>
      <c r="W152" s="233" t="s">
        <v>2624</v>
      </c>
      <c r="X152" s="233" t="s">
        <v>52</v>
      </c>
      <c r="Y152" s="66" t="s">
        <v>52</v>
      </c>
      <c r="Z152" s="66" t="s">
        <v>52</v>
      </c>
      <c r="AA152" s="67"/>
      <c r="AB152" s="66" t="s">
        <v>52</v>
      </c>
    </row>
    <row r="153" spans="1:28" ht="29.45" customHeight="1" x14ac:dyDescent="0.3">
      <c r="A153" s="65" t="s">
        <v>1455</v>
      </c>
      <c r="B153" s="233" t="s">
        <v>1452</v>
      </c>
      <c r="C153" s="233" t="s">
        <v>1453</v>
      </c>
      <c r="D153" s="234" t="s">
        <v>1454</v>
      </c>
      <c r="E153" s="235">
        <v>2100</v>
      </c>
      <c r="F153" s="233" t="s">
        <v>52</v>
      </c>
      <c r="G153" s="69">
        <v>0</v>
      </c>
      <c r="H153" s="233" t="s">
        <v>52</v>
      </c>
      <c r="I153" s="69">
        <v>0</v>
      </c>
      <c r="J153" s="233" t="s">
        <v>52</v>
      </c>
      <c r="K153" s="69">
        <v>0</v>
      </c>
      <c r="L153" s="233" t="s">
        <v>52</v>
      </c>
      <c r="M153" s="98">
        <v>1980</v>
      </c>
      <c r="N153" s="233" t="s">
        <v>52</v>
      </c>
      <c r="O153" s="98">
        <f t="shared" si="4"/>
        <v>2100</v>
      </c>
      <c r="P153" s="69">
        <v>0</v>
      </c>
      <c r="Q153" s="69">
        <v>0</v>
      </c>
      <c r="R153" s="69">
        <v>0</v>
      </c>
      <c r="S153" s="69">
        <v>0</v>
      </c>
      <c r="T153" s="69">
        <v>0</v>
      </c>
      <c r="U153" s="69">
        <v>0</v>
      </c>
      <c r="V153" s="69">
        <v>0</v>
      </c>
      <c r="W153" s="233" t="s">
        <v>2625</v>
      </c>
      <c r="X153" s="233" t="s">
        <v>52</v>
      </c>
      <c r="Y153" s="66" t="s">
        <v>52</v>
      </c>
      <c r="Z153" s="66" t="s">
        <v>52</v>
      </c>
      <c r="AA153" s="67"/>
      <c r="AB153" s="66" t="s">
        <v>52</v>
      </c>
    </row>
    <row r="154" spans="1:28" ht="29.45" customHeight="1" x14ac:dyDescent="0.3">
      <c r="A154" s="65" t="s">
        <v>1459</v>
      </c>
      <c r="B154" s="233" t="s">
        <v>1457</v>
      </c>
      <c r="C154" s="233" t="s">
        <v>1458</v>
      </c>
      <c r="D154" s="234" t="s">
        <v>143</v>
      </c>
      <c r="E154" s="235">
        <v>0</v>
      </c>
      <c r="F154" s="233" t="s">
        <v>52</v>
      </c>
      <c r="G154" s="69">
        <v>0</v>
      </c>
      <c r="H154" s="233" t="s">
        <v>52</v>
      </c>
      <c r="I154" s="69">
        <v>0</v>
      </c>
      <c r="J154" s="233" t="s">
        <v>52</v>
      </c>
      <c r="K154" s="69">
        <v>0</v>
      </c>
      <c r="L154" s="233" t="s">
        <v>52</v>
      </c>
      <c r="M154" s="98">
        <v>0</v>
      </c>
      <c r="N154" s="233" t="s">
        <v>52</v>
      </c>
      <c r="O154" s="98">
        <v>0</v>
      </c>
      <c r="P154" s="69">
        <v>0</v>
      </c>
      <c r="Q154" s="69">
        <v>0</v>
      </c>
      <c r="R154" s="69">
        <v>0</v>
      </c>
      <c r="S154" s="69">
        <v>0</v>
      </c>
      <c r="T154" s="69">
        <v>0</v>
      </c>
      <c r="U154" s="69">
        <v>0</v>
      </c>
      <c r="V154" s="69">
        <v>0</v>
      </c>
      <c r="W154" s="233" t="s">
        <v>2626</v>
      </c>
      <c r="X154" s="233" t="s">
        <v>52</v>
      </c>
      <c r="Y154" s="66" t="s">
        <v>52</v>
      </c>
      <c r="Z154" s="66" t="s">
        <v>52</v>
      </c>
      <c r="AA154" s="67"/>
      <c r="AB154" s="66" t="s">
        <v>52</v>
      </c>
    </row>
    <row r="155" spans="1:28" ht="29.45" customHeight="1" x14ac:dyDescent="0.3">
      <c r="A155" s="65" t="s">
        <v>1463</v>
      </c>
      <c r="B155" s="233" t="s">
        <v>1461</v>
      </c>
      <c r="C155" s="233" t="s">
        <v>1462</v>
      </c>
      <c r="D155" s="234" t="s">
        <v>734</v>
      </c>
      <c r="E155" s="235">
        <v>0</v>
      </c>
      <c r="F155" s="233" t="s">
        <v>52</v>
      </c>
      <c r="G155" s="69">
        <v>0</v>
      </c>
      <c r="H155" s="233" t="s">
        <v>52</v>
      </c>
      <c r="I155" s="69">
        <v>0</v>
      </c>
      <c r="J155" s="233" t="s">
        <v>52</v>
      </c>
      <c r="K155" s="69">
        <v>0</v>
      </c>
      <c r="L155" s="233" t="s">
        <v>52</v>
      </c>
      <c r="M155" s="98">
        <v>18503</v>
      </c>
      <c r="N155" s="233" t="s">
        <v>52</v>
      </c>
      <c r="O155" s="98">
        <f t="shared" ref="O155:O167" si="5">SMALL(E155:M155,COUNTIF(E155:M155,0)+1)</f>
        <v>18503</v>
      </c>
      <c r="P155" s="69">
        <v>0</v>
      </c>
      <c r="Q155" s="69">
        <v>0</v>
      </c>
      <c r="R155" s="69">
        <v>0</v>
      </c>
      <c r="S155" s="69">
        <v>0</v>
      </c>
      <c r="T155" s="69">
        <v>0</v>
      </c>
      <c r="U155" s="69">
        <v>0</v>
      </c>
      <c r="V155" s="69">
        <v>0</v>
      </c>
      <c r="W155" s="233" t="s">
        <v>2627</v>
      </c>
      <c r="X155" s="233" t="s">
        <v>52</v>
      </c>
      <c r="Y155" s="66" t="s">
        <v>52</v>
      </c>
      <c r="Z155" s="66" t="s">
        <v>52</v>
      </c>
      <c r="AA155" s="67"/>
      <c r="AB155" s="66" t="s">
        <v>52</v>
      </c>
    </row>
    <row r="156" spans="1:28" ht="29.45" customHeight="1" x14ac:dyDescent="0.3">
      <c r="A156" s="65" t="s">
        <v>1467</v>
      </c>
      <c r="B156" s="233" t="s">
        <v>1465</v>
      </c>
      <c r="C156" s="233" t="s">
        <v>1466</v>
      </c>
      <c r="D156" s="234" t="s">
        <v>734</v>
      </c>
      <c r="E156" s="235">
        <v>13127</v>
      </c>
      <c r="F156" s="233" t="s">
        <v>52</v>
      </c>
      <c r="G156" s="69">
        <v>0</v>
      </c>
      <c r="H156" s="233" t="s">
        <v>52</v>
      </c>
      <c r="I156" s="69">
        <v>0</v>
      </c>
      <c r="J156" s="233" t="s">
        <v>52</v>
      </c>
      <c r="K156" s="69">
        <v>0</v>
      </c>
      <c r="L156" s="233" t="s">
        <v>52</v>
      </c>
      <c r="M156" s="98">
        <v>8923</v>
      </c>
      <c r="N156" s="233" t="s">
        <v>52</v>
      </c>
      <c r="O156" s="98">
        <f t="shared" ref="O156" si="6">E156</f>
        <v>13127</v>
      </c>
      <c r="P156" s="69">
        <v>0</v>
      </c>
      <c r="Q156" s="69">
        <v>0</v>
      </c>
      <c r="R156" s="69">
        <v>0</v>
      </c>
      <c r="S156" s="69">
        <v>0</v>
      </c>
      <c r="T156" s="69">
        <v>0</v>
      </c>
      <c r="U156" s="69">
        <v>0</v>
      </c>
      <c r="V156" s="69">
        <v>0</v>
      </c>
      <c r="W156" s="233" t="s">
        <v>2628</v>
      </c>
      <c r="X156" s="233" t="s">
        <v>52</v>
      </c>
      <c r="Y156" s="66" t="s">
        <v>52</v>
      </c>
      <c r="Z156" s="66" t="s">
        <v>52</v>
      </c>
      <c r="AA156" s="67"/>
      <c r="AB156" s="66" t="s">
        <v>52</v>
      </c>
    </row>
    <row r="157" spans="1:28" ht="29.45" customHeight="1" x14ac:dyDescent="0.3">
      <c r="A157" s="65" t="s">
        <v>1471</v>
      </c>
      <c r="B157" s="233" t="s">
        <v>1469</v>
      </c>
      <c r="C157" s="233" t="s">
        <v>1470</v>
      </c>
      <c r="D157" s="234" t="s">
        <v>137</v>
      </c>
      <c r="E157" s="235">
        <v>0</v>
      </c>
      <c r="F157" s="233" t="s">
        <v>52</v>
      </c>
      <c r="G157" s="69">
        <v>0</v>
      </c>
      <c r="H157" s="233" t="s">
        <v>52</v>
      </c>
      <c r="I157" s="69">
        <v>0</v>
      </c>
      <c r="J157" s="233" t="s">
        <v>52</v>
      </c>
      <c r="K157" s="69">
        <v>0</v>
      </c>
      <c r="L157" s="233" t="s">
        <v>52</v>
      </c>
      <c r="M157" s="98">
        <v>7340</v>
      </c>
      <c r="N157" s="233" t="s">
        <v>52</v>
      </c>
      <c r="O157" s="98">
        <f t="shared" si="5"/>
        <v>7340</v>
      </c>
      <c r="P157" s="69">
        <v>0</v>
      </c>
      <c r="Q157" s="69">
        <v>0</v>
      </c>
      <c r="R157" s="69">
        <v>0</v>
      </c>
      <c r="S157" s="69">
        <v>0</v>
      </c>
      <c r="T157" s="69">
        <v>0</v>
      </c>
      <c r="U157" s="69">
        <v>0</v>
      </c>
      <c r="V157" s="69">
        <v>0</v>
      </c>
      <c r="W157" s="233" t="s">
        <v>2629</v>
      </c>
      <c r="X157" s="233" t="s">
        <v>52</v>
      </c>
      <c r="Y157" s="66" t="s">
        <v>52</v>
      </c>
      <c r="Z157" s="66" t="s">
        <v>52</v>
      </c>
      <c r="AA157" s="67"/>
      <c r="AB157" s="66" t="s">
        <v>52</v>
      </c>
    </row>
    <row r="158" spans="1:28" ht="29.45" customHeight="1" x14ac:dyDescent="0.3">
      <c r="A158" s="65" t="s">
        <v>1473</v>
      </c>
      <c r="B158" s="233" t="s">
        <v>3110</v>
      </c>
      <c r="C158" s="233" t="s">
        <v>3112</v>
      </c>
      <c r="D158" s="234" t="s">
        <v>321</v>
      </c>
      <c r="E158" s="235">
        <v>9180000</v>
      </c>
      <c r="F158" s="233" t="s">
        <v>52</v>
      </c>
      <c r="G158" s="69">
        <v>0</v>
      </c>
      <c r="H158" s="233" t="s">
        <v>52</v>
      </c>
      <c r="I158" s="69">
        <v>0</v>
      </c>
      <c r="J158" s="233" t="s">
        <v>52</v>
      </c>
      <c r="K158" s="69">
        <v>0</v>
      </c>
      <c r="L158" s="233" t="s">
        <v>52</v>
      </c>
      <c r="M158" s="98">
        <v>5823120</v>
      </c>
      <c r="N158" s="233" t="s">
        <v>52</v>
      </c>
      <c r="O158" s="98">
        <f t="shared" ref="O158:O191" si="7">E158</f>
        <v>9180000</v>
      </c>
      <c r="P158" s="69">
        <v>0</v>
      </c>
      <c r="Q158" s="69">
        <v>0</v>
      </c>
      <c r="R158" s="69">
        <v>0</v>
      </c>
      <c r="S158" s="69">
        <v>0</v>
      </c>
      <c r="T158" s="69">
        <v>0</v>
      </c>
      <c r="U158" s="69">
        <v>0</v>
      </c>
      <c r="V158" s="69">
        <v>0</v>
      </c>
      <c r="W158" s="233" t="s">
        <v>2630</v>
      </c>
      <c r="X158" s="233" t="s">
        <v>52</v>
      </c>
      <c r="Y158" s="66" t="s">
        <v>52</v>
      </c>
      <c r="Z158" s="66" t="s">
        <v>52</v>
      </c>
      <c r="AA158" s="67"/>
      <c r="AB158" s="66" t="s">
        <v>52</v>
      </c>
    </row>
    <row r="159" spans="1:28" ht="29.45" customHeight="1" x14ac:dyDescent="0.3">
      <c r="A159" s="65" t="s">
        <v>1477</v>
      </c>
      <c r="B159" s="233" t="s">
        <v>3111</v>
      </c>
      <c r="C159" s="233" t="s">
        <v>1476</v>
      </c>
      <c r="D159" s="234" t="s">
        <v>321</v>
      </c>
      <c r="E159" s="235">
        <v>2658000</v>
      </c>
      <c r="F159" s="233" t="s">
        <v>52</v>
      </c>
      <c r="G159" s="69">
        <v>0</v>
      </c>
      <c r="H159" s="233" t="s">
        <v>52</v>
      </c>
      <c r="I159" s="69">
        <v>0</v>
      </c>
      <c r="J159" s="233" t="s">
        <v>52</v>
      </c>
      <c r="K159" s="69">
        <v>0</v>
      </c>
      <c r="L159" s="233" t="s">
        <v>52</v>
      </c>
      <c r="M159" s="98">
        <v>4280000</v>
      </c>
      <c r="N159" s="233" t="s">
        <v>52</v>
      </c>
      <c r="O159" s="98">
        <f t="shared" si="7"/>
        <v>2658000</v>
      </c>
      <c r="P159" s="69">
        <v>0</v>
      </c>
      <c r="Q159" s="69">
        <v>0</v>
      </c>
      <c r="R159" s="69">
        <v>0</v>
      </c>
      <c r="S159" s="69">
        <v>0</v>
      </c>
      <c r="T159" s="69">
        <v>0</v>
      </c>
      <c r="U159" s="69">
        <v>0</v>
      </c>
      <c r="V159" s="69">
        <v>0</v>
      </c>
      <c r="W159" s="233" t="s">
        <v>2631</v>
      </c>
      <c r="X159" s="233" t="s">
        <v>52</v>
      </c>
      <c r="Y159" s="66" t="s">
        <v>52</v>
      </c>
      <c r="Z159" s="66" t="s">
        <v>52</v>
      </c>
      <c r="AA159" s="67"/>
      <c r="AB159" s="66" t="s">
        <v>52</v>
      </c>
    </row>
    <row r="160" spans="1:28" ht="29.45" customHeight="1" x14ac:dyDescent="0.3">
      <c r="A160" s="65" t="s">
        <v>1481</v>
      </c>
      <c r="B160" s="233" t="s">
        <v>1479</v>
      </c>
      <c r="C160" s="233" t="s">
        <v>1480</v>
      </c>
      <c r="D160" s="234" t="s">
        <v>137</v>
      </c>
      <c r="E160" s="235">
        <v>180000</v>
      </c>
      <c r="F160" s="233" t="s">
        <v>52</v>
      </c>
      <c r="G160" s="69">
        <v>0</v>
      </c>
      <c r="H160" s="233" t="s">
        <v>52</v>
      </c>
      <c r="I160" s="69">
        <v>0</v>
      </c>
      <c r="J160" s="233" t="s">
        <v>52</v>
      </c>
      <c r="K160" s="69">
        <v>0</v>
      </c>
      <c r="L160" s="233" t="s">
        <v>52</v>
      </c>
      <c r="M160" s="98">
        <v>335170</v>
      </c>
      <c r="N160" s="233" t="s">
        <v>52</v>
      </c>
      <c r="O160" s="98">
        <f t="shared" si="7"/>
        <v>180000</v>
      </c>
      <c r="P160" s="69">
        <v>0</v>
      </c>
      <c r="Q160" s="69">
        <v>0</v>
      </c>
      <c r="R160" s="69">
        <v>0</v>
      </c>
      <c r="S160" s="69">
        <v>0</v>
      </c>
      <c r="T160" s="69">
        <v>0</v>
      </c>
      <c r="U160" s="69">
        <v>0</v>
      </c>
      <c r="V160" s="69">
        <v>0</v>
      </c>
      <c r="W160" s="233" t="s">
        <v>2632</v>
      </c>
      <c r="X160" s="233" t="s">
        <v>52</v>
      </c>
      <c r="Y160" s="66" t="s">
        <v>52</v>
      </c>
      <c r="Z160" s="66" t="s">
        <v>52</v>
      </c>
      <c r="AA160" s="67"/>
      <c r="AB160" s="66" t="s">
        <v>52</v>
      </c>
    </row>
    <row r="161" spans="1:28" ht="29.45" customHeight="1" x14ac:dyDescent="0.3">
      <c r="A161" s="65" t="s">
        <v>1485</v>
      </c>
      <c r="B161" s="233" t="s">
        <v>1483</v>
      </c>
      <c r="C161" s="233" t="s">
        <v>1484</v>
      </c>
      <c r="D161" s="234" t="s">
        <v>137</v>
      </c>
      <c r="E161" s="235">
        <v>180000</v>
      </c>
      <c r="F161" s="233" t="s">
        <v>52</v>
      </c>
      <c r="G161" s="69">
        <v>0</v>
      </c>
      <c r="H161" s="233" t="s">
        <v>52</v>
      </c>
      <c r="I161" s="69">
        <v>0</v>
      </c>
      <c r="J161" s="233" t="s">
        <v>52</v>
      </c>
      <c r="K161" s="69">
        <v>0</v>
      </c>
      <c r="L161" s="233" t="s">
        <v>52</v>
      </c>
      <c r="M161" s="98">
        <v>187500</v>
      </c>
      <c r="N161" s="233" t="s">
        <v>52</v>
      </c>
      <c r="O161" s="98">
        <f t="shared" si="7"/>
        <v>180000</v>
      </c>
      <c r="P161" s="69">
        <v>0</v>
      </c>
      <c r="Q161" s="69">
        <v>0</v>
      </c>
      <c r="R161" s="69">
        <v>0</v>
      </c>
      <c r="S161" s="69">
        <v>0</v>
      </c>
      <c r="T161" s="69">
        <v>0</v>
      </c>
      <c r="U161" s="69">
        <v>0</v>
      </c>
      <c r="V161" s="69">
        <v>0</v>
      </c>
      <c r="W161" s="233" t="s">
        <v>2633</v>
      </c>
      <c r="X161" s="233" t="s">
        <v>52</v>
      </c>
      <c r="Y161" s="66" t="s">
        <v>52</v>
      </c>
      <c r="Z161" s="66" t="s">
        <v>52</v>
      </c>
      <c r="AA161" s="67"/>
      <c r="AB161" s="66" t="s">
        <v>52</v>
      </c>
    </row>
    <row r="162" spans="1:28" ht="29.45" customHeight="1" x14ac:dyDescent="0.3">
      <c r="A162" s="65" t="s">
        <v>1489</v>
      </c>
      <c r="B162" s="233" t="s">
        <v>1487</v>
      </c>
      <c r="C162" s="233" t="s">
        <v>1488</v>
      </c>
      <c r="D162" s="234" t="s">
        <v>137</v>
      </c>
      <c r="E162" s="235">
        <v>14400</v>
      </c>
      <c r="F162" s="233" t="s">
        <v>52</v>
      </c>
      <c r="G162" s="69">
        <v>0</v>
      </c>
      <c r="H162" s="233" t="s">
        <v>52</v>
      </c>
      <c r="I162" s="69">
        <v>0</v>
      </c>
      <c r="J162" s="233" t="s">
        <v>52</v>
      </c>
      <c r="K162" s="69">
        <v>0</v>
      </c>
      <c r="L162" s="233" t="s">
        <v>52</v>
      </c>
      <c r="M162" s="98">
        <v>11200</v>
      </c>
      <c r="N162" s="233" t="s">
        <v>52</v>
      </c>
      <c r="O162" s="98">
        <f t="shared" si="7"/>
        <v>14400</v>
      </c>
      <c r="P162" s="69">
        <v>0</v>
      </c>
      <c r="Q162" s="69">
        <v>0</v>
      </c>
      <c r="R162" s="69">
        <v>0</v>
      </c>
      <c r="S162" s="69">
        <v>0</v>
      </c>
      <c r="T162" s="69">
        <v>0</v>
      </c>
      <c r="U162" s="69">
        <v>0</v>
      </c>
      <c r="V162" s="69">
        <v>0</v>
      </c>
      <c r="W162" s="233" t="s">
        <v>2634</v>
      </c>
      <c r="X162" s="233" t="s">
        <v>52</v>
      </c>
      <c r="Y162" s="66" t="s">
        <v>52</v>
      </c>
      <c r="Z162" s="66" t="s">
        <v>52</v>
      </c>
      <c r="AA162" s="67"/>
      <c r="AB162" s="66" t="s">
        <v>52</v>
      </c>
    </row>
    <row r="163" spans="1:28" ht="29.45" customHeight="1" x14ac:dyDescent="0.3">
      <c r="A163" s="65" t="s">
        <v>1493</v>
      </c>
      <c r="B163" s="233" t="s">
        <v>1491</v>
      </c>
      <c r="C163" s="233" t="s">
        <v>1492</v>
      </c>
      <c r="D163" s="234" t="s">
        <v>137</v>
      </c>
      <c r="E163" s="235">
        <v>10200</v>
      </c>
      <c r="F163" s="233" t="s">
        <v>52</v>
      </c>
      <c r="G163" s="69">
        <v>0</v>
      </c>
      <c r="H163" s="233" t="s">
        <v>52</v>
      </c>
      <c r="I163" s="69">
        <v>0</v>
      </c>
      <c r="J163" s="233" t="s">
        <v>52</v>
      </c>
      <c r="K163" s="69">
        <v>0</v>
      </c>
      <c r="L163" s="233" t="s">
        <v>52</v>
      </c>
      <c r="M163" s="98">
        <v>9710</v>
      </c>
      <c r="N163" s="233" t="s">
        <v>52</v>
      </c>
      <c r="O163" s="98">
        <f t="shared" si="7"/>
        <v>10200</v>
      </c>
      <c r="P163" s="69">
        <v>0</v>
      </c>
      <c r="Q163" s="69">
        <v>0</v>
      </c>
      <c r="R163" s="69">
        <v>0</v>
      </c>
      <c r="S163" s="69">
        <v>0</v>
      </c>
      <c r="T163" s="69">
        <v>0</v>
      </c>
      <c r="U163" s="69">
        <v>0</v>
      </c>
      <c r="V163" s="69">
        <v>0</v>
      </c>
      <c r="W163" s="233" t="s">
        <v>2635</v>
      </c>
      <c r="X163" s="233" t="s">
        <v>52</v>
      </c>
      <c r="Y163" s="66" t="s">
        <v>52</v>
      </c>
      <c r="Z163" s="66" t="s">
        <v>52</v>
      </c>
      <c r="AA163" s="67"/>
      <c r="AB163" s="66" t="s">
        <v>52</v>
      </c>
    </row>
    <row r="164" spans="1:28" ht="29.45" customHeight="1" x14ac:dyDescent="0.3">
      <c r="A164" s="65" t="s">
        <v>1497</v>
      </c>
      <c r="B164" s="233" t="s">
        <v>1495</v>
      </c>
      <c r="C164" s="233" t="s">
        <v>1496</v>
      </c>
      <c r="D164" s="234" t="s">
        <v>137</v>
      </c>
      <c r="E164" s="235">
        <v>5800</v>
      </c>
      <c r="F164" s="233" t="s">
        <v>52</v>
      </c>
      <c r="G164" s="69">
        <v>0</v>
      </c>
      <c r="H164" s="233" t="s">
        <v>52</v>
      </c>
      <c r="I164" s="69">
        <v>0</v>
      </c>
      <c r="J164" s="233" t="s">
        <v>52</v>
      </c>
      <c r="K164" s="69">
        <v>0</v>
      </c>
      <c r="L164" s="233" t="s">
        <v>52</v>
      </c>
      <c r="M164" s="98">
        <v>5100</v>
      </c>
      <c r="N164" s="233" t="s">
        <v>52</v>
      </c>
      <c r="O164" s="98">
        <f t="shared" si="7"/>
        <v>5800</v>
      </c>
      <c r="P164" s="69">
        <v>0</v>
      </c>
      <c r="Q164" s="69">
        <v>0</v>
      </c>
      <c r="R164" s="69">
        <v>0</v>
      </c>
      <c r="S164" s="69">
        <v>0</v>
      </c>
      <c r="T164" s="69">
        <v>0</v>
      </c>
      <c r="U164" s="69">
        <v>0</v>
      </c>
      <c r="V164" s="69">
        <v>0</v>
      </c>
      <c r="W164" s="233" t="s">
        <v>2636</v>
      </c>
      <c r="X164" s="233" t="s">
        <v>52</v>
      </c>
      <c r="Y164" s="66" t="s">
        <v>52</v>
      </c>
      <c r="Z164" s="66" t="s">
        <v>52</v>
      </c>
      <c r="AA164" s="67"/>
      <c r="AB164" s="66" t="s">
        <v>52</v>
      </c>
    </row>
    <row r="165" spans="1:28" ht="29.45" customHeight="1" x14ac:dyDescent="0.3">
      <c r="A165" s="65" t="s">
        <v>1501</v>
      </c>
      <c r="B165" s="233" t="s">
        <v>1499</v>
      </c>
      <c r="C165" s="233" t="s">
        <v>1500</v>
      </c>
      <c r="D165" s="234" t="s">
        <v>137</v>
      </c>
      <c r="E165" s="235">
        <v>3100</v>
      </c>
      <c r="F165" s="233" t="s">
        <v>52</v>
      </c>
      <c r="G165" s="69">
        <v>0</v>
      </c>
      <c r="H165" s="233" t="s">
        <v>52</v>
      </c>
      <c r="I165" s="69">
        <v>0</v>
      </c>
      <c r="J165" s="233" t="s">
        <v>52</v>
      </c>
      <c r="K165" s="69">
        <v>0</v>
      </c>
      <c r="L165" s="233" t="s">
        <v>52</v>
      </c>
      <c r="M165" s="98">
        <v>2200</v>
      </c>
      <c r="N165" s="233" t="s">
        <v>52</v>
      </c>
      <c r="O165" s="98">
        <f t="shared" si="7"/>
        <v>3100</v>
      </c>
      <c r="P165" s="69">
        <v>0</v>
      </c>
      <c r="Q165" s="69">
        <v>0</v>
      </c>
      <c r="R165" s="69">
        <v>0</v>
      </c>
      <c r="S165" s="69">
        <v>0</v>
      </c>
      <c r="T165" s="69">
        <v>0</v>
      </c>
      <c r="U165" s="69">
        <v>0</v>
      </c>
      <c r="V165" s="69">
        <v>0</v>
      </c>
      <c r="W165" s="233" t="s">
        <v>2637</v>
      </c>
      <c r="X165" s="233" t="s">
        <v>52</v>
      </c>
      <c r="Y165" s="66" t="s">
        <v>52</v>
      </c>
      <c r="Z165" s="66" t="s">
        <v>52</v>
      </c>
      <c r="AA165" s="67"/>
      <c r="AB165" s="66" t="s">
        <v>52</v>
      </c>
    </row>
    <row r="166" spans="1:28" ht="29.45" customHeight="1" x14ac:dyDescent="0.3">
      <c r="A166" s="65" t="s">
        <v>1505</v>
      </c>
      <c r="B166" s="233" t="s">
        <v>1503</v>
      </c>
      <c r="C166" s="233" t="s">
        <v>1504</v>
      </c>
      <c r="D166" s="234" t="s">
        <v>137</v>
      </c>
      <c r="E166" s="235">
        <v>3800</v>
      </c>
      <c r="F166" s="233" t="s">
        <v>52</v>
      </c>
      <c r="G166" s="69">
        <v>0</v>
      </c>
      <c r="H166" s="233" t="s">
        <v>52</v>
      </c>
      <c r="I166" s="69">
        <v>0</v>
      </c>
      <c r="J166" s="233" t="s">
        <v>52</v>
      </c>
      <c r="K166" s="69">
        <v>0</v>
      </c>
      <c r="L166" s="233" t="s">
        <v>52</v>
      </c>
      <c r="M166" s="98">
        <v>8300</v>
      </c>
      <c r="N166" s="233" t="s">
        <v>52</v>
      </c>
      <c r="O166" s="98">
        <f t="shared" si="7"/>
        <v>3800</v>
      </c>
      <c r="P166" s="69">
        <v>0</v>
      </c>
      <c r="Q166" s="69">
        <v>0</v>
      </c>
      <c r="R166" s="69">
        <v>0</v>
      </c>
      <c r="S166" s="69">
        <v>0</v>
      </c>
      <c r="T166" s="69">
        <v>0</v>
      </c>
      <c r="U166" s="69">
        <v>0</v>
      </c>
      <c r="V166" s="69">
        <v>0</v>
      </c>
      <c r="W166" s="233" t="s">
        <v>2638</v>
      </c>
      <c r="X166" s="233" t="s">
        <v>52</v>
      </c>
      <c r="Y166" s="66" t="s">
        <v>52</v>
      </c>
      <c r="Z166" s="66" t="s">
        <v>52</v>
      </c>
      <c r="AA166" s="67"/>
      <c r="AB166" s="66" t="s">
        <v>52</v>
      </c>
    </row>
    <row r="167" spans="1:28" ht="29.45" customHeight="1" x14ac:dyDescent="0.3">
      <c r="A167" s="65" t="s">
        <v>1509</v>
      </c>
      <c r="B167" s="233" t="s">
        <v>1507</v>
      </c>
      <c r="C167" s="233" t="s">
        <v>1508</v>
      </c>
      <c r="D167" s="234" t="s">
        <v>137</v>
      </c>
      <c r="E167" s="235">
        <v>0</v>
      </c>
      <c r="F167" s="233" t="s">
        <v>52</v>
      </c>
      <c r="G167" s="69">
        <v>0</v>
      </c>
      <c r="H167" s="233" t="s">
        <v>52</v>
      </c>
      <c r="I167" s="69">
        <v>0</v>
      </c>
      <c r="J167" s="233" t="s">
        <v>52</v>
      </c>
      <c r="K167" s="69">
        <v>0</v>
      </c>
      <c r="L167" s="233" t="s">
        <v>52</v>
      </c>
      <c r="M167" s="98">
        <v>19030</v>
      </c>
      <c r="N167" s="233" t="s">
        <v>52</v>
      </c>
      <c r="O167" s="98">
        <f t="shared" si="5"/>
        <v>19030</v>
      </c>
      <c r="P167" s="69">
        <v>0</v>
      </c>
      <c r="Q167" s="69">
        <v>0</v>
      </c>
      <c r="R167" s="69">
        <v>0</v>
      </c>
      <c r="S167" s="69">
        <v>0</v>
      </c>
      <c r="T167" s="69">
        <v>0</v>
      </c>
      <c r="U167" s="69">
        <v>0</v>
      </c>
      <c r="V167" s="69">
        <v>0</v>
      </c>
      <c r="W167" s="233" t="s">
        <v>2639</v>
      </c>
      <c r="X167" s="233" t="s">
        <v>52</v>
      </c>
      <c r="Y167" s="66" t="s">
        <v>52</v>
      </c>
      <c r="Z167" s="66" t="s">
        <v>52</v>
      </c>
      <c r="AA167" s="67"/>
      <c r="AB167" s="66" t="s">
        <v>52</v>
      </c>
    </row>
    <row r="168" spans="1:28" ht="29.45" customHeight="1" x14ac:dyDescent="0.3">
      <c r="A168" s="65" t="s">
        <v>1513</v>
      </c>
      <c r="B168" s="233" t="s">
        <v>1511</v>
      </c>
      <c r="C168" s="233" t="s">
        <v>1512</v>
      </c>
      <c r="D168" s="234" t="s">
        <v>137</v>
      </c>
      <c r="E168" s="235">
        <v>7000</v>
      </c>
      <c r="F168" s="233" t="s">
        <v>52</v>
      </c>
      <c r="G168" s="69">
        <v>0</v>
      </c>
      <c r="H168" s="233" t="s">
        <v>52</v>
      </c>
      <c r="I168" s="69">
        <v>0</v>
      </c>
      <c r="J168" s="233" t="s">
        <v>52</v>
      </c>
      <c r="K168" s="69">
        <v>0</v>
      </c>
      <c r="L168" s="233" t="s">
        <v>52</v>
      </c>
      <c r="M168" s="98">
        <v>8470</v>
      </c>
      <c r="N168" s="233" t="s">
        <v>52</v>
      </c>
      <c r="O168" s="98">
        <f t="shared" si="7"/>
        <v>7000</v>
      </c>
      <c r="P168" s="69">
        <v>0</v>
      </c>
      <c r="Q168" s="69">
        <v>0</v>
      </c>
      <c r="R168" s="69">
        <v>0</v>
      </c>
      <c r="S168" s="69">
        <v>0</v>
      </c>
      <c r="T168" s="69">
        <v>0</v>
      </c>
      <c r="U168" s="69">
        <v>0</v>
      </c>
      <c r="V168" s="69">
        <v>0</v>
      </c>
      <c r="W168" s="233" t="s">
        <v>2640</v>
      </c>
      <c r="X168" s="233" t="s">
        <v>52</v>
      </c>
      <c r="Y168" s="66" t="s">
        <v>52</v>
      </c>
      <c r="Z168" s="66" t="s">
        <v>52</v>
      </c>
      <c r="AA168" s="67"/>
      <c r="AB168" s="66" t="s">
        <v>52</v>
      </c>
    </row>
    <row r="169" spans="1:28" ht="29.45" customHeight="1" x14ac:dyDescent="0.3">
      <c r="A169" s="65" t="s">
        <v>1517</v>
      </c>
      <c r="B169" s="233" t="s">
        <v>1515</v>
      </c>
      <c r="C169" s="233" t="s">
        <v>1516</v>
      </c>
      <c r="D169" s="234" t="s">
        <v>692</v>
      </c>
      <c r="E169" s="235">
        <v>14400</v>
      </c>
      <c r="F169" s="233" t="s">
        <v>52</v>
      </c>
      <c r="G169" s="69">
        <v>0</v>
      </c>
      <c r="H169" s="233" t="s">
        <v>52</v>
      </c>
      <c r="I169" s="69">
        <v>0</v>
      </c>
      <c r="J169" s="233" t="s">
        <v>52</v>
      </c>
      <c r="K169" s="69">
        <v>0</v>
      </c>
      <c r="L169" s="233" t="s">
        <v>52</v>
      </c>
      <c r="M169" s="98">
        <v>10840</v>
      </c>
      <c r="N169" s="233" t="s">
        <v>52</v>
      </c>
      <c r="O169" s="98">
        <f t="shared" si="7"/>
        <v>14400</v>
      </c>
      <c r="P169" s="69">
        <v>0</v>
      </c>
      <c r="Q169" s="69">
        <v>0</v>
      </c>
      <c r="R169" s="69">
        <v>0</v>
      </c>
      <c r="S169" s="69">
        <v>0</v>
      </c>
      <c r="T169" s="69">
        <v>0</v>
      </c>
      <c r="U169" s="69">
        <v>0</v>
      </c>
      <c r="V169" s="69">
        <v>0</v>
      </c>
      <c r="W169" s="233" t="s">
        <v>2641</v>
      </c>
      <c r="X169" s="233" t="s">
        <v>52</v>
      </c>
      <c r="Y169" s="66" t="s">
        <v>52</v>
      </c>
      <c r="Z169" s="66" t="s">
        <v>52</v>
      </c>
      <c r="AA169" s="67"/>
      <c r="AB169" s="66" t="s">
        <v>52</v>
      </c>
    </row>
    <row r="170" spans="1:28" ht="29.45" customHeight="1" x14ac:dyDescent="0.3">
      <c r="A170" s="65" t="s">
        <v>1521</v>
      </c>
      <c r="B170" s="233" t="s">
        <v>1519</v>
      </c>
      <c r="C170" s="233" t="s">
        <v>1520</v>
      </c>
      <c r="D170" s="234" t="s">
        <v>137</v>
      </c>
      <c r="E170" s="235">
        <v>3600</v>
      </c>
      <c r="F170" s="233" t="s">
        <v>52</v>
      </c>
      <c r="G170" s="69">
        <v>0</v>
      </c>
      <c r="H170" s="233" t="s">
        <v>52</v>
      </c>
      <c r="I170" s="69">
        <v>0</v>
      </c>
      <c r="J170" s="233" t="s">
        <v>52</v>
      </c>
      <c r="K170" s="69">
        <v>0</v>
      </c>
      <c r="L170" s="233" t="s">
        <v>52</v>
      </c>
      <c r="M170" s="98">
        <v>3047</v>
      </c>
      <c r="N170" s="233" t="s">
        <v>52</v>
      </c>
      <c r="O170" s="98">
        <f t="shared" si="7"/>
        <v>3600</v>
      </c>
      <c r="P170" s="69">
        <v>0</v>
      </c>
      <c r="Q170" s="69">
        <v>0</v>
      </c>
      <c r="R170" s="69">
        <v>0</v>
      </c>
      <c r="S170" s="69">
        <v>0</v>
      </c>
      <c r="T170" s="69">
        <v>0</v>
      </c>
      <c r="U170" s="69">
        <v>0</v>
      </c>
      <c r="V170" s="69">
        <v>0</v>
      </c>
      <c r="W170" s="233" t="s">
        <v>2642</v>
      </c>
      <c r="X170" s="233" t="s">
        <v>52</v>
      </c>
      <c r="Y170" s="66" t="s">
        <v>52</v>
      </c>
      <c r="Z170" s="66" t="s">
        <v>52</v>
      </c>
      <c r="AA170" s="67"/>
      <c r="AB170" s="66" t="s">
        <v>52</v>
      </c>
    </row>
    <row r="171" spans="1:28" ht="29.45" customHeight="1" x14ac:dyDescent="0.3">
      <c r="A171" s="65" t="s">
        <v>1524</v>
      </c>
      <c r="B171" s="233" t="s">
        <v>1519</v>
      </c>
      <c r="C171" s="233" t="s">
        <v>1523</v>
      </c>
      <c r="D171" s="234" t="s">
        <v>137</v>
      </c>
      <c r="E171" s="235">
        <v>4680</v>
      </c>
      <c r="F171" s="233" t="s">
        <v>52</v>
      </c>
      <c r="G171" s="69">
        <v>0</v>
      </c>
      <c r="H171" s="233" t="s">
        <v>52</v>
      </c>
      <c r="I171" s="69">
        <v>0</v>
      </c>
      <c r="J171" s="233" t="s">
        <v>52</v>
      </c>
      <c r="K171" s="69">
        <v>0</v>
      </c>
      <c r="L171" s="233" t="s">
        <v>52</v>
      </c>
      <c r="M171" s="98">
        <v>4790</v>
      </c>
      <c r="N171" s="233" t="s">
        <v>52</v>
      </c>
      <c r="O171" s="98">
        <f t="shared" si="7"/>
        <v>4680</v>
      </c>
      <c r="P171" s="69">
        <v>0</v>
      </c>
      <c r="Q171" s="69">
        <v>0</v>
      </c>
      <c r="R171" s="69">
        <v>0</v>
      </c>
      <c r="S171" s="69">
        <v>0</v>
      </c>
      <c r="T171" s="69">
        <v>0</v>
      </c>
      <c r="U171" s="69">
        <v>0</v>
      </c>
      <c r="V171" s="69">
        <v>0</v>
      </c>
      <c r="W171" s="233" t="s">
        <v>2643</v>
      </c>
      <c r="X171" s="233" t="s">
        <v>52</v>
      </c>
      <c r="Y171" s="66" t="s">
        <v>52</v>
      </c>
      <c r="Z171" s="66" t="s">
        <v>52</v>
      </c>
      <c r="AA171" s="67"/>
      <c r="AB171" s="66" t="s">
        <v>52</v>
      </c>
    </row>
    <row r="172" spans="1:28" ht="29.45" customHeight="1" x14ac:dyDescent="0.3">
      <c r="A172" s="65" t="s">
        <v>1528</v>
      </c>
      <c r="B172" s="233" t="s">
        <v>1526</v>
      </c>
      <c r="C172" s="233" t="s">
        <v>1527</v>
      </c>
      <c r="D172" s="234" t="s">
        <v>137</v>
      </c>
      <c r="E172" s="235">
        <v>1890</v>
      </c>
      <c r="F172" s="233" t="s">
        <v>52</v>
      </c>
      <c r="G172" s="69">
        <v>0</v>
      </c>
      <c r="H172" s="233" t="s">
        <v>52</v>
      </c>
      <c r="I172" s="69">
        <v>0</v>
      </c>
      <c r="J172" s="233" t="s">
        <v>52</v>
      </c>
      <c r="K172" s="69">
        <v>0</v>
      </c>
      <c r="L172" s="233" t="s">
        <v>52</v>
      </c>
      <c r="M172" s="98">
        <v>1430</v>
      </c>
      <c r="N172" s="233" t="s">
        <v>52</v>
      </c>
      <c r="O172" s="98">
        <f t="shared" si="7"/>
        <v>1890</v>
      </c>
      <c r="P172" s="69">
        <v>0</v>
      </c>
      <c r="Q172" s="69">
        <v>0</v>
      </c>
      <c r="R172" s="69">
        <v>0</v>
      </c>
      <c r="S172" s="69">
        <v>0</v>
      </c>
      <c r="T172" s="69">
        <v>0</v>
      </c>
      <c r="U172" s="69">
        <v>0</v>
      </c>
      <c r="V172" s="69">
        <v>0</v>
      </c>
      <c r="W172" s="233" t="s">
        <v>2644</v>
      </c>
      <c r="X172" s="233" t="s">
        <v>52</v>
      </c>
      <c r="Y172" s="66" t="s">
        <v>52</v>
      </c>
      <c r="Z172" s="66" t="s">
        <v>52</v>
      </c>
      <c r="AA172" s="67"/>
      <c r="AB172" s="66" t="s">
        <v>52</v>
      </c>
    </row>
    <row r="173" spans="1:28" ht="29.45" customHeight="1" x14ac:dyDescent="0.3">
      <c r="A173" s="65" t="s">
        <v>1532</v>
      </c>
      <c r="B173" s="233" t="s">
        <v>1530</v>
      </c>
      <c r="C173" s="233" t="s">
        <v>1531</v>
      </c>
      <c r="D173" s="234" t="s">
        <v>137</v>
      </c>
      <c r="E173" s="235">
        <v>13700</v>
      </c>
      <c r="F173" s="233" t="s">
        <v>52</v>
      </c>
      <c r="G173" s="69">
        <v>0</v>
      </c>
      <c r="H173" s="233" t="s">
        <v>52</v>
      </c>
      <c r="I173" s="69">
        <v>0</v>
      </c>
      <c r="J173" s="233" t="s">
        <v>52</v>
      </c>
      <c r="K173" s="69">
        <v>0</v>
      </c>
      <c r="L173" s="233" t="s">
        <v>52</v>
      </c>
      <c r="M173" s="98">
        <v>16170</v>
      </c>
      <c r="N173" s="233" t="s">
        <v>52</v>
      </c>
      <c r="O173" s="98">
        <f t="shared" si="7"/>
        <v>13700</v>
      </c>
      <c r="P173" s="69">
        <v>0</v>
      </c>
      <c r="Q173" s="69">
        <v>0</v>
      </c>
      <c r="R173" s="69">
        <v>0</v>
      </c>
      <c r="S173" s="69">
        <v>0</v>
      </c>
      <c r="T173" s="69">
        <v>0</v>
      </c>
      <c r="U173" s="69">
        <v>0</v>
      </c>
      <c r="V173" s="69">
        <v>0</v>
      </c>
      <c r="W173" s="233" t="s">
        <v>2645</v>
      </c>
      <c r="X173" s="233" t="s">
        <v>52</v>
      </c>
      <c r="Y173" s="66" t="s">
        <v>52</v>
      </c>
      <c r="Z173" s="66" t="s">
        <v>52</v>
      </c>
      <c r="AA173" s="67"/>
      <c r="AB173" s="66" t="s">
        <v>52</v>
      </c>
    </row>
    <row r="174" spans="1:28" ht="29.45" customHeight="1" x14ac:dyDescent="0.3">
      <c r="A174" s="65" t="s">
        <v>1535</v>
      </c>
      <c r="B174" s="233" t="s">
        <v>1530</v>
      </c>
      <c r="C174" s="233" t="s">
        <v>1534</v>
      </c>
      <c r="D174" s="234" t="s">
        <v>137</v>
      </c>
      <c r="E174" s="235">
        <v>19560</v>
      </c>
      <c r="F174" s="233" t="s">
        <v>52</v>
      </c>
      <c r="G174" s="69">
        <v>0</v>
      </c>
      <c r="H174" s="233" t="s">
        <v>52</v>
      </c>
      <c r="I174" s="69">
        <v>0</v>
      </c>
      <c r="J174" s="233" t="s">
        <v>52</v>
      </c>
      <c r="K174" s="69">
        <v>0</v>
      </c>
      <c r="L174" s="233" t="s">
        <v>52</v>
      </c>
      <c r="M174" s="98">
        <v>8960</v>
      </c>
      <c r="N174" s="233" t="s">
        <v>52</v>
      </c>
      <c r="O174" s="98">
        <f t="shared" si="7"/>
        <v>19560</v>
      </c>
      <c r="P174" s="69">
        <v>0</v>
      </c>
      <c r="Q174" s="69">
        <v>0</v>
      </c>
      <c r="R174" s="69">
        <v>0</v>
      </c>
      <c r="S174" s="69">
        <v>0</v>
      </c>
      <c r="T174" s="69">
        <v>0</v>
      </c>
      <c r="U174" s="69">
        <v>0</v>
      </c>
      <c r="V174" s="69">
        <v>0</v>
      </c>
      <c r="W174" s="233" t="s">
        <v>2646</v>
      </c>
      <c r="X174" s="233" t="s">
        <v>52</v>
      </c>
      <c r="Y174" s="66" t="s">
        <v>52</v>
      </c>
      <c r="Z174" s="66" t="s">
        <v>52</v>
      </c>
      <c r="AA174" s="67"/>
      <c r="AB174" s="66" t="s">
        <v>52</v>
      </c>
    </row>
    <row r="175" spans="1:28" ht="29.45" customHeight="1" x14ac:dyDescent="0.3">
      <c r="A175" s="65" t="s">
        <v>1539</v>
      </c>
      <c r="B175" s="233" t="s">
        <v>1537</v>
      </c>
      <c r="C175" s="233" t="s">
        <v>1538</v>
      </c>
      <c r="D175" s="234" t="s">
        <v>734</v>
      </c>
      <c r="E175" s="235">
        <v>524</v>
      </c>
      <c r="F175" s="233" t="s">
        <v>52</v>
      </c>
      <c r="G175" s="69">
        <v>0</v>
      </c>
      <c r="H175" s="233" t="s">
        <v>52</v>
      </c>
      <c r="I175" s="69">
        <v>0</v>
      </c>
      <c r="J175" s="233" t="s">
        <v>52</v>
      </c>
      <c r="K175" s="69">
        <v>0</v>
      </c>
      <c r="L175" s="233" t="s">
        <v>52</v>
      </c>
      <c r="M175" s="98">
        <v>390</v>
      </c>
      <c r="N175" s="233" t="s">
        <v>52</v>
      </c>
      <c r="O175" s="98">
        <f t="shared" si="7"/>
        <v>524</v>
      </c>
      <c r="P175" s="69">
        <v>0</v>
      </c>
      <c r="Q175" s="69">
        <v>0</v>
      </c>
      <c r="R175" s="69">
        <v>0</v>
      </c>
      <c r="S175" s="69">
        <v>0</v>
      </c>
      <c r="T175" s="69">
        <v>0</v>
      </c>
      <c r="U175" s="69">
        <v>0</v>
      </c>
      <c r="V175" s="69">
        <v>0</v>
      </c>
      <c r="W175" s="233" t="s">
        <v>2647</v>
      </c>
      <c r="X175" s="233" t="s">
        <v>52</v>
      </c>
      <c r="Y175" s="66" t="s">
        <v>52</v>
      </c>
      <c r="Z175" s="66" t="s">
        <v>52</v>
      </c>
      <c r="AA175" s="67"/>
      <c r="AB175" s="66" t="s">
        <v>52</v>
      </c>
    </row>
    <row r="176" spans="1:28" ht="29.45" customHeight="1" x14ac:dyDescent="0.3">
      <c r="A176" s="65" t="s">
        <v>1542</v>
      </c>
      <c r="B176" s="233" t="s">
        <v>1537</v>
      </c>
      <c r="C176" s="233" t="s">
        <v>1541</v>
      </c>
      <c r="D176" s="234" t="s">
        <v>734</v>
      </c>
      <c r="E176" s="235">
        <v>810</v>
      </c>
      <c r="F176" s="233" t="s">
        <v>52</v>
      </c>
      <c r="G176" s="69">
        <v>0</v>
      </c>
      <c r="H176" s="233" t="s">
        <v>52</v>
      </c>
      <c r="I176" s="69">
        <v>0</v>
      </c>
      <c r="J176" s="233" t="s">
        <v>52</v>
      </c>
      <c r="K176" s="69">
        <v>0</v>
      </c>
      <c r="L176" s="233" t="s">
        <v>52</v>
      </c>
      <c r="M176" s="98">
        <v>610</v>
      </c>
      <c r="N176" s="233" t="s">
        <v>52</v>
      </c>
      <c r="O176" s="98">
        <f t="shared" si="7"/>
        <v>810</v>
      </c>
      <c r="P176" s="69">
        <v>0</v>
      </c>
      <c r="Q176" s="69">
        <v>0</v>
      </c>
      <c r="R176" s="69">
        <v>0</v>
      </c>
      <c r="S176" s="69">
        <v>0</v>
      </c>
      <c r="T176" s="69">
        <v>0</v>
      </c>
      <c r="U176" s="69">
        <v>0</v>
      </c>
      <c r="V176" s="69">
        <v>0</v>
      </c>
      <c r="W176" s="233" t="s">
        <v>2648</v>
      </c>
      <c r="X176" s="233" t="s">
        <v>52</v>
      </c>
      <c r="Y176" s="66" t="s">
        <v>52</v>
      </c>
      <c r="Z176" s="66" t="s">
        <v>52</v>
      </c>
      <c r="AA176" s="67"/>
      <c r="AB176" s="66" t="s">
        <v>52</v>
      </c>
    </row>
    <row r="177" spans="1:28" ht="29.45" customHeight="1" x14ac:dyDescent="0.3">
      <c r="A177" s="65" t="s">
        <v>1573</v>
      </c>
      <c r="B177" s="233" t="s">
        <v>1398</v>
      </c>
      <c r="C177" s="233" t="s">
        <v>1399</v>
      </c>
      <c r="D177" s="234" t="s">
        <v>176</v>
      </c>
      <c r="E177" s="235">
        <f t="shared" ref="E177:E191" si="8">E139</f>
        <v>2720500</v>
      </c>
      <c r="F177" s="233" t="s">
        <v>52</v>
      </c>
      <c r="G177" s="69">
        <v>0</v>
      </c>
      <c r="H177" s="233" t="s">
        <v>52</v>
      </c>
      <c r="I177" s="69">
        <v>0</v>
      </c>
      <c r="J177" s="233" t="s">
        <v>52</v>
      </c>
      <c r="K177" s="69">
        <v>0</v>
      </c>
      <c r="L177" s="233" t="s">
        <v>52</v>
      </c>
      <c r="M177" s="98">
        <v>2958542</v>
      </c>
      <c r="N177" s="233" t="s">
        <v>52</v>
      </c>
      <c r="O177" s="98">
        <f t="shared" si="7"/>
        <v>2720500</v>
      </c>
      <c r="P177" s="69">
        <v>0</v>
      </c>
      <c r="Q177" s="69">
        <v>0</v>
      </c>
      <c r="R177" s="69">
        <v>0</v>
      </c>
      <c r="S177" s="69">
        <v>0</v>
      </c>
      <c r="T177" s="69">
        <v>0</v>
      </c>
      <c r="U177" s="69">
        <v>0</v>
      </c>
      <c r="V177" s="69">
        <v>0</v>
      </c>
      <c r="W177" s="233" t="s">
        <v>2655</v>
      </c>
      <c r="X177" s="233" t="s">
        <v>52</v>
      </c>
      <c r="Y177" s="66" t="s">
        <v>52</v>
      </c>
      <c r="Z177" s="66" t="s">
        <v>52</v>
      </c>
      <c r="AA177" s="67"/>
      <c r="AB177" s="66" t="s">
        <v>52</v>
      </c>
    </row>
    <row r="178" spans="1:28" ht="29.45" customHeight="1" x14ac:dyDescent="0.3">
      <c r="A178" s="65" t="s">
        <v>1575</v>
      </c>
      <c r="B178" s="233" t="s">
        <v>1402</v>
      </c>
      <c r="C178" s="233" t="s">
        <v>52</v>
      </c>
      <c r="D178" s="234" t="s">
        <v>137</v>
      </c>
      <c r="E178" s="235">
        <f t="shared" si="8"/>
        <v>39500</v>
      </c>
      <c r="F178" s="233" t="s">
        <v>52</v>
      </c>
      <c r="G178" s="69">
        <v>0</v>
      </c>
      <c r="H178" s="233" t="s">
        <v>52</v>
      </c>
      <c r="I178" s="69">
        <v>0</v>
      </c>
      <c r="J178" s="233" t="s">
        <v>52</v>
      </c>
      <c r="K178" s="69">
        <v>0</v>
      </c>
      <c r="L178" s="233" t="s">
        <v>52</v>
      </c>
      <c r="M178" s="98">
        <v>39500</v>
      </c>
      <c r="N178" s="233" t="s">
        <v>52</v>
      </c>
      <c r="O178" s="98">
        <f t="shared" si="7"/>
        <v>39500</v>
      </c>
      <c r="P178" s="69">
        <v>0</v>
      </c>
      <c r="Q178" s="69">
        <v>0</v>
      </c>
      <c r="R178" s="69">
        <v>0</v>
      </c>
      <c r="S178" s="69">
        <v>0</v>
      </c>
      <c r="T178" s="69">
        <v>0</v>
      </c>
      <c r="U178" s="69">
        <v>0</v>
      </c>
      <c r="V178" s="69">
        <v>0</v>
      </c>
      <c r="W178" s="233" t="s">
        <v>2656</v>
      </c>
      <c r="X178" s="233" t="s">
        <v>52</v>
      </c>
      <c r="Y178" s="66" t="s">
        <v>52</v>
      </c>
      <c r="Z178" s="66" t="s">
        <v>52</v>
      </c>
      <c r="AA178" s="67"/>
      <c r="AB178" s="66" t="s">
        <v>52</v>
      </c>
    </row>
    <row r="179" spans="1:28" ht="29.45" customHeight="1" x14ac:dyDescent="0.3">
      <c r="A179" s="65" t="s">
        <v>1577</v>
      </c>
      <c r="B179" s="233" t="s">
        <v>1405</v>
      </c>
      <c r="C179" s="233" t="s">
        <v>1406</v>
      </c>
      <c r="D179" s="234" t="s">
        <v>137</v>
      </c>
      <c r="E179" s="235">
        <f t="shared" si="8"/>
        <v>5690</v>
      </c>
      <c r="F179" s="233" t="s">
        <v>52</v>
      </c>
      <c r="G179" s="69">
        <v>0</v>
      </c>
      <c r="H179" s="233" t="s">
        <v>52</v>
      </c>
      <c r="I179" s="69">
        <v>0</v>
      </c>
      <c r="J179" s="233" t="s">
        <v>52</v>
      </c>
      <c r="K179" s="69">
        <v>0</v>
      </c>
      <c r="L179" s="233" t="s">
        <v>52</v>
      </c>
      <c r="M179" s="98">
        <v>5690</v>
      </c>
      <c r="N179" s="233" t="s">
        <v>52</v>
      </c>
      <c r="O179" s="98">
        <f t="shared" si="7"/>
        <v>5690</v>
      </c>
      <c r="P179" s="69">
        <v>0</v>
      </c>
      <c r="Q179" s="69">
        <v>0</v>
      </c>
      <c r="R179" s="69">
        <v>0</v>
      </c>
      <c r="S179" s="69">
        <v>0</v>
      </c>
      <c r="T179" s="69">
        <v>0</v>
      </c>
      <c r="U179" s="69">
        <v>0</v>
      </c>
      <c r="V179" s="69">
        <v>0</v>
      </c>
      <c r="W179" s="233" t="s">
        <v>2657</v>
      </c>
      <c r="X179" s="233" t="s">
        <v>52</v>
      </c>
      <c r="Y179" s="66" t="s">
        <v>52</v>
      </c>
      <c r="Z179" s="66" t="s">
        <v>52</v>
      </c>
      <c r="AA179" s="67"/>
      <c r="AB179" s="66" t="s">
        <v>52</v>
      </c>
    </row>
    <row r="180" spans="1:28" ht="29.45" customHeight="1" x14ac:dyDescent="0.3">
      <c r="A180" s="65" t="s">
        <v>1579</v>
      </c>
      <c r="B180" s="233" t="s">
        <v>1409</v>
      </c>
      <c r="C180" s="233" t="s">
        <v>52</v>
      </c>
      <c r="D180" s="234" t="s">
        <v>137</v>
      </c>
      <c r="E180" s="235">
        <f t="shared" si="8"/>
        <v>10000</v>
      </c>
      <c r="F180" s="233" t="s">
        <v>52</v>
      </c>
      <c r="G180" s="69">
        <v>0</v>
      </c>
      <c r="H180" s="233" t="s">
        <v>52</v>
      </c>
      <c r="I180" s="69">
        <v>0</v>
      </c>
      <c r="J180" s="233" t="s">
        <v>52</v>
      </c>
      <c r="K180" s="69">
        <v>0</v>
      </c>
      <c r="L180" s="233" t="s">
        <v>52</v>
      </c>
      <c r="M180" s="98">
        <v>61220</v>
      </c>
      <c r="N180" s="233" t="s">
        <v>52</v>
      </c>
      <c r="O180" s="98">
        <f t="shared" si="7"/>
        <v>10000</v>
      </c>
      <c r="P180" s="69">
        <v>0</v>
      </c>
      <c r="Q180" s="69">
        <v>0</v>
      </c>
      <c r="R180" s="69">
        <v>0</v>
      </c>
      <c r="S180" s="69">
        <v>0</v>
      </c>
      <c r="T180" s="69">
        <v>0</v>
      </c>
      <c r="U180" s="69">
        <v>0</v>
      </c>
      <c r="V180" s="69">
        <v>0</v>
      </c>
      <c r="W180" s="233" t="s">
        <v>2658</v>
      </c>
      <c r="X180" s="233" t="s">
        <v>52</v>
      </c>
      <c r="Y180" s="66" t="s">
        <v>52</v>
      </c>
      <c r="Z180" s="66" t="s">
        <v>52</v>
      </c>
      <c r="AA180" s="67"/>
      <c r="AB180" s="66" t="s">
        <v>52</v>
      </c>
    </row>
    <row r="181" spans="1:28" ht="29.45" customHeight="1" x14ac:dyDescent="0.3">
      <c r="A181" s="65" t="s">
        <v>1581</v>
      </c>
      <c r="B181" s="233" t="s">
        <v>1412</v>
      </c>
      <c r="C181" s="233" t="s">
        <v>1413</v>
      </c>
      <c r="D181" s="234" t="s">
        <v>137</v>
      </c>
      <c r="E181" s="235">
        <f t="shared" si="8"/>
        <v>5690</v>
      </c>
      <c r="F181" s="233" t="s">
        <v>52</v>
      </c>
      <c r="G181" s="69">
        <v>0</v>
      </c>
      <c r="H181" s="233" t="s">
        <v>52</v>
      </c>
      <c r="I181" s="69">
        <v>0</v>
      </c>
      <c r="J181" s="233" t="s">
        <v>52</v>
      </c>
      <c r="K181" s="69">
        <v>0</v>
      </c>
      <c r="L181" s="233" t="s">
        <v>52</v>
      </c>
      <c r="M181" s="98">
        <v>5690</v>
      </c>
      <c r="N181" s="233" t="s">
        <v>52</v>
      </c>
      <c r="O181" s="98">
        <f t="shared" si="7"/>
        <v>5690</v>
      </c>
      <c r="P181" s="69">
        <v>0</v>
      </c>
      <c r="Q181" s="69">
        <v>0</v>
      </c>
      <c r="R181" s="69">
        <v>0</v>
      </c>
      <c r="S181" s="69">
        <v>0</v>
      </c>
      <c r="T181" s="69">
        <v>0</v>
      </c>
      <c r="U181" s="69">
        <v>0</v>
      </c>
      <c r="V181" s="69">
        <v>0</v>
      </c>
      <c r="W181" s="233" t="s">
        <v>2659</v>
      </c>
      <c r="X181" s="233" t="s">
        <v>52</v>
      </c>
      <c r="Y181" s="66" t="s">
        <v>52</v>
      </c>
      <c r="Z181" s="66" t="s">
        <v>52</v>
      </c>
      <c r="AA181" s="67"/>
      <c r="AB181" s="66" t="s">
        <v>52</v>
      </c>
    </row>
    <row r="182" spans="1:28" ht="29.45" customHeight="1" x14ac:dyDescent="0.3">
      <c r="A182" s="65" t="s">
        <v>1583</v>
      </c>
      <c r="B182" s="233" t="s">
        <v>1416</v>
      </c>
      <c r="C182" s="233" t="s">
        <v>1417</v>
      </c>
      <c r="D182" s="234" t="s">
        <v>137</v>
      </c>
      <c r="E182" s="235">
        <f t="shared" si="8"/>
        <v>36000</v>
      </c>
      <c r="F182" s="233" t="s">
        <v>52</v>
      </c>
      <c r="G182" s="69">
        <v>0</v>
      </c>
      <c r="H182" s="233" t="s">
        <v>52</v>
      </c>
      <c r="I182" s="69">
        <v>0</v>
      </c>
      <c r="J182" s="233" t="s">
        <v>52</v>
      </c>
      <c r="K182" s="69">
        <v>0</v>
      </c>
      <c r="L182" s="233" t="s">
        <v>52</v>
      </c>
      <c r="M182" s="98">
        <v>10600</v>
      </c>
      <c r="N182" s="233" t="s">
        <v>52</v>
      </c>
      <c r="O182" s="98">
        <f t="shared" si="7"/>
        <v>36000</v>
      </c>
      <c r="P182" s="69">
        <v>0</v>
      </c>
      <c r="Q182" s="69">
        <v>0</v>
      </c>
      <c r="R182" s="69">
        <v>0</v>
      </c>
      <c r="S182" s="69">
        <v>0</v>
      </c>
      <c r="T182" s="69">
        <v>0</v>
      </c>
      <c r="U182" s="69">
        <v>0</v>
      </c>
      <c r="V182" s="69">
        <v>0</v>
      </c>
      <c r="W182" s="233" t="s">
        <v>2660</v>
      </c>
      <c r="X182" s="233" t="s">
        <v>52</v>
      </c>
      <c r="Y182" s="66" t="s">
        <v>52</v>
      </c>
      <c r="Z182" s="66" t="s">
        <v>52</v>
      </c>
      <c r="AA182" s="67"/>
      <c r="AB182" s="66" t="s">
        <v>52</v>
      </c>
    </row>
    <row r="183" spans="1:28" ht="29.45" customHeight="1" x14ac:dyDescent="0.3">
      <c r="A183" s="65" t="s">
        <v>1585</v>
      </c>
      <c r="B183" s="233" t="s">
        <v>1420</v>
      </c>
      <c r="C183" s="233" t="s">
        <v>1421</v>
      </c>
      <c r="D183" s="234" t="s">
        <v>137</v>
      </c>
      <c r="E183" s="235">
        <f t="shared" si="8"/>
        <v>3000</v>
      </c>
      <c r="F183" s="233" t="s">
        <v>52</v>
      </c>
      <c r="G183" s="69">
        <v>0</v>
      </c>
      <c r="H183" s="233" t="s">
        <v>52</v>
      </c>
      <c r="I183" s="69">
        <v>0</v>
      </c>
      <c r="J183" s="233" t="s">
        <v>52</v>
      </c>
      <c r="K183" s="69">
        <v>0</v>
      </c>
      <c r="L183" s="233" t="s">
        <v>52</v>
      </c>
      <c r="M183" s="98">
        <v>5320</v>
      </c>
      <c r="N183" s="233" t="s">
        <v>52</v>
      </c>
      <c r="O183" s="98">
        <f t="shared" si="7"/>
        <v>3000</v>
      </c>
      <c r="P183" s="69">
        <v>0</v>
      </c>
      <c r="Q183" s="69">
        <v>0</v>
      </c>
      <c r="R183" s="69">
        <v>0</v>
      </c>
      <c r="S183" s="69">
        <v>0</v>
      </c>
      <c r="T183" s="69">
        <v>0</v>
      </c>
      <c r="U183" s="69">
        <v>0</v>
      </c>
      <c r="V183" s="69">
        <v>0</v>
      </c>
      <c r="W183" s="233" t="s">
        <v>2661</v>
      </c>
      <c r="X183" s="233" t="s">
        <v>52</v>
      </c>
      <c r="Y183" s="66" t="s">
        <v>52</v>
      </c>
      <c r="Z183" s="66" t="s">
        <v>52</v>
      </c>
      <c r="AA183" s="67"/>
      <c r="AB183" s="66" t="s">
        <v>52</v>
      </c>
    </row>
    <row r="184" spans="1:28" ht="29.45" customHeight="1" x14ac:dyDescent="0.3">
      <c r="A184" s="65" t="s">
        <v>1587</v>
      </c>
      <c r="B184" s="233" t="s">
        <v>1424</v>
      </c>
      <c r="C184" s="233" t="s">
        <v>1425</v>
      </c>
      <c r="D184" s="234" t="s">
        <v>137</v>
      </c>
      <c r="E184" s="235">
        <f t="shared" si="8"/>
        <v>4100</v>
      </c>
      <c r="F184" s="233" t="s">
        <v>52</v>
      </c>
      <c r="G184" s="69">
        <v>0</v>
      </c>
      <c r="H184" s="233" t="s">
        <v>52</v>
      </c>
      <c r="I184" s="69">
        <v>0</v>
      </c>
      <c r="J184" s="233" t="s">
        <v>52</v>
      </c>
      <c r="K184" s="69">
        <v>0</v>
      </c>
      <c r="L184" s="233" t="s">
        <v>52</v>
      </c>
      <c r="M184" s="98">
        <v>16500</v>
      </c>
      <c r="N184" s="233" t="s">
        <v>52</v>
      </c>
      <c r="O184" s="98">
        <f t="shared" si="7"/>
        <v>4100</v>
      </c>
      <c r="P184" s="69">
        <v>0</v>
      </c>
      <c r="Q184" s="69">
        <v>0</v>
      </c>
      <c r="R184" s="69">
        <v>0</v>
      </c>
      <c r="S184" s="69">
        <v>0</v>
      </c>
      <c r="T184" s="69">
        <v>0</v>
      </c>
      <c r="U184" s="69">
        <v>0</v>
      </c>
      <c r="V184" s="69">
        <v>0</v>
      </c>
      <c r="W184" s="233" t="s">
        <v>2662</v>
      </c>
      <c r="X184" s="233" t="s">
        <v>52</v>
      </c>
      <c r="Y184" s="66" t="s">
        <v>52</v>
      </c>
      <c r="Z184" s="66" t="s">
        <v>52</v>
      </c>
      <c r="AA184" s="67"/>
      <c r="AB184" s="66" t="s">
        <v>52</v>
      </c>
    </row>
    <row r="185" spans="1:28" ht="29.45" customHeight="1" x14ac:dyDescent="0.3">
      <c r="A185" s="65" t="s">
        <v>1589</v>
      </c>
      <c r="B185" s="233" t="s">
        <v>1428</v>
      </c>
      <c r="C185" s="233" t="s">
        <v>1429</v>
      </c>
      <c r="D185" s="234" t="s">
        <v>137</v>
      </c>
      <c r="E185" s="235">
        <f t="shared" si="8"/>
        <v>4500</v>
      </c>
      <c r="F185" s="233" t="s">
        <v>52</v>
      </c>
      <c r="G185" s="69">
        <v>0</v>
      </c>
      <c r="H185" s="233" t="s">
        <v>52</v>
      </c>
      <c r="I185" s="69">
        <v>0</v>
      </c>
      <c r="J185" s="233" t="s">
        <v>52</v>
      </c>
      <c r="K185" s="69">
        <v>0</v>
      </c>
      <c r="L185" s="233" t="s">
        <v>52</v>
      </c>
      <c r="M185" s="98">
        <v>17000</v>
      </c>
      <c r="N185" s="233" t="s">
        <v>52</v>
      </c>
      <c r="O185" s="98">
        <f t="shared" si="7"/>
        <v>4500</v>
      </c>
      <c r="P185" s="69">
        <v>0</v>
      </c>
      <c r="Q185" s="69">
        <v>0</v>
      </c>
      <c r="R185" s="69">
        <v>0</v>
      </c>
      <c r="S185" s="69">
        <v>0</v>
      </c>
      <c r="T185" s="69">
        <v>0</v>
      </c>
      <c r="U185" s="69">
        <v>0</v>
      </c>
      <c r="V185" s="69">
        <v>0</v>
      </c>
      <c r="W185" s="233" t="s">
        <v>2663</v>
      </c>
      <c r="X185" s="233" t="s">
        <v>52</v>
      </c>
      <c r="Y185" s="66" t="s">
        <v>52</v>
      </c>
      <c r="Z185" s="66" t="s">
        <v>52</v>
      </c>
      <c r="AA185" s="67"/>
      <c r="AB185" s="66" t="s">
        <v>52</v>
      </c>
    </row>
    <row r="186" spans="1:28" ht="29.45" customHeight="1" x14ac:dyDescent="0.3">
      <c r="A186" s="65" t="s">
        <v>1591</v>
      </c>
      <c r="B186" s="233" t="s">
        <v>1432</v>
      </c>
      <c r="C186" s="233" t="s">
        <v>1433</v>
      </c>
      <c r="D186" s="234" t="s">
        <v>137</v>
      </c>
      <c r="E186" s="235">
        <f t="shared" si="8"/>
        <v>13970</v>
      </c>
      <c r="F186" s="233" t="s">
        <v>52</v>
      </c>
      <c r="G186" s="69">
        <v>0</v>
      </c>
      <c r="H186" s="233" t="s">
        <v>52</v>
      </c>
      <c r="I186" s="69">
        <v>0</v>
      </c>
      <c r="J186" s="233" t="s">
        <v>52</v>
      </c>
      <c r="K186" s="69">
        <v>0</v>
      </c>
      <c r="L186" s="233" t="s">
        <v>52</v>
      </c>
      <c r="M186" s="98">
        <v>13970</v>
      </c>
      <c r="N186" s="233" t="s">
        <v>52</v>
      </c>
      <c r="O186" s="98">
        <f t="shared" si="7"/>
        <v>13970</v>
      </c>
      <c r="P186" s="69">
        <v>0</v>
      </c>
      <c r="Q186" s="69">
        <v>0</v>
      </c>
      <c r="R186" s="69">
        <v>0</v>
      </c>
      <c r="S186" s="69">
        <v>0</v>
      </c>
      <c r="T186" s="69">
        <v>0</v>
      </c>
      <c r="U186" s="69">
        <v>0</v>
      </c>
      <c r="V186" s="69">
        <v>0</v>
      </c>
      <c r="W186" s="233" t="s">
        <v>2664</v>
      </c>
      <c r="X186" s="233" t="s">
        <v>52</v>
      </c>
      <c r="Y186" s="66" t="s">
        <v>52</v>
      </c>
      <c r="Z186" s="66" t="s">
        <v>52</v>
      </c>
      <c r="AA186" s="67"/>
      <c r="AB186" s="66" t="s">
        <v>52</v>
      </c>
    </row>
    <row r="187" spans="1:28" ht="29.45" customHeight="1" x14ac:dyDescent="0.3">
      <c r="A187" s="65" t="s">
        <v>1593</v>
      </c>
      <c r="B187" s="233" t="s">
        <v>1436</v>
      </c>
      <c r="C187" s="233" t="s">
        <v>1437</v>
      </c>
      <c r="D187" s="234" t="s">
        <v>137</v>
      </c>
      <c r="E187" s="235">
        <f t="shared" si="8"/>
        <v>15970</v>
      </c>
      <c r="F187" s="233" t="s">
        <v>52</v>
      </c>
      <c r="G187" s="69">
        <v>0</v>
      </c>
      <c r="H187" s="233" t="s">
        <v>52</v>
      </c>
      <c r="I187" s="69">
        <v>0</v>
      </c>
      <c r="J187" s="233" t="s">
        <v>52</v>
      </c>
      <c r="K187" s="69">
        <v>0</v>
      </c>
      <c r="L187" s="233" t="s">
        <v>52</v>
      </c>
      <c r="M187" s="98">
        <v>15970</v>
      </c>
      <c r="N187" s="233" t="s">
        <v>52</v>
      </c>
      <c r="O187" s="98">
        <f t="shared" si="7"/>
        <v>15970</v>
      </c>
      <c r="P187" s="69">
        <v>0</v>
      </c>
      <c r="Q187" s="69">
        <v>0</v>
      </c>
      <c r="R187" s="69">
        <v>0</v>
      </c>
      <c r="S187" s="69">
        <v>0</v>
      </c>
      <c r="T187" s="69">
        <v>0</v>
      </c>
      <c r="U187" s="69">
        <v>0</v>
      </c>
      <c r="V187" s="69">
        <v>0</v>
      </c>
      <c r="W187" s="233" t="s">
        <v>2665</v>
      </c>
      <c r="X187" s="233" t="s">
        <v>52</v>
      </c>
      <c r="Y187" s="66" t="s">
        <v>52</v>
      </c>
      <c r="Z187" s="66" t="s">
        <v>52</v>
      </c>
      <c r="AA187" s="67"/>
      <c r="AB187" s="66" t="s">
        <v>52</v>
      </c>
    </row>
    <row r="188" spans="1:28" ht="29.45" customHeight="1" x14ac:dyDescent="0.3">
      <c r="A188" s="65" t="s">
        <v>1595</v>
      </c>
      <c r="B188" s="233" t="s">
        <v>1440</v>
      </c>
      <c r="C188" s="233" t="s">
        <v>1441</v>
      </c>
      <c r="D188" s="234" t="s">
        <v>137</v>
      </c>
      <c r="E188" s="235">
        <f t="shared" si="8"/>
        <v>2567</v>
      </c>
      <c r="F188" s="233" t="s">
        <v>52</v>
      </c>
      <c r="G188" s="69">
        <v>0</v>
      </c>
      <c r="H188" s="233" t="s">
        <v>52</v>
      </c>
      <c r="I188" s="69">
        <v>0</v>
      </c>
      <c r="J188" s="233" t="s">
        <v>52</v>
      </c>
      <c r="K188" s="69">
        <v>0</v>
      </c>
      <c r="L188" s="233" t="s">
        <v>52</v>
      </c>
      <c r="M188" s="98">
        <v>2090</v>
      </c>
      <c r="N188" s="233" t="s">
        <v>52</v>
      </c>
      <c r="O188" s="98">
        <f t="shared" si="7"/>
        <v>2567</v>
      </c>
      <c r="P188" s="69">
        <v>0</v>
      </c>
      <c r="Q188" s="69">
        <v>0</v>
      </c>
      <c r="R188" s="69">
        <v>0</v>
      </c>
      <c r="S188" s="69">
        <v>0</v>
      </c>
      <c r="T188" s="69">
        <v>0</v>
      </c>
      <c r="U188" s="69">
        <v>0</v>
      </c>
      <c r="V188" s="69">
        <v>0</v>
      </c>
      <c r="W188" s="233" t="s">
        <v>2666</v>
      </c>
      <c r="X188" s="233" t="s">
        <v>52</v>
      </c>
      <c r="Y188" s="66" t="s">
        <v>52</v>
      </c>
      <c r="Z188" s="66" t="s">
        <v>52</v>
      </c>
      <c r="AA188" s="67"/>
      <c r="AB188" s="66" t="s">
        <v>52</v>
      </c>
    </row>
    <row r="189" spans="1:28" ht="29.45" customHeight="1" x14ac:dyDescent="0.3">
      <c r="A189" s="65" t="s">
        <v>1597</v>
      </c>
      <c r="B189" s="233" t="s">
        <v>1444</v>
      </c>
      <c r="C189" s="233" t="s">
        <v>1445</v>
      </c>
      <c r="D189" s="234" t="s">
        <v>734</v>
      </c>
      <c r="E189" s="235">
        <f t="shared" si="8"/>
        <v>43165</v>
      </c>
      <c r="F189" s="233" t="s">
        <v>52</v>
      </c>
      <c r="G189" s="69">
        <v>0</v>
      </c>
      <c r="H189" s="233" t="s">
        <v>52</v>
      </c>
      <c r="I189" s="69">
        <v>0</v>
      </c>
      <c r="J189" s="233" t="s">
        <v>52</v>
      </c>
      <c r="K189" s="69">
        <v>0</v>
      </c>
      <c r="L189" s="233" t="s">
        <v>52</v>
      </c>
      <c r="M189" s="98">
        <v>30705</v>
      </c>
      <c r="N189" s="233" t="s">
        <v>52</v>
      </c>
      <c r="O189" s="98">
        <f t="shared" si="7"/>
        <v>43165</v>
      </c>
      <c r="P189" s="69">
        <v>0</v>
      </c>
      <c r="Q189" s="69">
        <v>0</v>
      </c>
      <c r="R189" s="69">
        <v>0</v>
      </c>
      <c r="S189" s="69">
        <v>0</v>
      </c>
      <c r="T189" s="69">
        <v>0</v>
      </c>
      <c r="U189" s="69">
        <v>0</v>
      </c>
      <c r="V189" s="69">
        <v>0</v>
      </c>
      <c r="W189" s="233" t="s">
        <v>2667</v>
      </c>
      <c r="X189" s="233" t="s">
        <v>52</v>
      </c>
      <c r="Y189" s="66" t="s">
        <v>52</v>
      </c>
      <c r="Z189" s="66" t="s">
        <v>52</v>
      </c>
      <c r="AA189" s="67"/>
      <c r="AB189" s="66" t="s">
        <v>52</v>
      </c>
    </row>
    <row r="190" spans="1:28" ht="29.45" customHeight="1" x14ac:dyDescent="0.3">
      <c r="A190" s="65" t="s">
        <v>1599</v>
      </c>
      <c r="B190" s="233" t="s">
        <v>1448</v>
      </c>
      <c r="C190" s="233" t="s">
        <v>1449</v>
      </c>
      <c r="D190" s="234" t="s">
        <v>734</v>
      </c>
      <c r="E190" s="235">
        <f t="shared" si="8"/>
        <v>7000</v>
      </c>
      <c r="F190" s="233" t="s">
        <v>52</v>
      </c>
      <c r="G190" s="69">
        <v>0</v>
      </c>
      <c r="H190" s="233" t="s">
        <v>52</v>
      </c>
      <c r="I190" s="69">
        <v>0</v>
      </c>
      <c r="J190" s="233" t="s">
        <v>52</v>
      </c>
      <c r="K190" s="69">
        <v>0</v>
      </c>
      <c r="L190" s="233" t="s">
        <v>52</v>
      </c>
      <c r="M190" s="98">
        <v>1485</v>
      </c>
      <c r="N190" s="233" t="s">
        <v>52</v>
      </c>
      <c r="O190" s="98">
        <f t="shared" si="7"/>
        <v>7000</v>
      </c>
      <c r="P190" s="69">
        <v>0</v>
      </c>
      <c r="Q190" s="69">
        <v>0</v>
      </c>
      <c r="R190" s="69">
        <v>0</v>
      </c>
      <c r="S190" s="69">
        <v>0</v>
      </c>
      <c r="T190" s="69">
        <v>0</v>
      </c>
      <c r="U190" s="69">
        <v>0</v>
      </c>
      <c r="V190" s="69">
        <v>0</v>
      </c>
      <c r="W190" s="233" t="s">
        <v>2668</v>
      </c>
      <c r="X190" s="233" t="s">
        <v>52</v>
      </c>
      <c r="Y190" s="66" t="s">
        <v>52</v>
      </c>
      <c r="Z190" s="66" t="s">
        <v>52</v>
      </c>
      <c r="AA190" s="67"/>
      <c r="AB190" s="66" t="s">
        <v>52</v>
      </c>
    </row>
    <row r="191" spans="1:28" ht="29.45" customHeight="1" x14ac:dyDescent="0.3">
      <c r="A191" s="65" t="s">
        <v>1601</v>
      </c>
      <c r="B191" s="233" t="s">
        <v>1452</v>
      </c>
      <c r="C191" s="233" t="s">
        <v>1453</v>
      </c>
      <c r="D191" s="234" t="s">
        <v>1454</v>
      </c>
      <c r="E191" s="235">
        <f t="shared" si="8"/>
        <v>2100</v>
      </c>
      <c r="F191" s="233" t="s">
        <v>52</v>
      </c>
      <c r="G191" s="69">
        <v>0</v>
      </c>
      <c r="H191" s="233" t="s">
        <v>52</v>
      </c>
      <c r="I191" s="69">
        <v>0</v>
      </c>
      <c r="J191" s="233" t="s">
        <v>52</v>
      </c>
      <c r="K191" s="69">
        <v>0</v>
      </c>
      <c r="L191" s="233" t="s">
        <v>52</v>
      </c>
      <c r="M191" s="98">
        <v>1980</v>
      </c>
      <c r="N191" s="233" t="s">
        <v>52</v>
      </c>
      <c r="O191" s="98">
        <f t="shared" si="7"/>
        <v>2100</v>
      </c>
      <c r="P191" s="69">
        <v>0</v>
      </c>
      <c r="Q191" s="69">
        <v>0</v>
      </c>
      <c r="R191" s="69">
        <v>0</v>
      </c>
      <c r="S191" s="69">
        <v>0</v>
      </c>
      <c r="T191" s="69">
        <v>0</v>
      </c>
      <c r="U191" s="69">
        <v>0</v>
      </c>
      <c r="V191" s="69">
        <v>0</v>
      </c>
      <c r="W191" s="233" t="s">
        <v>2669</v>
      </c>
      <c r="X191" s="233" t="s">
        <v>52</v>
      </c>
      <c r="Y191" s="66" t="s">
        <v>52</v>
      </c>
      <c r="Z191" s="66" t="s">
        <v>52</v>
      </c>
      <c r="AA191" s="67"/>
      <c r="AB191" s="66" t="s">
        <v>52</v>
      </c>
    </row>
    <row r="192" spans="1:28" ht="29.45" customHeight="1" x14ac:dyDescent="0.3">
      <c r="A192" s="65" t="s">
        <v>1603</v>
      </c>
      <c r="B192" s="233" t="s">
        <v>1457</v>
      </c>
      <c r="C192" s="233" t="s">
        <v>1458</v>
      </c>
      <c r="D192" s="234" t="s">
        <v>143</v>
      </c>
      <c r="E192" s="235">
        <v>0</v>
      </c>
      <c r="F192" s="233" t="s">
        <v>52</v>
      </c>
      <c r="G192" s="69">
        <v>0</v>
      </c>
      <c r="H192" s="233" t="s">
        <v>52</v>
      </c>
      <c r="I192" s="69">
        <v>0</v>
      </c>
      <c r="J192" s="233" t="s">
        <v>52</v>
      </c>
      <c r="K192" s="69">
        <v>0</v>
      </c>
      <c r="L192" s="233" t="s">
        <v>52</v>
      </c>
      <c r="M192" s="98">
        <v>0</v>
      </c>
      <c r="N192" s="233" t="s">
        <v>52</v>
      </c>
      <c r="O192" s="98">
        <v>0</v>
      </c>
      <c r="P192" s="69">
        <v>0</v>
      </c>
      <c r="Q192" s="69">
        <v>0</v>
      </c>
      <c r="R192" s="69">
        <v>0</v>
      </c>
      <c r="S192" s="69">
        <v>0</v>
      </c>
      <c r="T192" s="69">
        <v>0</v>
      </c>
      <c r="U192" s="69">
        <v>0</v>
      </c>
      <c r="V192" s="69">
        <v>0</v>
      </c>
      <c r="W192" s="233" t="s">
        <v>2670</v>
      </c>
      <c r="X192" s="233" t="s">
        <v>52</v>
      </c>
      <c r="Y192" s="66" t="s">
        <v>52</v>
      </c>
      <c r="Z192" s="66" t="s">
        <v>52</v>
      </c>
      <c r="AA192" s="67"/>
      <c r="AB192" s="66" t="s">
        <v>52</v>
      </c>
    </row>
    <row r="193" spans="1:28" ht="29.45" customHeight="1" x14ac:dyDescent="0.3">
      <c r="A193" s="65" t="s">
        <v>1605</v>
      </c>
      <c r="B193" s="233" t="s">
        <v>1461</v>
      </c>
      <c r="C193" s="233" t="s">
        <v>1462</v>
      </c>
      <c r="D193" s="234" t="s">
        <v>734</v>
      </c>
      <c r="E193" s="235">
        <v>0</v>
      </c>
      <c r="F193" s="233" t="s">
        <v>52</v>
      </c>
      <c r="G193" s="69">
        <v>0</v>
      </c>
      <c r="H193" s="233" t="s">
        <v>52</v>
      </c>
      <c r="I193" s="69">
        <v>0</v>
      </c>
      <c r="J193" s="233" t="s">
        <v>52</v>
      </c>
      <c r="K193" s="69">
        <v>0</v>
      </c>
      <c r="L193" s="233" t="s">
        <v>52</v>
      </c>
      <c r="M193" s="98">
        <v>18503</v>
      </c>
      <c r="N193" s="233" t="s">
        <v>52</v>
      </c>
      <c r="O193" s="98">
        <f t="shared" ref="O193:O206" si="9">SMALL(E193:M193,COUNTIF(E193:M193,0)+1)</f>
        <v>18503</v>
      </c>
      <c r="P193" s="69">
        <v>0</v>
      </c>
      <c r="Q193" s="69">
        <v>0</v>
      </c>
      <c r="R193" s="69">
        <v>0</v>
      </c>
      <c r="S193" s="69">
        <v>0</v>
      </c>
      <c r="T193" s="69">
        <v>0</v>
      </c>
      <c r="U193" s="69">
        <v>0</v>
      </c>
      <c r="V193" s="69">
        <v>0</v>
      </c>
      <c r="W193" s="233" t="s">
        <v>2671</v>
      </c>
      <c r="X193" s="233" t="s">
        <v>52</v>
      </c>
      <c r="Y193" s="66" t="s">
        <v>52</v>
      </c>
      <c r="Z193" s="66" t="s">
        <v>52</v>
      </c>
      <c r="AA193" s="67"/>
      <c r="AB193" s="66" t="s">
        <v>52</v>
      </c>
    </row>
    <row r="194" spans="1:28" ht="29.45" customHeight="1" x14ac:dyDescent="0.3">
      <c r="A194" s="65" t="s">
        <v>1607</v>
      </c>
      <c r="B194" s="233" t="s">
        <v>1465</v>
      </c>
      <c r="C194" s="233" t="s">
        <v>1466</v>
      </c>
      <c r="D194" s="234" t="s">
        <v>734</v>
      </c>
      <c r="E194" s="235">
        <f>E156</f>
        <v>13127</v>
      </c>
      <c r="F194" s="233" t="s">
        <v>52</v>
      </c>
      <c r="G194" s="69">
        <v>0</v>
      </c>
      <c r="H194" s="233" t="s">
        <v>52</v>
      </c>
      <c r="I194" s="69">
        <v>0</v>
      </c>
      <c r="J194" s="233" t="s">
        <v>52</v>
      </c>
      <c r="K194" s="69">
        <v>0</v>
      </c>
      <c r="L194" s="233" t="s">
        <v>52</v>
      </c>
      <c r="M194" s="98">
        <v>8923</v>
      </c>
      <c r="N194" s="233" t="s">
        <v>52</v>
      </c>
      <c r="O194" s="98">
        <f t="shared" ref="O194" si="10">E194</f>
        <v>13127</v>
      </c>
      <c r="P194" s="69">
        <v>0</v>
      </c>
      <c r="Q194" s="69">
        <v>0</v>
      </c>
      <c r="R194" s="69">
        <v>0</v>
      </c>
      <c r="S194" s="69">
        <v>0</v>
      </c>
      <c r="T194" s="69">
        <v>0</v>
      </c>
      <c r="U194" s="69">
        <v>0</v>
      </c>
      <c r="V194" s="69">
        <v>0</v>
      </c>
      <c r="W194" s="233" t="s">
        <v>2672</v>
      </c>
      <c r="X194" s="233" t="s">
        <v>52</v>
      </c>
      <c r="Y194" s="66" t="s">
        <v>52</v>
      </c>
      <c r="Z194" s="66" t="s">
        <v>52</v>
      </c>
      <c r="AA194" s="67"/>
      <c r="AB194" s="66" t="s">
        <v>52</v>
      </c>
    </row>
    <row r="195" spans="1:28" ht="29.45" customHeight="1" x14ac:dyDescent="0.3">
      <c r="A195" s="65" t="s">
        <v>1609</v>
      </c>
      <c r="B195" s="233" t="s">
        <v>1469</v>
      </c>
      <c r="C195" s="233" t="s">
        <v>1470</v>
      </c>
      <c r="D195" s="234" t="s">
        <v>137</v>
      </c>
      <c r="E195" s="235">
        <v>0</v>
      </c>
      <c r="F195" s="233" t="s">
        <v>52</v>
      </c>
      <c r="G195" s="69">
        <v>0</v>
      </c>
      <c r="H195" s="233" t="s">
        <v>52</v>
      </c>
      <c r="I195" s="69">
        <v>0</v>
      </c>
      <c r="J195" s="233" t="s">
        <v>52</v>
      </c>
      <c r="K195" s="69">
        <v>0</v>
      </c>
      <c r="L195" s="233" t="s">
        <v>52</v>
      </c>
      <c r="M195" s="98">
        <v>7340</v>
      </c>
      <c r="N195" s="233" t="s">
        <v>52</v>
      </c>
      <c r="O195" s="98">
        <f t="shared" si="9"/>
        <v>7340</v>
      </c>
      <c r="P195" s="69">
        <v>0</v>
      </c>
      <c r="Q195" s="69">
        <v>0</v>
      </c>
      <c r="R195" s="69">
        <v>0</v>
      </c>
      <c r="S195" s="69">
        <v>0</v>
      </c>
      <c r="T195" s="69">
        <v>0</v>
      </c>
      <c r="U195" s="69">
        <v>0</v>
      </c>
      <c r="V195" s="69">
        <v>0</v>
      </c>
      <c r="W195" s="233" t="s">
        <v>2673</v>
      </c>
      <c r="X195" s="233" t="s">
        <v>52</v>
      </c>
      <c r="Y195" s="66" t="s">
        <v>52</v>
      </c>
      <c r="Z195" s="66" t="s">
        <v>52</v>
      </c>
      <c r="AA195" s="67"/>
      <c r="AB195" s="66" t="s">
        <v>52</v>
      </c>
    </row>
    <row r="196" spans="1:28" ht="29.45" customHeight="1" x14ac:dyDescent="0.3">
      <c r="A196" s="65" t="s">
        <v>1611</v>
      </c>
      <c r="B196" s="233" t="str">
        <f>B158</f>
        <v>디지털전력보호감시장치</v>
      </c>
      <c r="C196" s="233" t="str">
        <f>C158</f>
        <v>GIPAM-3000FI급</v>
      </c>
      <c r="D196" s="234" t="s">
        <v>321</v>
      </c>
      <c r="E196" s="235">
        <f>E158</f>
        <v>9180000</v>
      </c>
      <c r="F196" s="233" t="s">
        <v>52</v>
      </c>
      <c r="G196" s="69">
        <v>0</v>
      </c>
      <c r="H196" s="233" t="s">
        <v>52</v>
      </c>
      <c r="I196" s="69">
        <v>0</v>
      </c>
      <c r="J196" s="233" t="s">
        <v>52</v>
      </c>
      <c r="K196" s="69">
        <v>0</v>
      </c>
      <c r="L196" s="233" t="s">
        <v>52</v>
      </c>
      <c r="M196" s="98">
        <v>5823120</v>
      </c>
      <c r="N196" s="233" t="s">
        <v>52</v>
      </c>
      <c r="O196" s="98">
        <f t="shared" ref="O196:O259" si="11">E196</f>
        <v>9180000</v>
      </c>
      <c r="P196" s="69">
        <v>0</v>
      </c>
      <c r="Q196" s="69">
        <v>0</v>
      </c>
      <c r="R196" s="69">
        <v>0</v>
      </c>
      <c r="S196" s="69">
        <v>0</v>
      </c>
      <c r="T196" s="69">
        <v>0</v>
      </c>
      <c r="U196" s="69">
        <v>0</v>
      </c>
      <c r="V196" s="69">
        <v>0</v>
      </c>
      <c r="W196" s="233" t="s">
        <v>2674</v>
      </c>
      <c r="X196" s="233" t="s">
        <v>52</v>
      </c>
      <c r="Y196" s="66" t="s">
        <v>52</v>
      </c>
      <c r="Z196" s="66" t="s">
        <v>52</v>
      </c>
      <c r="AA196" s="67"/>
      <c r="AB196" s="66" t="s">
        <v>52</v>
      </c>
    </row>
    <row r="197" spans="1:28" ht="29.45" customHeight="1" x14ac:dyDescent="0.3">
      <c r="A197" s="65" t="s">
        <v>1613</v>
      </c>
      <c r="B197" s="233" t="s">
        <v>1475</v>
      </c>
      <c r="C197" s="233" t="s">
        <v>1476</v>
      </c>
      <c r="D197" s="234" t="s">
        <v>321</v>
      </c>
      <c r="E197" s="235">
        <f>E159</f>
        <v>2658000</v>
      </c>
      <c r="F197" s="233" t="s">
        <v>52</v>
      </c>
      <c r="G197" s="69">
        <v>0</v>
      </c>
      <c r="H197" s="233" t="s">
        <v>52</v>
      </c>
      <c r="I197" s="69">
        <v>0</v>
      </c>
      <c r="J197" s="233" t="s">
        <v>52</v>
      </c>
      <c r="K197" s="69">
        <v>0</v>
      </c>
      <c r="L197" s="233" t="s">
        <v>52</v>
      </c>
      <c r="M197" s="98">
        <v>4280000</v>
      </c>
      <c r="N197" s="233" t="s">
        <v>52</v>
      </c>
      <c r="O197" s="98">
        <f t="shared" si="11"/>
        <v>2658000</v>
      </c>
      <c r="P197" s="69">
        <v>0</v>
      </c>
      <c r="Q197" s="69">
        <v>0</v>
      </c>
      <c r="R197" s="69">
        <v>0</v>
      </c>
      <c r="S197" s="69">
        <v>0</v>
      </c>
      <c r="T197" s="69">
        <v>0</v>
      </c>
      <c r="U197" s="69">
        <v>0</v>
      </c>
      <c r="V197" s="69">
        <v>0</v>
      </c>
      <c r="W197" s="233" t="s">
        <v>2675</v>
      </c>
      <c r="X197" s="233" t="s">
        <v>52</v>
      </c>
      <c r="Y197" s="66" t="s">
        <v>52</v>
      </c>
      <c r="Z197" s="66" t="s">
        <v>52</v>
      </c>
      <c r="AA197" s="67"/>
      <c r="AB197" s="66" t="s">
        <v>52</v>
      </c>
    </row>
    <row r="198" spans="1:28" ht="29.45" customHeight="1" x14ac:dyDescent="0.3">
      <c r="A198" s="65" t="s">
        <v>1615</v>
      </c>
      <c r="B198" s="233" t="s">
        <v>1479</v>
      </c>
      <c r="C198" s="233" t="s">
        <v>1480</v>
      </c>
      <c r="D198" s="234" t="s">
        <v>137</v>
      </c>
      <c r="E198" s="235">
        <f>E160</f>
        <v>180000</v>
      </c>
      <c r="F198" s="233" t="s">
        <v>52</v>
      </c>
      <c r="G198" s="69">
        <v>0</v>
      </c>
      <c r="H198" s="233" t="s">
        <v>52</v>
      </c>
      <c r="I198" s="69">
        <v>0</v>
      </c>
      <c r="J198" s="233" t="s">
        <v>52</v>
      </c>
      <c r="K198" s="69">
        <v>0</v>
      </c>
      <c r="L198" s="233" t="s">
        <v>52</v>
      </c>
      <c r="M198" s="98">
        <v>335170</v>
      </c>
      <c r="N198" s="233" t="s">
        <v>52</v>
      </c>
      <c r="O198" s="98">
        <f t="shared" si="11"/>
        <v>180000</v>
      </c>
      <c r="P198" s="69">
        <v>0</v>
      </c>
      <c r="Q198" s="69">
        <v>0</v>
      </c>
      <c r="R198" s="69">
        <v>0</v>
      </c>
      <c r="S198" s="69">
        <v>0</v>
      </c>
      <c r="T198" s="69">
        <v>0</v>
      </c>
      <c r="U198" s="69">
        <v>0</v>
      </c>
      <c r="V198" s="69">
        <v>0</v>
      </c>
      <c r="W198" s="233" t="s">
        <v>2676</v>
      </c>
      <c r="X198" s="233" t="s">
        <v>52</v>
      </c>
      <c r="Y198" s="66" t="s">
        <v>52</v>
      </c>
      <c r="Z198" s="66" t="s">
        <v>52</v>
      </c>
      <c r="AA198" s="67"/>
      <c r="AB198" s="66" t="s">
        <v>52</v>
      </c>
    </row>
    <row r="199" spans="1:28" ht="29.45" customHeight="1" x14ac:dyDescent="0.3">
      <c r="A199" s="65" t="s">
        <v>1617</v>
      </c>
      <c r="B199" s="233" t="s">
        <v>1483</v>
      </c>
      <c r="C199" s="233" t="s">
        <v>1484</v>
      </c>
      <c r="D199" s="234" t="s">
        <v>137</v>
      </c>
      <c r="E199" s="235">
        <f>E161</f>
        <v>180000</v>
      </c>
      <c r="F199" s="233" t="s">
        <v>52</v>
      </c>
      <c r="G199" s="69">
        <v>0</v>
      </c>
      <c r="H199" s="233" t="s">
        <v>52</v>
      </c>
      <c r="I199" s="69">
        <v>0</v>
      </c>
      <c r="J199" s="233" t="s">
        <v>52</v>
      </c>
      <c r="K199" s="69">
        <v>0</v>
      </c>
      <c r="L199" s="233" t="s">
        <v>52</v>
      </c>
      <c r="M199" s="98">
        <v>187500</v>
      </c>
      <c r="N199" s="233" t="s">
        <v>52</v>
      </c>
      <c r="O199" s="98">
        <f t="shared" si="11"/>
        <v>180000</v>
      </c>
      <c r="P199" s="69">
        <v>0</v>
      </c>
      <c r="Q199" s="69">
        <v>0</v>
      </c>
      <c r="R199" s="69">
        <v>0</v>
      </c>
      <c r="S199" s="69">
        <v>0</v>
      </c>
      <c r="T199" s="69">
        <v>0</v>
      </c>
      <c r="U199" s="69">
        <v>0</v>
      </c>
      <c r="V199" s="69">
        <v>0</v>
      </c>
      <c r="W199" s="233" t="s">
        <v>2677</v>
      </c>
      <c r="X199" s="233" t="s">
        <v>52</v>
      </c>
      <c r="Y199" s="66" t="s">
        <v>52</v>
      </c>
      <c r="Z199" s="66" t="s">
        <v>52</v>
      </c>
      <c r="AA199" s="67"/>
      <c r="AB199" s="66" t="s">
        <v>52</v>
      </c>
    </row>
    <row r="200" spans="1:28" ht="29.45" customHeight="1" x14ac:dyDescent="0.3">
      <c r="A200" s="65" t="s">
        <v>1621</v>
      </c>
      <c r="B200" s="233" t="s">
        <v>1619</v>
      </c>
      <c r="C200" s="233" t="s">
        <v>1620</v>
      </c>
      <c r="D200" s="234" t="s">
        <v>237</v>
      </c>
      <c r="E200" s="235">
        <v>150000</v>
      </c>
      <c r="F200" s="233" t="s">
        <v>52</v>
      </c>
      <c r="G200" s="69">
        <v>0</v>
      </c>
      <c r="H200" s="233" t="s">
        <v>52</v>
      </c>
      <c r="I200" s="69">
        <v>0</v>
      </c>
      <c r="J200" s="233" t="s">
        <v>52</v>
      </c>
      <c r="K200" s="69">
        <v>0</v>
      </c>
      <c r="L200" s="233" t="s">
        <v>52</v>
      </c>
      <c r="M200" s="98">
        <v>181500</v>
      </c>
      <c r="N200" s="233" t="s">
        <v>52</v>
      </c>
      <c r="O200" s="98">
        <f t="shared" si="11"/>
        <v>150000</v>
      </c>
      <c r="P200" s="69">
        <v>0</v>
      </c>
      <c r="Q200" s="69">
        <v>0</v>
      </c>
      <c r="R200" s="69">
        <v>0</v>
      </c>
      <c r="S200" s="69">
        <v>0</v>
      </c>
      <c r="T200" s="69">
        <v>0</v>
      </c>
      <c r="U200" s="69">
        <v>0</v>
      </c>
      <c r="V200" s="69">
        <v>0</v>
      </c>
      <c r="W200" s="233" t="s">
        <v>2678</v>
      </c>
      <c r="X200" s="233" t="s">
        <v>52</v>
      </c>
      <c r="Y200" s="66" t="s">
        <v>52</v>
      </c>
      <c r="Z200" s="66" t="s">
        <v>52</v>
      </c>
      <c r="AA200" s="67"/>
      <c r="AB200" s="66" t="s">
        <v>52</v>
      </c>
    </row>
    <row r="201" spans="1:28" ht="29.45" customHeight="1" x14ac:dyDescent="0.3">
      <c r="A201" s="65" t="s">
        <v>1623</v>
      </c>
      <c r="B201" s="233" t="s">
        <v>1487</v>
      </c>
      <c r="C201" s="233" t="s">
        <v>1488</v>
      </c>
      <c r="D201" s="234" t="s">
        <v>137</v>
      </c>
      <c r="E201" s="235">
        <f>E162</f>
        <v>14400</v>
      </c>
      <c r="F201" s="233" t="s">
        <v>52</v>
      </c>
      <c r="G201" s="69">
        <v>0</v>
      </c>
      <c r="H201" s="233" t="s">
        <v>52</v>
      </c>
      <c r="I201" s="69">
        <v>0</v>
      </c>
      <c r="J201" s="233" t="s">
        <v>52</v>
      </c>
      <c r="K201" s="69">
        <v>0</v>
      </c>
      <c r="L201" s="233" t="s">
        <v>52</v>
      </c>
      <c r="M201" s="98">
        <v>11200</v>
      </c>
      <c r="N201" s="233" t="s">
        <v>52</v>
      </c>
      <c r="O201" s="98">
        <f t="shared" si="11"/>
        <v>14400</v>
      </c>
      <c r="P201" s="69">
        <v>0</v>
      </c>
      <c r="Q201" s="69">
        <v>0</v>
      </c>
      <c r="R201" s="69">
        <v>0</v>
      </c>
      <c r="S201" s="69">
        <v>0</v>
      </c>
      <c r="T201" s="69">
        <v>0</v>
      </c>
      <c r="U201" s="69">
        <v>0</v>
      </c>
      <c r="V201" s="69">
        <v>0</v>
      </c>
      <c r="W201" s="233" t="s">
        <v>2679</v>
      </c>
      <c r="X201" s="233" t="s">
        <v>52</v>
      </c>
      <c r="Y201" s="66" t="s">
        <v>52</v>
      </c>
      <c r="Z201" s="66" t="s">
        <v>52</v>
      </c>
      <c r="AA201" s="67"/>
      <c r="AB201" s="66" t="s">
        <v>52</v>
      </c>
    </row>
    <row r="202" spans="1:28" ht="29.45" customHeight="1" x14ac:dyDescent="0.3">
      <c r="A202" s="65" t="s">
        <v>1625</v>
      </c>
      <c r="B202" s="233" t="s">
        <v>1491</v>
      </c>
      <c r="C202" s="233" t="s">
        <v>1492</v>
      </c>
      <c r="D202" s="234" t="s">
        <v>137</v>
      </c>
      <c r="E202" s="235">
        <f>E163</f>
        <v>10200</v>
      </c>
      <c r="F202" s="233" t="s">
        <v>52</v>
      </c>
      <c r="G202" s="69">
        <v>0</v>
      </c>
      <c r="H202" s="233" t="s">
        <v>52</v>
      </c>
      <c r="I202" s="69">
        <v>0</v>
      </c>
      <c r="J202" s="233" t="s">
        <v>52</v>
      </c>
      <c r="K202" s="69">
        <v>0</v>
      </c>
      <c r="L202" s="233" t="s">
        <v>52</v>
      </c>
      <c r="M202" s="98">
        <v>9710</v>
      </c>
      <c r="N202" s="233" t="s">
        <v>52</v>
      </c>
      <c r="O202" s="98">
        <f t="shared" si="11"/>
        <v>10200</v>
      </c>
      <c r="P202" s="69">
        <v>0</v>
      </c>
      <c r="Q202" s="69">
        <v>0</v>
      </c>
      <c r="R202" s="69">
        <v>0</v>
      </c>
      <c r="S202" s="69">
        <v>0</v>
      </c>
      <c r="T202" s="69">
        <v>0</v>
      </c>
      <c r="U202" s="69">
        <v>0</v>
      </c>
      <c r="V202" s="69">
        <v>0</v>
      </c>
      <c r="W202" s="233" t="s">
        <v>2680</v>
      </c>
      <c r="X202" s="233" t="s">
        <v>52</v>
      </c>
      <c r="Y202" s="66" t="s">
        <v>52</v>
      </c>
      <c r="Z202" s="66" t="s">
        <v>52</v>
      </c>
      <c r="AA202" s="67"/>
      <c r="AB202" s="66" t="s">
        <v>52</v>
      </c>
    </row>
    <row r="203" spans="1:28" ht="29.45" customHeight="1" x14ac:dyDescent="0.3">
      <c r="A203" s="65" t="s">
        <v>1627</v>
      </c>
      <c r="B203" s="233" t="s">
        <v>1495</v>
      </c>
      <c r="C203" s="233" t="s">
        <v>1496</v>
      </c>
      <c r="D203" s="234" t="s">
        <v>137</v>
      </c>
      <c r="E203" s="235">
        <f>E164</f>
        <v>5800</v>
      </c>
      <c r="F203" s="233" t="s">
        <v>52</v>
      </c>
      <c r="G203" s="69">
        <v>0</v>
      </c>
      <c r="H203" s="233" t="s">
        <v>52</v>
      </c>
      <c r="I203" s="69">
        <v>0</v>
      </c>
      <c r="J203" s="233" t="s">
        <v>52</v>
      </c>
      <c r="K203" s="69">
        <v>0</v>
      </c>
      <c r="L203" s="233" t="s">
        <v>52</v>
      </c>
      <c r="M203" s="98">
        <v>5100</v>
      </c>
      <c r="N203" s="233" t="s">
        <v>52</v>
      </c>
      <c r="O203" s="98">
        <f t="shared" si="11"/>
        <v>5800</v>
      </c>
      <c r="P203" s="69">
        <v>0</v>
      </c>
      <c r="Q203" s="69">
        <v>0</v>
      </c>
      <c r="R203" s="69">
        <v>0</v>
      </c>
      <c r="S203" s="69">
        <v>0</v>
      </c>
      <c r="T203" s="69">
        <v>0</v>
      </c>
      <c r="U203" s="69">
        <v>0</v>
      </c>
      <c r="V203" s="69">
        <v>0</v>
      </c>
      <c r="W203" s="233" t="s">
        <v>2681</v>
      </c>
      <c r="X203" s="233" t="s">
        <v>52</v>
      </c>
      <c r="Y203" s="66" t="s">
        <v>52</v>
      </c>
      <c r="Z203" s="66" t="s">
        <v>52</v>
      </c>
      <c r="AA203" s="67"/>
      <c r="AB203" s="66" t="s">
        <v>52</v>
      </c>
    </row>
    <row r="204" spans="1:28" ht="29.45" customHeight="1" x14ac:dyDescent="0.3">
      <c r="A204" s="65" t="s">
        <v>1629</v>
      </c>
      <c r="B204" s="233" t="s">
        <v>1499</v>
      </c>
      <c r="C204" s="233" t="s">
        <v>1500</v>
      </c>
      <c r="D204" s="234" t="s">
        <v>137</v>
      </c>
      <c r="E204" s="235">
        <f>E165</f>
        <v>3100</v>
      </c>
      <c r="F204" s="233" t="s">
        <v>52</v>
      </c>
      <c r="G204" s="69">
        <v>0</v>
      </c>
      <c r="H204" s="233" t="s">
        <v>52</v>
      </c>
      <c r="I204" s="69">
        <v>0</v>
      </c>
      <c r="J204" s="233" t="s">
        <v>52</v>
      </c>
      <c r="K204" s="69">
        <v>0</v>
      </c>
      <c r="L204" s="233" t="s">
        <v>52</v>
      </c>
      <c r="M204" s="98">
        <v>2200</v>
      </c>
      <c r="N204" s="233" t="s">
        <v>52</v>
      </c>
      <c r="O204" s="98">
        <f t="shared" si="11"/>
        <v>3100</v>
      </c>
      <c r="P204" s="69">
        <v>0</v>
      </c>
      <c r="Q204" s="69">
        <v>0</v>
      </c>
      <c r="R204" s="69">
        <v>0</v>
      </c>
      <c r="S204" s="69">
        <v>0</v>
      </c>
      <c r="T204" s="69">
        <v>0</v>
      </c>
      <c r="U204" s="69">
        <v>0</v>
      </c>
      <c r="V204" s="69">
        <v>0</v>
      </c>
      <c r="W204" s="233" t="s">
        <v>2682</v>
      </c>
      <c r="X204" s="233" t="s">
        <v>52</v>
      </c>
      <c r="Y204" s="66" t="s">
        <v>52</v>
      </c>
      <c r="Z204" s="66" t="s">
        <v>52</v>
      </c>
      <c r="AA204" s="67"/>
      <c r="AB204" s="66" t="s">
        <v>52</v>
      </c>
    </row>
    <row r="205" spans="1:28" ht="29.45" customHeight="1" x14ac:dyDescent="0.3">
      <c r="A205" s="65" t="s">
        <v>1631</v>
      </c>
      <c r="B205" s="233" t="s">
        <v>1503</v>
      </c>
      <c r="C205" s="233" t="s">
        <v>1504</v>
      </c>
      <c r="D205" s="234" t="s">
        <v>137</v>
      </c>
      <c r="E205" s="235">
        <f>E166</f>
        <v>3800</v>
      </c>
      <c r="F205" s="233" t="s">
        <v>52</v>
      </c>
      <c r="G205" s="69">
        <v>0</v>
      </c>
      <c r="H205" s="233" t="s">
        <v>52</v>
      </c>
      <c r="I205" s="69">
        <v>0</v>
      </c>
      <c r="J205" s="233" t="s">
        <v>52</v>
      </c>
      <c r="K205" s="69">
        <v>0</v>
      </c>
      <c r="L205" s="233" t="s">
        <v>52</v>
      </c>
      <c r="M205" s="98">
        <v>8300</v>
      </c>
      <c r="N205" s="233" t="s">
        <v>52</v>
      </c>
      <c r="O205" s="98">
        <f t="shared" si="11"/>
        <v>3800</v>
      </c>
      <c r="P205" s="69">
        <v>0</v>
      </c>
      <c r="Q205" s="69">
        <v>0</v>
      </c>
      <c r="R205" s="69">
        <v>0</v>
      </c>
      <c r="S205" s="69">
        <v>0</v>
      </c>
      <c r="T205" s="69">
        <v>0</v>
      </c>
      <c r="U205" s="69">
        <v>0</v>
      </c>
      <c r="V205" s="69">
        <v>0</v>
      </c>
      <c r="W205" s="233" t="s">
        <v>2683</v>
      </c>
      <c r="X205" s="233" t="s">
        <v>52</v>
      </c>
      <c r="Y205" s="66" t="s">
        <v>52</v>
      </c>
      <c r="Z205" s="66" t="s">
        <v>52</v>
      </c>
      <c r="AA205" s="67"/>
      <c r="AB205" s="66" t="s">
        <v>52</v>
      </c>
    </row>
    <row r="206" spans="1:28" ht="29.45" customHeight="1" x14ac:dyDescent="0.3">
      <c r="A206" s="65" t="s">
        <v>1633</v>
      </c>
      <c r="B206" s="233" t="s">
        <v>1507</v>
      </c>
      <c r="C206" s="233" t="s">
        <v>1508</v>
      </c>
      <c r="D206" s="234" t="s">
        <v>137</v>
      </c>
      <c r="E206" s="235">
        <v>0</v>
      </c>
      <c r="F206" s="233" t="s">
        <v>52</v>
      </c>
      <c r="G206" s="69">
        <v>0</v>
      </c>
      <c r="H206" s="233" t="s">
        <v>52</v>
      </c>
      <c r="I206" s="69">
        <v>0</v>
      </c>
      <c r="J206" s="233" t="s">
        <v>52</v>
      </c>
      <c r="K206" s="69">
        <v>0</v>
      </c>
      <c r="L206" s="233" t="s">
        <v>52</v>
      </c>
      <c r="M206" s="98">
        <v>19030</v>
      </c>
      <c r="N206" s="233" t="s">
        <v>52</v>
      </c>
      <c r="O206" s="98">
        <f t="shared" si="9"/>
        <v>19030</v>
      </c>
      <c r="P206" s="69">
        <v>0</v>
      </c>
      <c r="Q206" s="69">
        <v>0</v>
      </c>
      <c r="R206" s="69">
        <v>0</v>
      </c>
      <c r="S206" s="69">
        <v>0</v>
      </c>
      <c r="T206" s="69">
        <v>0</v>
      </c>
      <c r="U206" s="69">
        <v>0</v>
      </c>
      <c r="V206" s="69">
        <v>0</v>
      </c>
      <c r="W206" s="233" t="s">
        <v>2684</v>
      </c>
      <c r="X206" s="233" t="s">
        <v>52</v>
      </c>
      <c r="Y206" s="66" t="s">
        <v>52</v>
      </c>
      <c r="Z206" s="66" t="s">
        <v>52</v>
      </c>
      <c r="AA206" s="67"/>
      <c r="AB206" s="66" t="s">
        <v>52</v>
      </c>
    </row>
    <row r="207" spans="1:28" ht="29.45" customHeight="1" x14ac:dyDescent="0.3">
      <c r="A207" s="65" t="s">
        <v>1635</v>
      </c>
      <c r="B207" s="233" t="s">
        <v>1511</v>
      </c>
      <c r="C207" s="233" t="s">
        <v>1512</v>
      </c>
      <c r="D207" s="234" t="s">
        <v>137</v>
      </c>
      <c r="E207" s="235">
        <f t="shared" ref="E207:E215" si="12">E168</f>
        <v>7000</v>
      </c>
      <c r="F207" s="233" t="s">
        <v>52</v>
      </c>
      <c r="G207" s="69">
        <v>0</v>
      </c>
      <c r="H207" s="233" t="s">
        <v>52</v>
      </c>
      <c r="I207" s="69">
        <v>0</v>
      </c>
      <c r="J207" s="233" t="s">
        <v>52</v>
      </c>
      <c r="K207" s="69">
        <v>0</v>
      </c>
      <c r="L207" s="233" t="s">
        <v>52</v>
      </c>
      <c r="M207" s="98">
        <v>8470</v>
      </c>
      <c r="N207" s="233" t="s">
        <v>52</v>
      </c>
      <c r="O207" s="98">
        <f t="shared" si="11"/>
        <v>7000</v>
      </c>
      <c r="P207" s="69">
        <v>0</v>
      </c>
      <c r="Q207" s="69">
        <v>0</v>
      </c>
      <c r="R207" s="69">
        <v>0</v>
      </c>
      <c r="S207" s="69">
        <v>0</v>
      </c>
      <c r="T207" s="69">
        <v>0</v>
      </c>
      <c r="U207" s="69">
        <v>0</v>
      </c>
      <c r="V207" s="69">
        <v>0</v>
      </c>
      <c r="W207" s="233" t="s">
        <v>2685</v>
      </c>
      <c r="X207" s="233" t="s">
        <v>52</v>
      </c>
      <c r="Y207" s="66" t="s">
        <v>52</v>
      </c>
      <c r="Z207" s="66" t="s">
        <v>52</v>
      </c>
      <c r="AA207" s="67"/>
      <c r="AB207" s="66" t="s">
        <v>52</v>
      </c>
    </row>
    <row r="208" spans="1:28" ht="29.45" customHeight="1" x14ac:dyDescent="0.3">
      <c r="A208" s="65" t="s">
        <v>1637</v>
      </c>
      <c r="B208" s="233" t="s">
        <v>1515</v>
      </c>
      <c r="C208" s="233" t="s">
        <v>1516</v>
      </c>
      <c r="D208" s="234" t="s">
        <v>692</v>
      </c>
      <c r="E208" s="235">
        <f t="shared" si="12"/>
        <v>14400</v>
      </c>
      <c r="F208" s="233" t="s">
        <v>52</v>
      </c>
      <c r="G208" s="69">
        <v>0</v>
      </c>
      <c r="H208" s="233" t="s">
        <v>52</v>
      </c>
      <c r="I208" s="69">
        <v>0</v>
      </c>
      <c r="J208" s="233" t="s">
        <v>52</v>
      </c>
      <c r="K208" s="69">
        <v>0</v>
      </c>
      <c r="L208" s="233" t="s">
        <v>52</v>
      </c>
      <c r="M208" s="98">
        <v>54200</v>
      </c>
      <c r="N208" s="233" t="s">
        <v>52</v>
      </c>
      <c r="O208" s="98">
        <f t="shared" si="11"/>
        <v>14400</v>
      </c>
      <c r="P208" s="69">
        <v>0</v>
      </c>
      <c r="Q208" s="69">
        <v>0</v>
      </c>
      <c r="R208" s="69">
        <v>0</v>
      </c>
      <c r="S208" s="69">
        <v>0</v>
      </c>
      <c r="T208" s="69">
        <v>0</v>
      </c>
      <c r="U208" s="69">
        <v>0</v>
      </c>
      <c r="V208" s="69">
        <v>0</v>
      </c>
      <c r="W208" s="233" t="s">
        <v>2686</v>
      </c>
      <c r="X208" s="233" t="s">
        <v>52</v>
      </c>
      <c r="Y208" s="66" t="s">
        <v>52</v>
      </c>
      <c r="Z208" s="66" t="s">
        <v>52</v>
      </c>
      <c r="AA208" s="67"/>
      <c r="AB208" s="66" t="s">
        <v>52</v>
      </c>
    </row>
    <row r="209" spans="1:28" ht="29.45" customHeight="1" x14ac:dyDescent="0.3">
      <c r="A209" s="65" t="s">
        <v>1639</v>
      </c>
      <c r="B209" s="233" t="s">
        <v>1519</v>
      </c>
      <c r="C209" s="233" t="s">
        <v>1520</v>
      </c>
      <c r="D209" s="234" t="s">
        <v>137</v>
      </c>
      <c r="E209" s="235">
        <f t="shared" si="12"/>
        <v>3600</v>
      </c>
      <c r="F209" s="233" t="s">
        <v>52</v>
      </c>
      <c r="G209" s="69">
        <v>0</v>
      </c>
      <c r="H209" s="233" t="s">
        <v>52</v>
      </c>
      <c r="I209" s="69">
        <v>0</v>
      </c>
      <c r="J209" s="233" t="s">
        <v>52</v>
      </c>
      <c r="K209" s="69">
        <v>0</v>
      </c>
      <c r="L209" s="233" t="s">
        <v>52</v>
      </c>
      <c r="M209" s="98">
        <v>3047</v>
      </c>
      <c r="N209" s="233" t="s">
        <v>52</v>
      </c>
      <c r="O209" s="98">
        <f t="shared" si="11"/>
        <v>3600</v>
      </c>
      <c r="P209" s="69">
        <v>0</v>
      </c>
      <c r="Q209" s="69">
        <v>0</v>
      </c>
      <c r="R209" s="69">
        <v>0</v>
      </c>
      <c r="S209" s="69">
        <v>0</v>
      </c>
      <c r="T209" s="69">
        <v>0</v>
      </c>
      <c r="U209" s="69">
        <v>0</v>
      </c>
      <c r="V209" s="69">
        <v>0</v>
      </c>
      <c r="W209" s="233" t="s">
        <v>2687</v>
      </c>
      <c r="X209" s="233" t="s">
        <v>52</v>
      </c>
      <c r="Y209" s="66" t="s">
        <v>52</v>
      </c>
      <c r="Z209" s="66" t="s">
        <v>52</v>
      </c>
      <c r="AA209" s="67"/>
      <c r="AB209" s="66" t="s">
        <v>52</v>
      </c>
    </row>
    <row r="210" spans="1:28" ht="29.45" customHeight="1" x14ac:dyDescent="0.3">
      <c r="A210" s="65" t="s">
        <v>1641</v>
      </c>
      <c r="B210" s="233" t="s">
        <v>1519</v>
      </c>
      <c r="C210" s="233" t="s">
        <v>1523</v>
      </c>
      <c r="D210" s="234" t="s">
        <v>137</v>
      </c>
      <c r="E210" s="235">
        <f t="shared" si="12"/>
        <v>4680</v>
      </c>
      <c r="F210" s="233" t="s">
        <v>52</v>
      </c>
      <c r="G210" s="69">
        <v>0</v>
      </c>
      <c r="H210" s="233" t="s">
        <v>52</v>
      </c>
      <c r="I210" s="69">
        <v>0</v>
      </c>
      <c r="J210" s="233" t="s">
        <v>52</v>
      </c>
      <c r="K210" s="69">
        <v>0</v>
      </c>
      <c r="L210" s="233" t="s">
        <v>52</v>
      </c>
      <c r="M210" s="98">
        <v>4790</v>
      </c>
      <c r="N210" s="233" t="s">
        <v>52</v>
      </c>
      <c r="O210" s="98">
        <f t="shared" si="11"/>
        <v>4680</v>
      </c>
      <c r="P210" s="69">
        <v>0</v>
      </c>
      <c r="Q210" s="69">
        <v>0</v>
      </c>
      <c r="R210" s="69">
        <v>0</v>
      </c>
      <c r="S210" s="69">
        <v>0</v>
      </c>
      <c r="T210" s="69">
        <v>0</v>
      </c>
      <c r="U210" s="69">
        <v>0</v>
      </c>
      <c r="V210" s="69">
        <v>0</v>
      </c>
      <c r="W210" s="233" t="s">
        <v>2688</v>
      </c>
      <c r="X210" s="233" t="s">
        <v>52</v>
      </c>
      <c r="Y210" s="66" t="s">
        <v>52</v>
      </c>
      <c r="Z210" s="66" t="s">
        <v>52</v>
      </c>
      <c r="AA210" s="67"/>
      <c r="AB210" s="66" t="s">
        <v>52</v>
      </c>
    </row>
    <row r="211" spans="1:28" ht="29.45" customHeight="1" x14ac:dyDescent="0.3">
      <c r="A211" s="65" t="s">
        <v>1643</v>
      </c>
      <c r="B211" s="233" t="s">
        <v>1526</v>
      </c>
      <c r="C211" s="233" t="s">
        <v>1527</v>
      </c>
      <c r="D211" s="234" t="s">
        <v>137</v>
      </c>
      <c r="E211" s="235">
        <f t="shared" si="12"/>
        <v>1890</v>
      </c>
      <c r="F211" s="233" t="s">
        <v>52</v>
      </c>
      <c r="G211" s="69">
        <v>0</v>
      </c>
      <c r="H211" s="233" t="s">
        <v>52</v>
      </c>
      <c r="I211" s="69">
        <v>0</v>
      </c>
      <c r="J211" s="233" t="s">
        <v>52</v>
      </c>
      <c r="K211" s="69">
        <v>0</v>
      </c>
      <c r="L211" s="233" t="s">
        <v>52</v>
      </c>
      <c r="M211" s="98">
        <v>1430</v>
      </c>
      <c r="N211" s="233" t="s">
        <v>52</v>
      </c>
      <c r="O211" s="98">
        <f t="shared" si="11"/>
        <v>1890</v>
      </c>
      <c r="P211" s="69">
        <v>0</v>
      </c>
      <c r="Q211" s="69">
        <v>0</v>
      </c>
      <c r="R211" s="69">
        <v>0</v>
      </c>
      <c r="S211" s="69">
        <v>0</v>
      </c>
      <c r="T211" s="69">
        <v>0</v>
      </c>
      <c r="U211" s="69">
        <v>0</v>
      </c>
      <c r="V211" s="69">
        <v>0</v>
      </c>
      <c r="W211" s="233" t="s">
        <v>2689</v>
      </c>
      <c r="X211" s="233" t="s">
        <v>52</v>
      </c>
      <c r="Y211" s="66" t="s">
        <v>52</v>
      </c>
      <c r="Z211" s="66" t="s">
        <v>52</v>
      </c>
      <c r="AA211" s="67"/>
      <c r="AB211" s="66" t="s">
        <v>52</v>
      </c>
    </row>
    <row r="212" spans="1:28" ht="29.45" customHeight="1" x14ac:dyDescent="0.3">
      <c r="A212" s="65" t="s">
        <v>1645</v>
      </c>
      <c r="B212" s="233" t="s">
        <v>1530</v>
      </c>
      <c r="C212" s="233" t="s">
        <v>1531</v>
      </c>
      <c r="D212" s="234" t="s">
        <v>137</v>
      </c>
      <c r="E212" s="235">
        <f t="shared" si="12"/>
        <v>13700</v>
      </c>
      <c r="F212" s="233" t="s">
        <v>52</v>
      </c>
      <c r="G212" s="69">
        <v>0</v>
      </c>
      <c r="H212" s="233" t="s">
        <v>52</v>
      </c>
      <c r="I212" s="69">
        <v>0</v>
      </c>
      <c r="J212" s="233" t="s">
        <v>52</v>
      </c>
      <c r="K212" s="69">
        <v>0</v>
      </c>
      <c r="L212" s="233" t="s">
        <v>52</v>
      </c>
      <c r="M212" s="98">
        <v>16170</v>
      </c>
      <c r="N212" s="233" t="s">
        <v>52</v>
      </c>
      <c r="O212" s="98">
        <f t="shared" si="11"/>
        <v>13700</v>
      </c>
      <c r="P212" s="69">
        <v>0</v>
      </c>
      <c r="Q212" s="69">
        <v>0</v>
      </c>
      <c r="R212" s="69">
        <v>0</v>
      </c>
      <c r="S212" s="69">
        <v>0</v>
      </c>
      <c r="T212" s="69">
        <v>0</v>
      </c>
      <c r="U212" s="69">
        <v>0</v>
      </c>
      <c r="V212" s="69">
        <v>0</v>
      </c>
      <c r="W212" s="233" t="s">
        <v>2690</v>
      </c>
      <c r="X212" s="233" t="s">
        <v>52</v>
      </c>
      <c r="Y212" s="66" t="s">
        <v>52</v>
      </c>
      <c r="Z212" s="66" t="s">
        <v>52</v>
      </c>
      <c r="AA212" s="67"/>
      <c r="AB212" s="66" t="s">
        <v>52</v>
      </c>
    </row>
    <row r="213" spans="1:28" ht="29.45" customHeight="1" x14ac:dyDescent="0.3">
      <c r="A213" s="65" t="s">
        <v>1647</v>
      </c>
      <c r="B213" s="233" t="s">
        <v>1530</v>
      </c>
      <c r="C213" s="233" t="s">
        <v>1534</v>
      </c>
      <c r="D213" s="234" t="s">
        <v>137</v>
      </c>
      <c r="E213" s="235">
        <f t="shared" si="12"/>
        <v>19560</v>
      </c>
      <c r="F213" s="233" t="s">
        <v>52</v>
      </c>
      <c r="G213" s="69">
        <v>0</v>
      </c>
      <c r="H213" s="233" t="s">
        <v>52</v>
      </c>
      <c r="I213" s="69">
        <v>0</v>
      </c>
      <c r="J213" s="233" t="s">
        <v>52</v>
      </c>
      <c r="K213" s="69">
        <v>0</v>
      </c>
      <c r="L213" s="233" t="s">
        <v>52</v>
      </c>
      <c r="M213" s="98">
        <v>8960</v>
      </c>
      <c r="N213" s="233" t="s">
        <v>52</v>
      </c>
      <c r="O213" s="98">
        <f t="shared" si="11"/>
        <v>19560</v>
      </c>
      <c r="P213" s="69">
        <v>0</v>
      </c>
      <c r="Q213" s="69">
        <v>0</v>
      </c>
      <c r="R213" s="69">
        <v>0</v>
      </c>
      <c r="S213" s="69">
        <v>0</v>
      </c>
      <c r="T213" s="69">
        <v>0</v>
      </c>
      <c r="U213" s="69">
        <v>0</v>
      </c>
      <c r="V213" s="69">
        <v>0</v>
      </c>
      <c r="W213" s="233" t="s">
        <v>2691</v>
      </c>
      <c r="X213" s="233" t="s">
        <v>52</v>
      </c>
      <c r="Y213" s="66" t="s">
        <v>52</v>
      </c>
      <c r="Z213" s="66" t="s">
        <v>52</v>
      </c>
      <c r="AA213" s="67"/>
      <c r="AB213" s="66" t="s">
        <v>52</v>
      </c>
    </row>
    <row r="214" spans="1:28" ht="29.45" customHeight="1" x14ac:dyDescent="0.3">
      <c r="A214" s="65" t="s">
        <v>1649</v>
      </c>
      <c r="B214" s="233" t="s">
        <v>1537</v>
      </c>
      <c r="C214" s="233" t="s">
        <v>1538</v>
      </c>
      <c r="D214" s="234" t="s">
        <v>734</v>
      </c>
      <c r="E214" s="235">
        <f t="shared" si="12"/>
        <v>524</v>
      </c>
      <c r="F214" s="233" t="s">
        <v>52</v>
      </c>
      <c r="G214" s="69">
        <v>0</v>
      </c>
      <c r="H214" s="233" t="s">
        <v>52</v>
      </c>
      <c r="I214" s="69">
        <v>0</v>
      </c>
      <c r="J214" s="233" t="s">
        <v>52</v>
      </c>
      <c r="K214" s="69">
        <v>0</v>
      </c>
      <c r="L214" s="233" t="s">
        <v>52</v>
      </c>
      <c r="M214" s="98">
        <v>390</v>
      </c>
      <c r="N214" s="233" t="s">
        <v>52</v>
      </c>
      <c r="O214" s="98">
        <f t="shared" si="11"/>
        <v>524</v>
      </c>
      <c r="P214" s="69">
        <v>0</v>
      </c>
      <c r="Q214" s="69">
        <v>0</v>
      </c>
      <c r="R214" s="69">
        <v>0</v>
      </c>
      <c r="S214" s="69">
        <v>0</v>
      </c>
      <c r="T214" s="69">
        <v>0</v>
      </c>
      <c r="U214" s="69">
        <v>0</v>
      </c>
      <c r="V214" s="69">
        <v>0</v>
      </c>
      <c r="W214" s="233" t="s">
        <v>2692</v>
      </c>
      <c r="X214" s="233" t="s">
        <v>52</v>
      </c>
      <c r="Y214" s="66" t="s">
        <v>52</v>
      </c>
      <c r="Z214" s="66" t="s">
        <v>52</v>
      </c>
      <c r="AA214" s="67"/>
      <c r="AB214" s="66" t="s">
        <v>52</v>
      </c>
    </row>
    <row r="215" spans="1:28" ht="29.45" customHeight="1" x14ac:dyDescent="0.3">
      <c r="A215" s="65" t="s">
        <v>1651</v>
      </c>
      <c r="B215" s="233" t="s">
        <v>1537</v>
      </c>
      <c r="C215" s="233" t="s">
        <v>1541</v>
      </c>
      <c r="D215" s="234" t="s">
        <v>734</v>
      </c>
      <c r="E215" s="235">
        <f t="shared" si="12"/>
        <v>810</v>
      </c>
      <c r="F215" s="233" t="s">
        <v>52</v>
      </c>
      <c r="G215" s="69">
        <v>0</v>
      </c>
      <c r="H215" s="233" t="s">
        <v>52</v>
      </c>
      <c r="I215" s="69">
        <v>0</v>
      </c>
      <c r="J215" s="233" t="s">
        <v>52</v>
      </c>
      <c r="K215" s="69">
        <v>0</v>
      </c>
      <c r="L215" s="233" t="s">
        <v>52</v>
      </c>
      <c r="M215" s="98">
        <v>610</v>
      </c>
      <c r="N215" s="233" t="s">
        <v>52</v>
      </c>
      <c r="O215" s="98">
        <f t="shared" si="11"/>
        <v>810</v>
      </c>
      <c r="P215" s="69">
        <v>0</v>
      </c>
      <c r="Q215" s="69">
        <v>0</v>
      </c>
      <c r="R215" s="69">
        <v>0</v>
      </c>
      <c r="S215" s="69">
        <v>0</v>
      </c>
      <c r="T215" s="69">
        <v>0</v>
      </c>
      <c r="U215" s="69">
        <v>0</v>
      </c>
      <c r="V215" s="69">
        <v>0</v>
      </c>
      <c r="W215" s="233" t="s">
        <v>2693</v>
      </c>
      <c r="X215" s="233" t="s">
        <v>52</v>
      </c>
      <c r="Y215" s="66" t="s">
        <v>52</v>
      </c>
      <c r="Z215" s="66" t="s">
        <v>52</v>
      </c>
      <c r="AA215" s="67"/>
      <c r="AB215" s="66" t="s">
        <v>52</v>
      </c>
    </row>
    <row r="216" spans="1:28" ht="29.45" customHeight="1" x14ac:dyDescent="0.3">
      <c r="A216" s="65" t="s">
        <v>1673</v>
      </c>
      <c r="B216" s="233" t="s">
        <v>1398</v>
      </c>
      <c r="C216" s="233" t="s">
        <v>1399</v>
      </c>
      <c r="D216" s="234" t="s">
        <v>176</v>
      </c>
      <c r="E216" s="235">
        <f t="shared" ref="E216:E230" si="13">E139</f>
        <v>2720500</v>
      </c>
      <c r="F216" s="233" t="s">
        <v>52</v>
      </c>
      <c r="G216" s="69">
        <v>0</v>
      </c>
      <c r="H216" s="233" t="s">
        <v>52</v>
      </c>
      <c r="I216" s="69">
        <v>0</v>
      </c>
      <c r="J216" s="233" t="s">
        <v>52</v>
      </c>
      <c r="K216" s="69">
        <v>0</v>
      </c>
      <c r="L216" s="233" t="s">
        <v>52</v>
      </c>
      <c r="M216" s="98">
        <v>2958542</v>
      </c>
      <c r="N216" s="233" t="s">
        <v>52</v>
      </c>
      <c r="O216" s="98">
        <f t="shared" si="11"/>
        <v>2720500</v>
      </c>
      <c r="P216" s="69">
        <v>0</v>
      </c>
      <c r="Q216" s="69">
        <v>0</v>
      </c>
      <c r="R216" s="69">
        <v>0</v>
      </c>
      <c r="S216" s="69">
        <v>0</v>
      </c>
      <c r="T216" s="69">
        <v>0</v>
      </c>
      <c r="U216" s="69">
        <v>0</v>
      </c>
      <c r="V216" s="69">
        <v>0</v>
      </c>
      <c r="W216" s="233" t="s">
        <v>2694</v>
      </c>
      <c r="X216" s="233" t="s">
        <v>52</v>
      </c>
      <c r="Y216" s="66" t="s">
        <v>52</v>
      </c>
      <c r="Z216" s="66" t="s">
        <v>52</v>
      </c>
      <c r="AA216" s="67"/>
      <c r="AB216" s="66" t="s">
        <v>52</v>
      </c>
    </row>
    <row r="217" spans="1:28" ht="29.45" customHeight="1" x14ac:dyDescent="0.3">
      <c r="A217" s="65" t="s">
        <v>1675</v>
      </c>
      <c r="B217" s="233" t="s">
        <v>1402</v>
      </c>
      <c r="C217" s="233" t="s">
        <v>52</v>
      </c>
      <c r="D217" s="234" t="s">
        <v>137</v>
      </c>
      <c r="E217" s="235">
        <f t="shared" si="13"/>
        <v>39500</v>
      </c>
      <c r="F217" s="233" t="s">
        <v>52</v>
      </c>
      <c r="G217" s="69">
        <v>0</v>
      </c>
      <c r="H217" s="233" t="s">
        <v>52</v>
      </c>
      <c r="I217" s="69">
        <v>0</v>
      </c>
      <c r="J217" s="233" t="s">
        <v>52</v>
      </c>
      <c r="K217" s="69">
        <v>0</v>
      </c>
      <c r="L217" s="233" t="s">
        <v>52</v>
      </c>
      <c r="M217" s="98">
        <v>39500</v>
      </c>
      <c r="N217" s="233" t="s">
        <v>52</v>
      </c>
      <c r="O217" s="98">
        <f t="shared" si="11"/>
        <v>39500</v>
      </c>
      <c r="P217" s="69">
        <v>0</v>
      </c>
      <c r="Q217" s="69">
        <v>0</v>
      </c>
      <c r="R217" s="69">
        <v>0</v>
      </c>
      <c r="S217" s="69">
        <v>0</v>
      </c>
      <c r="T217" s="69">
        <v>0</v>
      </c>
      <c r="U217" s="69">
        <v>0</v>
      </c>
      <c r="V217" s="69">
        <v>0</v>
      </c>
      <c r="W217" s="233" t="s">
        <v>2695</v>
      </c>
      <c r="X217" s="233" t="s">
        <v>52</v>
      </c>
      <c r="Y217" s="66" t="s">
        <v>52</v>
      </c>
      <c r="Z217" s="66" t="s">
        <v>52</v>
      </c>
      <c r="AA217" s="67"/>
      <c r="AB217" s="66" t="s">
        <v>52</v>
      </c>
    </row>
    <row r="218" spans="1:28" ht="29.45" customHeight="1" x14ac:dyDescent="0.3">
      <c r="A218" s="65" t="s">
        <v>1677</v>
      </c>
      <c r="B218" s="233" t="s">
        <v>1405</v>
      </c>
      <c r="C218" s="233" t="s">
        <v>1406</v>
      </c>
      <c r="D218" s="234" t="s">
        <v>137</v>
      </c>
      <c r="E218" s="235">
        <f t="shared" si="13"/>
        <v>5690</v>
      </c>
      <c r="F218" s="233" t="s">
        <v>52</v>
      </c>
      <c r="G218" s="69">
        <v>0</v>
      </c>
      <c r="H218" s="233" t="s">
        <v>52</v>
      </c>
      <c r="I218" s="69">
        <v>0</v>
      </c>
      <c r="J218" s="233" t="s">
        <v>52</v>
      </c>
      <c r="K218" s="69">
        <v>0</v>
      </c>
      <c r="L218" s="233" t="s">
        <v>52</v>
      </c>
      <c r="M218" s="98">
        <v>5690</v>
      </c>
      <c r="N218" s="233" t="s">
        <v>52</v>
      </c>
      <c r="O218" s="98">
        <f t="shared" si="11"/>
        <v>5690</v>
      </c>
      <c r="P218" s="69">
        <v>0</v>
      </c>
      <c r="Q218" s="69">
        <v>0</v>
      </c>
      <c r="R218" s="69">
        <v>0</v>
      </c>
      <c r="S218" s="69">
        <v>0</v>
      </c>
      <c r="T218" s="69">
        <v>0</v>
      </c>
      <c r="U218" s="69">
        <v>0</v>
      </c>
      <c r="V218" s="69">
        <v>0</v>
      </c>
      <c r="W218" s="233" t="s">
        <v>2696</v>
      </c>
      <c r="X218" s="233" t="s">
        <v>52</v>
      </c>
      <c r="Y218" s="66" t="s">
        <v>52</v>
      </c>
      <c r="Z218" s="66" t="s">
        <v>52</v>
      </c>
      <c r="AA218" s="67"/>
      <c r="AB218" s="66" t="s">
        <v>52</v>
      </c>
    </row>
    <row r="219" spans="1:28" ht="29.45" customHeight="1" x14ac:dyDescent="0.3">
      <c r="A219" s="65" t="s">
        <v>1679</v>
      </c>
      <c r="B219" s="233" t="s">
        <v>1409</v>
      </c>
      <c r="C219" s="233" t="s">
        <v>52</v>
      </c>
      <c r="D219" s="234" t="s">
        <v>137</v>
      </c>
      <c r="E219" s="235">
        <f t="shared" si="13"/>
        <v>10000</v>
      </c>
      <c r="F219" s="233" t="s">
        <v>52</v>
      </c>
      <c r="G219" s="69">
        <v>0</v>
      </c>
      <c r="H219" s="233" t="s">
        <v>52</v>
      </c>
      <c r="I219" s="69">
        <v>0</v>
      </c>
      <c r="J219" s="233" t="s">
        <v>52</v>
      </c>
      <c r="K219" s="69">
        <v>0</v>
      </c>
      <c r="L219" s="233" t="s">
        <v>52</v>
      </c>
      <c r="M219" s="98">
        <v>61220</v>
      </c>
      <c r="N219" s="233" t="s">
        <v>52</v>
      </c>
      <c r="O219" s="98">
        <f t="shared" si="11"/>
        <v>10000</v>
      </c>
      <c r="P219" s="69">
        <v>0</v>
      </c>
      <c r="Q219" s="69">
        <v>0</v>
      </c>
      <c r="R219" s="69">
        <v>0</v>
      </c>
      <c r="S219" s="69">
        <v>0</v>
      </c>
      <c r="T219" s="69">
        <v>0</v>
      </c>
      <c r="U219" s="69">
        <v>0</v>
      </c>
      <c r="V219" s="69">
        <v>0</v>
      </c>
      <c r="W219" s="233" t="s">
        <v>2697</v>
      </c>
      <c r="X219" s="233" t="s">
        <v>52</v>
      </c>
      <c r="Y219" s="66" t="s">
        <v>52</v>
      </c>
      <c r="Z219" s="66" t="s">
        <v>52</v>
      </c>
      <c r="AA219" s="67"/>
      <c r="AB219" s="66" t="s">
        <v>52</v>
      </c>
    </row>
    <row r="220" spans="1:28" ht="29.45" customHeight="1" x14ac:dyDescent="0.3">
      <c r="A220" s="65" t="s">
        <v>1681</v>
      </c>
      <c r="B220" s="233" t="s">
        <v>1412</v>
      </c>
      <c r="C220" s="233" t="s">
        <v>1413</v>
      </c>
      <c r="D220" s="234" t="s">
        <v>137</v>
      </c>
      <c r="E220" s="235">
        <f t="shared" si="13"/>
        <v>5690</v>
      </c>
      <c r="F220" s="233" t="s">
        <v>52</v>
      </c>
      <c r="G220" s="69">
        <v>0</v>
      </c>
      <c r="H220" s="233" t="s">
        <v>52</v>
      </c>
      <c r="I220" s="69">
        <v>0</v>
      </c>
      <c r="J220" s="233" t="s">
        <v>52</v>
      </c>
      <c r="K220" s="69">
        <v>0</v>
      </c>
      <c r="L220" s="233" t="s">
        <v>52</v>
      </c>
      <c r="M220" s="98">
        <v>5690</v>
      </c>
      <c r="N220" s="233" t="s">
        <v>52</v>
      </c>
      <c r="O220" s="98">
        <f t="shared" si="11"/>
        <v>5690</v>
      </c>
      <c r="P220" s="69">
        <v>0</v>
      </c>
      <c r="Q220" s="69">
        <v>0</v>
      </c>
      <c r="R220" s="69">
        <v>0</v>
      </c>
      <c r="S220" s="69">
        <v>0</v>
      </c>
      <c r="T220" s="69">
        <v>0</v>
      </c>
      <c r="U220" s="69">
        <v>0</v>
      </c>
      <c r="V220" s="69">
        <v>0</v>
      </c>
      <c r="W220" s="233" t="s">
        <v>2698</v>
      </c>
      <c r="X220" s="233" t="s">
        <v>52</v>
      </c>
      <c r="Y220" s="66" t="s">
        <v>52</v>
      </c>
      <c r="Z220" s="66" t="s">
        <v>52</v>
      </c>
      <c r="AA220" s="67"/>
      <c r="AB220" s="66" t="s">
        <v>52</v>
      </c>
    </row>
    <row r="221" spans="1:28" ht="29.45" customHeight="1" x14ac:dyDescent="0.3">
      <c r="A221" s="65" t="s">
        <v>1683</v>
      </c>
      <c r="B221" s="233" t="s">
        <v>1416</v>
      </c>
      <c r="C221" s="233" t="s">
        <v>1417</v>
      </c>
      <c r="D221" s="234" t="s">
        <v>137</v>
      </c>
      <c r="E221" s="235">
        <f t="shared" si="13"/>
        <v>36000</v>
      </c>
      <c r="F221" s="233" t="s">
        <v>52</v>
      </c>
      <c r="G221" s="69">
        <v>0</v>
      </c>
      <c r="H221" s="233" t="s">
        <v>52</v>
      </c>
      <c r="I221" s="69">
        <v>0</v>
      </c>
      <c r="J221" s="233" t="s">
        <v>52</v>
      </c>
      <c r="K221" s="69">
        <v>0</v>
      </c>
      <c r="L221" s="233" t="s">
        <v>52</v>
      </c>
      <c r="M221" s="98">
        <v>10600</v>
      </c>
      <c r="N221" s="233" t="s">
        <v>52</v>
      </c>
      <c r="O221" s="98">
        <f t="shared" si="11"/>
        <v>36000</v>
      </c>
      <c r="P221" s="69">
        <v>0</v>
      </c>
      <c r="Q221" s="69">
        <v>0</v>
      </c>
      <c r="R221" s="69">
        <v>0</v>
      </c>
      <c r="S221" s="69">
        <v>0</v>
      </c>
      <c r="T221" s="69">
        <v>0</v>
      </c>
      <c r="U221" s="69">
        <v>0</v>
      </c>
      <c r="V221" s="69">
        <v>0</v>
      </c>
      <c r="W221" s="233" t="s">
        <v>2699</v>
      </c>
      <c r="X221" s="233" t="s">
        <v>52</v>
      </c>
      <c r="Y221" s="66" t="s">
        <v>52</v>
      </c>
      <c r="Z221" s="66" t="s">
        <v>52</v>
      </c>
      <c r="AA221" s="67"/>
      <c r="AB221" s="66" t="s">
        <v>52</v>
      </c>
    </row>
    <row r="222" spans="1:28" ht="29.45" customHeight="1" x14ac:dyDescent="0.3">
      <c r="A222" s="65" t="s">
        <v>1685</v>
      </c>
      <c r="B222" s="233" t="s">
        <v>1420</v>
      </c>
      <c r="C222" s="233" t="s">
        <v>1421</v>
      </c>
      <c r="D222" s="234" t="s">
        <v>137</v>
      </c>
      <c r="E222" s="235">
        <f t="shared" si="13"/>
        <v>3000</v>
      </c>
      <c r="F222" s="233" t="s">
        <v>52</v>
      </c>
      <c r="G222" s="69">
        <v>0</v>
      </c>
      <c r="H222" s="233" t="s">
        <v>52</v>
      </c>
      <c r="I222" s="69">
        <v>0</v>
      </c>
      <c r="J222" s="233" t="s">
        <v>52</v>
      </c>
      <c r="K222" s="69">
        <v>0</v>
      </c>
      <c r="L222" s="233" t="s">
        <v>52</v>
      </c>
      <c r="M222" s="98">
        <v>5320</v>
      </c>
      <c r="N222" s="233" t="s">
        <v>52</v>
      </c>
      <c r="O222" s="98">
        <f t="shared" si="11"/>
        <v>3000</v>
      </c>
      <c r="P222" s="69">
        <v>0</v>
      </c>
      <c r="Q222" s="69">
        <v>0</v>
      </c>
      <c r="R222" s="69">
        <v>0</v>
      </c>
      <c r="S222" s="69">
        <v>0</v>
      </c>
      <c r="T222" s="69">
        <v>0</v>
      </c>
      <c r="U222" s="69">
        <v>0</v>
      </c>
      <c r="V222" s="69">
        <v>0</v>
      </c>
      <c r="W222" s="233" t="s">
        <v>2700</v>
      </c>
      <c r="X222" s="233" t="s">
        <v>52</v>
      </c>
      <c r="Y222" s="66" t="s">
        <v>52</v>
      </c>
      <c r="Z222" s="66" t="s">
        <v>52</v>
      </c>
      <c r="AA222" s="67"/>
      <c r="AB222" s="66" t="s">
        <v>52</v>
      </c>
    </row>
    <row r="223" spans="1:28" ht="29.45" customHeight="1" x14ac:dyDescent="0.3">
      <c r="A223" s="65" t="s">
        <v>1687</v>
      </c>
      <c r="B223" s="233" t="s">
        <v>1424</v>
      </c>
      <c r="C223" s="233" t="s">
        <v>1425</v>
      </c>
      <c r="D223" s="234" t="s">
        <v>137</v>
      </c>
      <c r="E223" s="235">
        <f t="shared" si="13"/>
        <v>4100</v>
      </c>
      <c r="F223" s="233" t="s">
        <v>52</v>
      </c>
      <c r="G223" s="69">
        <v>0</v>
      </c>
      <c r="H223" s="233" t="s">
        <v>52</v>
      </c>
      <c r="I223" s="69">
        <v>0</v>
      </c>
      <c r="J223" s="233" t="s">
        <v>52</v>
      </c>
      <c r="K223" s="69">
        <v>0</v>
      </c>
      <c r="L223" s="233" t="s">
        <v>52</v>
      </c>
      <c r="M223" s="98">
        <v>16500</v>
      </c>
      <c r="N223" s="233" t="s">
        <v>52</v>
      </c>
      <c r="O223" s="98">
        <f t="shared" si="11"/>
        <v>4100</v>
      </c>
      <c r="P223" s="69">
        <v>0</v>
      </c>
      <c r="Q223" s="69">
        <v>0</v>
      </c>
      <c r="R223" s="69">
        <v>0</v>
      </c>
      <c r="S223" s="69">
        <v>0</v>
      </c>
      <c r="T223" s="69">
        <v>0</v>
      </c>
      <c r="U223" s="69">
        <v>0</v>
      </c>
      <c r="V223" s="69">
        <v>0</v>
      </c>
      <c r="W223" s="233" t="s">
        <v>2701</v>
      </c>
      <c r="X223" s="233" t="s">
        <v>52</v>
      </c>
      <c r="Y223" s="66" t="s">
        <v>52</v>
      </c>
      <c r="Z223" s="66" t="s">
        <v>52</v>
      </c>
      <c r="AA223" s="67"/>
      <c r="AB223" s="66" t="s">
        <v>52</v>
      </c>
    </row>
    <row r="224" spans="1:28" ht="29.45" customHeight="1" x14ac:dyDescent="0.3">
      <c r="A224" s="65" t="s">
        <v>1689</v>
      </c>
      <c r="B224" s="233" t="s">
        <v>1428</v>
      </c>
      <c r="C224" s="233" t="s">
        <v>1429</v>
      </c>
      <c r="D224" s="234" t="s">
        <v>137</v>
      </c>
      <c r="E224" s="235">
        <f t="shared" si="13"/>
        <v>4500</v>
      </c>
      <c r="F224" s="233" t="s">
        <v>52</v>
      </c>
      <c r="G224" s="69">
        <v>0</v>
      </c>
      <c r="H224" s="233" t="s">
        <v>52</v>
      </c>
      <c r="I224" s="69">
        <v>0</v>
      </c>
      <c r="J224" s="233" t="s">
        <v>52</v>
      </c>
      <c r="K224" s="69">
        <v>0</v>
      </c>
      <c r="L224" s="233" t="s">
        <v>52</v>
      </c>
      <c r="M224" s="98">
        <v>17000</v>
      </c>
      <c r="N224" s="233" t="s">
        <v>52</v>
      </c>
      <c r="O224" s="98">
        <f t="shared" si="11"/>
        <v>4500</v>
      </c>
      <c r="P224" s="69">
        <v>0</v>
      </c>
      <c r="Q224" s="69">
        <v>0</v>
      </c>
      <c r="R224" s="69">
        <v>0</v>
      </c>
      <c r="S224" s="69">
        <v>0</v>
      </c>
      <c r="T224" s="69">
        <v>0</v>
      </c>
      <c r="U224" s="69">
        <v>0</v>
      </c>
      <c r="V224" s="69">
        <v>0</v>
      </c>
      <c r="W224" s="233" t="s">
        <v>2702</v>
      </c>
      <c r="X224" s="233" t="s">
        <v>52</v>
      </c>
      <c r="Y224" s="66" t="s">
        <v>52</v>
      </c>
      <c r="Z224" s="66" t="s">
        <v>52</v>
      </c>
      <c r="AA224" s="67"/>
      <c r="AB224" s="66" t="s">
        <v>52</v>
      </c>
    </row>
    <row r="225" spans="1:28" ht="29.45" customHeight="1" x14ac:dyDescent="0.3">
      <c r="A225" s="65" t="s">
        <v>1691</v>
      </c>
      <c r="B225" s="233" t="s">
        <v>1432</v>
      </c>
      <c r="C225" s="233" t="s">
        <v>1433</v>
      </c>
      <c r="D225" s="234" t="s">
        <v>137</v>
      </c>
      <c r="E225" s="235">
        <f t="shared" si="13"/>
        <v>13970</v>
      </c>
      <c r="F225" s="233" t="s">
        <v>52</v>
      </c>
      <c r="G225" s="69">
        <v>0</v>
      </c>
      <c r="H225" s="233" t="s">
        <v>52</v>
      </c>
      <c r="I225" s="69">
        <v>0</v>
      </c>
      <c r="J225" s="233" t="s">
        <v>52</v>
      </c>
      <c r="K225" s="69">
        <v>0</v>
      </c>
      <c r="L225" s="233" t="s">
        <v>52</v>
      </c>
      <c r="M225" s="98">
        <v>13970</v>
      </c>
      <c r="N225" s="233" t="s">
        <v>52</v>
      </c>
      <c r="O225" s="98">
        <f t="shared" si="11"/>
        <v>13970</v>
      </c>
      <c r="P225" s="69">
        <v>0</v>
      </c>
      <c r="Q225" s="69">
        <v>0</v>
      </c>
      <c r="R225" s="69">
        <v>0</v>
      </c>
      <c r="S225" s="69">
        <v>0</v>
      </c>
      <c r="T225" s="69">
        <v>0</v>
      </c>
      <c r="U225" s="69">
        <v>0</v>
      </c>
      <c r="V225" s="69">
        <v>0</v>
      </c>
      <c r="W225" s="233" t="s">
        <v>2703</v>
      </c>
      <c r="X225" s="233" t="s">
        <v>52</v>
      </c>
      <c r="Y225" s="66" t="s">
        <v>52</v>
      </c>
      <c r="Z225" s="66" t="s">
        <v>52</v>
      </c>
      <c r="AA225" s="67"/>
      <c r="AB225" s="66" t="s">
        <v>52</v>
      </c>
    </row>
    <row r="226" spans="1:28" ht="29.45" customHeight="1" x14ac:dyDescent="0.3">
      <c r="A226" s="65" t="s">
        <v>1693</v>
      </c>
      <c r="B226" s="233" t="s">
        <v>1436</v>
      </c>
      <c r="C226" s="233" t="s">
        <v>1437</v>
      </c>
      <c r="D226" s="234" t="s">
        <v>137</v>
      </c>
      <c r="E226" s="235">
        <f t="shared" si="13"/>
        <v>15970</v>
      </c>
      <c r="F226" s="233" t="s">
        <v>52</v>
      </c>
      <c r="G226" s="69">
        <v>0</v>
      </c>
      <c r="H226" s="233" t="s">
        <v>52</v>
      </c>
      <c r="I226" s="69">
        <v>0</v>
      </c>
      <c r="J226" s="233" t="s">
        <v>52</v>
      </c>
      <c r="K226" s="69">
        <v>0</v>
      </c>
      <c r="L226" s="233" t="s">
        <v>52</v>
      </c>
      <c r="M226" s="98">
        <v>15970</v>
      </c>
      <c r="N226" s="233" t="s">
        <v>52</v>
      </c>
      <c r="O226" s="98">
        <f t="shared" si="11"/>
        <v>15970</v>
      </c>
      <c r="P226" s="69">
        <v>0</v>
      </c>
      <c r="Q226" s="69">
        <v>0</v>
      </c>
      <c r="R226" s="69">
        <v>0</v>
      </c>
      <c r="S226" s="69">
        <v>0</v>
      </c>
      <c r="T226" s="69">
        <v>0</v>
      </c>
      <c r="U226" s="69">
        <v>0</v>
      </c>
      <c r="V226" s="69">
        <v>0</v>
      </c>
      <c r="W226" s="233" t="s">
        <v>2704</v>
      </c>
      <c r="X226" s="233" t="s">
        <v>52</v>
      </c>
      <c r="Y226" s="66" t="s">
        <v>52</v>
      </c>
      <c r="Z226" s="66" t="s">
        <v>52</v>
      </c>
      <c r="AA226" s="67"/>
      <c r="AB226" s="66" t="s">
        <v>52</v>
      </c>
    </row>
    <row r="227" spans="1:28" ht="29.45" customHeight="1" x14ac:dyDescent="0.3">
      <c r="A227" s="65" t="s">
        <v>1695</v>
      </c>
      <c r="B227" s="233" t="s">
        <v>1440</v>
      </c>
      <c r="C227" s="233" t="s">
        <v>1441</v>
      </c>
      <c r="D227" s="234" t="s">
        <v>137</v>
      </c>
      <c r="E227" s="235">
        <f t="shared" si="13"/>
        <v>2567</v>
      </c>
      <c r="F227" s="233" t="s">
        <v>52</v>
      </c>
      <c r="G227" s="69">
        <v>0</v>
      </c>
      <c r="H227" s="233" t="s">
        <v>52</v>
      </c>
      <c r="I227" s="69">
        <v>0</v>
      </c>
      <c r="J227" s="233" t="s">
        <v>52</v>
      </c>
      <c r="K227" s="69">
        <v>0</v>
      </c>
      <c r="L227" s="233" t="s">
        <v>52</v>
      </c>
      <c r="M227" s="98">
        <v>2090</v>
      </c>
      <c r="N227" s="233" t="s">
        <v>52</v>
      </c>
      <c r="O227" s="98">
        <f t="shared" si="11"/>
        <v>2567</v>
      </c>
      <c r="P227" s="69">
        <v>0</v>
      </c>
      <c r="Q227" s="69">
        <v>0</v>
      </c>
      <c r="R227" s="69">
        <v>0</v>
      </c>
      <c r="S227" s="69">
        <v>0</v>
      </c>
      <c r="T227" s="69">
        <v>0</v>
      </c>
      <c r="U227" s="69">
        <v>0</v>
      </c>
      <c r="V227" s="69">
        <v>0</v>
      </c>
      <c r="W227" s="233" t="s">
        <v>2705</v>
      </c>
      <c r="X227" s="233" t="s">
        <v>52</v>
      </c>
      <c r="Y227" s="66" t="s">
        <v>52</v>
      </c>
      <c r="Z227" s="66" t="s">
        <v>52</v>
      </c>
      <c r="AA227" s="67"/>
      <c r="AB227" s="66" t="s">
        <v>52</v>
      </c>
    </row>
    <row r="228" spans="1:28" ht="29.45" customHeight="1" x14ac:dyDescent="0.3">
      <c r="A228" s="65" t="s">
        <v>1697</v>
      </c>
      <c r="B228" s="233" t="s">
        <v>1444</v>
      </c>
      <c r="C228" s="233" t="s">
        <v>1462</v>
      </c>
      <c r="D228" s="234" t="s">
        <v>734</v>
      </c>
      <c r="E228" s="235">
        <f t="shared" si="13"/>
        <v>43165</v>
      </c>
      <c r="F228" s="233" t="s">
        <v>52</v>
      </c>
      <c r="G228" s="69">
        <v>0</v>
      </c>
      <c r="H228" s="233" t="s">
        <v>52</v>
      </c>
      <c r="I228" s="69">
        <v>0</v>
      </c>
      <c r="J228" s="233" t="s">
        <v>52</v>
      </c>
      <c r="K228" s="69">
        <v>0</v>
      </c>
      <c r="L228" s="233" t="s">
        <v>52</v>
      </c>
      <c r="M228" s="98">
        <v>18503</v>
      </c>
      <c r="N228" s="233" t="s">
        <v>52</v>
      </c>
      <c r="O228" s="98">
        <f t="shared" si="11"/>
        <v>43165</v>
      </c>
      <c r="P228" s="69">
        <v>0</v>
      </c>
      <c r="Q228" s="69">
        <v>0</v>
      </c>
      <c r="R228" s="69">
        <v>0</v>
      </c>
      <c r="S228" s="69">
        <v>0</v>
      </c>
      <c r="T228" s="69">
        <v>0</v>
      </c>
      <c r="U228" s="69">
        <v>0</v>
      </c>
      <c r="V228" s="69">
        <v>0</v>
      </c>
      <c r="W228" s="233" t="s">
        <v>2706</v>
      </c>
      <c r="X228" s="233" t="s">
        <v>52</v>
      </c>
      <c r="Y228" s="66" t="s">
        <v>52</v>
      </c>
      <c r="Z228" s="66" t="s">
        <v>52</v>
      </c>
      <c r="AA228" s="67"/>
      <c r="AB228" s="66" t="s">
        <v>52</v>
      </c>
    </row>
    <row r="229" spans="1:28" ht="29.45" customHeight="1" x14ac:dyDescent="0.3">
      <c r="A229" s="65" t="s">
        <v>1699</v>
      </c>
      <c r="B229" s="233" t="s">
        <v>1448</v>
      </c>
      <c r="C229" s="233" t="s">
        <v>1449</v>
      </c>
      <c r="D229" s="234" t="s">
        <v>734</v>
      </c>
      <c r="E229" s="235">
        <f t="shared" si="13"/>
        <v>7000</v>
      </c>
      <c r="F229" s="233" t="s">
        <v>52</v>
      </c>
      <c r="G229" s="69">
        <v>0</v>
      </c>
      <c r="H229" s="233" t="s">
        <v>52</v>
      </c>
      <c r="I229" s="69">
        <v>0</v>
      </c>
      <c r="J229" s="233" t="s">
        <v>52</v>
      </c>
      <c r="K229" s="69">
        <v>0</v>
      </c>
      <c r="L229" s="233" t="s">
        <v>52</v>
      </c>
      <c r="M229" s="98">
        <v>1485</v>
      </c>
      <c r="N229" s="233" t="s">
        <v>52</v>
      </c>
      <c r="O229" s="98">
        <f t="shared" si="11"/>
        <v>7000</v>
      </c>
      <c r="P229" s="69">
        <v>0</v>
      </c>
      <c r="Q229" s="69">
        <v>0</v>
      </c>
      <c r="R229" s="69">
        <v>0</v>
      </c>
      <c r="S229" s="69">
        <v>0</v>
      </c>
      <c r="T229" s="69">
        <v>0</v>
      </c>
      <c r="U229" s="69">
        <v>0</v>
      </c>
      <c r="V229" s="69">
        <v>0</v>
      </c>
      <c r="W229" s="233" t="s">
        <v>2707</v>
      </c>
      <c r="X229" s="233" t="s">
        <v>52</v>
      </c>
      <c r="Y229" s="66" t="s">
        <v>52</v>
      </c>
      <c r="Z229" s="66" t="s">
        <v>52</v>
      </c>
      <c r="AA229" s="67"/>
      <c r="AB229" s="66" t="s">
        <v>52</v>
      </c>
    </row>
    <row r="230" spans="1:28" ht="29.45" customHeight="1" x14ac:dyDescent="0.3">
      <c r="A230" s="65" t="s">
        <v>1701</v>
      </c>
      <c r="B230" s="233" t="s">
        <v>1452</v>
      </c>
      <c r="C230" s="233" t="s">
        <v>1453</v>
      </c>
      <c r="D230" s="234" t="s">
        <v>1454</v>
      </c>
      <c r="E230" s="235">
        <f t="shared" si="13"/>
        <v>2100</v>
      </c>
      <c r="F230" s="233" t="s">
        <v>52</v>
      </c>
      <c r="G230" s="69">
        <v>0</v>
      </c>
      <c r="H230" s="233" t="s">
        <v>52</v>
      </c>
      <c r="I230" s="69">
        <v>0</v>
      </c>
      <c r="J230" s="233" t="s">
        <v>52</v>
      </c>
      <c r="K230" s="69">
        <v>0</v>
      </c>
      <c r="L230" s="233" t="s">
        <v>52</v>
      </c>
      <c r="M230" s="98">
        <v>1980</v>
      </c>
      <c r="N230" s="233" t="s">
        <v>52</v>
      </c>
      <c r="O230" s="98">
        <f t="shared" si="11"/>
        <v>2100</v>
      </c>
      <c r="P230" s="69">
        <v>0</v>
      </c>
      <c r="Q230" s="69">
        <v>0</v>
      </c>
      <c r="R230" s="69">
        <v>0</v>
      </c>
      <c r="S230" s="69">
        <v>0</v>
      </c>
      <c r="T230" s="69">
        <v>0</v>
      </c>
      <c r="U230" s="69">
        <v>0</v>
      </c>
      <c r="V230" s="69">
        <v>0</v>
      </c>
      <c r="W230" s="233" t="s">
        <v>2708</v>
      </c>
      <c r="X230" s="233" t="s">
        <v>52</v>
      </c>
      <c r="Y230" s="66" t="s">
        <v>52</v>
      </c>
      <c r="Z230" s="66" t="s">
        <v>52</v>
      </c>
      <c r="AA230" s="67"/>
      <c r="AB230" s="66" t="s">
        <v>52</v>
      </c>
    </row>
    <row r="231" spans="1:28" ht="29.45" customHeight="1" x14ac:dyDescent="0.3">
      <c r="A231" s="65" t="s">
        <v>1704</v>
      </c>
      <c r="B231" s="233" t="s">
        <v>1457</v>
      </c>
      <c r="C231" s="233" t="s">
        <v>1703</v>
      </c>
      <c r="D231" s="234" t="s">
        <v>143</v>
      </c>
      <c r="E231" s="235">
        <v>0</v>
      </c>
      <c r="F231" s="233" t="s">
        <v>52</v>
      </c>
      <c r="G231" s="69">
        <v>0</v>
      </c>
      <c r="H231" s="233" t="s">
        <v>52</v>
      </c>
      <c r="I231" s="69">
        <v>0</v>
      </c>
      <c r="J231" s="233" t="s">
        <v>52</v>
      </c>
      <c r="K231" s="69">
        <v>0</v>
      </c>
      <c r="L231" s="233" t="s">
        <v>52</v>
      </c>
      <c r="M231" s="98">
        <v>0</v>
      </c>
      <c r="N231" s="233" t="s">
        <v>52</v>
      </c>
      <c r="O231" s="98">
        <v>0</v>
      </c>
      <c r="P231" s="69">
        <v>0</v>
      </c>
      <c r="Q231" s="69">
        <v>0</v>
      </c>
      <c r="R231" s="69">
        <v>0</v>
      </c>
      <c r="S231" s="69">
        <v>0</v>
      </c>
      <c r="T231" s="69">
        <v>0</v>
      </c>
      <c r="U231" s="69">
        <v>0</v>
      </c>
      <c r="V231" s="69">
        <v>0</v>
      </c>
      <c r="W231" s="233" t="s">
        <v>2709</v>
      </c>
      <c r="X231" s="233" t="s">
        <v>52</v>
      </c>
      <c r="Y231" s="66" t="s">
        <v>52</v>
      </c>
      <c r="Z231" s="66" t="s">
        <v>52</v>
      </c>
      <c r="AA231" s="67"/>
      <c r="AB231" s="66" t="s">
        <v>52</v>
      </c>
    </row>
    <row r="232" spans="1:28" ht="29.45" customHeight="1" x14ac:dyDescent="0.3">
      <c r="A232" s="65" t="s">
        <v>1706</v>
      </c>
      <c r="B232" s="233" t="s">
        <v>1461</v>
      </c>
      <c r="C232" s="233" t="s">
        <v>1462</v>
      </c>
      <c r="D232" s="234" t="s">
        <v>734</v>
      </c>
      <c r="E232" s="235">
        <v>0</v>
      </c>
      <c r="F232" s="233" t="s">
        <v>52</v>
      </c>
      <c r="G232" s="69">
        <v>0</v>
      </c>
      <c r="H232" s="233" t="s">
        <v>52</v>
      </c>
      <c r="I232" s="69">
        <v>0</v>
      </c>
      <c r="J232" s="233" t="s">
        <v>52</v>
      </c>
      <c r="K232" s="69">
        <v>0</v>
      </c>
      <c r="L232" s="233" t="s">
        <v>52</v>
      </c>
      <c r="M232" s="98">
        <v>18503</v>
      </c>
      <c r="N232" s="233" t="s">
        <v>52</v>
      </c>
      <c r="O232" s="98">
        <f t="shared" si="11"/>
        <v>0</v>
      </c>
      <c r="P232" s="69">
        <v>0</v>
      </c>
      <c r="Q232" s="69">
        <v>0</v>
      </c>
      <c r="R232" s="69">
        <v>0</v>
      </c>
      <c r="S232" s="69">
        <v>0</v>
      </c>
      <c r="T232" s="69">
        <v>0</v>
      </c>
      <c r="U232" s="69">
        <v>0</v>
      </c>
      <c r="V232" s="69">
        <v>0</v>
      </c>
      <c r="W232" s="233" t="s">
        <v>2710</v>
      </c>
      <c r="X232" s="233" t="s">
        <v>52</v>
      </c>
      <c r="Y232" s="66" t="s">
        <v>52</v>
      </c>
      <c r="Z232" s="66" t="s">
        <v>52</v>
      </c>
      <c r="AA232" s="67"/>
      <c r="AB232" s="66" t="s">
        <v>52</v>
      </c>
    </row>
    <row r="233" spans="1:28" ht="29.45" customHeight="1" x14ac:dyDescent="0.3">
      <c r="A233" s="65" t="s">
        <v>1708</v>
      </c>
      <c r="B233" s="233" t="s">
        <v>1465</v>
      </c>
      <c r="C233" s="233" t="s">
        <v>1466</v>
      </c>
      <c r="D233" s="234" t="s">
        <v>734</v>
      </c>
      <c r="E233" s="235">
        <f>E156</f>
        <v>13127</v>
      </c>
      <c r="F233" s="233" t="s">
        <v>52</v>
      </c>
      <c r="G233" s="69">
        <v>0</v>
      </c>
      <c r="H233" s="233" t="s">
        <v>52</v>
      </c>
      <c r="I233" s="69">
        <v>0</v>
      </c>
      <c r="J233" s="233" t="s">
        <v>52</v>
      </c>
      <c r="K233" s="69">
        <v>0</v>
      </c>
      <c r="L233" s="233" t="s">
        <v>52</v>
      </c>
      <c r="M233" s="98">
        <v>8923</v>
      </c>
      <c r="N233" s="233" t="s">
        <v>52</v>
      </c>
      <c r="O233" s="98">
        <f t="shared" si="11"/>
        <v>13127</v>
      </c>
      <c r="P233" s="69">
        <v>0</v>
      </c>
      <c r="Q233" s="69">
        <v>0</v>
      </c>
      <c r="R233" s="69">
        <v>0</v>
      </c>
      <c r="S233" s="69">
        <v>0</v>
      </c>
      <c r="T233" s="69">
        <v>0</v>
      </c>
      <c r="U233" s="69">
        <v>0</v>
      </c>
      <c r="V233" s="69">
        <v>0</v>
      </c>
      <c r="W233" s="233" t="s">
        <v>2711</v>
      </c>
      <c r="X233" s="233" t="s">
        <v>52</v>
      </c>
      <c r="Y233" s="66" t="s">
        <v>52</v>
      </c>
      <c r="Z233" s="66" t="s">
        <v>52</v>
      </c>
      <c r="AA233" s="67"/>
      <c r="AB233" s="66" t="s">
        <v>52</v>
      </c>
    </row>
    <row r="234" spans="1:28" ht="29.45" customHeight="1" x14ac:dyDescent="0.3">
      <c r="A234" s="65" t="s">
        <v>1710</v>
      </c>
      <c r="B234" s="233" t="s">
        <v>1469</v>
      </c>
      <c r="C234" s="233" t="s">
        <v>1470</v>
      </c>
      <c r="D234" s="234" t="s">
        <v>137</v>
      </c>
      <c r="E234" s="235">
        <v>0</v>
      </c>
      <c r="F234" s="233" t="s">
        <v>52</v>
      </c>
      <c r="G234" s="69">
        <v>0</v>
      </c>
      <c r="H234" s="233" t="s">
        <v>52</v>
      </c>
      <c r="I234" s="69">
        <v>0</v>
      </c>
      <c r="J234" s="233" t="s">
        <v>52</v>
      </c>
      <c r="K234" s="69">
        <v>0</v>
      </c>
      <c r="L234" s="233" t="s">
        <v>52</v>
      </c>
      <c r="M234" s="98">
        <v>7340</v>
      </c>
      <c r="N234" s="233" t="s">
        <v>52</v>
      </c>
      <c r="O234" s="98">
        <f t="shared" ref="O234:O244" si="14">SMALL(E234:M234,COUNTIF(E234:M234,0)+1)</f>
        <v>7340</v>
      </c>
      <c r="P234" s="69">
        <v>0</v>
      </c>
      <c r="Q234" s="69">
        <v>0</v>
      </c>
      <c r="R234" s="69">
        <v>0</v>
      </c>
      <c r="S234" s="69">
        <v>0</v>
      </c>
      <c r="T234" s="69">
        <v>0</v>
      </c>
      <c r="U234" s="69">
        <v>0</v>
      </c>
      <c r="V234" s="69">
        <v>0</v>
      </c>
      <c r="W234" s="233" t="s">
        <v>2712</v>
      </c>
      <c r="X234" s="233" t="s">
        <v>52</v>
      </c>
      <c r="Y234" s="66" t="s">
        <v>52</v>
      </c>
      <c r="Z234" s="66" t="s">
        <v>52</v>
      </c>
      <c r="AA234" s="67"/>
      <c r="AB234" s="66" t="s">
        <v>52</v>
      </c>
    </row>
    <row r="235" spans="1:28" ht="29.45" customHeight="1" x14ac:dyDescent="0.3">
      <c r="A235" s="65" t="s">
        <v>1712</v>
      </c>
      <c r="B235" s="233" t="str">
        <f>B158</f>
        <v>디지털전력보호감시장치</v>
      </c>
      <c r="C235" s="233" t="str">
        <f>C158</f>
        <v>GIPAM-3000FI급</v>
      </c>
      <c r="D235" s="234" t="s">
        <v>321</v>
      </c>
      <c r="E235" s="235">
        <f>E158</f>
        <v>9180000</v>
      </c>
      <c r="F235" s="233" t="s">
        <v>52</v>
      </c>
      <c r="G235" s="69">
        <v>0</v>
      </c>
      <c r="H235" s="233" t="s">
        <v>52</v>
      </c>
      <c r="I235" s="69">
        <v>0</v>
      </c>
      <c r="J235" s="233" t="s">
        <v>52</v>
      </c>
      <c r="K235" s="69">
        <v>0</v>
      </c>
      <c r="L235" s="233" t="s">
        <v>52</v>
      </c>
      <c r="M235" s="98">
        <v>4991250</v>
      </c>
      <c r="N235" s="233" t="s">
        <v>52</v>
      </c>
      <c r="O235" s="98">
        <f t="shared" si="11"/>
        <v>9180000</v>
      </c>
      <c r="P235" s="69">
        <v>0</v>
      </c>
      <c r="Q235" s="69">
        <v>0</v>
      </c>
      <c r="R235" s="69">
        <v>0</v>
      </c>
      <c r="S235" s="69">
        <v>0</v>
      </c>
      <c r="T235" s="69">
        <v>0</v>
      </c>
      <c r="U235" s="69">
        <v>0</v>
      </c>
      <c r="V235" s="69">
        <v>0</v>
      </c>
      <c r="W235" s="233" t="s">
        <v>2713</v>
      </c>
      <c r="X235" s="233" t="s">
        <v>52</v>
      </c>
      <c r="Y235" s="66" t="s">
        <v>52</v>
      </c>
      <c r="Z235" s="66" t="s">
        <v>52</v>
      </c>
      <c r="AA235" s="67"/>
      <c r="AB235" s="66" t="s">
        <v>52</v>
      </c>
    </row>
    <row r="236" spans="1:28" ht="29.45" customHeight="1" x14ac:dyDescent="0.3">
      <c r="A236" s="65" t="s">
        <v>1716</v>
      </c>
      <c r="B236" s="233" t="s">
        <v>1714</v>
      </c>
      <c r="C236" s="233" t="s">
        <v>1715</v>
      </c>
      <c r="D236" s="234" t="s">
        <v>321</v>
      </c>
      <c r="E236" s="235">
        <v>1897000</v>
      </c>
      <c r="F236" s="233" t="s">
        <v>52</v>
      </c>
      <c r="G236" s="69">
        <v>0</v>
      </c>
      <c r="H236" s="233" t="s">
        <v>52</v>
      </c>
      <c r="I236" s="69">
        <v>0</v>
      </c>
      <c r="J236" s="233" t="s">
        <v>52</v>
      </c>
      <c r="K236" s="69">
        <v>0</v>
      </c>
      <c r="L236" s="233" t="s">
        <v>52</v>
      </c>
      <c r="M236" s="98">
        <v>2422420</v>
      </c>
      <c r="N236" s="233" t="s">
        <v>52</v>
      </c>
      <c r="O236" s="98">
        <f t="shared" si="11"/>
        <v>1897000</v>
      </c>
      <c r="P236" s="69">
        <v>0</v>
      </c>
      <c r="Q236" s="69">
        <v>0</v>
      </c>
      <c r="R236" s="69">
        <v>0</v>
      </c>
      <c r="S236" s="69">
        <v>0</v>
      </c>
      <c r="T236" s="69">
        <v>0</v>
      </c>
      <c r="U236" s="69">
        <v>0</v>
      </c>
      <c r="V236" s="69">
        <v>0</v>
      </c>
      <c r="W236" s="233" t="s">
        <v>2714</v>
      </c>
      <c r="X236" s="233" t="s">
        <v>52</v>
      </c>
      <c r="Y236" s="66" t="s">
        <v>52</v>
      </c>
      <c r="Z236" s="66" t="s">
        <v>52</v>
      </c>
      <c r="AA236" s="67"/>
      <c r="AB236" s="66" t="s">
        <v>52</v>
      </c>
    </row>
    <row r="237" spans="1:28" ht="29.45" customHeight="1" x14ac:dyDescent="0.3">
      <c r="A237" s="65" t="s">
        <v>1719</v>
      </c>
      <c r="B237" s="233" t="s">
        <v>1475</v>
      </c>
      <c r="C237" s="233" t="s">
        <v>1718</v>
      </c>
      <c r="D237" s="234" t="s">
        <v>321</v>
      </c>
      <c r="E237" s="235">
        <v>2069000</v>
      </c>
      <c r="F237" s="233" t="s">
        <v>52</v>
      </c>
      <c r="G237" s="69">
        <v>0</v>
      </c>
      <c r="H237" s="233" t="s">
        <v>52</v>
      </c>
      <c r="I237" s="69">
        <v>0</v>
      </c>
      <c r="J237" s="233" t="s">
        <v>52</v>
      </c>
      <c r="K237" s="69">
        <v>0</v>
      </c>
      <c r="L237" s="233" t="s">
        <v>52</v>
      </c>
      <c r="M237" s="98">
        <v>3194000</v>
      </c>
      <c r="N237" s="233" t="s">
        <v>52</v>
      </c>
      <c r="O237" s="98">
        <f t="shared" si="11"/>
        <v>2069000</v>
      </c>
      <c r="P237" s="69">
        <v>0</v>
      </c>
      <c r="Q237" s="69">
        <v>0</v>
      </c>
      <c r="R237" s="69">
        <v>0</v>
      </c>
      <c r="S237" s="69">
        <v>0</v>
      </c>
      <c r="T237" s="69">
        <v>0</v>
      </c>
      <c r="U237" s="69">
        <v>0</v>
      </c>
      <c r="V237" s="69">
        <v>0</v>
      </c>
      <c r="W237" s="233" t="s">
        <v>2715</v>
      </c>
      <c r="X237" s="233" t="s">
        <v>52</v>
      </c>
      <c r="Y237" s="66" t="s">
        <v>52</v>
      </c>
      <c r="Z237" s="66" t="s">
        <v>52</v>
      </c>
      <c r="AA237" s="67"/>
      <c r="AB237" s="66" t="s">
        <v>52</v>
      </c>
    </row>
    <row r="238" spans="1:28" ht="29.45" customHeight="1" x14ac:dyDescent="0.3">
      <c r="A238" s="65" t="s">
        <v>1723</v>
      </c>
      <c r="B238" s="233" t="s">
        <v>1721</v>
      </c>
      <c r="C238" s="233" t="s">
        <v>1722</v>
      </c>
      <c r="D238" s="234" t="s">
        <v>137</v>
      </c>
      <c r="E238" s="235">
        <v>230000</v>
      </c>
      <c r="F238" s="233" t="s">
        <v>52</v>
      </c>
      <c r="G238" s="69">
        <v>0</v>
      </c>
      <c r="H238" s="233" t="s">
        <v>52</v>
      </c>
      <c r="I238" s="69">
        <v>0</v>
      </c>
      <c r="J238" s="233" t="s">
        <v>52</v>
      </c>
      <c r="K238" s="69">
        <v>0</v>
      </c>
      <c r="L238" s="233" t="s">
        <v>52</v>
      </c>
      <c r="M238" s="98">
        <v>280320</v>
      </c>
      <c r="N238" s="233" t="s">
        <v>52</v>
      </c>
      <c r="O238" s="98">
        <f t="shared" si="11"/>
        <v>230000</v>
      </c>
      <c r="P238" s="69">
        <v>0</v>
      </c>
      <c r="Q238" s="69">
        <v>0</v>
      </c>
      <c r="R238" s="69">
        <v>0</v>
      </c>
      <c r="S238" s="69">
        <v>0</v>
      </c>
      <c r="T238" s="69">
        <v>0</v>
      </c>
      <c r="U238" s="69">
        <v>0</v>
      </c>
      <c r="V238" s="69">
        <v>0</v>
      </c>
      <c r="W238" s="233" t="s">
        <v>2716</v>
      </c>
      <c r="X238" s="233" t="s">
        <v>52</v>
      </c>
      <c r="Y238" s="66" t="s">
        <v>52</v>
      </c>
      <c r="Z238" s="66" t="s">
        <v>52</v>
      </c>
      <c r="AA238" s="67"/>
      <c r="AB238" s="66" t="s">
        <v>52</v>
      </c>
    </row>
    <row r="239" spans="1:28" ht="29.45" customHeight="1" x14ac:dyDescent="0.3">
      <c r="A239" s="65" t="s">
        <v>1726</v>
      </c>
      <c r="B239" s="233" t="s">
        <v>1483</v>
      </c>
      <c r="C239" s="233" t="s">
        <v>1725</v>
      </c>
      <c r="D239" s="234" t="s">
        <v>137</v>
      </c>
      <c r="E239" s="235">
        <f>E161</f>
        <v>180000</v>
      </c>
      <c r="F239" s="233" t="s">
        <v>52</v>
      </c>
      <c r="G239" s="69">
        <v>0</v>
      </c>
      <c r="H239" s="233" t="s">
        <v>52</v>
      </c>
      <c r="I239" s="69">
        <v>0</v>
      </c>
      <c r="J239" s="233" t="s">
        <v>52</v>
      </c>
      <c r="K239" s="69">
        <v>0</v>
      </c>
      <c r="L239" s="233" t="s">
        <v>52</v>
      </c>
      <c r="M239" s="98">
        <v>137090</v>
      </c>
      <c r="N239" s="233" t="s">
        <v>52</v>
      </c>
      <c r="O239" s="98">
        <f t="shared" si="11"/>
        <v>180000</v>
      </c>
      <c r="P239" s="69">
        <v>0</v>
      </c>
      <c r="Q239" s="69">
        <v>0</v>
      </c>
      <c r="R239" s="69">
        <v>0</v>
      </c>
      <c r="S239" s="69">
        <v>0</v>
      </c>
      <c r="T239" s="69">
        <v>0</v>
      </c>
      <c r="U239" s="69">
        <v>0</v>
      </c>
      <c r="V239" s="69">
        <v>0</v>
      </c>
      <c r="W239" s="233" t="s">
        <v>2717</v>
      </c>
      <c r="X239" s="233" t="s">
        <v>52</v>
      </c>
      <c r="Y239" s="66" t="s">
        <v>52</v>
      </c>
      <c r="Z239" s="66" t="s">
        <v>52</v>
      </c>
      <c r="AA239" s="67"/>
      <c r="AB239" s="66" t="s">
        <v>52</v>
      </c>
    </row>
    <row r="240" spans="1:28" ht="29.45" customHeight="1" x14ac:dyDescent="0.3">
      <c r="A240" s="65" t="s">
        <v>1730</v>
      </c>
      <c r="B240" s="233" t="s">
        <v>1728</v>
      </c>
      <c r="C240" s="233" t="s">
        <v>1729</v>
      </c>
      <c r="D240" s="234" t="s">
        <v>321</v>
      </c>
      <c r="E240" s="235">
        <v>1776000</v>
      </c>
      <c r="F240" s="233" t="s">
        <v>52</v>
      </c>
      <c r="G240" s="69">
        <v>0</v>
      </c>
      <c r="H240" s="233" t="s">
        <v>52</v>
      </c>
      <c r="I240" s="69">
        <v>0</v>
      </c>
      <c r="J240" s="233" t="s">
        <v>52</v>
      </c>
      <c r="K240" s="69">
        <v>0</v>
      </c>
      <c r="L240" s="233" t="s">
        <v>52</v>
      </c>
      <c r="M240" s="98">
        <v>3477540</v>
      </c>
      <c r="N240" s="233" t="s">
        <v>52</v>
      </c>
      <c r="O240" s="98">
        <f t="shared" si="11"/>
        <v>1776000</v>
      </c>
      <c r="P240" s="69">
        <v>0</v>
      </c>
      <c r="Q240" s="69">
        <v>0</v>
      </c>
      <c r="R240" s="69">
        <v>0</v>
      </c>
      <c r="S240" s="69">
        <v>0</v>
      </c>
      <c r="T240" s="69">
        <v>0</v>
      </c>
      <c r="U240" s="69">
        <v>0</v>
      </c>
      <c r="V240" s="69">
        <v>0</v>
      </c>
      <c r="W240" s="233" t="s">
        <v>2718</v>
      </c>
      <c r="X240" s="233" t="s">
        <v>52</v>
      </c>
      <c r="Y240" s="66" t="s">
        <v>52</v>
      </c>
      <c r="Z240" s="66" t="s">
        <v>52</v>
      </c>
      <c r="AA240" s="67"/>
      <c r="AB240" s="66" t="s">
        <v>52</v>
      </c>
    </row>
    <row r="241" spans="1:28" ht="29.45" customHeight="1" x14ac:dyDescent="0.3">
      <c r="A241" s="65" t="s">
        <v>1734</v>
      </c>
      <c r="B241" s="233" t="s">
        <v>1732</v>
      </c>
      <c r="C241" s="233" t="s">
        <v>1733</v>
      </c>
      <c r="D241" s="234" t="s">
        <v>237</v>
      </c>
      <c r="E241" s="235">
        <v>105000</v>
      </c>
      <c r="F241" s="233" t="s">
        <v>52</v>
      </c>
      <c r="G241" s="69">
        <v>0</v>
      </c>
      <c r="H241" s="233" t="s">
        <v>52</v>
      </c>
      <c r="I241" s="69">
        <v>0</v>
      </c>
      <c r="J241" s="233" t="s">
        <v>52</v>
      </c>
      <c r="K241" s="69">
        <v>0</v>
      </c>
      <c r="L241" s="233" t="s">
        <v>52</v>
      </c>
      <c r="M241" s="98">
        <v>105000</v>
      </c>
      <c r="N241" s="233" t="s">
        <v>52</v>
      </c>
      <c r="O241" s="98">
        <f t="shared" si="11"/>
        <v>105000</v>
      </c>
      <c r="P241" s="69">
        <v>0</v>
      </c>
      <c r="Q241" s="69">
        <v>0</v>
      </c>
      <c r="R241" s="69">
        <v>0</v>
      </c>
      <c r="S241" s="69">
        <v>0</v>
      </c>
      <c r="T241" s="69">
        <v>0</v>
      </c>
      <c r="U241" s="69">
        <v>0</v>
      </c>
      <c r="V241" s="69">
        <v>0</v>
      </c>
      <c r="W241" s="233" t="s">
        <v>2719</v>
      </c>
      <c r="X241" s="233" t="s">
        <v>52</v>
      </c>
      <c r="Y241" s="66" t="s">
        <v>52</v>
      </c>
      <c r="Z241" s="66" t="s">
        <v>52</v>
      </c>
      <c r="AA241" s="67"/>
      <c r="AB241" s="66" t="s">
        <v>52</v>
      </c>
    </row>
    <row r="242" spans="1:28" ht="29.45" customHeight="1" x14ac:dyDescent="0.3">
      <c r="A242" s="65" t="s">
        <v>1736</v>
      </c>
      <c r="B242" s="233" t="s">
        <v>1487</v>
      </c>
      <c r="C242" s="233" t="s">
        <v>1488</v>
      </c>
      <c r="D242" s="234" t="s">
        <v>137</v>
      </c>
      <c r="E242" s="235">
        <f>E162</f>
        <v>14400</v>
      </c>
      <c r="F242" s="233" t="s">
        <v>52</v>
      </c>
      <c r="G242" s="69">
        <v>0</v>
      </c>
      <c r="H242" s="233" t="s">
        <v>52</v>
      </c>
      <c r="I242" s="69">
        <v>0</v>
      </c>
      <c r="J242" s="233" t="s">
        <v>52</v>
      </c>
      <c r="K242" s="69">
        <v>0</v>
      </c>
      <c r="L242" s="233" t="s">
        <v>52</v>
      </c>
      <c r="M242" s="98">
        <v>11200</v>
      </c>
      <c r="N242" s="233" t="s">
        <v>52</v>
      </c>
      <c r="O242" s="98">
        <f t="shared" si="11"/>
        <v>14400</v>
      </c>
      <c r="P242" s="69">
        <v>0</v>
      </c>
      <c r="Q242" s="69">
        <v>0</v>
      </c>
      <c r="R242" s="69">
        <v>0</v>
      </c>
      <c r="S242" s="69">
        <v>0</v>
      </c>
      <c r="T242" s="69">
        <v>0</v>
      </c>
      <c r="U242" s="69">
        <v>0</v>
      </c>
      <c r="V242" s="69">
        <v>0</v>
      </c>
      <c r="W242" s="233" t="s">
        <v>2720</v>
      </c>
      <c r="X242" s="233" t="s">
        <v>52</v>
      </c>
      <c r="Y242" s="66" t="s">
        <v>52</v>
      </c>
      <c r="Z242" s="66" t="s">
        <v>52</v>
      </c>
      <c r="AA242" s="67"/>
      <c r="AB242" s="66" t="s">
        <v>52</v>
      </c>
    </row>
    <row r="243" spans="1:28" ht="29.45" customHeight="1" x14ac:dyDescent="0.3">
      <c r="A243" s="65" t="s">
        <v>1740</v>
      </c>
      <c r="B243" s="233" t="s">
        <v>1738</v>
      </c>
      <c r="C243" s="233" t="s">
        <v>1739</v>
      </c>
      <c r="D243" s="234" t="s">
        <v>137</v>
      </c>
      <c r="E243" s="235">
        <v>145200</v>
      </c>
      <c r="F243" s="233" t="s">
        <v>52</v>
      </c>
      <c r="G243" s="69">
        <v>0</v>
      </c>
      <c r="H243" s="233" t="s">
        <v>52</v>
      </c>
      <c r="I243" s="69">
        <v>0</v>
      </c>
      <c r="J243" s="233" t="s">
        <v>52</v>
      </c>
      <c r="K243" s="69">
        <v>0</v>
      </c>
      <c r="L243" s="233" t="s">
        <v>52</v>
      </c>
      <c r="M243" s="98">
        <v>145200</v>
      </c>
      <c r="N243" s="233" t="s">
        <v>52</v>
      </c>
      <c r="O243" s="98">
        <f t="shared" si="11"/>
        <v>145200</v>
      </c>
      <c r="P243" s="69">
        <v>0</v>
      </c>
      <c r="Q243" s="69">
        <v>0</v>
      </c>
      <c r="R243" s="69">
        <v>0</v>
      </c>
      <c r="S243" s="69">
        <v>0</v>
      </c>
      <c r="T243" s="69">
        <v>0</v>
      </c>
      <c r="U243" s="69">
        <v>0</v>
      </c>
      <c r="V243" s="69">
        <v>0</v>
      </c>
      <c r="W243" s="233" t="s">
        <v>2721</v>
      </c>
      <c r="X243" s="233" t="s">
        <v>52</v>
      </c>
      <c r="Y243" s="66" t="s">
        <v>52</v>
      </c>
      <c r="Z243" s="66" t="s">
        <v>52</v>
      </c>
      <c r="AA243" s="67"/>
      <c r="AB243" s="66" t="s">
        <v>52</v>
      </c>
    </row>
    <row r="244" spans="1:28" ht="29.45" customHeight="1" x14ac:dyDescent="0.3">
      <c r="A244" s="65" t="s">
        <v>1743</v>
      </c>
      <c r="B244" s="233" t="s">
        <v>1742</v>
      </c>
      <c r="C244" s="233" t="s">
        <v>52</v>
      </c>
      <c r="D244" s="234" t="s">
        <v>137</v>
      </c>
      <c r="E244" s="235">
        <v>0</v>
      </c>
      <c r="F244" s="233" t="s">
        <v>52</v>
      </c>
      <c r="G244" s="69">
        <v>0</v>
      </c>
      <c r="H244" s="233" t="s">
        <v>52</v>
      </c>
      <c r="I244" s="69">
        <v>0</v>
      </c>
      <c r="J244" s="233" t="s">
        <v>52</v>
      </c>
      <c r="K244" s="69">
        <v>0</v>
      </c>
      <c r="L244" s="233" t="s">
        <v>52</v>
      </c>
      <c r="M244" s="98">
        <v>179520</v>
      </c>
      <c r="N244" s="233" t="s">
        <v>52</v>
      </c>
      <c r="O244" s="98">
        <f t="shared" si="14"/>
        <v>179520</v>
      </c>
      <c r="P244" s="69">
        <v>0</v>
      </c>
      <c r="Q244" s="69">
        <v>0</v>
      </c>
      <c r="R244" s="69">
        <v>0</v>
      </c>
      <c r="S244" s="69">
        <v>0</v>
      </c>
      <c r="T244" s="69">
        <v>0</v>
      </c>
      <c r="U244" s="69">
        <v>0</v>
      </c>
      <c r="V244" s="69">
        <v>0</v>
      </c>
      <c r="W244" s="233" t="s">
        <v>2722</v>
      </c>
      <c r="X244" s="233" t="s">
        <v>52</v>
      </c>
      <c r="Y244" s="66" t="s">
        <v>52</v>
      </c>
      <c r="Z244" s="66" t="s">
        <v>52</v>
      </c>
      <c r="AA244" s="67"/>
      <c r="AB244" s="66" t="s">
        <v>52</v>
      </c>
    </row>
    <row r="245" spans="1:28" ht="29.45" customHeight="1" x14ac:dyDescent="0.3">
      <c r="A245" s="65" t="s">
        <v>1745</v>
      </c>
      <c r="B245" s="233" t="s">
        <v>1491</v>
      </c>
      <c r="C245" s="233" t="s">
        <v>1492</v>
      </c>
      <c r="D245" s="234" t="s">
        <v>137</v>
      </c>
      <c r="E245" s="235">
        <f>E163</f>
        <v>10200</v>
      </c>
      <c r="F245" s="233" t="s">
        <v>52</v>
      </c>
      <c r="G245" s="69">
        <v>0</v>
      </c>
      <c r="H245" s="233" t="s">
        <v>52</v>
      </c>
      <c r="I245" s="69">
        <v>0</v>
      </c>
      <c r="J245" s="233" t="s">
        <v>52</v>
      </c>
      <c r="K245" s="69">
        <v>0</v>
      </c>
      <c r="L245" s="233" t="s">
        <v>52</v>
      </c>
      <c r="M245" s="98">
        <v>9710</v>
      </c>
      <c r="N245" s="233" t="s">
        <v>52</v>
      </c>
      <c r="O245" s="98">
        <f t="shared" si="11"/>
        <v>10200</v>
      </c>
      <c r="P245" s="69">
        <v>0</v>
      </c>
      <c r="Q245" s="69">
        <v>0</v>
      </c>
      <c r="R245" s="69">
        <v>0</v>
      </c>
      <c r="S245" s="69">
        <v>0</v>
      </c>
      <c r="T245" s="69">
        <v>0</v>
      </c>
      <c r="U245" s="69">
        <v>0</v>
      </c>
      <c r="V245" s="69">
        <v>0</v>
      </c>
      <c r="W245" s="233" t="s">
        <v>2723</v>
      </c>
      <c r="X245" s="233" t="s">
        <v>52</v>
      </c>
      <c r="Y245" s="66" t="s">
        <v>52</v>
      </c>
      <c r="Z245" s="66" t="s">
        <v>52</v>
      </c>
      <c r="AA245" s="67"/>
      <c r="AB245" s="66" t="s">
        <v>52</v>
      </c>
    </row>
    <row r="246" spans="1:28" ht="29.45" customHeight="1" x14ac:dyDescent="0.3">
      <c r="A246" s="65" t="s">
        <v>1747</v>
      </c>
      <c r="B246" s="233" t="s">
        <v>1495</v>
      </c>
      <c r="C246" s="233" t="s">
        <v>1496</v>
      </c>
      <c r="D246" s="234" t="s">
        <v>137</v>
      </c>
      <c r="E246" s="235">
        <f>E164</f>
        <v>5800</v>
      </c>
      <c r="F246" s="233" t="s">
        <v>52</v>
      </c>
      <c r="G246" s="69">
        <v>0</v>
      </c>
      <c r="H246" s="233" t="s">
        <v>52</v>
      </c>
      <c r="I246" s="69">
        <v>0</v>
      </c>
      <c r="J246" s="233" t="s">
        <v>52</v>
      </c>
      <c r="K246" s="69">
        <v>0</v>
      </c>
      <c r="L246" s="233" t="s">
        <v>52</v>
      </c>
      <c r="M246" s="98">
        <v>5100</v>
      </c>
      <c r="N246" s="233" t="s">
        <v>52</v>
      </c>
      <c r="O246" s="98">
        <f t="shared" si="11"/>
        <v>5800</v>
      </c>
      <c r="P246" s="69">
        <v>0</v>
      </c>
      <c r="Q246" s="69">
        <v>0</v>
      </c>
      <c r="R246" s="69">
        <v>0</v>
      </c>
      <c r="S246" s="69">
        <v>0</v>
      </c>
      <c r="T246" s="69">
        <v>0</v>
      </c>
      <c r="U246" s="69">
        <v>0</v>
      </c>
      <c r="V246" s="69">
        <v>0</v>
      </c>
      <c r="W246" s="233" t="s">
        <v>2724</v>
      </c>
      <c r="X246" s="233" t="s">
        <v>52</v>
      </c>
      <c r="Y246" s="66" t="s">
        <v>52</v>
      </c>
      <c r="Z246" s="66" t="s">
        <v>52</v>
      </c>
      <c r="AA246" s="67"/>
      <c r="AB246" s="66" t="s">
        <v>52</v>
      </c>
    </row>
    <row r="247" spans="1:28" ht="29.45" customHeight="1" x14ac:dyDescent="0.3">
      <c r="A247" s="65" t="s">
        <v>1749</v>
      </c>
      <c r="B247" s="233" t="s">
        <v>1499</v>
      </c>
      <c r="C247" s="233" t="s">
        <v>1500</v>
      </c>
      <c r="D247" s="234" t="s">
        <v>137</v>
      </c>
      <c r="E247" s="235">
        <f>E165</f>
        <v>3100</v>
      </c>
      <c r="F247" s="233" t="s">
        <v>52</v>
      </c>
      <c r="G247" s="69">
        <v>0</v>
      </c>
      <c r="H247" s="233" t="s">
        <v>52</v>
      </c>
      <c r="I247" s="69">
        <v>0</v>
      </c>
      <c r="J247" s="233" t="s">
        <v>52</v>
      </c>
      <c r="K247" s="69">
        <v>0</v>
      </c>
      <c r="L247" s="233" t="s">
        <v>52</v>
      </c>
      <c r="M247" s="98">
        <v>2200</v>
      </c>
      <c r="N247" s="233" t="s">
        <v>52</v>
      </c>
      <c r="O247" s="98">
        <f t="shared" si="11"/>
        <v>3100</v>
      </c>
      <c r="P247" s="69">
        <v>0</v>
      </c>
      <c r="Q247" s="69">
        <v>0</v>
      </c>
      <c r="R247" s="69">
        <v>0</v>
      </c>
      <c r="S247" s="69">
        <v>0</v>
      </c>
      <c r="T247" s="69">
        <v>0</v>
      </c>
      <c r="U247" s="69">
        <v>0</v>
      </c>
      <c r="V247" s="69">
        <v>0</v>
      </c>
      <c r="W247" s="233" t="s">
        <v>2725</v>
      </c>
      <c r="X247" s="233" t="s">
        <v>52</v>
      </c>
      <c r="Y247" s="66" t="s">
        <v>52</v>
      </c>
      <c r="Z247" s="66" t="s">
        <v>52</v>
      </c>
      <c r="AA247" s="67"/>
      <c r="AB247" s="66" t="s">
        <v>52</v>
      </c>
    </row>
    <row r="248" spans="1:28" ht="29.45" customHeight="1" x14ac:dyDescent="0.3">
      <c r="A248" s="65" t="s">
        <v>1753</v>
      </c>
      <c r="B248" s="233" t="s">
        <v>1751</v>
      </c>
      <c r="C248" s="233" t="s">
        <v>1752</v>
      </c>
      <c r="D248" s="234" t="s">
        <v>137</v>
      </c>
      <c r="E248" s="235">
        <v>27150</v>
      </c>
      <c r="F248" s="233" t="s">
        <v>52</v>
      </c>
      <c r="G248" s="69">
        <v>0</v>
      </c>
      <c r="H248" s="233" t="s">
        <v>52</v>
      </c>
      <c r="I248" s="69">
        <v>0</v>
      </c>
      <c r="J248" s="233" t="s">
        <v>52</v>
      </c>
      <c r="K248" s="69">
        <v>0</v>
      </c>
      <c r="L248" s="233" t="s">
        <v>52</v>
      </c>
      <c r="M248" s="98">
        <v>13100</v>
      </c>
      <c r="N248" s="233" t="s">
        <v>52</v>
      </c>
      <c r="O248" s="98">
        <f t="shared" si="11"/>
        <v>27150</v>
      </c>
      <c r="P248" s="69">
        <v>0</v>
      </c>
      <c r="Q248" s="69">
        <v>0</v>
      </c>
      <c r="R248" s="69">
        <v>0</v>
      </c>
      <c r="S248" s="69">
        <v>0</v>
      </c>
      <c r="T248" s="69">
        <v>0</v>
      </c>
      <c r="U248" s="69">
        <v>0</v>
      </c>
      <c r="V248" s="69">
        <v>0</v>
      </c>
      <c r="W248" s="233" t="s">
        <v>2726</v>
      </c>
      <c r="X248" s="233" t="s">
        <v>52</v>
      </c>
      <c r="Y248" s="66" t="s">
        <v>52</v>
      </c>
      <c r="Z248" s="66" t="s">
        <v>52</v>
      </c>
      <c r="AA248" s="67"/>
      <c r="AB248" s="66" t="s">
        <v>52</v>
      </c>
    </row>
    <row r="249" spans="1:28" ht="29.45" customHeight="1" x14ac:dyDescent="0.3">
      <c r="A249" s="65" t="s">
        <v>1756</v>
      </c>
      <c r="B249" s="233" t="s">
        <v>1751</v>
      </c>
      <c r="C249" s="233" t="s">
        <v>1755</v>
      </c>
      <c r="D249" s="234" t="s">
        <v>137</v>
      </c>
      <c r="E249" s="235">
        <f>E248</f>
        <v>27150</v>
      </c>
      <c r="F249" s="233" t="s">
        <v>52</v>
      </c>
      <c r="G249" s="69">
        <v>0</v>
      </c>
      <c r="H249" s="233" t="s">
        <v>52</v>
      </c>
      <c r="I249" s="69">
        <v>0</v>
      </c>
      <c r="J249" s="233" t="s">
        <v>52</v>
      </c>
      <c r="K249" s="69">
        <v>0</v>
      </c>
      <c r="L249" s="233" t="s">
        <v>52</v>
      </c>
      <c r="M249" s="98">
        <v>22620</v>
      </c>
      <c r="N249" s="233" t="s">
        <v>52</v>
      </c>
      <c r="O249" s="98">
        <f t="shared" si="11"/>
        <v>27150</v>
      </c>
      <c r="P249" s="69">
        <v>0</v>
      </c>
      <c r="Q249" s="69">
        <v>0</v>
      </c>
      <c r="R249" s="69">
        <v>0</v>
      </c>
      <c r="S249" s="69">
        <v>0</v>
      </c>
      <c r="T249" s="69">
        <v>0</v>
      </c>
      <c r="U249" s="69">
        <v>0</v>
      </c>
      <c r="V249" s="69">
        <v>0</v>
      </c>
      <c r="W249" s="233" t="s">
        <v>2727</v>
      </c>
      <c r="X249" s="233" t="s">
        <v>52</v>
      </c>
      <c r="Y249" s="66" t="s">
        <v>52</v>
      </c>
      <c r="Z249" s="66" t="s">
        <v>52</v>
      </c>
      <c r="AA249" s="67"/>
      <c r="AB249" s="66" t="s">
        <v>52</v>
      </c>
    </row>
    <row r="250" spans="1:28" ht="29.45" customHeight="1" x14ac:dyDescent="0.3">
      <c r="A250" s="65" t="s">
        <v>1758</v>
      </c>
      <c r="B250" s="233" t="s">
        <v>1511</v>
      </c>
      <c r="C250" s="233" t="s">
        <v>1512</v>
      </c>
      <c r="D250" s="234" t="s">
        <v>137</v>
      </c>
      <c r="E250" s="235">
        <f t="shared" ref="E250:E258" si="15">E168</f>
        <v>7000</v>
      </c>
      <c r="F250" s="233" t="s">
        <v>52</v>
      </c>
      <c r="G250" s="69">
        <v>0</v>
      </c>
      <c r="H250" s="233" t="s">
        <v>52</v>
      </c>
      <c r="I250" s="69">
        <v>0</v>
      </c>
      <c r="J250" s="233" t="s">
        <v>52</v>
      </c>
      <c r="K250" s="69">
        <v>0</v>
      </c>
      <c r="L250" s="233" t="s">
        <v>52</v>
      </c>
      <c r="M250" s="98">
        <v>8470</v>
      </c>
      <c r="N250" s="233" t="s">
        <v>52</v>
      </c>
      <c r="O250" s="98">
        <f t="shared" si="11"/>
        <v>7000</v>
      </c>
      <c r="P250" s="69">
        <v>0</v>
      </c>
      <c r="Q250" s="69">
        <v>0</v>
      </c>
      <c r="R250" s="69">
        <v>0</v>
      </c>
      <c r="S250" s="69">
        <v>0</v>
      </c>
      <c r="T250" s="69">
        <v>0</v>
      </c>
      <c r="U250" s="69">
        <v>0</v>
      </c>
      <c r="V250" s="69">
        <v>0</v>
      </c>
      <c r="W250" s="233" t="s">
        <v>2728</v>
      </c>
      <c r="X250" s="233" t="s">
        <v>52</v>
      </c>
      <c r="Y250" s="66" t="s">
        <v>52</v>
      </c>
      <c r="Z250" s="66" t="s">
        <v>52</v>
      </c>
      <c r="AA250" s="67"/>
      <c r="AB250" s="66" t="s">
        <v>52</v>
      </c>
    </row>
    <row r="251" spans="1:28" ht="29.45" customHeight="1" x14ac:dyDescent="0.3">
      <c r="A251" s="65" t="s">
        <v>1760</v>
      </c>
      <c r="B251" s="233" t="s">
        <v>1515</v>
      </c>
      <c r="C251" s="233" t="s">
        <v>1516</v>
      </c>
      <c r="D251" s="234" t="s">
        <v>692</v>
      </c>
      <c r="E251" s="235">
        <f t="shared" si="15"/>
        <v>14400</v>
      </c>
      <c r="F251" s="233" t="s">
        <v>52</v>
      </c>
      <c r="G251" s="69">
        <v>0</v>
      </c>
      <c r="H251" s="233" t="s">
        <v>52</v>
      </c>
      <c r="I251" s="69">
        <v>0</v>
      </c>
      <c r="J251" s="233" t="s">
        <v>52</v>
      </c>
      <c r="K251" s="69">
        <v>0</v>
      </c>
      <c r="L251" s="233" t="s">
        <v>52</v>
      </c>
      <c r="M251" s="98">
        <v>54200</v>
      </c>
      <c r="N251" s="233" t="s">
        <v>52</v>
      </c>
      <c r="O251" s="98">
        <f t="shared" si="11"/>
        <v>14400</v>
      </c>
      <c r="P251" s="69">
        <v>0</v>
      </c>
      <c r="Q251" s="69">
        <v>0</v>
      </c>
      <c r="R251" s="69">
        <v>0</v>
      </c>
      <c r="S251" s="69">
        <v>0</v>
      </c>
      <c r="T251" s="69">
        <v>0</v>
      </c>
      <c r="U251" s="69">
        <v>0</v>
      </c>
      <c r="V251" s="69">
        <v>0</v>
      </c>
      <c r="W251" s="233" t="s">
        <v>2729</v>
      </c>
      <c r="X251" s="233" t="s">
        <v>52</v>
      </c>
      <c r="Y251" s="66" t="s">
        <v>52</v>
      </c>
      <c r="Z251" s="66" t="s">
        <v>52</v>
      </c>
      <c r="AA251" s="67"/>
      <c r="AB251" s="66" t="s">
        <v>52</v>
      </c>
    </row>
    <row r="252" spans="1:28" ht="29.45" customHeight="1" x14ac:dyDescent="0.3">
      <c r="A252" s="65" t="s">
        <v>1762</v>
      </c>
      <c r="B252" s="233" t="s">
        <v>1519</v>
      </c>
      <c r="C252" s="233" t="s">
        <v>1520</v>
      </c>
      <c r="D252" s="234" t="s">
        <v>137</v>
      </c>
      <c r="E252" s="235">
        <f t="shared" si="15"/>
        <v>3600</v>
      </c>
      <c r="F252" s="233" t="s">
        <v>52</v>
      </c>
      <c r="G252" s="69">
        <v>0</v>
      </c>
      <c r="H252" s="233" t="s">
        <v>52</v>
      </c>
      <c r="I252" s="69">
        <v>0</v>
      </c>
      <c r="J252" s="233" t="s">
        <v>52</v>
      </c>
      <c r="K252" s="69">
        <v>0</v>
      </c>
      <c r="L252" s="233" t="s">
        <v>52</v>
      </c>
      <c r="M252" s="98">
        <v>3047</v>
      </c>
      <c r="N252" s="233" t="s">
        <v>52</v>
      </c>
      <c r="O252" s="98">
        <f t="shared" si="11"/>
        <v>3600</v>
      </c>
      <c r="P252" s="69">
        <v>0</v>
      </c>
      <c r="Q252" s="69">
        <v>0</v>
      </c>
      <c r="R252" s="69">
        <v>0</v>
      </c>
      <c r="S252" s="69">
        <v>0</v>
      </c>
      <c r="T252" s="69">
        <v>0</v>
      </c>
      <c r="U252" s="69">
        <v>0</v>
      </c>
      <c r="V252" s="69">
        <v>0</v>
      </c>
      <c r="W252" s="233" t="s">
        <v>2730</v>
      </c>
      <c r="X252" s="233" t="s">
        <v>52</v>
      </c>
      <c r="Y252" s="66" t="s">
        <v>52</v>
      </c>
      <c r="Z252" s="66" t="s">
        <v>52</v>
      </c>
      <c r="AA252" s="67"/>
      <c r="AB252" s="66" t="s">
        <v>52</v>
      </c>
    </row>
    <row r="253" spans="1:28" ht="29.45" customHeight="1" x14ac:dyDescent="0.3">
      <c r="A253" s="65" t="s">
        <v>1764</v>
      </c>
      <c r="B253" s="233" t="s">
        <v>1519</v>
      </c>
      <c r="C253" s="233" t="s">
        <v>1523</v>
      </c>
      <c r="D253" s="234" t="s">
        <v>137</v>
      </c>
      <c r="E253" s="235">
        <f t="shared" si="15"/>
        <v>4680</v>
      </c>
      <c r="F253" s="233" t="s">
        <v>52</v>
      </c>
      <c r="G253" s="69">
        <v>0</v>
      </c>
      <c r="H253" s="233" t="s">
        <v>52</v>
      </c>
      <c r="I253" s="69">
        <v>0</v>
      </c>
      <c r="J253" s="233" t="s">
        <v>52</v>
      </c>
      <c r="K253" s="69">
        <v>0</v>
      </c>
      <c r="L253" s="233" t="s">
        <v>52</v>
      </c>
      <c r="M253" s="98">
        <v>4790</v>
      </c>
      <c r="N253" s="233" t="s">
        <v>52</v>
      </c>
      <c r="O253" s="98">
        <f t="shared" si="11"/>
        <v>4680</v>
      </c>
      <c r="P253" s="69">
        <v>0</v>
      </c>
      <c r="Q253" s="69">
        <v>0</v>
      </c>
      <c r="R253" s="69">
        <v>0</v>
      </c>
      <c r="S253" s="69">
        <v>0</v>
      </c>
      <c r="T253" s="69">
        <v>0</v>
      </c>
      <c r="U253" s="69">
        <v>0</v>
      </c>
      <c r="V253" s="69">
        <v>0</v>
      </c>
      <c r="W253" s="233" t="s">
        <v>2731</v>
      </c>
      <c r="X253" s="233" t="s">
        <v>52</v>
      </c>
      <c r="Y253" s="66" t="s">
        <v>52</v>
      </c>
      <c r="Z253" s="66" t="s">
        <v>52</v>
      </c>
      <c r="AA253" s="67"/>
      <c r="AB253" s="66" t="s">
        <v>52</v>
      </c>
    </row>
    <row r="254" spans="1:28" ht="29.45" customHeight="1" x14ac:dyDescent="0.3">
      <c r="A254" s="65" t="s">
        <v>1766</v>
      </c>
      <c r="B254" s="233" t="s">
        <v>1526</v>
      </c>
      <c r="C254" s="233" t="s">
        <v>1527</v>
      </c>
      <c r="D254" s="234" t="s">
        <v>137</v>
      </c>
      <c r="E254" s="235">
        <f t="shared" si="15"/>
        <v>1890</v>
      </c>
      <c r="F254" s="233" t="s">
        <v>52</v>
      </c>
      <c r="G254" s="69">
        <v>0</v>
      </c>
      <c r="H254" s="233" t="s">
        <v>52</v>
      </c>
      <c r="I254" s="69">
        <v>0</v>
      </c>
      <c r="J254" s="233" t="s">
        <v>52</v>
      </c>
      <c r="K254" s="69">
        <v>0</v>
      </c>
      <c r="L254" s="233" t="s">
        <v>52</v>
      </c>
      <c r="M254" s="98">
        <v>1430</v>
      </c>
      <c r="N254" s="233" t="s">
        <v>52</v>
      </c>
      <c r="O254" s="98">
        <f t="shared" si="11"/>
        <v>1890</v>
      </c>
      <c r="P254" s="69">
        <v>0</v>
      </c>
      <c r="Q254" s="69">
        <v>0</v>
      </c>
      <c r="R254" s="69">
        <v>0</v>
      </c>
      <c r="S254" s="69">
        <v>0</v>
      </c>
      <c r="T254" s="69">
        <v>0</v>
      </c>
      <c r="U254" s="69">
        <v>0</v>
      </c>
      <c r="V254" s="69">
        <v>0</v>
      </c>
      <c r="W254" s="233" t="s">
        <v>2732</v>
      </c>
      <c r="X254" s="233" t="s">
        <v>52</v>
      </c>
      <c r="Y254" s="66" t="s">
        <v>52</v>
      </c>
      <c r="Z254" s="66" t="s">
        <v>52</v>
      </c>
      <c r="AA254" s="67"/>
      <c r="AB254" s="66" t="s">
        <v>52</v>
      </c>
    </row>
    <row r="255" spans="1:28" ht="29.45" customHeight="1" x14ac:dyDescent="0.3">
      <c r="A255" s="65" t="s">
        <v>1768</v>
      </c>
      <c r="B255" s="233" t="s">
        <v>1530</v>
      </c>
      <c r="C255" s="233" t="s">
        <v>1531</v>
      </c>
      <c r="D255" s="234" t="s">
        <v>137</v>
      </c>
      <c r="E255" s="235">
        <f t="shared" si="15"/>
        <v>13700</v>
      </c>
      <c r="F255" s="233" t="s">
        <v>52</v>
      </c>
      <c r="G255" s="69">
        <v>0</v>
      </c>
      <c r="H255" s="233" t="s">
        <v>52</v>
      </c>
      <c r="I255" s="69">
        <v>0</v>
      </c>
      <c r="J255" s="233" t="s">
        <v>52</v>
      </c>
      <c r="K255" s="69">
        <v>0</v>
      </c>
      <c r="L255" s="233" t="s">
        <v>52</v>
      </c>
      <c r="M255" s="98">
        <v>16170</v>
      </c>
      <c r="N255" s="233" t="s">
        <v>52</v>
      </c>
      <c r="O255" s="98">
        <f t="shared" si="11"/>
        <v>13700</v>
      </c>
      <c r="P255" s="69">
        <v>0</v>
      </c>
      <c r="Q255" s="69">
        <v>0</v>
      </c>
      <c r="R255" s="69">
        <v>0</v>
      </c>
      <c r="S255" s="69">
        <v>0</v>
      </c>
      <c r="T255" s="69">
        <v>0</v>
      </c>
      <c r="U255" s="69">
        <v>0</v>
      </c>
      <c r="V255" s="69">
        <v>0</v>
      </c>
      <c r="W255" s="233" t="s">
        <v>2733</v>
      </c>
      <c r="X255" s="233" t="s">
        <v>52</v>
      </c>
      <c r="Y255" s="66" t="s">
        <v>52</v>
      </c>
      <c r="Z255" s="66" t="s">
        <v>52</v>
      </c>
      <c r="AA255" s="67"/>
      <c r="AB255" s="66" t="s">
        <v>52</v>
      </c>
    </row>
    <row r="256" spans="1:28" ht="29.45" customHeight="1" x14ac:dyDescent="0.3">
      <c r="A256" s="65" t="s">
        <v>1770</v>
      </c>
      <c r="B256" s="233" t="s">
        <v>1530</v>
      </c>
      <c r="C256" s="233" t="s">
        <v>1534</v>
      </c>
      <c r="D256" s="234" t="s">
        <v>137</v>
      </c>
      <c r="E256" s="235">
        <f t="shared" si="15"/>
        <v>19560</v>
      </c>
      <c r="F256" s="233" t="s">
        <v>52</v>
      </c>
      <c r="G256" s="69">
        <v>0</v>
      </c>
      <c r="H256" s="233" t="s">
        <v>52</v>
      </c>
      <c r="I256" s="69">
        <v>0</v>
      </c>
      <c r="J256" s="233" t="s">
        <v>52</v>
      </c>
      <c r="K256" s="69">
        <v>0</v>
      </c>
      <c r="L256" s="233" t="s">
        <v>52</v>
      </c>
      <c r="M256" s="98">
        <v>8960</v>
      </c>
      <c r="N256" s="233" t="s">
        <v>52</v>
      </c>
      <c r="O256" s="98">
        <f t="shared" si="11"/>
        <v>19560</v>
      </c>
      <c r="P256" s="69">
        <v>0</v>
      </c>
      <c r="Q256" s="69">
        <v>0</v>
      </c>
      <c r="R256" s="69">
        <v>0</v>
      </c>
      <c r="S256" s="69">
        <v>0</v>
      </c>
      <c r="T256" s="69">
        <v>0</v>
      </c>
      <c r="U256" s="69">
        <v>0</v>
      </c>
      <c r="V256" s="69">
        <v>0</v>
      </c>
      <c r="W256" s="233" t="s">
        <v>2734</v>
      </c>
      <c r="X256" s="233" t="s">
        <v>52</v>
      </c>
      <c r="Y256" s="66" t="s">
        <v>52</v>
      </c>
      <c r="Z256" s="66" t="s">
        <v>52</v>
      </c>
      <c r="AA256" s="67"/>
      <c r="AB256" s="66" t="s">
        <v>52</v>
      </c>
    </row>
    <row r="257" spans="1:28" ht="29.45" customHeight="1" x14ac:dyDescent="0.3">
      <c r="A257" s="65" t="s">
        <v>1772</v>
      </c>
      <c r="B257" s="233" t="s">
        <v>1537</v>
      </c>
      <c r="C257" s="233" t="s">
        <v>1538</v>
      </c>
      <c r="D257" s="234" t="s">
        <v>734</v>
      </c>
      <c r="E257" s="235">
        <f t="shared" si="15"/>
        <v>524</v>
      </c>
      <c r="F257" s="233" t="s">
        <v>52</v>
      </c>
      <c r="G257" s="69">
        <v>0</v>
      </c>
      <c r="H257" s="233" t="s">
        <v>52</v>
      </c>
      <c r="I257" s="69">
        <v>0</v>
      </c>
      <c r="J257" s="233" t="s">
        <v>52</v>
      </c>
      <c r="K257" s="69">
        <v>0</v>
      </c>
      <c r="L257" s="233" t="s">
        <v>52</v>
      </c>
      <c r="M257" s="98">
        <v>390</v>
      </c>
      <c r="N257" s="233" t="s">
        <v>52</v>
      </c>
      <c r="O257" s="98">
        <f t="shared" si="11"/>
        <v>524</v>
      </c>
      <c r="P257" s="69">
        <v>0</v>
      </c>
      <c r="Q257" s="69">
        <v>0</v>
      </c>
      <c r="R257" s="69">
        <v>0</v>
      </c>
      <c r="S257" s="69">
        <v>0</v>
      </c>
      <c r="T257" s="69">
        <v>0</v>
      </c>
      <c r="U257" s="69">
        <v>0</v>
      </c>
      <c r="V257" s="69">
        <v>0</v>
      </c>
      <c r="W257" s="233" t="s">
        <v>2735</v>
      </c>
      <c r="X257" s="233" t="s">
        <v>52</v>
      </c>
      <c r="Y257" s="66" t="s">
        <v>52</v>
      </c>
      <c r="Z257" s="66" t="s">
        <v>52</v>
      </c>
      <c r="AA257" s="67"/>
      <c r="AB257" s="66" t="s">
        <v>52</v>
      </c>
    </row>
    <row r="258" spans="1:28" ht="29.45" customHeight="1" x14ac:dyDescent="0.3">
      <c r="A258" s="65" t="s">
        <v>1774</v>
      </c>
      <c r="B258" s="233" t="s">
        <v>1537</v>
      </c>
      <c r="C258" s="233" t="s">
        <v>1541</v>
      </c>
      <c r="D258" s="234" t="s">
        <v>734</v>
      </c>
      <c r="E258" s="235">
        <f t="shared" si="15"/>
        <v>810</v>
      </c>
      <c r="F258" s="233" t="s">
        <v>52</v>
      </c>
      <c r="G258" s="69">
        <v>0</v>
      </c>
      <c r="H258" s="233" t="s">
        <v>52</v>
      </c>
      <c r="I258" s="69">
        <v>0</v>
      </c>
      <c r="J258" s="233" t="s">
        <v>52</v>
      </c>
      <c r="K258" s="69">
        <v>0</v>
      </c>
      <c r="L258" s="233" t="s">
        <v>52</v>
      </c>
      <c r="M258" s="98">
        <v>610</v>
      </c>
      <c r="N258" s="233" t="s">
        <v>52</v>
      </c>
      <c r="O258" s="98">
        <f t="shared" si="11"/>
        <v>810</v>
      </c>
      <c r="P258" s="69">
        <v>0</v>
      </c>
      <c r="Q258" s="69">
        <v>0</v>
      </c>
      <c r="R258" s="69">
        <v>0</v>
      </c>
      <c r="S258" s="69">
        <v>0</v>
      </c>
      <c r="T258" s="69">
        <v>0</v>
      </c>
      <c r="U258" s="69">
        <v>0</v>
      </c>
      <c r="V258" s="69">
        <v>0</v>
      </c>
      <c r="W258" s="233" t="s">
        <v>2736</v>
      </c>
      <c r="X258" s="233" t="s">
        <v>52</v>
      </c>
      <c r="Y258" s="66" t="s">
        <v>52</v>
      </c>
      <c r="Z258" s="66" t="s">
        <v>52</v>
      </c>
      <c r="AA258" s="67"/>
      <c r="AB258" s="66" t="s">
        <v>52</v>
      </c>
    </row>
    <row r="259" spans="1:28" ht="29.45" customHeight="1" x14ac:dyDescent="0.3">
      <c r="A259" s="65" t="s">
        <v>1796</v>
      </c>
      <c r="B259" s="233" t="s">
        <v>1398</v>
      </c>
      <c r="C259" s="233" t="s">
        <v>1399</v>
      </c>
      <c r="D259" s="234" t="s">
        <v>176</v>
      </c>
      <c r="E259" s="235">
        <f t="shared" ref="E259:E273" si="16">E139</f>
        <v>2720500</v>
      </c>
      <c r="F259" s="233" t="s">
        <v>52</v>
      </c>
      <c r="G259" s="69">
        <v>0</v>
      </c>
      <c r="H259" s="233" t="s">
        <v>52</v>
      </c>
      <c r="I259" s="69">
        <v>0</v>
      </c>
      <c r="J259" s="233" t="s">
        <v>52</v>
      </c>
      <c r="K259" s="69">
        <v>0</v>
      </c>
      <c r="L259" s="233" t="s">
        <v>52</v>
      </c>
      <c r="M259" s="98">
        <v>2958542</v>
      </c>
      <c r="N259" s="233" t="s">
        <v>52</v>
      </c>
      <c r="O259" s="98">
        <f t="shared" si="11"/>
        <v>2720500</v>
      </c>
      <c r="P259" s="69">
        <v>0</v>
      </c>
      <c r="Q259" s="69">
        <v>0</v>
      </c>
      <c r="R259" s="69">
        <v>0</v>
      </c>
      <c r="S259" s="69">
        <v>0</v>
      </c>
      <c r="T259" s="69">
        <v>0</v>
      </c>
      <c r="U259" s="69">
        <v>0</v>
      </c>
      <c r="V259" s="69">
        <v>0</v>
      </c>
      <c r="W259" s="233" t="s">
        <v>2737</v>
      </c>
      <c r="X259" s="233" t="s">
        <v>52</v>
      </c>
      <c r="Y259" s="66" t="s">
        <v>52</v>
      </c>
      <c r="Z259" s="66" t="s">
        <v>52</v>
      </c>
      <c r="AA259" s="67"/>
      <c r="AB259" s="66" t="s">
        <v>52</v>
      </c>
    </row>
    <row r="260" spans="1:28" ht="29.45" customHeight="1" x14ac:dyDescent="0.3">
      <c r="A260" s="65" t="s">
        <v>1798</v>
      </c>
      <c r="B260" s="233" t="s">
        <v>1402</v>
      </c>
      <c r="C260" s="233" t="s">
        <v>52</v>
      </c>
      <c r="D260" s="234" t="s">
        <v>137</v>
      </c>
      <c r="E260" s="235">
        <f t="shared" si="16"/>
        <v>39500</v>
      </c>
      <c r="F260" s="233" t="s">
        <v>52</v>
      </c>
      <c r="G260" s="69">
        <v>0</v>
      </c>
      <c r="H260" s="233" t="s">
        <v>52</v>
      </c>
      <c r="I260" s="69">
        <v>0</v>
      </c>
      <c r="J260" s="233" t="s">
        <v>52</v>
      </c>
      <c r="K260" s="69">
        <v>0</v>
      </c>
      <c r="L260" s="233" t="s">
        <v>52</v>
      </c>
      <c r="M260" s="98">
        <v>39500</v>
      </c>
      <c r="N260" s="233" t="s">
        <v>52</v>
      </c>
      <c r="O260" s="98">
        <f t="shared" ref="O260:O273" si="17">E260</f>
        <v>39500</v>
      </c>
      <c r="P260" s="69">
        <v>0</v>
      </c>
      <c r="Q260" s="69">
        <v>0</v>
      </c>
      <c r="R260" s="69">
        <v>0</v>
      </c>
      <c r="S260" s="69">
        <v>0</v>
      </c>
      <c r="T260" s="69">
        <v>0</v>
      </c>
      <c r="U260" s="69">
        <v>0</v>
      </c>
      <c r="V260" s="69">
        <v>0</v>
      </c>
      <c r="W260" s="233" t="s">
        <v>2738</v>
      </c>
      <c r="X260" s="233" t="s">
        <v>52</v>
      </c>
      <c r="Y260" s="66" t="s">
        <v>52</v>
      </c>
      <c r="Z260" s="66" t="s">
        <v>52</v>
      </c>
      <c r="AA260" s="67"/>
      <c r="AB260" s="66" t="s">
        <v>52</v>
      </c>
    </row>
    <row r="261" spans="1:28" ht="29.45" customHeight="1" x14ac:dyDescent="0.3">
      <c r="A261" s="65" t="s">
        <v>1800</v>
      </c>
      <c r="B261" s="233" t="s">
        <v>1405</v>
      </c>
      <c r="C261" s="233" t="s">
        <v>1406</v>
      </c>
      <c r="D261" s="234" t="s">
        <v>137</v>
      </c>
      <c r="E261" s="235">
        <f t="shared" si="16"/>
        <v>5690</v>
      </c>
      <c r="F261" s="233" t="s">
        <v>52</v>
      </c>
      <c r="G261" s="69">
        <v>0</v>
      </c>
      <c r="H261" s="233" t="s">
        <v>52</v>
      </c>
      <c r="I261" s="69">
        <v>0</v>
      </c>
      <c r="J261" s="233" t="s">
        <v>52</v>
      </c>
      <c r="K261" s="69">
        <v>0</v>
      </c>
      <c r="L261" s="233" t="s">
        <v>52</v>
      </c>
      <c r="M261" s="98">
        <v>5690</v>
      </c>
      <c r="N261" s="233" t="s">
        <v>52</v>
      </c>
      <c r="O261" s="98">
        <f t="shared" si="17"/>
        <v>5690</v>
      </c>
      <c r="P261" s="69">
        <v>0</v>
      </c>
      <c r="Q261" s="69">
        <v>0</v>
      </c>
      <c r="R261" s="69">
        <v>0</v>
      </c>
      <c r="S261" s="69">
        <v>0</v>
      </c>
      <c r="T261" s="69">
        <v>0</v>
      </c>
      <c r="U261" s="69">
        <v>0</v>
      </c>
      <c r="V261" s="69">
        <v>0</v>
      </c>
      <c r="W261" s="233" t="s">
        <v>2739</v>
      </c>
      <c r="X261" s="233" t="s">
        <v>52</v>
      </c>
      <c r="Y261" s="66" t="s">
        <v>52</v>
      </c>
      <c r="Z261" s="66" t="s">
        <v>52</v>
      </c>
      <c r="AA261" s="67"/>
      <c r="AB261" s="66" t="s">
        <v>52</v>
      </c>
    </row>
    <row r="262" spans="1:28" ht="29.45" customHeight="1" x14ac:dyDescent="0.3">
      <c r="A262" s="65" t="s">
        <v>1802</v>
      </c>
      <c r="B262" s="233" t="s">
        <v>1409</v>
      </c>
      <c r="C262" s="233" t="s">
        <v>52</v>
      </c>
      <c r="D262" s="234" t="s">
        <v>137</v>
      </c>
      <c r="E262" s="235">
        <f t="shared" si="16"/>
        <v>10000</v>
      </c>
      <c r="F262" s="233" t="s">
        <v>52</v>
      </c>
      <c r="G262" s="69">
        <v>0</v>
      </c>
      <c r="H262" s="233" t="s">
        <v>52</v>
      </c>
      <c r="I262" s="69">
        <v>0</v>
      </c>
      <c r="J262" s="233" t="s">
        <v>52</v>
      </c>
      <c r="K262" s="69">
        <v>0</v>
      </c>
      <c r="L262" s="233" t="s">
        <v>52</v>
      </c>
      <c r="M262" s="98">
        <v>61220</v>
      </c>
      <c r="N262" s="233" t="s">
        <v>52</v>
      </c>
      <c r="O262" s="98">
        <f t="shared" si="17"/>
        <v>10000</v>
      </c>
      <c r="P262" s="69">
        <v>0</v>
      </c>
      <c r="Q262" s="69">
        <v>0</v>
      </c>
      <c r="R262" s="69">
        <v>0</v>
      </c>
      <c r="S262" s="69">
        <v>0</v>
      </c>
      <c r="T262" s="69">
        <v>0</v>
      </c>
      <c r="U262" s="69">
        <v>0</v>
      </c>
      <c r="V262" s="69">
        <v>0</v>
      </c>
      <c r="W262" s="233" t="s">
        <v>2740</v>
      </c>
      <c r="X262" s="233" t="s">
        <v>52</v>
      </c>
      <c r="Y262" s="66" t="s">
        <v>52</v>
      </c>
      <c r="Z262" s="66" t="s">
        <v>52</v>
      </c>
      <c r="AA262" s="67"/>
      <c r="AB262" s="66" t="s">
        <v>52</v>
      </c>
    </row>
    <row r="263" spans="1:28" ht="29.45" customHeight="1" x14ac:dyDescent="0.3">
      <c r="A263" s="65" t="s">
        <v>1804</v>
      </c>
      <c r="B263" s="233" t="s">
        <v>1412</v>
      </c>
      <c r="C263" s="233" t="s">
        <v>1413</v>
      </c>
      <c r="D263" s="234" t="s">
        <v>137</v>
      </c>
      <c r="E263" s="235">
        <f t="shared" si="16"/>
        <v>5690</v>
      </c>
      <c r="F263" s="233" t="s">
        <v>52</v>
      </c>
      <c r="G263" s="69">
        <v>0</v>
      </c>
      <c r="H263" s="233" t="s">
        <v>52</v>
      </c>
      <c r="I263" s="69">
        <v>0</v>
      </c>
      <c r="J263" s="233" t="s">
        <v>52</v>
      </c>
      <c r="K263" s="69">
        <v>0</v>
      </c>
      <c r="L263" s="233" t="s">
        <v>52</v>
      </c>
      <c r="M263" s="98">
        <v>5690</v>
      </c>
      <c r="N263" s="233" t="s">
        <v>52</v>
      </c>
      <c r="O263" s="98">
        <f t="shared" si="17"/>
        <v>5690</v>
      </c>
      <c r="P263" s="69">
        <v>0</v>
      </c>
      <c r="Q263" s="69">
        <v>0</v>
      </c>
      <c r="R263" s="69">
        <v>0</v>
      </c>
      <c r="S263" s="69">
        <v>0</v>
      </c>
      <c r="T263" s="69">
        <v>0</v>
      </c>
      <c r="U263" s="69">
        <v>0</v>
      </c>
      <c r="V263" s="69">
        <v>0</v>
      </c>
      <c r="W263" s="233" t="s">
        <v>2741</v>
      </c>
      <c r="X263" s="233" t="s">
        <v>52</v>
      </c>
      <c r="Y263" s="66" t="s">
        <v>52</v>
      </c>
      <c r="Z263" s="66" t="s">
        <v>52</v>
      </c>
      <c r="AA263" s="67"/>
      <c r="AB263" s="66" t="s">
        <v>52</v>
      </c>
    </row>
    <row r="264" spans="1:28" ht="29.45" customHeight="1" x14ac:dyDescent="0.3">
      <c r="A264" s="65" t="s">
        <v>1806</v>
      </c>
      <c r="B264" s="233" t="s">
        <v>1416</v>
      </c>
      <c r="C264" s="233" t="s">
        <v>1417</v>
      </c>
      <c r="D264" s="234" t="s">
        <v>137</v>
      </c>
      <c r="E264" s="235">
        <f t="shared" si="16"/>
        <v>36000</v>
      </c>
      <c r="F264" s="233" t="s">
        <v>52</v>
      </c>
      <c r="G264" s="69">
        <v>0</v>
      </c>
      <c r="H264" s="233" t="s">
        <v>52</v>
      </c>
      <c r="I264" s="69">
        <v>0</v>
      </c>
      <c r="J264" s="233" t="s">
        <v>52</v>
      </c>
      <c r="K264" s="69">
        <v>0</v>
      </c>
      <c r="L264" s="233" t="s">
        <v>52</v>
      </c>
      <c r="M264" s="98">
        <v>10600</v>
      </c>
      <c r="N264" s="233" t="s">
        <v>52</v>
      </c>
      <c r="O264" s="98">
        <f t="shared" si="17"/>
        <v>36000</v>
      </c>
      <c r="P264" s="69">
        <v>0</v>
      </c>
      <c r="Q264" s="69">
        <v>0</v>
      </c>
      <c r="R264" s="69">
        <v>0</v>
      </c>
      <c r="S264" s="69">
        <v>0</v>
      </c>
      <c r="T264" s="69">
        <v>0</v>
      </c>
      <c r="U264" s="69">
        <v>0</v>
      </c>
      <c r="V264" s="69">
        <v>0</v>
      </c>
      <c r="W264" s="233" t="s">
        <v>2742</v>
      </c>
      <c r="X264" s="233" t="s">
        <v>52</v>
      </c>
      <c r="Y264" s="66" t="s">
        <v>52</v>
      </c>
      <c r="Z264" s="66" t="s">
        <v>52</v>
      </c>
      <c r="AA264" s="67"/>
      <c r="AB264" s="66" t="s">
        <v>52</v>
      </c>
    </row>
    <row r="265" spans="1:28" ht="29.45" customHeight="1" x14ac:dyDescent="0.3">
      <c r="A265" s="65" t="s">
        <v>1808</v>
      </c>
      <c r="B265" s="233" t="s">
        <v>1420</v>
      </c>
      <c r="C265" s="233" t="s">
        <v>1421</v>
      </c>
      <c r="D265" s="234" t="s">
        <v>137</v>
      </c>
      <c r="E265" s="235">
        <f t="shared" si="16"/>
        <v>3000</v>
      </c>
      <c r="F265" s="233" t="s">
        <v>52</v>
      </c>
      <c r="G265" s="69">
        <v>0</v>
      </c>
      <c r="H265" s="233" t="s">
        <v>52</v>
      </c>
      <c r="I265" s="69">
        <v>0</v>
      </c>
      <c r="J265" s="233" t="s">
        <v>52</v>
      </c>
      <c r="K265" s="69">
        <v>0</v>
      </c>
      <c r="L265" s="233" t="s">
        <v>52</v>
      </c>
      <c r="M265" s="98">
        <v>5320</v>
      </c>
      <c r="N265" s="233" t="s">
        <v>52</v>
      </c>
      <c r="O265" s="98">
        <f t="shared" si="17"/>
        <v>3000</v>
      </c>
      <c r="P265" s="69">
        <v>0</v>
      </c>
      <c r="Q265" s="69">
        <v>0</v>
      </c>
      <c r="R265" s="69">
        <v>0</v>
      </c>
      <c r="S265" s="69">
        <v>0</v>
      </c>
      <c r="T265" s="69">
        <v>0</v>
      </c>
      <c r="U265" s="69">
        <v>0</v>
      </c>
      <c r="V265" s="69">
        <v>0</v>
      </c>
      <c r="W265" s="233" t="s">
        <v>2743</v>
      </c>
      <c r="X265" s="233" t="s">
        <v>52</v>
      </c>
      <c r="Y265" s="66" t="s">
        <v>52</v>
      </c>
      <c r="Z265" s="66" t="s">
        <v>52</v>
      </c>
      <c r="AA265" s="67"/>
      <c r="AB265" s="66" t="s">
        <v>52</v>
      </c>
    </row>
    <row r="266" spans="1:28" ht="29.45" customHeight="1" x14ac:dyDescent="0.3">
      <c r="A266" s="65" t="s">
        <v>1810</v>
      </c>
      <c r="B266" s="233" t="s">
        <v>1424</v>
      </c>
      <c r="C266" s="233" t="s">
        <v>1425</v>
      </c>
      <c r="D266" s="234" t="s">
        <v>137</v>
      </c>
      <c r="E266" s="235">
        <f t="shared" si="16"/>
        <v>4100</v>
      </c>
      <c r="F266" s="233" t="s">
        <v>52</v>
      </c>
      <c r="G266" s="69">
        <v>0</v>
      </c>
      <c r="H266" s="233" t="s">
        <v>52</v>
      </c>
      <c r="I266" s="69">
        <v>0</v>
      </c>
      <c r="J266" s="233" t="s">
        <v>52</v>
      </c>
      <c r="K266" s="69">
        <v>0</v>
      </c>
      <c r="L266" s="233" t="s">
        <v>52</v>
      </c>
      <c r="M266" s="98">
        <v>16500</v>
      </c>
      <c r="N266" s="233" t="s">
        <v>52</v>
      </c>
      <c r="O266" s="98">
        <f t="shared" si="17"/>
        <v>4100</v>
      </c>
      <c r="P266" s="69">
        <v>0</v>
      </c>
      <c r="Q266" s="69">
        <v>0</v>
      </c>
      <c r="R266" s="69">
        <v>0</v>
      </c>
      <c r="S266" s="69">
        <v>0</v>
      </c>
      <c r="T266" s="69">
        <v>0</v>
      </c>
      <c r="U266" s="69">
        <v>0</v>
      </c>
      <c r="V266" s="69">
        <v>0</v>
      </c>
      <c r="W266" s="233" t="s">
        <v>2744</v>
      </c>
      <c r="X266" s="233" t="s">
        <v>52</v>
      </c>
      <c r="Y266" s="66" t="s">
        <v>52</v>
      </c>
      <c r="Z266" s="66" t="s">
        <v>52</v>
      </c>
      <c r="AA266" s="67"/>
      <c r="AB266" s="66" t="s">
        <v>52</v>
      </c>
    </row>
    <row r="267" spans="1:28" ht="29.45" customHeight="1" x14ac:dyDescent="0.3">
      <c r="A267" s="65" t="s">
        <v>1812</v>
      </c>
      <c r="B267" s="233" t="s">
        <v>1428</v>
      </c>
      <c r="C267" s="233" t="s">
        <v>1429</v>
      </c>
      <c r="D267" s="234" t="s">
        <v>137</v>
      </c>
      <c r="E267" s="235">
        <f t="shared" si="16"/>
        <v>4500</v>
      </c>
      <c r="F267" s="233" t="s">
        <v>52</v>
      </c>
      <c r="G267" s="69">
        <v>0</v>
      </c>
      <c r="H267" s="233" t="s">
        <v>52</v>
      </c>
      <c r="I267" s="69">
        <v>0</v>
      </c>
      <c r="J267" s="233" t="s">
        <v>52</v>
      </c>
      <c r="K267" s="69">
        <v>0</v>
      </c>
      <c r="L267" s="233" t="s">
        <v>52</v>
      </c>
      <c r="M267" s="98">
        <v>17000</v>
      </c>
      <c r="N267" s="233" t="s">
        <v>52</v>
      </c>
      <c r="O267" s="98">
        <f t="shared" si="17"/>
        <v>4500</v>
      </c>
      <c r="P267" s="69">
        <v>0</v>
      </c>
      <c r="Q267" s="69">
        <v>0</v>
      </c>
      <c r="R267" s="69">
        <v>0</v>
      </c>
      <c r="S267" s="69">
        <v>0</v>
      </c>
      <c r="T267" s="69">
        <v>0</v>
      </c>
      <c r="U267" s="69">
        <v>0</v>
      </c>
      <c r="V267" s="69">
        <v>0</v>
      </c>
      <c r="W267" s="233" t="s">
        <v>2745</v>
      </c>
      <c r="X267" s="233" t="s">
        <v>52</v>
      </c>
      <c r="Y267" s="66" t="s">
        <v>52</v>
      </c>
      <c r="Z267" s="66" t="s">
        <v>52</v>
      </c>
      <c r="AA267" s="67"/>
      <c r="AB267" s="66" t="s">
        <v>52</v>
      </c>
    </row>
    <row r="268" spans="1:28" ht="29.45" customHeight="1" x14ac:dyDescent="0.3">
      <c r="A268" s="65" t="s">
        <v>1814</v>
      </c>
      <c r="B268" s="233" t="s">
        <v>1432</v>
      </c>
      <c r="C268" s="233" t="s">
        <v>1433</v>
      </c>
      <c r="D268" s="234" t="s">
        <v>137</v>
      </c>
      <c r="E268" s="235">
        <f t="shared" si="16"/>
        <v>13970</v>
      </c>
      <c r="F268" s="233" t="s">
        <v>52</v>
      </c>
      <c r="G268" s="69">
        <v>0</v>
      </c>
      <c r="H268" s="233" t="s">
        <v>52</v>
      </c>
      <c r="I268" s="69">
        <v>0</v>
      </c>
      <c r="J268" s="233" t="s">
        <v>52</v>
      </c>
      <c r="K268" s="69">
        <v>0</v>
      </c>
      <c r="L268" s="233" t="s">
        <v>52</v>
      </c>
      <c r="M268" s="98">
        <v>13970</v>
      </c>
      <c r="N268" s="233" t="s">
        <v>52</v>
      </c>
      <c r="O268" s="98">
        <f t="shared" si="17"/>
        <v>13970</v>
      </c>
      <c r="P268" s="69">
        <v>0</v>
      </c>
      <c r="Q268" s="69">
        <v>0</v>
      </c>
      <c r="R268" s="69">
        <v>0</v>
      </c>
      <c r="S268" s="69">
        <v>0</v>
      </c>
      <c r="T268" s="69">
        <v>0</v>
      </c>
      <c r="U268" s="69">
        <v>0</v>
      </c>
      <c r="V268" s="69">
        <v>0</v>
      </c>
      <c r="W268" s="233" t="s">
        <v>2746</v>
      </c>
      <c r="X268" s="233" t="s">
        <v>52</v>
      </c>
      <c r="Y268" s="66" t="s">
        <v>52</v>
      </c>
      <c r="Z268" s="66" t="s">
        <v>52</v>
      </c>
      <c r="AA268" s="67"/>
      <c r="AB268" s="66" t="s">
        <v>52</v>
      </c>
    </row>
    <row r="269" spans="1:28" ht="29.45" customHeight="1" x14ac:dyDescent="0.3">
      <c r="A269" s="65" t="s">
        <v>1816</v>
      </c>
      <c r="B269" s="233" t="s">
        <v>1436</v>
      </c>
      <c r="C269" s="233" t="s">
        <v>1437</v>
      </c>
      <c r="D269" s="234" t="s">
        <v>137</v>
      </c>
      <c r="E269" s="235">
        <f t="shared" si="16"/>
        <v>15970</v>
      </c>
      <c r="F269" s="233" t="s">
        <v>52</v>
      </c>
      <c r="G269" s="69">
        <v>0</v>
      </c>
      <c r="H269" s="233" t="s">
        <v>52</v>
      </c>
      <c r="I269" s="69">
        <v>0</v>
      </c>
      <c r="J269" s="233" t="s">
        <v>52</v>
      </c>
      <c r="K269" s="69">
        <v>0</v>
      </c>
      <c r="L269" s="233" t="s">
        <v>52</v>
      </c>
      <c r="M269" s="98">
        <v>15970</v>
      </c>
      <c r="N269" s="233" t="s">
        <v>52</v>
      </c>
      <c r="O269" s="98">
        <f t="shared" si="17"/>
        <v>15970</v>
      </c>
      <c r="P269" s="69">
        <v>0</v>
      </c>
      <c r="Q269" s="69">
        <v>0</v>
      </c>
      <c r="R269" s="69">
        <v>0</v>
      </c>
      <c r="S269" s="69">
        <v>0</v>
      </c>
      <c r="T269" s="69">
        <v>0</v>
      </c>
      <c r="U269" s="69">
        <v>0</v>
      </c>
      <c r="V269" s="69">
        <v>0</v>
      </c>
      <c r="W269" s="233" t="s">
        <v>2747</v>
      </c>
      <c r="X269" s="233" t="s">
        <v>52</v>
      </c>
      <c r="Y269" s="66" t="s">
        <v>52</v>
      </c>
      <c r="Z269" s="66" t="s">
        <v>52</v>
      </c>
      <c r="AA269" s="67"/>
      <c r="AB269" s="66" t="s">
        <v>52</v>
      </c>
    </row>
    <row r="270" spans="1:28" ht="29.45" customHeight="1" x14ac:dyDescent="0.3">
      <c r="A270" s="65" t="s">
        <v>1818</v>
      </c>
      <c r="B270" s="233" t="s">
        <v>1440</v>
      </c>
      <c r="C270" s="233" t="s">
        <v>1441</v>
      </c>
      <c r="D270" s="234" t="s">
        <v>137</v>
      </c>
      <c r="E270" s="235">
        <f t="shared" si="16"/>
        <v>2567</v>
      </c>
      <c r="F270" s="233" t="s">
        <v>52</v>
      </c>
      <c r="G270" s="69">
        <v>0</v>
      </c>
      <c r="H270" s="233" t="s">
        <v>52</v>
      </c>
      <c r="I270" s="69">
        <v>0</v>
      </c>
      <c r="J270" s="233" t="s">
        <v>52</v>
      </c>
      <c r="K270" s="69">
        <v>0</v>
      </c>
      <c r="L270" s="233" t="s">
        <v>52</v>
      </c>
      <c r="M270" s="98">
        <v>2090</v>
      </c>
      <c r="N270" s="233" t="s">
        <v>52</v>
      </c>
      <c r="O270" s="98">
        <f t="shared" si="17"/>
        <v>2567</v>
      </c>
      <c r="P270" s="69">
        <v>0</v>
      </c>
      <c r="Q270" s="69">
        <v>0</v>
      </c>
      <c r="R270" s="69">
        <v>0</v>
      </c>
      <c r="S270" s="69">
        <v>0</v>
      </c>
      <c r="T270" s="69">
        <v>0</v>
      </c>
      <c r="U270" s="69">
        <v>0</v>
      </c>
      <c r="V270" s="69">
        <v>0</v>
      </c>
      <c r="W270" s="233" t="s">
        <v>2748</v>
      </c>
      <c r="X270" s="233" t="s">
        <v>52</v>
      </c>
      <c r="Y270" s="66" t="s">
        <v>52</v>
      </c>
      <c r="Z270" s="66" t="s">
        <v>52</v>
      </c>
      <c r="AA270" s="67"/>
      <c r="AB270" s="66" t="s">
        <v>52</v>
      </c>
    </row>
    <row r="271" spans="1:28" ht="29.45" customHeight="1" x14ac:dyDescent="0.3">
      <c r="A271" s="65" t="s">
        <v>1820</v>
      </c>
      <c r="B271" s="233" t="s">
        <v>1444</v>
      </c>
      <c r="C271" s="233" t="s">
        <v>1462</v>
      </c>
      <c r="D271" s="234" t="s">
        <v>734</v>
      </c>
      <c r="E271" s="235">
        <f t="shared" si="16"/>
        <v>43165</v>
      </c>
      <c r="F271" s="233" t="s">
        <v>52</v>
      </c>
      <c r="G271" s="69">
        <v>0</v>
      </c>
      <c r="H271" s="233" t="s">
        <v>52</v>
      </c>
      <c r="I271" s="69">
        <v>0</v>
      </c>
      <c r="J271" s="233" t="s">
        <v>52</v>
      </c>
      <c r="K271" s="69">
        <v>0</v>
      </c>
      <c r="L271" s="233" t="s">
        <v>52</v>
      </c>
      <c r="M271" s="98">
        <v>18503</v>
      </c>
      <c r="N271" s="233" t="s">
        <v>52</v>
      </c>
      <c r="O271" s="98">
        <f t="shared" si="17"/>
        <v>43165</v>
      </c>
      <c r="P271" s="69">
        <v>0</v>
      </c>
      <c r="Q271" s="69">
        <v>0</v>
      </c>
      <c r="R271" s="69">
        <v>0</v>
      </c>
      <c r="S271" s="69">
        <v>0</v>
      </c>
      <c r="T271" s="69">
        <v>0</v>
      </c>
      <c r="U271" s="69">
        <v>0</v>
      </c>
      <c r="V271" s="69">
        <v>0</v>
      </c>
      <c r="W271" s="233" t="s">
        <v>2749</v>
      </c>
      <c r="X271" s="233" t="s">
        <v>52</v>
      </c>
      <c r="Y271" s="66" t="s">
        <v>52</v>
      </c>
      <c r="Z271" s="66" t="s">
        <v>52</v>
      </c>
      <c r="AA271" s="67"/>
      <c r="AB271" s="66" t="s">
        <v>52</v>
      </c>
    </row>
    <row r="272" spans="1:28" ht="29.45" customHeight="1" x14ac:dyDescent="0.3">
      <c r="A272" s="65" t="s">
        <v>1822</v>
      </c>
      <c r="B272" s="233" t="s">
        <v>1448</v>
      </c>
      <c r="C272" s="233" t="s">
        <v>1449</v>
      </c>
      <c r="D272" s="234" t="s">
        <v>734</v>
      </c>
      <c r="E272" s="235">
        <f t="shared" si="16"/>
        <v>7000</v>
      </c>
      <c r="F272" s="233" t="s">
        <v>52</v>
      </c>
      <c r="G272" s="69">
        <v>0</v>
      </c>
      <c r="H272" s="233" t="s">
        <v>52</v>
      </c>
      <c r="I272" s="69">
        <v>0</v>
      </c>
      <c r="J272" s="233" t="s">
        <v>52</v>
      </c>
      <c r="K272" s="69">
        <v>0</v>
      </c>
      <c r="L272" s="233" t="s">
        <v>52</v>
      </c>
      <c r="M272" s="98">
        <v>1485</v>
      </c>
      <c r="N272" s="233" t="s">
        <v>52</v>
      </c>
      <c r="O272" s="98">
        <f t="shared" si="17"/>
        <v>7000</v>
      </c>
      <c r="P272" s="69">
        <v>0</v>
      </c>
      <c r="Q272" s="69">
        <v>0</v>
      </c>
      <c r="R272" s="69">
        <v>0</v>
      </c>
      <c r="S272" s="69">
        <v>0</v>
      </c>
      <c r="T272" s="69">
        <v>0</v>
      </c>
      <c r="U272" s="69">
        <v>0</v>
      </c>
      <c r="V272" s="69">
        <v>0</v>
      </c>
      <c r="W272" s="233" t="s">
        <v>2750</v>
      </c>
      <c r="X272" s="233" t="s">
        <v>52</v>
      </c>
      <c r="Y272" s="66" t="s">
        <v>52</v>
      </c>
      <c r="Z272" s="66" t="s">
        <v>52</v>
      </c>
      <c r="AA272" s="67"/>
      <c r="AB272" s="66" t="s">
        <v>52</v>
      </c>
    </row>
    <row r="273" spans="1:28" ht="29.45" customHeight="1" x14ac:dyDescent="0.3">
      <c r="A273" s="65" t="s">
        <v>1824</v>
      </c>
      <c r="B273" s="233" t="s">
        <v>1452</v>
      </c>
      <c r="C273" s="233" t="s">
        <v>1453</v>
      </c>
      <c r="D273" s="234" t="s">
        <v>1454</v>
      </c>
      <c r="E273" s="235">
        <f t="shared" si="16"/>
        <v>2100</v>
      </c>
      <c r="F273" s="233" t="s">
        <v>52</v>
      </c>
      <c r="G273" s="69">
        <v>0</v>
      </c>
      <c r="H273" s="233" t="s">
        <v>52</v>
      </c>
      <c r="I273" s="69">
        <v>0</v>
      </c>
      <c r="J273" s="233" t="s">
        <v>52</v>
      </c>
      <c r="K273" s="69">
        <v>0</v>
      </c>
      <c r="L273" s="233" t="s">
        <v>52</v>
      </c>
      <c r="M273" s="98">
        <v>1980</v>
      </c>
      <c r="N273" s="233" t="s">
        <v>52</v>
      </c>
      <c r="O273" s="98">
        <f t="shared" si="17"/>
        <v>2100</v>
      </c>
      <c r="P273" s="69">
        <v>0</v>
      </c>
      <c r="Q273" s="69">
        <v>0</v>
      </c>
      <c r="R273" s="69">
        <v>0</v>
      </c>
      <c r="S273" s="69">
        <v>0</v>
      </c>
      <c r="T273" s="69">
        <v>0</v>
      </c>
      <c r="U273" s="69">
        <v>0</v>
      </c>
      <c r="V273" s="69">
        <v>0</v>
      </c>
      <c r="W273" s="233" t="s">
        <v>2751</v>
      </c>
      <c r="X273" s="233" t="s">
        <v>52</v>
      </c>
      <c r="Y273" s="66" t="s">
        <v>52</v>
      </c>
      <c r="Z273" s="66" t="s">
        <v>52</v>
      </c>
      <c r="AA273" s="67"/>
      <c r="AB273" s="66" t="s">
        <v>52</v>
      </c>
    </row>
    <row r="274" spans="1:28" ht="29.45" customHeight="1" x14ac:dyDescent="0.3">
      <c r="A274" s="65" t="s">
        <v>1826</v>
      </c>
      <c r="B274" s="233" t="s">
        <v>1457</v>
      </c>
      <c r="C274" s="233" t="s">
        <v>1703</v>
      </c>
      <c r="D274" s="234" t="s">
        <v>143</v>
      </c>
      <c r="E274" s="235">
        <v>0</v>
      </c>
      <c r="F274" s="233" t="s">
        <v>52</v>
      </c>
      <c r="G274" s="69">
        <v>0</v>
      </c>
      <c r="H274" s="233" t="s">
        <v>52</v>
      </c>
      <c r="I274" s="69">
        <v>0</v>
      </c>
      <c r="J274" s="233" t="s">
        <v>52</v>
      </c>
      <c r="K274" s="69">
        <v>0</v>
      </c>
      <c r="L274" s="233" t="s">
        <v>52</v>
      </c>
      <c r="M274" s="98">
        <v>0</v>
      </c>
      <c r="N274" s="233" t="s">
        <v>52</v>
      </c>
      <c r="O274" s="98">
        <v>0</v>
      </c>
      <c r="P274" s="69">
        <v>0</v>
      </c>
      <c r="Q274" s="69">
        <v>0</v>
      </c>
      <c r="R274" s="69">
        <v>0</v>
      </c>
      <c r="S274" s="69">
        <v>0</v>
      </c>
      <c r="T274" s="69">
        <v>0</v>
      </c>
      <c r="U274" s="69">
        <v>0</v>
      </c>
      <c r="V274" s="69">
        <v>0</v>
      </c>
      <c r="W274" s="233" t="s">
        <v>2752</v>
      </c>
      <c r="X274" s="233" t="s">
        <v>52</v>
      </c>
      <c r="Y274" s="66" t="s">
        <v>52</v>
      </c>
      <c r="Z274" s="66" t="s">
        <v>52</v>
      </c>
      <c r="AA274" s="67"/>
      <c r="AB274" s="66" t="s">
        <v>52</v>
      </c>
    </row>
    <row r="275" spans="1:28" ht="29.45" customHeight="1" x14ac:dyDescent="0.3">
      <c r="A275" s="65" t="s">
        <v>1828</v>
      </c>
      <c r="B275" s="233" t="s">
        <v>1461</v>
      </c>
      <c r="C275" s="233" t="s">
        <v>1462</v>
      </c>
      <c r="D275" s="234" t="s">
        <v>734</v>
      </c>
      <c r="E275" s="235">
        <v>0</v>
      </c>
      <c r="F275" s="233" t="s">
        <v>52</v>
      </c>
      <c r="G275" s="69">
        <v>0</v>
      </c>
      <c r="H275" s="233" t="s">
        <v>52</v>
      </c>
      <c r="I275" s="69">
        <v>0</v>
      </c>
      <c r="J275" s="233" t="s">
        <v>52</v>
      </c>
      <c r="K275" s="69">
        <v>0</v>
      </c>
      <c r="L275" s="233" t="s">
        <v>52</v>
      </c>
      <c r="M275" s="98">
        <v>18503</v>
      </c>
      <c r="N275" s="233" t="s">
        <v>52</v>
      </c>
      <c r="O275" s="98">
        <f t="shared" ref="O275:O287" si="18">SMALL(E275:M275,COUNTIF(E275:M275,0)+1)</f>
        <v>18503</v>
      </c>
      <c r="P275" s="69">
        <v>0</v>
      </c>
      <c r="Q275" s="69">
        <v>0</v>
      </c>
      <c r="R275" s="69">
        <v>0</v>
      </c>
      <c r="S275" s="69">
        <v>0</v>
      </c>
      <c r="T275" s="69">
        <v>0</v>
      </c>
      <c r="U275" s="69">
        <v>0</v>
      </c>
      <c r="V275" s="69">
        <v>0</v>
      </c>
      <c r="W275" s="233" t="s">
        <v>2753</v>
      </c>
      <c r="X275" s="233" t="s">
        <v>52</v>
      </c>
      <c r="Y275" s="66" t="s">
        <v>52</v>
      </c>
      <c r="Z275" s="66" t="s">
        <v>52</v>
      </c>
      <c r="AA275" s="67"/>
      <c r="AB275" s="66" t="s">
        <v>52</v>
      </c>
    </row>
    <row r="276" spans="1:28" ht="29.45" customHeight="1" x14ac:dyDescent="0.3">
      <c r="A276" s="65" t="s">
        <v>1830</v>
      </c>
      <c r="B276" s="233" t="s">
        <v>1465</v>
      </c>
      <c r="C276" s="233" t="s">
        <v>1466</v>
      </c>
      <c r="D276" s="234" t="s">
        <v>734</v>
      </c>
      <c r="E276" s="235">
        <f>E156</f>
        <v>13127</v>
      </c>
      <c r="F276" s="233" t="s">
        <v>52</v>
      </c>
      <c r="G276" s="69">
        <v>0</v>
      </c>
      <c r="H276" s="233" t="s">
        <v>52</v>
      </c>
      <c r="I276" s="69">
        <v>0</v>
      </c>
      <c r="J276" s="233" t="s">
        <v>52</v>
      </c>
      <c r="K276" s="69">
        <v>0</v>
      </c>
      <c r="L276" s="233" t="s">
        <v>52</v>
      </c>
      <c r="M276" s="98">
        <v>8923</v>
      </c>
      <c r="N276" s="233" t="s">
        <v>52</v>
      </c>
      <c r="O276" s="98">
        <f t="shared" ref="O276" si="19">E276</f>
        <v>13127</v>
      </c>
      <c r="P276" s="69">
        <v>0</v>
      </c>
      <c r="Q276" s="69">
        <v>0</v>
      </c>
      <c r="R276" s="69">
        <v>0</v>
      </c>
      <c r="S276" s="69">
        <v>0</v>
      </c>
      <c r="T276" s="69">
        <v>0</v>
      </c>
      <c r="U276" s="69">
        <v>0</v>
      </c>
      <c r="V276" s="69">
        <v>0</v>
      </c>
      <c r="W276" s="233" t="s">
        <v>2754</v>
      </c>
      <c r="X276" s="233" t="s">
        <v>52</v>
      </c>
      <c r="Y276" s="66" t="s">
        <v>52</v>
      </c>
      <c r="Z276" s="66" t="s">
        <v>52</v>
      </c>
      <c r="AA276" s="67"/>
      <c r="AB276" s="66" t="s">
        <v>52</v>
      </c>
    </row>
    <row r="277" spans="1:28" ht="29.45" customHeight="1" x14ac:dyDescent="0.3">
      <c r="A277" s="65" t="s">
        <v>1832</v>
      </c>
      <c r="B277" s="233" t="s">
        <v>1469</v>
      </c>
      <c r="C277" s="233" t="s">
        <v>1470</v>
      </c>
      <c r="D277" s="234" t="s">
        <v>137</v>
      </c>
      <c r="E277" s="235">
        <v>0</v>
      </c>
      <c r="F277" s="233" t="s">
        <v>52</v>
      </c>
      <c r="G277" s="69">
        <v>0</v>
      </c>
      <c r="H277" s="233" t="s">
        <v>52</v>
      </c>
      <c r="I277" s="69">
        <v>0</v>
      </c>
      <c r="J277" s="233" t="s">
        <v>52</v>
      </c>
      <c r="K277" s="69">
        <v>0</v>
      </c>
      <c r="L277" s="233" t="s">
        <v>52</v>
      </c>
      <c r="M277" s="98">
        <v>7340</v>
      </c>
      <c r="N277" s="233" t="s">
        <v>52</v>
      </c>
      <c r="O277" s="98">
        <f t="shared" si="18"/>
        <v>7340</v>
      </c>
      <c r="P277" s="69">
        <v>0</v>
      </c>
      <c r="Q277" s="69">
        <v>0</v>
      </c>
      <c r="R277" s="69">
        <v>0</v>
      </c>
      <c r="S277" s="69">
        <v>0</v>
      </c>
      <c r="T277" s="69">
        <v>0</v>
      </c>
      <c r="U277" s="69">
        <v>0</v>
      </c>
      <c r="V277" s="69">
        <v>0</v>
      </c>
      <c r="W277" s="233" t="s">
        <v>2755</v>
      </c>
      <c r="X277" s="233" t="s">
        <v>52</v>
      </c>
      <c r="Y277" s="66" t="s">
        <v>52</v>
      </c>
      <c r="Z277" s="66" t="s">
        <v>52</v>
      </c>
      <c r="AA277" s="67"/>
      <c r="AB277" s="66" t="s">
        <v>52</v>
      </c>
    </row>
    <row r="278" spans="1:28" ht="29.45" customHeight="1" x14ac:dyDescent="0.3">
      <c r="A278" s="65" t="s">
        <v>1834</v>
      </c>
      <c r="B278" s="233" t="str">
        <f>B158</f>
        <v>디지털전력보호감시장치</v>
      </c>
      <c r="C278" s="233" t="str">
        <f>C158</f>
        <v>GIPAM-3000FI급</v>
      </c>
      <c r="D278" s="234" t="s">
        <v>321</v>
      </c>
      <c r="E278" s="235">
        <f>E158</f>
        <v>9180000</v>
      </c>
      <c r="F278" s="233" t="s">
        <v>52</v>
      </c>
      <c r="G278" s="69">
        <v>0</v>
      </c>
      <c r="H278" s="233" t="s">
        <v>52</v>
      </c>
      <c r="I278" s="69">
        <v>0</v>
      </c>
      <c r="J278" s="233" t="s">
        <v>52</v>
      </c>
      <c r="K278" s="69">
        <v>0</v>
      </c>
      <c r="L278" s="233" t="s">
        <v>52</v>
      </c>
      <c r="M278" s="98">
        <v>4991250</v>
      </c>
      <c r="N278" s="233" t="s">
        <v>52</v>
      </c>
      <c r="O278" s="98">
        <f t="shared" ref="O278:O316" si="20">E278</f>
        <v>9180000</v>
      </c>
      <c r="P278" s="69">
        <v>0</v>
      </c>
      <c r="Q278" s="69">
        <v>0</v>
      </c>
      <c r="R278" s="69">
        <v>0</v>
      </c>
      <c r="S278" s="69">
        <v>0</v>
      </c>
      <c r="T278" s="69">
        <v>0</v>
      </c>
      <c r="U278" s="69">
        <v>0</v>
      </c>
      <c r="V278" s="69">
        <v>0</v>
      </c>
      <c r="W278" s="233" t="s">
        <v>2756</v>
      </c>
      <c r="X278" s="233" t="s">
        <v>52</v>
      </c>
      <c r="Y278" s="66" t="s">
        <v>52</v>
      </c>
      <c r="Z278" s="66" t="s">
        <v>52</v>
      </c>
      <c r="AA278" s="67"/>
      <c r="AB278" s="66" t="s">
        <v>52</v>
      </c>
    </row>
    <row r="279" spans="1:28" ht="29.45" customHeight="1" x14ac:dyDescent="0.3">
      <c r="A279" s="65" t="s">
        <v>1836</v>
      </c>
      <c r="B279" s="233" t="s">
        <v>1714</v>
      </c>
      <c r="C279" s="233" t="s">
        <v>1715</v>
      </c>
      <c r="D279" s="234" t="s">
        <v>321</v>
      </c>
      <c r="E279" s="235">
        <f>E236</f>
        <v>1897000</v>
      </c>
      <c r="F279" s="233" t="s">
        <v>52</v>
      </c>
      <c r="G279" s="69">
        <v>0</v>
      </c>
      <c r="H279" s="233" t="s">
        <v>52</v>
      </c>
      <c r="I279" s="69">
        <v>0</v>
      </c>
      <c r="J279" s="233" t="s">
        <v>52</v>
      </c>
      <c r="K279" s="69">
        <v>0</v>
      </c>
      <c r="L279" s="233" t="s">
        <v>52</v>
      </c>
      <c r="M279" s="98">
        <v>2422420</v>
      </c>
      <c r="N279" s="233" t="s">
        <v>52</v>
      </c>
      <c r="O279" s="98">
        <f t="shared" si="20"/>
        <v>1897000</v>
      </c>
      <c r="P279" s="69">
        <v>0</v>
      </c>
      <c r="Q279" s="69">
        <v>0</v>
      </c>
      <c r="R279" s="69">
        <v>0</v>
      </c>
      <c r="S279" s="69">
        <v>0</v>
      </c>
      <c r="T279" s="69">
        <v>0</v>
      </c>
      <c r="U279" s="69">
        <v>0</v>
      </c>
      <c r="V279" s="69">
        <v>0</v>
      </c>
      <c r="W279" s="233" t="s">
        <v>2757</v>
      </c>
      <c r="X279" s="233" t="s">
        <v>52</v>
      </c>
      <c r="Y279" s="66" t="s">
        <v>52</v>
      </c>
      <c r="Z279" s="66" t="s">
        <v>52</v>
      </c>
      <c r="AA279" s="67"/>
      <c r="AB279" s="66" t="s">
        <v>52</v>
      </c>
    </row>
    <row r="280" spans="1:28" ht="29.45" customHeight="1" x14ac:dyDescent="0.3">
      <c r="A280" s="65" t="s">
        <v>1838</v>
      </c>
      <c r="B280" s="233" t="s">
        <v>1475</v>
      </c>
      <c r="C280" s="233" t="s">
        <v>1718</v>
      </c>
      <c r="D280" s="234" t="s">
        <v>321</v>
      </c>
      <c r="E280" s="235">
        <f>E237</f>
        <v>2069000</v>
      </c>
      <c r="F280" s="233" t="s">
        <v>52</v>
      </c>
      <c r="G280" s="69">
        <v>0</v>
      </c>
      <c r="H280" s="233" t="s">
        <v>52</v>
      </c>
      <c r="I280" s="69">
        <v>0</v>
      </c>
      <c r="J280" s="233" t="s">
        <v>52</v>
      </c>
      <c r="K280" s="69">
        <v>0</v>
      </c>
      <c r="L280" s="233" t="s">
        <v>52</v>
      </c>
      <c r="M280" s="98">
        <v>3194000</v>
      </c>
      <c r="N280" s="233" t="s">
        <v>52</v>
      </c>
      <c r="O280" s="98">
        <f t="shared" si="20"/>
        <v>2069000</v>
      </c>
      <c r="P280" s="69">
        <v>0</v>
      </c>
      <c r="Q280" s="69">
        <v>0</v>
      </c>
      <c r="R280" s="69">
        <v>0</v>
      </c>
      <c r="S280" s="69">
        <v>0</v>
      </c>
      <c r="T280" s="69">
        <v>0</v>
      </c>
      <c r="U280" s="69">
        <v>0</v>
      </c>
      <c r="V280" s="69">
        <v>0</v>
      </c>
      <c r="W280" s="233" t="s">
        <v>2758</v>
      </c>
      <c r="X280" s="233" t="s">
        <v>52</v>
      </c>
      <c r="Y280" s="66" t="s">
        <v>52</v>
      </c>
      <c r="Z280" s="66" t="s">
        <v>52</v>
      </c>
      <c r="AA280" s="67"/>
      <c r="AB280" s="66" t="s">
        <v>52</v>
      </c>
    </row>
    <row r="281" spans="1:28" ht="29.45" customHeight="1" x14ac:dyDescent="0.3">
      <c r="A281" s="65" t="s">
        <v>1840</v>
      </c>
      <c r="B281" s="233" t="s">
        <v>1721</v>
      </c>
      <c r="C281" s="233" t="s">
        <v>1722</v>
      </c>
      <c r="D281" s="234" t="s">
        <v>137</v>
      </c>
      <c r="E281" s="235">
        <f>E238</f>
        <v>230000</v>
      </c>
      <c r="F281" s="233" t="s">
        <v>52</v>
      </c>
      <c r="G281" s="69">
        <v>0</v>
      </c>
      <c r="H281" s="233" t="s">
        <v>52</v>
      </c>
      <c r="I281" s="69">
        <v>0</v>
      </c>
      <c r="J281" s="233" t="s">
        <v>52</v>
      </c>
      <c r="K281" s="69">
        <v>0</v>
      </c>
      <c r="L281" s="233" t="s">
        <v>52</v>
      </c>
      <c r="M281" s="98">
        <v>280320</v>
      </c>
      <c r="N281" s="233" t="s">
        <v>52</v>
      </c>
      <c r="O281" s="98">
        <f t="shared" si="20"/>
        <v>230000</v>
      </c>
      <c r="P281" s="69">
        <v>0</v>
      </c>
      <c r="Q281" s="69">
        <v>0</v>
      </c>
      <c r="R281" s="69">
        <v>0</v>
      </c>
      <c r="S281" s="69">
        <v>0</v>
      </c>
      <c r="T281" s="69">
        <v>0</v>
      </c>
      <c r="U281" s="69">
        <v>0</v>
      </c>
      <c r="V281" s="69">
        <v>0</v>
      </c>
      <c r="W281" s="233" t="s">
        <v>2759</v>
      </c>
      <c r="X281" s="233" t="s">
        <v>52</v>
      </c>
      <c r="Y281" s="66" t="s">
        <v>52</v>
      </c>
      <c r="Z281" s="66" t="s">
        <v>52</v>
      </c>
      <c r="AA281" s="67"/>
      <c r="AB281" s="66" t="s">
        <v>52</v>
      </c>
    </row>
    <row r="282" spans="1:28" ht="29.45" customHeight="1" x14ac:dyDescent="0.3">
      <c r="A282" s="65" t="s">
        <v>1842</v>
      </c>
      <c r="B282" s="233" t="s">
        <v>1483</v>
      </c>
      <c r="C282" s="233" t="s">
        <v>1725</v>
      </c>
      <c r="D282" s="234" t="s">
        <v>137</v>
      </c>
      <c r="E282" s="235">
        <f>E161</f>
        <v>180000</v>
      </c>
      <c r="F282" s="233" t="s">
        <v>52</v>
      </c>
      <c r="G282" s="69">
        <v>0</v>
      </c>
      <c r="H282" s="233" t="s">
        <v>52</v>
      </c>
      <c r="I282" s="69">
        <v>0</v>
      </c>
      <c r="J282" s="233" t="s">
        <v>52</v>
      </c>
      <c r="K282" s="69">
        <v>0</v>
      </c>
      <c r="L282" s="233" t="s">
        <v>52</v>
      </c>
      <c r="M282" s="98">
        <v>137090</v>
      </c>
      <c r="N282" s="233" t="s">
        <v>52</v>
      </c>
      <c r="O282" s="98">
        <f t="shared" si="20"/>
        <v>180000</v>
      </c>
      <c r="P282" s="69">
        <v>0</v>
      </c>
      <c r="Q282" s="69">
        <v>0</v>
      </c>
      <c r="R282" s="69">
        <v>0</v>
      </c>
      <c r="S282" s="69">
        <v>0</v>
      </c>
      <c r="T282" s="69">
        <v>0</v>
      </c>
      <c r="U282" s="69">
        <v>0</v>
      </c>
      <c r="V282" s="69">
        <v>0</v>
      </c>
      <c r="W282" s="233" t="s">
        <v>2760</v>
      </c>
      <c r="X282" s="233" t="s">
        <v>52</v>
      </c>
      <c r="Y282" s="66" t="s">
        <v>52</v>
      </c>
      <c r="Z282" s="66" t="s">
        <v>52</v>
      </c>
      <c r="AA282" s="67"/>
      <c r="AB282" s="66" t="s">
        <v>52</v>
      </c>
    </row>
    <row r="283" spans="1:28" ht="29.45" customHeight="1" x14ac:dyDescent="0.3">
      <c r="A283" s="65" t="s">
        <v>1844</v>
      </c>
      <c r="B283" s="233" t="s">
        <v>1728</v>
      </c>
      <c r="C283" s="233" t="s">
        <v>1729</v>
      </c>
      <c r="D283" s="234" t="s">
        <v>321</v>
      </c>
      <c r="E283" s="235">
        <f>E240</f>
        <v>1776000</v>
      </c>
      <c r="F283" s="233" t="s">
        <v>52</v>
      </c>
      <c r="G283" s="69">
        <v>0</v>
      </c>
      <c r="H283" s="233" t="s">
        <v>52</v>
      </c>
      <c r="I283" s="69">
        <v>0</v>
      </c>
      <c r="J283" s="233" t="s">
        <v>52</v>
      </c>
      <c r="K283" s="69">
        <v>0</v>
      </c>
      <c r="L283" s="233" t="s">
        <v>52</v>
      </c>
      <c r="M283" s="98">
        <v>3477540</v>
      </c>
      <c r="N283" s="233" t="s">
        <v>52</v>
      </c>
      <c r="O283" s="98">
        <f t="shared" si="20"/>
        <v>1776000</v>
      </c>
      <c r="P283" s="69">
        <v>0</v>
      </c>
      <c r="Q283" s="69">
        <v>0</v>
      </c>
      <c r="R283" s="69">
        <v>0</v>
      </c>
      <c r="S283" s="69">
        <v>0</v>
      </c>
      <c r="T283" s="69">
        <v>0</v>
      </c>
      <c r="U283" s="69">
        <v>0</v>
      </c>
      <c r="V283" s="69">
        <v>0</v>
      </c>
      <c r="W283" s="233" t="s">
        <v>2761</v>
      </c>
      <c r="X283" s="233" t="s">
        <v>52</v>
      </c>
      <c r="Y283" s="66" t="s">
        <v>52</v>
      </c>
      <c r="Z283" s="66" t="s">
        <v>52</v>
      </c>
      <c r="AA283" s="67"/>
      <c r="AB283" s="66" t="s">
        <v>52</v>
      </c>
    </row>
    <row r="284" spans="1:28" ht="29.45" customHeight="1" x14ac:dyDescent="0.3">
      <c r="A284" s="65" t="s">
        <v>1846</v>
      </c>
      <c r="B284" s="233" t="s">
        <v>1732</v>
      </c>
      <c r="C284" s="233" t="s">
        <v>1733</v>
      </c>
      <c r="D284" s="234" t="s">
        <v>237</v>
      </c>
      <c r="E284" s="235">
        <f>E241</f>
        <v>105000</v>
      </c>
      <c r="F284" s="233" t="s">
        <v>52</v>
      </c>
      <c r="G284" s="69">
        <v>0</v>
      </c>
      <c r="H284" s="233" t="s">
        <v>52</v>
      </c>
      <c r="I284" s="69">
        <v>0</v>
      </c>
      <c r="J284" s="233" t="s">
        <v>52</v>
      </c>
      <c r="K284" s="69">
        <v>0</v>
      </c>
      <c r="L284" s="233" t="s">
        <v>52</v>
      </c>
      <c r="M284" s="98">
        <v>105000</v>
      </c>
      <c r="N284" s="233" t="s">
        <v>52</v>
      </c>
      <c r="O284" s="98">
        <f t="shared" si="20"/>
        <v>105000</v>
      </c>
      <c r="P284" s="69">
        <v>0</v>
      </c>
      <c r="Q284" s="69">
        <v>0</v>
      </c>
      <c r="R284" s="69">
        <v>0</v>
      </c>
      <c r="S284" s="69">
        <v>0</v>
      </c>
      <c r="T284" s="69">
        <v>0</v>
      </c>
      <c r="U284" s="69">
        <v>0</v>
      </c>
      <c r="V284" s="69">
        <v>0</v>
      </c>
      <c r="W284" s="233" t="s">
        <v>2762</v>
      </c>
      <c r="X284" s="233" t="s">
        <v>52</v>
      </c>
      <c r="Y284" s="66" t="s">
        <v>52</v>
      </c>
      <c r="Z284" s="66" t="s">
        <v>52</v>
      </c>
      <c r="AA284" s="67"/>
      <c r="AB284" s="66" t="s">
        <v>52</v>
      </c>
    </row>
    <row r="285" spans="1:28" ht="29.45" customHeight="1" x14ac:dyDescent="0.3">
      <c r="A285" s="65" t="s">
        <v>1848</v>
      </c>
      <c r="B285" s="233" t="s">
        <v>1487</v>
      </c>
      <c r="C285" s="233" t="s">
        <v>1488</v>
      </c>
      <c r="D285" s="234" t="s">
        <v>137</v>
      </c>
      <c r="E285" s="235">
        <f>E162</f>
        <v>14400</v>
      </c>
      <c r="F285" s="233" t="s">
        <v>52</v>
      </c>
      <c r="G285" s="69">
        <v>0</v>
      </c>
      <c r="H285" s="233" t="s">
        <v>52</v>
      </c>
      <c r="I285" s="69">
        <v>0</v>
      </c>
      <c r="J285" s="233" t="s">
        <v>52</v>
      </c>
      <c r="K285" s="69">
        <v>0</v>
      </c>
      <c r="L285" s="233" t="s">
        <v>52</v>
      </c>
      <c r="M285" s="98">
        <v>11200</v>
      </c>
      <c r="N285" s="233" t="s">
        <v>52</v>
      </c>
      <c r="O285" s="98">
        <f t="shared" si="20"/>
        <v>14400</v>
      </c>
      <c r="P285" s="69">
        <v>0</v>
      </c>
      <c r="Q285" s="69">
        <v>0</v>
      </c>
      <c r="R285" s="69">
        <v>0</v>
      </c>
      <c r="S285" s="69">
        <v>0</v>
      </c>
      <c r="T285" s="69">
        <v>0</v>
      </c>
      <c r="U285" s="69">
        <v>0</v>
      </c>
      <c r="V285" s="69">
        <v>0</v>
      </c>
      <c r="W285" s="233" t="s">
        <v>2763</v>
      </c>
      <c r="X285" s="233" t="s">
        <v>52</v>
      </c>
      <c r="Y285" s="66" t="s">
        <v>52</v>
      </c>
      <c r="Z285" s="66" t="s">
        <v>52</v>
      </c>
      <c r="AA285" s="67"/>
      <c r="AB285" s="66" t="s">
        <v>52</v>
      </c>
    </row>
    <row r="286" spans="1:28" ht="29.45" customHeight="1" x14ac:dyDescent="0.3">
      <c r="A286" s="65" t="s">
        <v>1850</v>
      </c>
      <c r="B286" s="233" t="s">
        <v>1738</v>
      </c>
      <c r="C286" s="233" t="s">
        <v>1739</v>
      </c>
      <c r="D286" s="234" t="s">
        <v>137</v>
      </c>
      <c r="E286" s="235">
        <f>E243</f>
        <v>145200</v>
      </c>
      <c r="F286" s="233" t="s">
        <v>52</v>
      </c>
      <c r="G286" s="69">
        <v>0</v>
      </c>
      <c r="H286" s="233" t="s">
        <v>52</v>
      </c>
      <c r="I286" s="69">
        <v>0</v>
      </c>
      <c r="J286" s="233" t="s">
        <v>52</v>
      </c>
      <c r="K286" s="69">
        <v>0</v>
      </c>
      <c r="L286" s="233" t="s">
        <v>52</v>
      </c>
      <c r="M286" s="98">
        <v>145200</v>
      </c>
      <c r="N286" s="233" t="s">
        <v>52</v>
      </c>
      <c r="O286" s="98">
        <f t="shared" si="20"/>
        <v>145200</v>
      </c>
      <c r="P286" s="69">
        <v>0</v>
      </c>
      <c r="Q286" s="69">
        <v>0</v>
      </c>
      <c r="R286" s="69">
        <v>0</v>
      </c>
      <c r="S286" s="69">
        <v>0</v>
      </c>
      <c r="T286" s="69">
        <v>0</v>
      </c>
      <c r="U286" s="69">
        <v>0</v>
      </c>
      <c r="V286" s="69">
        <v>0</v>
      </c>
      <c r="W286" s="233" t="s">
        <v>2764</v>
      </c>
      <c r="X286" s="233" t="s">
        <v>52</v>
      </c>
      <c r="Y286" s="66" t="s">
        <v>52</v>
      </c>
      <c r="Z286" s="66" t="s">
        <v>52</v>
      </c>
      <c r="AA286" s="67"/>
      <c r="AB286" s="66" t="s">
        <v>52</v>
      </c>
    </row>
    <row r="287" spans="1:28" ht="29.45" customHeight="1" x14ac:dyDescent="0.3">
      <c r="A287" s="65" t="s">
        <v>1852</v>
      </c>
      <c r="B287" s="233" t="s">
        <v>1742</v>
      </c>
      <c r="C287" s="233" t="s">
        <v>52</v>
      </c>
      <c r="D287" s="234" t="s">
        <v>137</v>
      </c>
      <c r="E287" s="235">
        <v>0</v>
      </c>
      <c r="F287" s="233" t="s">
        <v>52</v>
      </c>
      <c r="G287" s="69">
        <v>0</v>
      </c>
      <c r="H287" s="233" t="s">
        <v>52</v>
      </c>
      <c r="I287" s="69">
        <v>0</v>
      </c>
      <c r="J287" s="233" t="s">
        <v>52</v>
      </c>
      <c r="K287" s="69">
        <v>0</v>
      </c>
      <c r="L287" s="233" t="s">
        <v>52</v>
      </c>
      <c r="M287" s="98">
        <v>179520</v>
      </c>
      <c r="N287" s="233" t="s">
        <v>52</v>
      </c>
      <c r="O287" s="98">
        <f t="shared" si="18"/>
        <v>179520</v>
      </c>
      <c r="P287" s="69">
        <v>0</v>
      </c>
      <c r="Q287" s="69">
        <v>0</v>
      </c>
      <c r="R287" s="69">
        <v>0</v>
      </c>
      <c r="S287" s="69">
        <v>0</v>
      </c>
      <c r="T287" s="69">
        <v>0</v>
      </c>
      <c r="U287" s="69">
        <v>0</v>
      </c>
      <c r="V287" s="69">
        <v>0</v>
      </c>
      <c r="W287" s="233" t="s">
        <v>2765</v>
      </c>
      <c r="X287" s="233" t="s">
        <v>52</v>
      </c>
      <c r="Y287" s="66" t="s">
        <v>52</v>
      </c>
      <c r="Z287" s="66" t="s">
        <v>52</v>
      </c>
      <c r="AA287" s="67"/>
      <c r="AB287" s="66" t="s">
        <v>52</v>
      </c>
    </row>
    <row r="288" spans="1:28" ht="29.45" customHeight="1" x14ac:dyDescent="0.3">
      <c r="A288" s="65" t="s">
        <v>1854</v>
      </c>
      <c r="B288" s="233" t="s">
        <v>1491</v>
      </c>
      <c r="C288" s="233" t="s">
        <v>1492</v>
      </c>
      <c r="D288" s="234" t="s">
        <v>137</v>
      </c>
      <c r="E288" s="235">
        <f>E163</f>
        <v>10200</v>
      </c>
      <c r="F288" s="233" t="s">
        <v>52</v>
      </c>
      <c r="G288" s="69">
        <v>0</v>
      </c>
      <c r="H288" s="233" t="s">
        <v>52</v>
      </c>
      <c r="I288" s="69">
        <v>0</v>
      </c>
      <c r="J288" s="233" t="s">
        <v>52</v>
      </c>
      <c r="K288" s="69">
        <v>0</v>
      </c>
      <c r="L288" s="233" t="s">
        <v>52</v>
      </c>
      <c r="M288" s="98">
        <v>9710</v>
      </c>
      <c r="N288" s="233" t="s">
        <v>52</v>
      </c>
      <c r="O288" s="98">
        <f t="shared" si="20"/>
        <v>10200</v>
      </c>
      <c r="P288" s="69">
        <v>0</v>
      </c>
      <c r="Q288" s="69">
        <v>0</v>
      </c>
      <c r="R288" s="69">
        <v>0</v>
      </c>
      <c r="S288" s="69">
        <v>0</v>
      </c>
      <c r="T288" s="69">
        <v>0</v>
      </c>
      <c r="U288" s="69">
        <v>0</v>
      </c>
      <c r="V288" s="69">
        <v>0</v>
      </c>
      <c r="W288" s="233" t="s">
        <v>2766</v>
      </c>
      <c r="X288" s="233" t="s">
        <v>52</v>
      </c>
      <c r="Y288" s="66" t="s">
        <v>52</v>
      </c>
      <c r="Z288" s="66" t="s">
        <v>52</v>
      </c>
      <c r="AA288" s="67"/>
      <c r="AB288" s="66" t="s">
        <v>52</v>
      </c>
    </row>
    <row r="289" spans="1:28" ht="29.45" customHeight="1" x14ac:dyDescent="0.3">
      <c r="A289" s="65" t="s">
        <v>1856</v>
      </c>
      <c r="B289" s="233" t="s">
        <v>1495</v>
      </c>
      <c r="C289" s="233" t="s">
        <v>1496</v>
      </c>
      <c r="D289" s="234" t="s">
        <v>137</v>
      </c>
      <c r="E289" s="235">
        <f>E164</f>
        <v>5800</v>
      </c>
      <c r="F289" s="233" t="s">
        <v>52</v>
      </c>
      <c r="G289" s="69">
        <v>0</v>
      </c>
      <c r="H289" s="233" t="s">
        <v>52</v>
      </c>
      <c r="I289" s="69">
        <v>0</v>
      </c>
      <c r="J289" s="233" t="s">
        <v>52</v>
      </c>
      <c r="K289" s="69">
        <v>0</v>
      </c>
      <c r="L289" s="233" t="s">
        <v>52</v>
      </c>
      <c r="M289" s="98">
        <v>5100</v>
      </c>
      <c r="N289" s="233" t="s">
        <v>52</v>
      </c>
      <c r="O289" s="98">
        <f t="shared" si="20"/>
        <v>5800</v>
      </c>
      <c r="P289" s="69">
        <v>0</v>
      </c>
      <c r="Q289" s="69">
        <v>0</v>
      </c>
      <c r="R289" s="69">
        <v>0</v>
      </c>
      <c r="S289" s="69">
        <v>0</v>
      </c>
      <c r="T289" s="69">
        <v>0</v>
      </c>
      <c r="U289" s="69">
        <v>0</v>
      </c>
      <c r="V289" s="69">
        <v>0</v>
      </c>
      <c r="W289" s="233" t="s">
        <v>2767</v>
      </c>
      <c r="X289" s="233" t="s">
        <v>52</v>
      </c>
      <c r="Y289" s="66" t="s">
        <v>52</v>
      </c>
      <c r="Z289" s="66" t="s">
        <v>52</v>
      </c>
      <c r="AA289" s="67"/>
      <c r="AB289" s="66" t="s">
        <v>52</v>
      </c>
    </row>
    <row r="290" spans="1:28" ht="29.45" customHeight="1" x14ac:dyDescent="0.3">
      <c r="A290" s="65" t="s">
        <v>1858</v>
      </c>
      <c r="B290" s="233" t="s">
        <v>1499</v>
      </c>
      <c r="C290" s="233" t="s">
        <v>1500</v>
      </c>
      <c r="D290" s="234" t="s">
        <v>137</v>
      </c>
      <c r="E290" s="235">
        <f>E165</f>
        <v>3100</v>
      </c>
      <c r="F290" s="233" t="s">
        <v>52</v>
      </c>
      <c r="G290" s="69">
        <v>0</v>
      </c>
      <c r="H290" s="233" t="s">
        <v>52</v>
      </c>
      <c r="I290" s="69">
        <v>0</v>
      </c>
      <c r="J290" s="233" t="s">
        <v>52</v>
      </c>
      <c r="K290" s="69">
        <v>0</v>
      </c>
      <c r="L290" s="233" t="s">
        <v>52</v>
      </c>
      <c r="M290" s="98">
        <v>2200</v>
      </c>
      <c r="N290" s="233" t="s">
        <v>52</v>
      </c>
      <c r="O290" s="98">
        <f t="shared" si="20"/>
        <v>3100</v>
      </c>
      <c r="P290" s="69">
        <v>0</v>
      </c>
      <c r="Q290" s="69">
        <v>0</v>
      </c>
      <c r="R290" s="69">
        <v>0</v>
      </c>
      <c r="S290" s="69">
        <v>0</v>
      </c>
      <c r="T290" s="69">
        <v>0</v>
      </c>
      <c r="U290" s="69">
        <v>0</v>
      </c>
      <c r="V290" s="69">
        <v>0</v>
      </c>
      <c r="W290" s="233" t="s">
        <v>2768</v>
      </c>
      <c r="X290" s="233" t="s">
        <v>52</v>
      </c>
      <c r="Y290" s="66" t="s">
        <v>52</v>
      </c>
      <c r="Z290" s="66" t="s">
        <v>52</v>
      </c>
      <c r="AA290" s="67"/>
      <c r="AB290" s="66" t="s">
        <v>52</v>
      </c>
    </row>
    <row r="291" spans="1:28" ht="29.45" customHeight="1" x14ac:dyDescent="0.3">
      <c r="A291" s="65" t="s">
        <v>1860</v>
      </c>
      <c r="B291" s="233" t="s">
        <v>1751</v>
      </c>
      <c r="C291" s="233" t="s">
        <v>1752</v>
      </c>
      <c r="D291" s="234" t="s">
        <v>137</v>
      </c>
      <c r="E291" s="235">
        <f>E248</f>
        <v>27150</v>
      </c>
      <c r="F291" s="233" t="s">
        <v>52</v>
      </c>
      <c r="G291" s="69">
        <v>0</v>
      </c>
      <c r="H291" s="233" t="s">
        <v>52</v>
      </c>
      <c r="I291" s="69">
        <v>0</v>
      </c>
      <c r="J291" s="233" t="s">
        <v>52</v>
      </c>
      <c r="K291" s="69">
        <v>0</v>
      </c>
      <c r="L291" s="233" t="s">
        <v>52</v>
      </c>
      <c r="M291" s="98">
        <v>13100</v>
      </c>
      <c r="N291" s="233" t="s">
        <v>52</v>
      </c>
      <c r="O291" s="98">
        <f t="shared" si="20"/>
        <v>27150</v>
      </c>
      <c r="P291" s="69">
        <v>0</v>
      </c>
      <c r="Q291" s="69">
        <v>0</v>
      </c>
      <c r="R291" s="69">
        <v>0</v>
      </c>
      <c r="S291" s="69">
        <v>0</v>
      </c>
      <c r="T291" s="69">
        <v>0</v>
      </c>
      <c r="U291" s="69">
        <v>0</v>
      </c>
      <c r="V291" s="69">
        <v>0</v>
      </c>
      <c r="W291" s="233" t="s">
        <v>2769</v>
      </c>
      <c r="X291" s="233" t="s">
        <v>52</v>
      </c>
      <c r="Y291" s="66" t="s">
        <v>52</v>
      </c>
      <c r="Z291" s="66" t="s">
        <v>52</v>
      </c>
      <c r="AA291" s="67"/>
      <c r="AB291" s="66" t="s">
        <v>52</v>
      </c>
    </row>
    <row r="292" spans="1:28" ht="29.45" customHeight="1" x14ac:dyDescent="0.3">
      <c r="A292" s="65" t="s">
        <v>1862</v>
      </c>
      <c r="B292" s="233" t="s">
        <v>1751</v>
      </c>
      <c r="C292" s="233" t="s">
        <v>1755</v>
      </c>
      <c r="D292" s="234" t="s">
        <v>137</v>
      </c>
      <c r="E292" s="235">
        <f>E249</f>
        <v>27150</v>
      </c>
      <c r="F292" s="233" t="s">
        <v>52</v>
      </c>
      <c r="G292" s="69">
        <v>0</v>
      </c>
      <c r="H292" s="233" t="s">
        <v>52</v>
      </c>
      <c r="I292" s="69">
        <v>0</v>
      </c>
      <c r="J292" s="233" t="s">
        <v>52</v>
      </c>
      <c r="K292" s="69">
        <v>0</v>
      </c>
      <c r="L292" s="233" t="s">
        <v>52</v>
      </c>
      <c r="M292" s="98">
        <v>22620</v>
      </c>
      <c r="N292" s="233" t="s">
        <v>52</v>
      </c>
      <c r="O292" s="98">
        <f t="shared" si="20"/>
        <v>27150</v>
      </c>
      <c r="P292" s="69">
        <v>0</v>
      </c>
      <c r="Q292" s="69">
        <v>0</v>
      </c>
      <c r="R292" s="69">
        <v>0</v>
      </c>
      <c r="S292" s="69">
        <v>0</v>
      </c>
      <c r="T292" s="69">
        <v>0</v>
      </c>
      <c r="U292" s="69">
        <v>0</v>
      </c>
      <c r="V292" s="69">
        <v>0</v>
      </c>
      <c r="W292" s="233" t="s">
        <v>2770</v>
      </c>
      <c r="X292" s="233" t="s">
        <v>52</v>
      </c>
      <c r="Y292" s="66" t="s">
        <v>52</v>
      </c>
      <c r="Z292" s="66" t="s">
        <v>52</v>
      </c>
      <c r="AA292" s="67"/>
      <c r="AB292" s="66" t="s">
        <v>52</v>
      </c>
    </row>
    <row r="293" spans="1:28" ht="29.45" customHeight="1" x14ac:dyDescent="0.3">
      <c r="A293" s="65" t="s">
        <v>1864</v>
      </c>
      <c r="B293" s="233" t="s">
        <v>1511</v>
      </c>
      <c r="C293" s="233" t="s">
        <v>1512</v>
      </c>
      <c r="D293" s="234" t="s">
        <v>137</v>
      </c>
      <c r="E293" s="235">
        <f t="shared" ref="E293:E301" si="21">E168</f>
        <v>7000</v>
      </c>
      <c r="F293" s="233" t="s">
        <v>52</v>
      </c>
      <c r="G293" s="69">
        <v>0</v>
      </c>
      <c r="H293" s="233" t="s">
        <v>52</v>
      </c>
      <c r="I293" s="69">
        <v>0</v>
      </c>
      <c r="J293" s="233" t="s">
        <v>52</v>
      </c>
      <c r="K293" s="69">
        <v>0</v>
      </c>
      <c r="L293" s="233" t="s">
        <v>52</v>
      </c>
      <c r="M293" s="98">
        <v>8470</v>
      </c>
      <c r="N293" s="233" t="s">
        <v>52</v>
      </c>
      <c r="O293" s="98">
        <f t="shared" si="20"/>
        <v>7000</v>
      </c>
      <c r="P293" s="69">
        <v>0</v>
      </c>
      <c r="Q293" s="69">
        <v>0</v>
      </c>
      <c r="R293" s="69">
        <v>0</v>
      </c>
      <c r="S293" s="69">
        <v>0</v>
      </c>
      <c r="T293" s="69">
        <v>0</v>
      </c>
      <c r="U293" s="69">
        <v>0</v>
      </c>
      <c r="V293" s="69">
        <v>0</v>
      </c>
      <c r="W293" s="233" t="s">
        <v>2771</v>
      </c>
      <c r="X293" s="233" t="s">
        <v>52</v>
      </c>
      <c r="Y293" s="66" t="s">
        <v>52</v>
      </c>
      <c r="Z293" s="66" t="s">
        <v>52</v>
      </c>
      <c r="AA293" s="67"/>
      <c r="AB293" s="66" t="s">
        <v>52</v>
      </c>
    </row>
    <row r="294" spans="1:28" ht="29.45" customHeight="1" x14ac:dyDescent="0.3">
      <c r="A294" s="65" t="s">
        <v>1866</v>
      </c>
      <c r="B294" s="233" t="s">
        <v>1515</v>
      </c>
      <c r="C294" s="233" t="s">
        <v>1516</v>
      </c>
      <c r="D294" s="234" t="s">
        <v>692</v>
      </c>
      <c r="E294" s="235">
        <f t="shared" si="21"/>
        <v>14400</v>
      </c>
      <c r="F294" s="233" t="s">
        <v>52</v>
      </c>
      <c r="G294" s="69">
        <v>0</v>
      </c>
      <c r="H294" s="233" t="s">
        <v>52</v>
      </c>
      <c r="I294" s="69">
        <v>0</v>
      </c>
      <c r="J294" s="233" t="s">
        <v>52</v>
      </c>
      <c r="K294" s="69">
        <v>0</v>
      </c>
      <c r="L294" s="233" t="s">
        <v>52</v>
      </c>
      <c r="M294" s="98">
        <v>54200</v>
      </c>
      <c r="N294" s="233" t="s">
        <v>52</v>
      </c>
      <c r="O294" s="98">
        <f t="shared" si="20"/>
        <v>14400</v>
      </c>
      <c r="P294" s="69">
        <v>0</v>
      </c>
      <c r="Q294" s="69">
        <v>0</v>
      </c>
      <c r="R294" s="69">
        <v>0</v>
      </c>
      <c r="S294" s="69">
        <v>0</v>
      </c>
      <c r="T294" s="69">
        <v>0</v>
      </c>
      <c r="U294" s="69">
        <v>0</v>
      </c>
      <c r="V294" s="69">
        <v>0</v>
      </c>
      <c r="W294" s="233" t="s">
        <v>2772</v>
      </c>
      <c r="X294" s="233" t="s">
        <v>52</v>
      </c>
      <c r="Y294" s="66" t="s">
        <v>52</v>
      </c>
      <c r="Z294" s="66" t="s">
        <v>52</v>
      </c>
      <c r="AA294" s="67"/>
      <c r="AB294" s="66" t="s">
        <v>52</v>
      </c>
    </row>
    <row r="295" spans="1:28" ht="29.45" customHeight="1" x14ac:dyDescent="0.3">
      <c r="A295" s="65" t="s">
        <v>1868</v>
      </c>
      <c r="B295" s="233" t="s">
        <v>1519</v>
      </c>
      <c r="C295" s="233" t="s">
        <v>1520</v>
      </c>
      <c r="D295" s="234" t="s">
        <v>137</v>
      </c>
      <c r="E295" s="235">
        <f t="shared" si="21"/>
        <v>3600</v>
      </c>
      <c r="F295" s="233" t="s">
        <v>52</v>
      </c>
      <c r="G295" s="69">
        <v>0</v>
      </c>
      <c r="H295" s="233" t="s">
        <v>52</v>
      </c>
      <c r="I295" s="69">
        <v>0</v>
      </c>
      <c r="J295" s="233" t="s">
        <v>52</v>
      </c>
      <c r="K295" s="69">
        <v>0</v>
      </c>
      <c r="L295" s="233" t="s">
        <v>52</v>
      </c>
      <c r="M295" s="98">
        <v>3047</v>
      </c>
      <c r="N295" s="233" t="s">
        <v>52</v>
      </c>
      <c r="O295" s="98">
        <f t="shared" si="20"/>
        <v>3600</v>
      </c>
      <c r="P295" s="69">
        <v>0</v>
      </c>
      <c r="Q295" s="69">
        <v>0</v>
      </c>
      <c r="R295" s="69">
        <v>0</v>
      </c>
      <c r="S295" s="69">
        <v>0</v>
      </c>
      <c r="T295" s="69">
        <v>0</v>
      </c>
      <c r="U295" s="69">
        <v>0</v>
      </c>
      <c r="V295" s="69">
        <v>0</v>
      </c>
      <c r="W295" s="233" t="s">
        <v>2773</v>
      </c>
      <c r="X295" s="233" t="s">
        <v>52</v>
      </c>
      <c r="Y295" s="66" t="s">
        <v>52</v>
      </c>
      <c r="Z295" s="66" t="s">
        <v>52</v>
      </c>
      <c r="AA295" s="67"/>
      <c r="AB295" s="66" t="s">
        <v>52</v>
      </c>
    </row>
    <row r="296" spans="1:28" ht="29.45" customHeight="1" x14ac:dyDescent="0.3">
      <c r="A296" s="65" t="s">
        <v>1870</v>
      </c>
      <c r="B296" s="233" t="s">
        <v>1519</v>
      </c>
      <c r="C296" s="233" t="s">
        <v>1523</v>
      </c>
      <c r="D296" s="234" t="s">
        <v>137</v>
      </c>
      <c r="E296" s="235">
        <f t="shared" si="21"/>
        <v>4680</v>
      </c>
      <c r="F296" s="233" t="s">
        <v>52</v>
      </c>
      <c r="G296" s="69">
        <v>0</v>
      </c>
      <c r="H296" s="233" t="s">
        <v>52</v>
      </c>
      <c r="I296" s="69">
        <v>0</v>
      </c>
      <c r="J296" s="233" t="s">
        <v>52</v>
      </c>
      <c r="K296" s="69">
        <v>0</v>
      </c>
      <c r="L296" s="233" t="s">
        <v>52</v>
      </c>
      <c r="M296" s="98">
        <v>4790</v>
      </c>
      <c r="N296" s="233" t="s">
        <v>52</v>
      </c>
      <c r="O296" s="98">
        <f t="shared" si="20"/>
        <v>4680</v>
      </c>
      <c r="P296" s="69">
        <v>0</v>
      </c>
      <c r="Q296" s="69">
        <v>0</v>
      </c>
      <c r="R296" s="69">
        <v>0</v>
      </c>
      <c r="S296" s="69">
        <v>0</v>
      </c>
      <c r="T296" s="69">
        <v>0</v>
      </c>
      <c r="U296" s="69">
        <v>0</v>
      </c>
      <c r="V296" s="69">
        <v>0</v>
      </c>
      <c r="W296" s="233" t="s">
        <v>2774</v>
      </c>
      <c r="X296" s="233" t="s">
        <v>52</v>
      </c>
      <c r="Y296" s="66" t="s">
        <v>52</v>
      </c>
      <c r="Z296" s="66" t="s">
        <v>52</v>
      </c>
      <c r="AA296" s="67"/>
      <c r="AB296" s="66" t="s">
        <v>52</v>
      </c>
    </row>
    <row r="297" spans="1:28" ht="29.45" customHeight="1" x14ac:dyDescent="0.3">
      <c r="A297" s="65" t="s">
        <v>1872</v>
      </c>
      <c r="B297" s="233" t="s">
        <v>1526</v>
      </c>
      <c r="C297" s="233" t="s">
        <v>1527</v>
      </c>
      <c r="D297" s="234" t="s">
        <v>137</v>
      </c>
      <c r="E297" s="235">
        <f t="shared" si="21"/>
        <v>1890</v>
      </c>
      <c r="F297" s="233" t="s">
        <v>52</v>
      </c>
      <c r="G297" s="69">
        <v>0</v>
      </c>
      <c r="H297" s="233" t="s">
        <v>52</v>
      </c>
      <c r="I297" s="69">
        <v>0</v>
      </c>
      <c r="J297" s="233" t="s">
        <v>52</v>
      </c>
      <c r="K297" s="69">
        <v>0</v>
      </c>
      <c r="L297" s="233" t="s">
        <v>52</v>
      </c>
      <c r="M297" s="98">
        <v>1430</v>
      </c>
      <c r="N297" s="233" t="s">
        <v>52</v>
      </c>
      <c r="O297" s="98">
        <f t="shared" si="20"/>
        <v>1890</v>
      </c>
      <c r="P297" s="69">
        <v>0</v>
      </c>
      <c r="Q297" s="69">
        <v>0</v>
      </c>
      <c r="R297" s="69">
        <v>0</v>
      </c>
      <c r="S297" s="69">
        <v>0</v>
      </c>
      <c r="T297" s="69">
        <v>0</v>
      </c>
      <c r="U297" s="69">
        <v>0</v>
      </c>
      <c r="V297" s="69">
        <v>0</v>
      </c>
      <c r="W297" s="233" t="s">
        <v>2775</v>
      </c>
      <c r="X297" s="233" t="s">
        <v>52</v>
      </c>
      <c r="Y297" s="66" t="s">
        <v>52</v>
      </c>
      <c r="Z297" s="66" t="s">
        <v>52</v>
      </c>
      <c r="AA297" s="67"/>
      <c r="AB297" s="66" t="s">
        <v>52</v>
      </c>
    </row>
    <row r="298" spans="1:28" ht="29.45" customHeight="1" x14ac:dyDescent="0.3">
      <c r="A298" s="65" t="s">
        <v>1874</v>
      </c>
      <c r="B298" s="233" t="s">
        <v>1530</v>
      </c>
      <c r="C298" s="233" t="s">
        <v>1531</v>
      </c>
      <c r="D298" s="234" t="s">
        <v>137</v>
      </c>
      <c r="E298" s="235">
        <f t="shared" si="21"/>
        <v>13700</v>
      </c>
      <c r="F298" s="233" t="s">
        <v>52</v>
      </c>
      <c r="G298" s="69">
        <v>0</v>
      </c>
      <c r="H298" s="233" t="s">
        <v>52</v>
      </c>
      <c r="I298" s="69">
        <v>0</v>
      </c>
      <c r="J298" s="233" t="s">
        <v>52</v>
      </c>
      <c r="K298" s="69">
        <v>0</v>
      </c>
      <c r="L298" s="233" t="s">
        <v>52</v>
      </c>
      <c r="M298" s="98">
        <v>16170</v>
      </c>
      <c r="N298" s="233" t="s">
        <v>52</v>
      </c>
      <c r="O298" s="98">
        <f t="shared" si="20"/>
        <v>13700</v>
      </c>
      <c r="P298" s="69">
        <v>0</v>
      </c>
      <c r="Q298" s="69">
        <v>0</v>
      </c>
      <c r="R298" s="69">
        <v>0</v>
      </c>
      <c r="S298" s="69">
        <v>0</v>
      </c>
      <c r="T298" s="69">
        <v>0</v>
      </c>
      <c r="U298" s="69">
        <v>0</v>
      </c>
      <c r="V298" s="69">
        <v>0</v>
      </c>
      <c r="W298" s="233" t="s">
        <v>2776</v>
      </c>
      <c r="X298" s="233" t="s">
        <v>52</v>
      </c>
      <c r="Y298" s="66" t="s">
        <v>52</v>
      </c>
      <c r="Z298" s="66" t="s">
        <v>52</v>
      </c>
      <c r="AA298" s="67"/>
      <c r="AB298" s="66" t="s">
        <v>52</v>
      </c>
    </row>
    <row r="299" spans="1:28" ht="29.45" customHeight="1" x14ac:dyDescent="0.3">
      <c r="A299" s="65" t="s">
        <v>1876</v>
      </c>
      <c r="B299" s="233" t="s">
        <v>1530</v>
      </c>
      <c r="C299" s="233" t="s">
        <v>1534</v>
      </c>
      <c r="D299" s="234" t="s">
        <v>137</v>
      </c>
      <c r="E299" s="235">
        <f t="shared" si="21"/>
        <v>19560</v>
      </c>
      <c r="F299" s="233" t="s">
        <v>52</v>
      </c>
      <c r="G299" s="69">
        <v>0</v>
      </c>
      <c r="H299" s="233" t="s">
        <v>52</v>
      </c>
      <c r="I299" s="69">
        <v>0</v>
      </c>
      <c r="J299" s="233" t="s">
        <v>52</v>
      </c>
      <c r="K299" s="69">
        <v>0</v>
      </c>
      <c r="L299" s="233" t="s">
        <v>52</v>
      </c>
      <c r="M299" s="98">
        <v>8960</v>
      </c>
      <c r="N299" s="233" t="s">
        <v>52</v>
      </c>
      <c r="O299" s="98">
        <f t="shared" si="20"/>
        <v>19560</v>
      </c>
      <c r="P299" s="69">
        <v>0</v>
      </c>
      <c r="Q299" s="69">
        <v>0</v>
      </c>
      <c r="R299" s="69">
        <v>0</v>
      </c>
      <c r="S299" s="69">
        <v>0</v>
      </c>
      <c r="T299" s="69">
        <v>0</v>
      </c>
      <c r="U299" s="69">
        <v>0</v>
      </c>
      <c r="V299" s="69">
        <v>0</v>
      </c>
      <c r="W299" s="233" t="s">
        <v>2777</v>
      </c>
      <c r="X299" s="233" t="s">
        <v>52</v>
      </c>
      <c r="Y299" s="66" t="s">
        <v>52</v>
      </c>
      <c r="Z299" s="66" t="s">
        <v>52</v>
      </c>
      <c r="AA299" s="67"/>
      <c r="AB299" s="66" t="s">
        <v>52</v>
      </c>
    </row>
    <row r="300" spans="1:28" ht="29.45" customHeight="1" x14ac:dyDescent="0.3">
      <c r="A300" s="65" t="s">
        <v>1878</v>
      </c>
      <c r="B300" s="233" t="s">
        <v>1537</v>
      </c>
      <c r="C300" s="233" t="s">
        <v>1538</v>
      </c>
      <c r="D300" s="234" t="s">
        <v>734</v>
      </c>
      <c r="E300" s="235">
        <f t="shared" si="21"/>
        <v>524</v>
      </c>
      <c r="F300" s="233" t="s">
        <v>52</v>
      </c>
      <c r="G300" s="69">
        <v>0</v>
      </c>
      <c r="H300" s="233" t="s">
        <v>52</v>
      </c>
      <c r="I300" s="69">
        <v>0</v>
      </c>
      <c r="J300" s="233" t="s">
        <v>52</v>
      </c>
      <c r="K300" s="69">
        <v>0</v>
      </c>
      <c r="L300" s="233" t="s">
        <v>52</v>
      </c>
      <c r="M300" s="98">
        <v>390</v>
      </c>
      <c r="N300" s="233" t="s">
        <v>52</v>
      </c>
      <c r="O300" s="98">
        <f t="shared" si="20"/>
        <v>524</v>
      </c>
      <c r="P300" s="69">
        <v>0</v>
      </c>
      <c r="Q300" s="69">
        <v>0</v>
      </c>
      <c r="R300" s="69">
        <v>0</v>
      </c>
      <c r="S300" s="69">
        <v>0</v>
      </c>
      <c r="T300" s="69">
        <v>0</v>
      </c>
      <c r="U300" s="69">
        <v>0</v>
      </c>
      <c r="V300" s="69">
        <v>0</v>
      </c>
      <c r="W300" s="233" t="s">
        <v>2778</v>
      </c>
      <c r="X300" s="233" t="s">
        <v>52</v>
      </c>
      <c r="Y300" s="66" t="s">
        <v>52</v>
      </c>
      <c r="Z300" s="66" t="s">
        <v>52</v>
      </c>
      <c r="AA300" s="67"/>
      <c r="AB300" s="66" t="s">
        <v>52</v>
      </c>
    </row>
    <row r="301" spans="1:28" ht="29.45" customHeight="1" x14ac:dyDescent="0.3">
      <c r="A301" s="65" t="s">
        <v>1880</v>
      </c>
      <c r="B301" s="233" t="s">
        <v>1537</v>
      </c>
      <c r="C301" s="233" t="s">
        <v>1541</v>
      </c>
      <c r="D301" s="234" t="s">
        <v>734</v>
      </c>
      <c r="E301" s="235">
        <f t="shared" si="21"/>
        <v>810</v>
      </c>
      <c r="F301" s="233" t="s">
        <v>52</v>
      </c>
      <c r="G301" s="69">
        <v>0</v>
      </c>
      <c r="H301" s="233" t="s">
        <v>52</v>
      </c>
      <c r="I301" s="69">
        <v>0</v>
      </c>
      <c r="J301" s="233" t="s">
        <v>52</v>
      </c>
      <c r="K301" s="69">
        <v>0</v>
      </c>
      <c r="L301" s="233" t="s">
        <v>52</v>
      </c>
      <c r="M301" s="98">
        <v>610</v>
      </c>
      <c r="N301" s="233" t="s">
        <v>52</v>
      </c>
      <c r="O301" s="98">
        <f t="shared" si="20"/>
        <v>810</v>
      </c>
      <c r="P301" s="69">
        <v>0</v>
      </c>
      <c r="Q301" s="69">
        <v>0</v>
      </c>
      <c r="R301" s="69">
        <v>0</v>
      </c>
      <c r="S301" s="69">
        <v>0</v>
      </c>
      <c r="T301" s="69">
        <v>0</v>
      </c>
      <c r="U301" s="69">
        <v>0</v>
      </c>
      <c r="V301" s="69">
        <v>0</v>
      </c>
      <c r="W301" s="233" t="s">
        <v>2779</v>
      </c>
      <c r="X301" s="233" t="s">
        <v>52</v>
      </c>
      <c r="Y301" s="66" t="s">
        <v>52</v>
      </c>
      <c r="Z301" s="66" t="s">
        <v>52</v>
      </c>
      <c r="AA301" s="67"/>
      <c r="AB301" s="66" t="s">
        <v>52</v>
      </c>
    </row>
    <row r="302" spans="1:28" ht="29.45" customHeight="1" x14ac:dyDescent="0.3">
      <c r="A302" s="65" t="s">
        <v>1902</v>
      </c>
      <c r="B302" s="233" t="s">
        <v>1398</v>
      </c>
      <c r="C302" s="233" t="s">
        <v>1399</v>
      </c>
      <c r="D302" s="234" t="s">
        <v>176</v>
      </c>
      <c r="E302" s="235">
        <f>E139</f>
        <v>2720500</v>
      </c>
      <c r="F302" s="233" t="s">
        <v>52</v>
      </c>
      <c r="G302" s="69">
        <v>0</v>
      </c>
      <c r="H302" s="233" t="s">
        <v>52</v>
      </c>
      <c r="I302" s="69">
        <v>0</v>
      </c>
      <c r="J302" s="233" t="s">
        <v>52</v>
      </c>
      <c r="K302" s="69">
        <v>0</v>
      </c>
      <c r="L302" s="233" t="s">
        <v>52</v>
      </c>
      <c r="M302" s="98">
        <v>2958542</v>
      </c>
      <c r="N302" s="233" t="s">
        <v>52</v>
      </c>
      <c r="O302" s="98">
        <f t="shared" si="20"/>
        <v>2720500</v>
      </c>
      <c r="P302" s="69">
        <v>0</v>
      </c>
      <c r="Q302" s="69">
        <v>0</v>
      </c>
      <c r="R302" s="69">
        <v>0</v>
      </c>
      <c r="S302" s="69">
        <v>0</v>
      </c>
      <c r="T302" s="69">
        <v>0</v>
      </c>
      <c r="U302" s="69">
        <v>0</v>
      </c>
      <c r="V302" s="69">
        <v>0</v>
      </c>
      <c r="W302" s="233" t="s">
        <v>2780</v>
      </c>
      <c r="X302" s="233" t="s">
        <v>52</v>
      </c>
      <c r="Y302" s="66" t="s">
        <v>52</v>
      </c>
      <c r="Z302" s="66" t="s">
        <v>52</v>
      </c>
      <c r="AA302" s="67"/>
      <c r="AB302" s="66" t="s">
        <v>52</v>
      </c>
    </row>
    <row r="303" spans="1:28" ht="29.45" customHeight="1" x14ac:dyDescent="0.3">
      <c r="A303" s="65" t="s">
        <v>1904</v>
      </c>
      <c r="B303" s="233" t="s">
        <v>1405</v>
      </c>
      <c r="C303" s="233" t="s">
        <v>1406</v>
      </c>
      <c r="D303" s="234" t="s">
        <v>137</v>
      </c>
      <c r="E303" s="235">
        <f t="shared" ref="E303:E314" si="22">E141</f>
        <v>5690</v>
      </c>
      <c r="F303" s="233" t="s">
        <v>52</v>
      </c>
      <c r="G303" s="69">
        <v>0</v>
      </c>
      <c r="H303" s="233" t="s">
        <v>52</v>
      </c>
      <c r="I303" s="69">
        <v>0</v>
      </c>
      <c r="J303" s="233" t="s">
        <v>52</v>
      </c>
      <c r="K303" s="69">
        <v>0</v>
      </c>
      <c r="L303" s="233" t="s">
        <v>52</v>
      </c>
      <c r="M303" s="98">
        <v>5690</v>
      </c>
      <c r="N303" s="233" t="s">
        <v>52</v>
      </c>
      <c r="O303" s="98">
        <f t="shared" si="20"/>
        <v>5690</v>
      </c>
      <c r="P303" s="69">
        <v>0</v>
      </c>
      <c r="Q303" s="69">
        <v>0</v>
      </c>
      <c r="R303" s="69">
        <v>0</v>
      </c>
      <c r="S303" s="69">
        <v>0</v>
      </c>
      <c r="T303" s="69">
        <v>0</v>
      </c>
      <c r="U303" s="69">
        <v>0</v>
      </c>
      <c r="V303" s="69">
        <v>0</v>
      </c>
      <c r="W303" s="233" t="s">
        <v>2781</v>
      </c>
      <c r="X303" s="233" t="s">
        <v>52</v>
      </c>
      <c r="Y303" s="66" t="s">
        <v>52</v>
      </c>
      <c r="Z303" s="66" t="s">
        <v>52</v>
      </c>
      <c r="AA303" s="67"/>
      <c r="AB303" s="66" t="s">
        <v>52</v>
      </c>
    </row>
    <row r="304" spans="1:28" ht="29.45" customHeight="1" x14ac:dyDescent="0.3">
      <c r="A304" s="65" t="s">
        <v>1906</v>
      </c>
      <c r="B304" s="233" t="s">
        <v>1409</v>
      </c>
      <c r="C304" s="233" t="s">
        <v>52</v>
      </c>
      <c r="D304" s="234" t="s">
        <v>137</v>
      </c>
      <c r="E304" s="235">
        <f t="shared" si="22"/>
        <v>10000</v>
      </c>
      <c r="F304" s="233" t="s">
        <v>52</v>
      </c>
      <c r="G304" s="69">
        <v>0</v>
      </c>
      <c r="H304" s="233" t="s">
        <v>52</v>
      </c>
      <c r="I304" s="69">
        <v>0</v>
      </c>
      <c r="J304" s="233" t="s">
        <v>52</v>
      </c>
      <c r="K304" s="69">
        <v>0</v>
      </c>
      <c r="L304" s="233" t="s">
        <v>52</v>
      </c>
      <c r="M304" s="98">
        <v>61220</v>
      </c>
      <c r="N304" s="233" t="s">
        <v>52</v>
      </c>
      <c r="O304" s="98">
        <f t="shared" si="20"/>
        <v>10000</v>
      </c>
      <c r="P304" s="69">
        <v>0</v>
      </c>
      <c r="Q304" s="69">
        <v>0</v>
      </c>
      <c r="R304" s="69">
        <v>0</v>
      </c>
      <c r="S304" s="69">
        <v>0</v>
      </c>
      <c r="T304" s="69">
        <v>0</v>
      </c>
      <c r="U304" s="69">
        <v>0</v>
      </c>
      <c r="V304" s="69">
        <v>0</v>
      </c>
      <c r="W304" s="233" t="s">
        <v>2782</v>
      </c>
      <c r="X304" s="233" t="s">
        <v>52</v>
      </c>
      <c r="Y304" s="66" t="s">
        <v>52</v>
      </c>
      <c r="Z304" s="66" t="s">
        <v>52</v>
      </c>
      <c r="AA304" s="67"/>
      <c r="AB304" s="66" t="s">
        <v>52</v>
      </c>
    </row>
    <row r="305" spans="1:28" ht="29.45" customHeight="1" x14ac:dyDescent="0.3">
      <c r="A305" s="65" t="s">
        <v>1908</v>
      </c>
      <c r="B305" s="233" t="s">
        <v>1412</v>
      </c>
      <c r="C305" s="233" t="s">
        <v>1413</v>
      </c>
      <c r="D305" s="234" t="s">
        <v>137</v>
      </c>
      <c r="E305" s="235">
        <f t="shared" si="22"/>
        <v>5690</v>
      </c>
      <c r="F305" s="233" t="s">
        <v>52</v>
      </c>
      <c r="G305" s="69">
        <v>0</v>
      </c>
      <c r="H305" s="233" t="s">
        <v>52</v>
      </c>
      <c r="I305" s="69">
        <v>0</v>
      </c>
      <c r="J305" s="233" t="s">
        <v>52</v>
      </c>
      <c r="K305" s="69">
        <v>0</v>
      </c>
      <c r="L305" s="233" t="s">
        <v>52</v>
      </c>
      <c r="M305" s="98">
        <v>5690</v>
      </c>
      <c r="N305" s="233" t="s">
        <v>52</v>
      </c>
      <c r="O305" s="98">
        <f t="shared" si="20"/>
        <v>5690</v>
      </c>
      <c r="P305" s="69">
        <v>0</v>
      </c>
      <c r="Q305" s="69">
        <v>0</v>
      </c>
      <c r="R305" s="69">
        <v>0</v>
      </c>
      <c r="S305" s="69">
        <v>0</v>
      </c>
      <c r="T305" s="69">
        <v>0</v>
      </c>
      <c r="U305" s="69">
        <v>0</v>
      </c>
      <c r="V305" s="69">
        <v>0</v>
      </c>
      <c r="W305" s="233" t="s">
        <v>2783</v>
      </c>
      <c r="X305" s="233" t="s">
        <v>52</v>
      </c>
      <c r="Y305" s="66" t="s">
        <v>52</v>
      </c>
      <c r="Z305" s="66" t="s">
        <v>52</v>
      </c>
      <c r="AA305" s="67"/>
      <c r="AB305" s="66" t="s">
        <v>52</v>
      </c>
    </row>
    <row r="306" spans="1:28" ht="29.45" customHeight="1" x14ac:dyDescent="0.3">
      <c r="A306" s="65" t="s">
        <v>1910</v>
      </c>
      <c r="B306" s="233" t="s">
        <v>1416</v>
      </c>
      <c r="C306" s="233" t="s">
        <v>1417</v>
      </c>
      <c r="D306" s="234" t="s">
        <v>137</v>
      </c>
      <c r="E306" s="235">
        <f t="shared" si="22"/>
        <v>36000</v>
      </c>
      <c r="F306" s="233" t="s">
        <v>52</v>
      </c>
      <c r="G306" s="69">
        <v>0</v>
      </c>
      <c r="H306" s="233" t="s">
        <v>52</v>
      </c>
      <c r="I306" s="69">
        <v>0</v>
      </c>
      <c r="J306" s="233" t="s">
        <v>52</v>
      </c>
      <c r="K306" s="69">
        <v>0</v>
      </c>
      <c r="L306" s="233" t="s">
        <v>52</v>
      </c>
      <c r="M306" s="98">
        <v>10600</v>
      </c>
      <c r="N306" s="233" t="s">
        <v>52</v>
      </c>
      <c r="O306" s="98">
        <f t="shared" si="20"/>
        <v>36000</v>
      </c>
      <c r="P306" s="69">
        <v>0</v>
      </c>
      <c r="Q306" s="69">
        <v>0</v>
      </c>
      <c r="R306" s="69">
        <v>0</v>
      </c>
      <c r="S306" s="69">
        <v>0</v>
      </c>
      <c r="T306" s="69">
        <v>0</v>
      </c>
      <c r="U306" s="69">
        <v>0</v>
      </c>
      <c r="V306" s="69">
        <v>0</v>
      </c>
      <c r="W306" s="233" t="s">
        <v>2784</v>
      </c>
      <c r="X306" s="233" t="s">
        <v>52</v>
      </c>
      <c r="Y306" s="66" t="s">
        <v>52</v>
      </c>
      <c r="Z306" s="66" t="s">
        <v>52</v>
      </c>
      <c r="AA306" s="67"/>
      <c r="AB306" s="66" t="s">
        <v>52</v>
      </c>
    </row>
    <row r="307" spans="1:28" ht="29.45" customHeight="1" x14ac:dyDescent="0.3">
      <c r="A307" s="65" t="s">
        <v>1912</v>
      </c>
      <c r="B307" s="233" t="s">
        <v>1420</v>
      </c>
      <c r="C307" s="233" t="s">
        <v>1421</v>
      </c>
      <c r="D307" s="234" t="s">
        <v>137</v>
      </c>
      <c r="E307" s="235">
        <f t="shared" si="22"/>
        <v>3000</v>
      </c>
      <c r="F307" s="233" t="s">
        <v>52</v>
      </c>
      <c r="G307" s="69">
        <v>0</v>
      </c>
      <c r="H307" s="233" t="s">
        <v>52</v>
      </c>
      <c r="I307" s="69">
        <v>0</v>
      </c>
      <c r="J307" s="233" t="s">
        <v>52</v>
      </c>
      <c r="K307" s="69">
        <v>0</v>
      </c>
      <c r="L307" s="233" t="s">
        <v>52</v>
      </c>
      <c r="M307" s="98">
        <v>5320</v>
      </c>
      <c r="N307" s="233" t="s">
        <v>52</v>
      </c>
      <c r="O307" s="98">
        <f t="shared" si="20"/>
        <v>3000</v>
      </c>
      <c r="P307" s="69">
        <v>0</v>
      </c>
      <c r="Q307" s="69">
        <v>0</v>
      </c>
      <c r="R307" s="69">
        <v>0</v>
      </c>
      <c r="S307" s="69">
        <v>0</v>
      </c>
      <c r="T307" s="69">
        <v>0</v>
      </c>
      <c r="U307" s="69">
        <v>0</v>
      </c>
      <c r="V307" s="69">
        <v>0</v>
      </c>
      <c r="W307" s="233" t="s">
        <v>2785</v>
      </c>
      <c r="X307" s="233" t="s">
        <v>52</v>
      </c>
      <c r="Y307" s="66" t="s">
        <v>52</v>
      </c>
      <c r="Z307" s="66" t="s">
        <v>52</v>
      </c>
      <c r="AA307" s="67"/>
      <c r="AB307" s="66" t="s">
        <v>52</v>
      </c>
    </row>
    <row r="308" spans="1:28" ht="29.45" customHeight="1" x14ac:dyDescent="0.3">
      <c r="A308" s="65" t="s">
        <v>1914</v>
      </c>
      <c r="B308" s="233" t="s">
        <v>1424</v>
      </c>
      <c r="C308" s="233" t="s">
        <v>1425</v>
      </c>
      <c r="D308" s="234" t="s">
        <v>137</v>
      </c>
      <c r="E308" s="235">
        <f t="shared" si="22"/>
        <v>4100</v>
      </c>
      <c r="F308" s="233" t="s">
        <v>52</v>
      </c>
      <c r="G308" s="69">
        <v>0</v>
      </c>
      <c r="H308" s="233" t="s">
        <v>52</v>
      </c>
      <c r="I308" s="69">
        <v>0</v>
      </c>
      <c r="J308" s="233" t="s">
        <v>52</v>
      </c>
      <c r="K308" s="69">
        <v>0</v>
      </c>
      <c r="L308" s="233" t="s">
        <v>52</v>
      </c>
      <c r="M308" s="98">
        <v>16500</v>
      </c>
      <c r="N308" s="233" t="s">
        <v>52</v>
      </c>
      <c r="O308" s="98">
        <f t="shared" si="20"/>
        <v>4100</v>
      </c>
      <c r="P308" s="69">
        <v>0</v>
      </c>
      <c r="Q308" s="69">
        <v>0</v>
      </c>
      <c r="R308" s="69">
        <v>0</v>
      </c>
      <c r="S308" s="69">
        <v>0</v>
      </c>
      <c r="T308" s="69">
        <v>0</v>
      </c>
      <c r="U308" s="69">
        <v>0</v>
      </c>
      <c r="V308" s="69">
        <v>0</v>
      </c>
      <c r="W308" s="233" t="s">
        <v>2786</v>
      </c>
      <c r="X308" s="233" t="s">
        <v>52</v>
      </c>
      <c r="Y308" s="66" t="s">
        <v>52</v>
      </c>
      <c r="Z308" s="66" t="s">
        <v>52</v>
      </c>
      <c r="AA308" s="67"/>
      <c r="AB308" s="66" t="s">
        <v>52</v>
      </c>
    </row>
    <row r="309" spans="1:28" ht="29.45" customHeight="1" x14ac:dyDescent="0.3">
      <c r="A309" s="65" t="s">
        <v>1916</v>
      </c>
      <c r="B309" s="233" t="s">
        <v>1428</v>
      </c>
      <c r="C309" s="233" t="s">
        <v>1429</v>
      </c>
      <c r="D309" s="234" t="s">
        <v>137</v>
      </c>
      <c r="E309" s="235">
        <f t="shared" si="22"/>
        <v>4500</v>
      </c>
      <c r="F309" s="233" t="s">
        <v>52</v>
      </c>
      <c r="G309" s="69">
        <v>0</v>
      </c>
      <c r="H309" s="233" t="s">
        <v>52</v>
      </c>
      <c r="I309" s="69">
        <v>0</v>
      </c>
      <c r="J309" s="233" t="s">
        <v>52</v>
      </c>
      <c r="K309" s="69">
        <v>0</v>
      </c>
      <c r="L309" s="233" t="s">
        <v>52</v>
      </c>
      <c r="M309" s="98">
        <v>17000</v>
      </c>
      <c r="N309" s="233" t="s">
        <v>52</v>
      </c>
      <c r="O309" s="98">
        <f t="shared" si="20"/>
        <v>4500</v>
      </c>
      <c r="P309" s="69">
        <v>0</v>
      </c>
      <c r="Q309" s="69">
        <v>0</v>
      </c>
      <c r="R309" s="69">
        <v>0</v>
      </c>
      <c r="S309" s="69">
        <v>0</v>
      </c>
      <c r="T309" s="69">
        <v>0</v>
      </c>
      <c r="U309" s="69">
        <v>0</v>
      </c>
      <c r="V309" s="69">
        <v>0</v>
      </c>
      <c r="W309" s="233" t="s">
        <v>2787</v>
      </c>
      <c r="X309" s="233" t="s">
        <v>52</v>
      </c>
      <c r="Y309" s="66" t="s">
        <v>52</v>
      </c>
      <c r="Z309" s="66" t="s">
        <v>52</v>
      </c>
      <c r="AA309" s="67"/>
      <c r="AB309" s="66" t="s">
        <v>52</v>
      </c>
    </row>
    <row r="310" spans="1:28" ht="29.45" customHeight="1" x14ac:dyDescent="0.3">
      <c r="A310" s="65" t="s">
        <v>1918</v>
      </c>
      <c r="B310" s="233" t="s">
        <v>1432</v>
      </c>
      <c r="C310" s="233" t="s">
        <v>1433</v>
      </c>
      <c r="D310" s="234" t="s">
        <v>137</v>
      </c>
      <c r="E310" s="235">
        <f t="shared" si="22"/>
        <v>13970</v>
      </c>
      <c r="F310" s="233" t="s">
        <v>52</v>
      </c>
      <c r="G310" s="69">
        <v>0</v>
      </c>
      <c r="H310" s="233" t="s">
        <v>52</v>
      </c>
      <c r="I310" s="69">
        <v>0</v>
      </c>
      <c r="J310" s="233" t="s">
        <v>52</v>
      </c>
      <c r="K310" s="69">
        <v>0</v>
      </c>
      <c r="L310" s="233" t="s">
        <v>52</v>
      </c>
      <c r="M310" s="98">
        <v>13970</v>
      </c>
      <c r="N310" s="233" t="s">
        <v>52</v>
      </c>
      <c r="O310" s="98">
        <f t="shared" si="20"/>
        <v>13970</v>
      </c>
      <c r="P310" s="69">
        <v>0</v>
      </c>
      <c r="Q310" s="69">
        <v>0</v>
      </c>
      <c r="R310" s="69">
        <v>0</v>
      </c>
      <c r="S310" s="69">
        <v>0</v>
      </c>
      <c r="T310" s="69">
        <v>0</v>
      </c>
      <c r="U310" s="69">
        <v>0</v>
      </c>
      <c r="V310" s="69">
        <v>0</v>
      </c>
      <c r="W310" s="233" t="s">
        <v>2788</v>
      </c>
      <c r="X310" s="233" t="s">
        <v>52</v>
      </c>
      <c r="Y310" s="66" t="s">
        <v>52</v>
      </c>
      <c r="Z310" s="66" t="s">
        <v>52</v>
      </c>
      <c r="AA310" s="67"/>
      <c r="AB310" s="66" t="s">
        <v>52</v>
      </c>
    </row>
    <row r="311" spans="1:28" ht="29.45" customHeight="1" x14ac:dyDescent="0.3">
      <c r="A311" s="65" t="s">
        <v>1920</v>
      </c>
      <c r="B311" s="233" t="s">
        <v>1436</v>
      </c>
      <c r="C311" s="233" t="s">
        <v>1437</v>
      </c>
      <c r="D311" s="234" t="s">
        <v>137</v>
      </c>
      <c r="E311" s="235">
        <f t="shared" si="22"/>
        <v>15970</v>
      </c>
      <c r="F311" s="233" t="s">
        <v>52</v>
      </c>
      <c r="G311" s="69">
        <v>0</v>
      </c>
      <c r="H311" s="233" t="s">
        <v>52</v>
      </c>
      <c r="I311" s="69">
        <v>0</v>
      </c>
      <c r="J311" s="233" t="s">
        <v>52</v>
      </c>
      <c r="K311" s="69">
        <v>0</v>
      </c>
      <c r="L311" s="233" t="s">
        <v>52</v>
      </c>
      <c r="M311" s="98">
        <v>15970</v>
      </c>
      <c r="N311" s="233" t="s">
        <v>52</v>
      </c>
      <c r="O311" s="98">
        <f t="shared" si="20"/>
        <v>15970</v>
      </c>
      <c r="P311" s="69">
        <v>0</v>
      </c>
      <c r="Q311" s="69">
        <v>0</v>
      </c>
      <c r="R311" s="69">
        <v>0</v>
      </c>
      <c r="S311" s="69">
        <v>0</v>
      </c>
      <c r="T311" s="69">
        <v>0</v>
      </c>
      <c r="U311" s="69">
        <v>0</v>
      </c>
      <c r="V311" s="69">
        <v>0</v>
      </c>
      <c r="W311" s="233" t="s">
        <v>2789</v>
      </c>
      <c r="X311" s="233" t="s">
        <v>52</v>
      </c>
      <c r="Y311" s="66" t="s">
        <v>52</v>
      </c>
      <c r="Z311" s="66" t="s">
        <v>52</v>
      </c>
      <c r="AA311" s="67"/>
      <c r="AB311" s="66" t="s">
        <v>52</v>
      </c>
    </row>
    <row r="312" spans="1:28" ht="29.45" customHeight="1" x14ac:dyDescent="0.3">
      <c r="A312" s="65" t="s">
        <v>1922</v>
      </c>
      <c r="B312" s="233" t="s">
        <v>1440</v>
      </c>
      <c r="C312" s="233" t="s">
        <v>1441</v>
      </c>
      <c r="D312" s="234" t="s">
        <v>137</v>
      </c>
      <c r="E312" s="235">
        <f t="shared" si="22"/>
        <v>2567</v>
      </c>
      <c r="F312" s="233" t="s">
        <v>52</v>
      </c>
      <c r="G312" s="69">
        <v>0</v>
      </c>
      <c r="H312" s="233" t="s">
        <v>52</v>
      </c>
      <c r="I312" s="69">
        <v>0</v>
      </c>
      <c r="J312" s="233" t="s">
        <v>52</v>
      </c>
      <c r="K312" s="69">
        <v>0</v>
      </c>
      <c r="L312" s="233" t="s">
        <v>52</v>
      </c>
      <c r="M312" s="98">
        <v>2090</v>
      </c>
      <c r="N312" s="233" t="s">
        <v>52</v>
      </c>
      <c r="O312" s="98">
        <f t="shared" si="20"/>
        <v>2567</v>
      </c>
      <c r="P312" s="69">
        <v>0</v>
      </c>
      <c r="Q312" s="69">
        <v>0</v>
      </c>
      <c r="R312" s="69">
        <v>0</v>
      </c>
      <c r="S312" s="69">
        <v>0</v>
      </c>
      <c r="T312" s="69">
        <v>0</v>
      </c>
      <c r="U312" s="69">
        <v>0</v>
      </c>
      <c r="V312" s="69">
        <v>0</v>
      </c>
      <c r="W312" s="233" t="s">
        <v>2790</v>
      </c>
      <c r="X312" s="233" t="s">
        <v>52</v>
      </c>
      <c r="Y312" s="66" t="s">
        <v>52</v>
      </c>
      <c r="Z312" s="66" t="s">
        <v>52</v>
      </c>
      <c r="AA312" s="67"/>
      <c r="AB312" s="66" t="s">
        <v>52</v>
      </c>
    </row>
    <row r="313" spans="1:28" ht="29.45" customHeight="1" x14ac:dyDescent="0.3">
      <c r="A313" s="65" t="s">
        <v>1924</v>
      </c>
      <c r="B313" s="233" t="s">
        <v>1444</v>
      </c>
      <c r="C313" s="233" t="s">
        <v>1462</v>
      </c>
      <c r="D313" s="234" t="s">
        <v>734</v>
      </c>
      <c r="E313" s="235">
        <f t="shared" si="22"/>
        <v>43165</v>
      </c>
      <c r="F313" s="233" t="s">
        <v>52</v>
      </c>
      <c r="G313" s="69">
        <v>0</v>
      </c>
      <c r="H313" s="233" t="s">
        <v>52</v>
      </c>
      <c r="I313" s="69">
        <v>0</v>
      </c>
      <c r="J313" s="233" t="s">
        <v>52</v>
      </c>
      <c r="K313" s="69">
        <v>0</v>
      </c>
      <c r="L313" s="233" t="s">
        <v>52</v>
      </c>
      <c r="M313" s="98">
        <v>18503</v>
      </c>
      <c r="N313" s="233" t="s">
        <v>52</v>
      </c>
      <c r="O313" s="98">
        <f t="shared" si="20"/>
        <v>43165</v>
      </c>
      <c r="P313" s="69">
        <v>0</v>
      </c>
      <c r="Q313" s="69">
        <v>0</v>
      </c>
      <c r="R313" s="69">
        <v>0</v>
      </c>
      <c r="S313" s="69">
        <v>0</v>
      </c>
      <c r="T313" s="69">
        <v>0</v>
      </c>
      <c r="U313" s="69">
        <v>0</v>
      </c>
      <c r="V313" s="69">
        <v>0</v>
      </c>
      <c r="W313" s="233" t="s">
        <v>2791</v>
      </c>
      <c r="X313" s="233" t="s">
        <v>52</v>
      </c>
      <c r="Y313" s="66" t="s">
        <v>52</v>
      </c>
      <c r="Z313" s="66" t="s">
        <v>52</v>
      </c>
      <c r="AA313" s="67"/>
      <c r="AB313" s="66" t="s">
        <v>52</v>
      </c>
    </row>
    <row r="314" spans="1:28" ht="29.45" customHeight="1" x14ac:dyDescent="0.3">
      <c r="A314" s="65" t="s">
        <v>1926</v>
      </c>
      <c r="B314" s="233" t="s">
        <v>1448</v>
      </c>
      <c r="C314" s="233" t="s">
        <v>1449</v>
      </c>
      <c r="D314" s="234" t="s">
        <v>734</v>
      </c>
      <c r="E314" s="235">
        <f t="shared" si="22"/>
        <v>7000</v>
      </c>
      <c r="F314" s="233" t="s">
        <v>52</v>
      </c>
      <c r="G314" s="69">
        <v>0</v>
      </c>
      <c r="H314" s="233" t="s">
        <v>52</v>
      </c>
      <c r="I314" s="69">
        <v>0</v>
      </c>
      <c r="J314" s="233" t="s">
        <v>52</v>
      </c>
      <c r="K314" s="69">
        <v>0</v>
      </c>
      <c r="L314" s="233" t="s">
        <v>52</v>
      </c>
      <c r="M314" s="98">
        <v>1485</v>
      </c>
      <c r="N314" s="233" t="s">
        <v>52</v>
      </c>
      <c r="O314" s="98">
        <f t="shared" si="20"/>
        <v>7000</v>
      </c>
      <c r="P314" s="69">
        <v>0</v>
      </c>
      <c r="Q314" s="69">
        <v>0</v>
      </c>
      <c r="R314" s="69">
        <v>0</v>
      </c>
      <c r="S314" s="69">
        <v>0</v>
      </c>
      <c r="T314" s="69">
        <v>0</v>
      </c>
      <c r="U314" s="69">
        <v>0</v>
      </c>
      <c r="V314" s="69">
        <v>0</v>
      </c>
      <c r="W314" s="233" t="s">
        <v>2792</v>
      </c>
      <c r="X314" s="233" t="s">
        <v>52</v>
      </c>
      <c r="Y314" s="66" t="s">
        <v>52</v>
      </c>
      <c r="Z314" s="66" t="s">
        <v>52</v>
      </c>
      <c r="AA314" s="67"/>
      <c r="AB314" s="66" t="s">
        <v>52</v>
      </c>
    </row>
    <row r="315" spans="1:28" ht="29.45" customHeight="1" x14ac:dyDescent="0.3">
      <c r="A315" s="65" t="s">
        <v>1930</v>
      </c>
      <c r="B315" s="233" t="s">
        <v>1928</v>
      </c>
      <c r="C315" s="233" t="s">
        <v>1929</v>
      </c>
      <c r="D315" s="234" t="s">
        <v>734</v>
      </c>
      <c r="E315" s="235">
        <v>10022</v>
      </c>
      <c r="F315" s="233" t="s">
        <v>52</v>
      </c>
      <c r="G315" s="69">
        <v>0</v>
      </c>
      <c r="H315" s="233" t="s">
        <v>52</v>
      </c>
      <c r="I315" s="69">
        <v>0</v>
      </c>
      <c r="J315" s="233" t="s">
        <v>52</v>
      </c>
      <c r="K315" s="69">
        <v>0</v>
      </c>
      <c r="L315" s="233" t="s">
        <v>52</v>
      </c>
      <c r="M315" s="98">
        <v>6027</v>
      </c>
      <c r="N315" s="233" t="s">
        <v>52</v>
      </c>
      <c r="O315" s="98">
        <f t="shared" si="20"/>
        <v>10022</v>
      </c>
      <c r="P315" s="69">
        <v>0</v>
      </c>
      <c r="Q315" s="69">
        <v>0</v>
      </c>
      <c r="R315" s="69">
        <v>0</v>
      </c>
      <c r="S315" s="69">
        <v>0</v>
      </c>
      <c r="T315" s="69">
        <v>0</v>
      </c>
      <c r="U315" s="69">
        <v>0</v>
      </c>
      <c r="V315" s="69">
        <v>0</v>
      </c>
      <c r="W315" s="233" t="s">
        <v>2793</v>
      </c>
      <c r="X315" s="233" t="s">
        <v>52</v>
      </c>
      <c r="Y315" s="66" t="s">
        <v>52</v>
      </c>
      <c r="Z315" s="66" t="s">
        <v>52</v>
      </c>
      <c r="AA315" s="67"/>
      <c r="AB315" s="66" t="s">
        <v>52</v>
      </c>
    </row>
    <row r="316" spans="1:28" ht="29.45" customHeight="1" x14ac:dyDescent="0.3">
      <c r="A316" s="65" t="s">
        <v>1932</v>
      </c>
      <c r="B316" s="233" t="s">
        <v>1452</v>
      </c>
      <c r="C316" s="233" t="s">
        <v>1453</v>
      </c>
      <c r="D316" s="234" t="s">
        <v>1454</v>
      </c>
      <c r="E316" s="235">
        <f>E153</f>
        <v>2100</v>
      </c>
      <c r="F316" s="233" t="s">
        <v>52</v>
      </c>
      <c r="G316" s="69">
        <v>0</v>
      </c>
      <c r="H316" s="233" t="s">
        <v>52</v>
      </c>
      <c r="I316" s="69">
        <v>0</v>
      </c>
      <c r="J316" s="233" t="s">
        <v>52</v>
      </c>
      <c r="K316" s="69">
        <v>0</v>
      </c>
      <c r="L316" s="233" t="s">
        <v>52</v>
      </c>
      <c r="M316" s="98">
        <v>1980</v>
      </c>
      <c r="N316" s="233" t="s">
        <v>52</v>
      </c>
      <c r="O316" s="98">
        <f t="shared" si="20"/>
        <v>2100</v>
      </c>
      <c r="P316" s="69">
        <v>0</v>
      </c>
      <c r="Q316" s="69">
        <v>0</v>
      </c>
      <c r="R316" s="69">
        <v>0</v>
      </c>
      <c r="S316" s="69">
        <v>0</v>
      </c>
      <c r="T316" s="69">
        <v>0</v>
      </c>
      <c r="U316" s="69">
        <v>0</v>
      </c>
      <c r="V316" s="69">
        <v>0</v>
      </c>
      <c r="W316" s="233" t="s">
        <v>2794</v>
      </c>
      <c r="X316" s="233" t="s">
        <v>52</v>
      </c>
      <c r="Y316" s="66" t="s">
        <v>52</v>
      </c>
      <c r="Z316" s="66" t="s">
        <v>52</v>
      </c>
      <c r="AA316" s="67"/>
      <c r="AB316" s="66" t="s">
        <v>52</v>
      </c>
    </row>
    <row r="317" spans="1:28" ht="29.45" customHeight="1" x14ac:dyDescent="0.3">
      <c r="A317" s="65" t="s">
        <v>1934</v>
      </c>
      <c r="B317" s="233" t="s">
        <v>1457</v>
      </c>
      <c r="C317" s="233" t="s">
        <v>1703</v>
      </c>
      <c r="D317" s="234" t="s">
        <v>143</v>
      </c>
      <c r="E317" s="235">
        <v>0</v>
      </c>
      <c r="F317" s="233" t="s">
        <v>52</v>
      </c>
      <c r="G317" s="69">
        <v>0</v>
      </c>
      <c r="H317" s="233" t="s">
        <v>52</v>
      </c>
      <c r="I317" s="69">
        <v>0</v>
      </c>
      <c r="J317" s="233" t="s">
        <v>52</v>
      </c>
      <c r="K317" s="69">
        <v>0</v>
      </c>
      <c r="L317" s="233" t="s">
        <v>52</v>
      </c>
      <c r="M317" s="98">
        <v>0</v>
      </c>
      <c r="N317" s="233" t="s">
        <v>52</v>
      </c>
      <c r="O317" s="98">
        <v>0</v>
      </c>
      <c r="P317" s="69">
        <v>0</v>
      </c>
      <c r="Q317" s="69">
        <v>0</v>
      </c>
      <c r="R317" s="69">
        <v>0</v>
      </c>
      <c r="S317" s="69">
        <v>0</v>
      </c>
      <c r="T317" s="69">
        <v>0</v>
      </c>
      <c r="U317" s="69">
        <v>0</v>
      </c>
      <c r="V317" s="69">
        <v>0</v>
      </c>
      <c r="W317" s="233" t="s">
        <v>2795</v>
      </c>
      <c r="X317" s="233" t="s">
        <v>52</v>
      </c>
      <c r="Y317" s="66" t="s">
        <v>52</v>
      </c>
      <c r="Z317" s="66" t="s">
        <v>52</v>
      </c>
      <c r="AA317" s="67"/>
      <c r="AB317" s="66" t="s">
        <v>52</v>
      </c>
    </row>
    <row r="318" spans="1:28" ht="29.45" customHeight="1" x14ac:dyDescent="0.3">
      <c r="A318" s="65" t="s">
        <v>1936</v>
      </c>
      <c r="B318" s="233" t="s">
        <v>1461</v>
      </c>
      <c r="C318" s="233" t="s">
        <v>1462</v>
      </c>
      <c r="D318" s="234" t="s">
        <v>734</v>
      </c>
      <c r="E318" s="235">
        <v>0</v>
      </c>
      <c r="F318" s="233" t="s">
        <v>52</v>
      </c>
      <c r="G318" s="69">
        <v>0</v>
      </c>
      <c r="H318" s="233" t="s">
        <v>52</v>
      </c>
      <c r="I318" s="69">
        <v>0</v>
      </c>
      <c r="J318" s="233" t="s">
        <v>52</v>
      </c>
      <c r="K318" s="69">
        <v>0</v>
      </c>
      <c r="L318" s="233" t="s">
        <v>52</v>
      </c>
      <c r="M318" s="98">
        <v>18503</v>
      </c>
      <c r="N318" s="233" t="s">
        <v>52</v>
      </c>
      <c r="O318" s="98">
        <f t="shared" ref="O318:O357" si="23">SMALL(E318:M318,COUNTIF(E318:M318,0)+1)</f>
        <v>18503</v>
      </c>
      <c r="P318" s="69">
        <v>0</v>
      </c>
      <c r="Q318" s="69">
        <v>0</v>
      </c>
      <c r="R318" s="69">
        <v>0</v>
      </c>
      <c r="S318" s="69">
        <v>0</v>
      </c>
      <c r="T318" s="69">
        <v>0</v>
      </c>
      <c r="U318" s="69">
        <v>0</v>
      </c>
      <c r="V318" s="69">
        <v>0</v>
      </c>
      <c r="W318" s="233" t="s">
        <v>2796</v>
      </c>
      <c r="X318" s="233" t="s">
        <v>52</v>
      </c>
      <c r="Y318" s="66" t="s">
        <v>52</v>
      </c>
      <c r="Z318" s="66" t="s">
        <v>52</v>
      </c>
      <c r="AA318" s="67"/>
      <c r="AB318" s="66" t="s">
        <v>52</v>
      </c>
    </row>
    <row r="319" spans="1:28" ht="29.45" customHeight="1" x14ac:dyDescent="0.3">
      <c r="A319" s="65" t="s">
        <v>1938</v>
      </c>
      <c r="B319" s="233" t="s">
        <v>1465</v>
      </c>
      <c r="C319" s="233" t="s">
        <v>1466</v>
      </c>
      <c r="D319" s="234" t="s">
        <v>734</v>
      </c>
      <c r="E319" s="235">
        <f>E156</f>
        <v>13127</v>
      </c>
      <c r="F319" s="233" t="s">
        <v>52</v>
      </c>
      <c r="G319" s="69">
        <v>0</v>
      </c>
      <c r="H319" s="233" t="s">
        <v>52</v>
      </c>
      <c r="I319" s="69">
        <v>0</v>
      </c>
      <c r="J319" s="233" t="s">
        <v>52</v>
      </c>
      <c r="K319" s="69">
        <v>0</v>
      </c>
      <c r="L319" s="233" t="s">
        <v>52</v>
      </c>
      <c r="M319" s="98">
        <v>8923</v>
      </c>
      <c r="N319" s="233" t="s">
        <v>52</v>
      </c>
      <c r="O319" s="98">
        <f t="shared" ref="O319" si="24">E319</f>
        <v>13127</v>
      </c>
      <c r="P319" s="69">
        <v>0</v>
      </c>
      <c r="Q319" s="69">
        <v>0</v>
      </c>
      <c r="R319" s="69">
        <v>0</v>
      </c>
      <c r="S319" s="69">
        <v>0</v>
      </c>
      <c r="T319" s="69">
        <v>0</v>
      </c>
      <c r="U319" s="69">
        <v>0</v>
      </c>
      <c r="V319" s="69">
        <v>0</v>
      </c>
      <c r="W319" s="233" t="s">
        <v>2797</v>
      </c>
      <c r="X319" s="233" t="s">
        <v>52</v>
      </c>
      <c r="Y319" s="66" t="s">
        <v>52</v>
      </c>
      <c r="Z319" s="66" t="s">
        <v>52</v>
      </c>
      <c r="AA319" s="67"/>
      <c r="AB319" s="66" t="s">
        <v>52</v>
      </c>
    </row>
    <row r="320" spans="1:28" ht="29.45" customHeight="1" x14ac:dyDescent="0.3">
      <c r="A320" s="65" t="s">
        <v>1940</v>
      </c>
      <c r="B320" s="233" t="s">
        <v>1469</v>
      </c>
      <c r="C320" s="233" t="s">
        <v>1470</v>
      </c>
      <c r="D320" s="234" t="s">
        <v>137</v>
      </c>
      <c r="E320" s="235">
        <v>0</v>
      </c>
      <c r="F320" s="233" t="s">
        <v>52</v>
      </c>
      <c r="G320" s="69">
        <v>0</v>
      </c>
      <c r="H320" s="233" t="s">
        <v>52</v>
      </c>
      <c r="I320" s="69">
        <v>0</v>
      </c>
      <c r="J320" s="233" t="s">
        <v>52</v>
      </c>
      <c r="K320" s="69">
        <v>0</v>
      </c>
      <c r="L320" s="233" t="s">
        <v>52</v>
      </c>
      <c r="M320" s="98">
        <v>7340</v>
      </c>
      <c r="N320" s="233" t="s">
        <v>52</v>
      </c>
      <c r="O320" s="98">
        <f t="shared" si="23"/>
        <v>7340</v>
      </c>
      <c r="P320" s="69">
        <v>0</v>
      </c>
      <c r="Q320" s="69">
        <v>0</v>
      </c>
      <c r="R320" s="69">
        <v>0</v>
      </c>
      <c r="S320" s="69">
        <v>0</v>
      </c>
      <c r="T320" s="69">
        <v>0</v>
      </c>
      <c r="U320" s="69">
        <v>0</v>
      </c>
      <c r="V320" s="69">
        <v>0</v>
      </c>
      <c r="W320" s="233" t="s">
        <v>2798</v>
      </c>
      <c r="X320" s="233" t="s">
        <v>52</v>
      </c>
      <c r="Y320" s="66" t="s">
        <v>52</v>
      </c>
      <c r="Z320" s="66" t="s">
        <v>52</v>
      </c>
      <c r="AA320" s="67"/>
      <c r="AB320" s="66" t="s">
        <v>52</v>
      </c>
    </row>
    <row r="321" spans="1:28" ht="29.45" customHeight="1" x14ac:dyDescent="0.3">
      <c r="A321" s="65" t="s">
        <v>1944</v>
      </c>
      <c r="B321" s="233" t="s">
        <v>1942</v>
      </c>
      <c r="C321" s="233" t="s">
        <v>1943</v>
      </c>
      <c r="D321" s="234" t="s">
        <v>137</v>
      </c>
      <c r="E321" s="235">
        <v>25200</v>
      </c>
      <c r="F321" s="233" t="s">
        <v>52</v>
      </c>
      <c r="G321" s="69">
        <v>0</v>
      </c>
      <c r="H321" s="233" t="s">
        <v>52</v>
      </c>
      <c r="I321" s="69">
        <v>0</v>
      </c>
      <c r="J321" s="233" t="s">
        <v>52</v>
      </c>
      <c r="K321" s="69">
        <v>0</v>
      </c>
      <c r="L321" s="233" t="s">
        <v>52</v>
      </c>
      <c r="M321" s="98">
        <v>39600</v>
      </c>
      <c r="N321" s="233" t="s">
        <v>52</v>
      </c>
      <c r="O321" s="98">
        <f t="shared" ref="O321:O355" si="25">E321</f>
        <v>25200</v>
      </c>
      <c r="P321" s="69">
        <v>0</v>
      </c>
      <c r="Q321" s="69">
        <v>0</v>
      </c>
      <c r="R321" s="69">
        <v>0</v>
      </c>
      <c r="S321" s="69">
        <v>0</v>
      </c>
      <c r="T321" s="69">
        <v>0</v>
      </c>
      <c r="U321" s="69">
        <v>0</v>
      </c>
      <c r="V321" s="69">
        <v>0</v>
      </c>
      <c r="W321" s="233" t="s">
        <v>2799</v>
      </c>
      <c r="X321" s="233" t="s">
        <v>52</v>
      </c>
      <c r="Y321" s="66" t="s">
        <v>52</v>
      </c>
      <c r="Z321" s="66" t="s">
        <v>52</v>
      </c>
      <c r="AA321" s="67"/>
      <c r="AB321" s="66" t="s">
        <v>52</v>
      </c>
    </row>
    <row r="322" spans="1:28" ht="29.45" customHeight="1" x14ac:dyDescent="0.3">
      <c r="A322" s="65" t="s">
        <v>1947</v>
      </c>
      <c r="B322" s="233" t="s">
        <v>1946</v>
      </c>
      <c r="C322" s="233" t="s">
        <v>1715</v>
      </c>
      <c r="D322" s="234" t="s">
        <v>321</v>
      </c>
      <c r="E322" s="235">
        <f>E236</f>
        <v>1897000</v>
      </c>
      <c r="F322" s="233" t="s">
        <v>52</v>
      </c>
      <c r="G322" s="69">
        <v>0</v>
      </c>
      <c r="H322" s="233" t="s">
        <v>52</v>
      </c>
      <c r="I322" s="69">
        <v>0</v>
      </c>
      <c r="J322" s="233" t="s">
        <v>52</v>
      </c>
      <c r="K322" s="69">
        <v>0</v>
      </c>
      <c r="L322" s="233" t="s">
        <v>52</v>
      </c>
      <c r="M322" s="98">
        <v>2821960</v>
      </c>
      <c r="N322" s="233" t="s">
        <v>52</v>
      </c>
      <c r="O322" s="98">
        <f t="shared" si="25"/>
        <v>1897000</v>
      </c>
      <c r="P322" s="69">
        <v>0</v>
      </c>
      <c r="Q322" s="69">
        <v>0</v>
      </c>
      <c r="R322" s="69">
        <v>0</v>
      </c>
      <c r="S322" s="69">
        <v>0</v>
      </c>
      <c r="T322" s="69">
        <v>0</v>
      </c>
      <c r="U322" s="69">
        <v>0</v>
      </c>
      <c r="V322" s="69">
        <v>0</v>
      </c>
      <c r="W322" s="233" t="s">
        <v>2800</v>
      </c>
      <c r="X322" s="233" t="s">
        <v>52</v>
      </c>
      <c r="Y322" s="66" t="s">
        <v>52</v>
      </c>
      <c r="Z322" s="66" t="s">
        <v>52</v>
      </c>
      <c r="AA322" s="67"/>
      <c r="AB322" s="66" t="s">
        <v>52</v>
      </c>
    </row>
    <row r="323" spans="1:28" ht="29.45" customHeight="1" x14ac:dyDescent="0.3">
      <c r="A323" s="65" t="s">
        <v>1951</v>
      </c>
      <c r="B323" s="233" t="s">
        <v>1949</v>
      </c>
      <c r="C323" s="233" t="s">
        <v>1950</v>
      </c>
      <c r="D323" s="234" t="s">
        <v>137</v>
      </c>
      <c r="E323" s="235">
        <v>12090</v>
      </c>
      <c r="F323" s="233" t="s">
        <v>52</v>
      </c>
      <c r="G323" s="69">
        <v>0</v>
      </c>
      <c r="H323" s="233" t="s">
        <v>52</v>
      </c>
      <c r="I323" s="69">
        <v>0</v>
      </c>
      <c r="J323" s="233" t="s">
        <v>52</v>
      </c>
      <c r="K323" s="69">
        <v>0</v>
      </c>
      <c r="L323" s="233" t="s">
        <v>52</v>
      </c>
      <c r="M323" s="98">
        <v>8650</v>
      </c>
      <c r="N323" s="233" t="s">
        <v>52</v>
      </c>
      <c r="O323" s="98">
        <f t="shared" si="25"/>
        <v>12090</v>
      </c>
      <c r="P323" s="69">
        <v>0</v>
      </c>
      <c r="Q323" s="69">
        <v>0</v>
      </c>
      <c r="R323" s="69">
        <v>0</v>
      </c>
      <c r="S323" s="69">
        <v>0</v>
      </c>
      <c r="T323" s="69">
        <v>0</v>
      </c>
      <c r="U323" s="69">
        <v>0</v>
      </c>
      <c r="V323" s="69">
        <v>0</v>
      </c>
      <c r="W323" s="233" t="s">
        <v>2801</v>
      </c>
      <c r="X323" s="233" t="s">
        <v>52</v>
      </c>
      <c r="Y323" s="66" t="s">
        <v>52</v>
      </c>
      <c r="Z323" s="66" t="s">
        <v>52</v>
      </c>
      <c r="AA323" s="67"/>
      <c r="AB323" s="66" t="s">
        <v>52</v>
      </c>
    </row>
    <row r="324" spans="1:28" ht="29.45" customHeight="1" x14ac:dyDescent="0.3">
      <c r="A324" s="65" t="s">
        <v>1954</v>
      </c>
      <c r="B324" s="233" t="s">
        <v>1483</v>
      </c>
      <c r="C324" s="233" t="s">
        <v>1953</v>
      </c>
      <c r="D324" s="234" t="s">
        <v>137</v>
      </c>
      <c r="E324" s="235">
        <f>E239</f>
        <v>180000</v>
      </c>
      <c r="F324" s="233" t="s">
        <v>52</v>
      </c>
      <c r="G324" s="69">
        <v>0</v>
      </c>
      <c r="H324" s="233" t="s">
        <v>52</v>
      </c>
      <c r="I324" s="69">
        <v>0</v>
      </c>
      <c r="J324" s="233" t="s">
        <v>52</v>
      </c>
      <c r="K324" s="69">
        <v>0</v>
      </c>
      <c r="L324" s="233" t="s">
        <v>52</v>
      </c>
      <c r="M324" s="98">
        <v>187500</v>
      </c>
      <c r="N324" s="233" t="s">
        <v>52</v>
      </c>
      <c r="O324" s="98">
        <f t="shared" si="25"/>
        <v>180000</v>
      </c>
      <c r="P324" s="69">
        <v>0</v>
      </c>
      <c r="Q324" s="69">
        <v>0</v>
      </c>
      <c r="R324" s="69">
        <v>0</v>
      </c>
      <c r="S324" s="69">
        <v>0</v>
      </c>
      <c r="T324" s="69">
        <v>0</v>
      </c>
      <c r="U324" s="69">
        <v>0</v>
      </c>
      <c r="V324" s="69">
        <v>0</v>
      </c>
      <c r="W324" s="233" t="s">
        <v>2802</v>
      </c>
      <c r="X324" s="233" t="s">
        <v>52</v>
      </c>
      <c r="Y324" s="66" t="s">
        <v>52</v>
      </c>
      <c r="Z324" s="66" t="s">
        <v>52</v>
      </c>
      <c r="AA324" s="67"/>
      <c r="AB324" s="66" t="s">
        <v>52</v>
      </c>
    </row>
    <row r="325" spans="1:28" ht="29.45" customHeight="1" x14ac:dyDescent="0.3">
      <c r="A325" s="65" t="s">
        <v>1958</v>
      </c>
      <c r="B325" s="233" t="s">
        <v>1956</v>
      </c>
      <c r="C325" s="233" t="s">
        <v>1957</v>
      </c>
      <c r="D325" s="234" t="s">
        <v>321</v>
      </c>
      <c r="E325" s="235">
        <v>1098500</v>
      </c>
      <c r="F325" s="233" t="s">
        <v>52</v>
      </c>
      <c r="G325" s="69">
        <v>0</v>
      </c>
      <c r="H325" s="233" t="s">
        <v>52</v>
      </c>
      <c r="I325" s="69">
        <v>0</v>
      </c>
      <c r="J325" s="233" t="s">
        <v>52</v>
      </c>
      <c r="K325" s="69">
        <v>0</v>
      </c>
      <c r="L325" s="233" t="s">
        <v>52</v>
      </c>
      <c r="M325" s="98">
        <v>768350</v>
      </c>
      <c r="N325" s="233" t="s">
        <v>52</v>
      </c>
      <c r="O325" s="98">
        <f t="shared" si="25"/>
        <v>1098500</v>
      </c>
      <c r="P325" s="69">
        <v>0</v>
      </c>
      <c r="Q325" s="69">
        <v>0</v>
      </c>
      <c r="R325" s="69">
        <v>0</v>
      </c>
      <c r="S325" s="69">
        <v>0</v>
      </c>
      <c r="T325" s="69">
        <v>0</v>
      </c>
      <c r="U325" s="69">
        <v>0</v>
      </c>
      <c r="V325" s="69">
        <v>0</v>
      </c>
      <c r="W325" s="233" t="s">
        <v>2803</v>
      </c>
      <c r="X325" s="233" t="s">
        <v>52</v>
      </c>
      <c r="Y325" s="66" t="s">
        <v>52</v>
      </c>
      <c r="Z325" s="66" t="s">
        <v>52</v>
      </c>
      <c r="AA325" s="67"/>
      <c r="AB325" s="66" t="s">
        <v>52</v>
      </c>
    </row>
    <row r="326" spans="1:28" ht="29.45" customHeight="1" x14ac:dyDescent="0.3">
      <c r="A326" s="65" t="s">
        <v>1962</v>
      </c>
      <c r="B326" s="233" t="s">
        <v>1960</v>
      </c>
      <c r="C326" s="233" t="s">
        <v>1961</v>
      </c>
      <c r="D326" s="234" t="s">
        <v>137</v>
      </c>
      <c r="E326" s="235">
        <v>920000</v>
      </c>
      <c r="F326" s="233" t="s">
        <v>52</v>
      </c>
      <c r="G326" s="69">
        <v>0</v>
      </c>
      <c r="H326" s="233" t="s">
        <v>52</v>
      </c>
      <c r="I326" s="69">
        <v>0</v>
      </c>
      <c r="J326" s="233" t="s">
        <v>52</v>
      </c>
      <c r="K326" s="69">
        <v>0</v>
      </c>
      <c r="L326" s="233" t="s">
        <v>52</v>
      </c>
      <c r="M326" s="98">
        <v>759000</v>
      </c>
      <c r="N326" s="233" t="s">
        <v>52</v>
      </c>
      <c r="O326" s="98">
        <f t="shared" si="25"/>
        <v>920000</v>
      </c>
      <c r="P326" s="69">
        <v>0</v>
      </c>
      <c r="Q326" s="69">
        <v>0</v>
      </c>
      <c r="R326" s="69">
        <v>0</v>
      </c>
      <c r="S326" s="69">
        <v>0</v>
      </c>
      <c r="T326" s="69">
        <v>0</v>
      </c>
      <c r="U326" s="69">
        <v>0</v>
      </c>
      <c r="V326" s="69">
        <v>0</v>
      </c>
      <c r="W326" s="233" t="s">
        <v>2804</v>
      </c>
      <c r="X326" s="233" t="s">
        <v>52</v>
      </c>
      <c r="Y326" s="66" t="s">
        <v>52</v>
      </c>
      <c r="Z326" s="66" t="s">
        <v>52</v>
      </c>
      <c r="AA326" s="67"/>
      <c r="AB326" s="66" t="s">
        <v>52</v>
      </c>
    </row>
    <row r="327" spans="1:28" ht="29.45" customHeight="1" x14ac:dyDescent="0.3">
      <c r="A327" s="65" t="s">
        <v>1964</v>
      </c>
      <c r="B327" s="233" t="s">
        <v>1487</v>
      </c>
      <c r="C327" s="233" t="s">
        <v>1488</v>
      </c>
      <c r="D327" s="234" t="s">
        <v>137</v>
      </c>
      <c r="E327" s="235">
        <f>E242</f>
        <v>14400</v>
      </c>
      <c r="F327" s="233" t="s">
        <v>52</v>
      </c>
      <c r="G327" s="69">
        <v>0</v>
      </c>
      <c r="H327" s="233" t="s">
        <v>52</v>
      </c>
      <c r="I327" s="69">
        <v>0</v>
      </c>
      <c r="J327" s="233" t="s">
        <v>52</v>
      </c>
      <c r="K327" s="69">
        <v>0</v>
      </c>
      <c r="L327" s="233" t="s">
        <v>52</v>
      </c>
      <c r="M327" s="98">
        <v>11200</v>
      </c>
      <c r="N327" s="233" t="s">
        <v>52</v>
      </c>
      <c r="O327" s="98">
        <f t="shared" si="25"/>
        <v>14400</v>
      </c>
      <c r="P327" s="69">
        <v>0</v>
      </c>
      <c r="Q327" s="69">
        <v>0</v>
      </c>
      <c r="R327" s="69">
        <v>0</v>
      </c>
      <c r="S327" s="69">
        <v>0</v>
      </c>
      <c r="T327" s="69">
        <v>0</v>
      </c>
      <c r="U327" s="69">
        <v>0</v>
      </c>
      <c r="V327" s="69">
        <v>0</v>
      </c>
      <c r="W327" s="233" t="s">
        <v>2805</v>
      </c>
      <c r="X327" s="233" t="s">
        <v>52</v>
      </c>
      <c r="Y327" s="66" t="s">
        <v>52</v>
      </c>
      <c r="Z327" s="66" t="s">
        <v>52</v>
      </c>
      <c r="AA327" s="67"/>
      <c r="AB327" s="66" t="s">
        <v>52</v>
      </c>
    </row>
    <row r="328" spans="1:28" ht="29.45" customHeight="1" x14ac:dyDescent="0.3">
      <c r="A328" s="65" t="s">
        <v>1966</v>
      </c>
      <c r="B328" s="233" t="s">
        <v>1491</v>
      </c>
      <c r="C328" s="233" t="s">
        <v>1492</v>
      </c>
      <c r="D328" s="234" t="s">
        <v>137</v>
      </c>
      <c r="E328" s="235">
        <f>E245</f>
        <v>10200</v>
      </c>
      <c r="F328" s="233" t="s">
        <v>52</v>
      </c>
      <c r="G328" s="69">
        <v>0</v>
      </c>
      <c r="H328" s="233" t="s">
        <v>52</v>
      </c>
      <c r="I328" s="69">
        <v>0</v>
      </c>
      <c r="J328" s="233" t="s">
        <v>52</v>
      </c>
      <c r="K328" s="69">
        <v>0</v>
      </c>
      <c r="L328" s="233" t="s">
        <v>52</v>
      </c>
      <c r="M328" s="98">
        <v>9710</v>
      </c>
      <c r="N328" s="233" t="s">
        <v>52</v>
      </c>
      <c r="O328" s="98">
        <f t="shared" si="25"/>
        <v>10200</v>
      </c>
      <c r="P328" s="69">
        <v>0</v>
      </c>
      <c r="Q328" s="69">
        <v>0</v>
      </c>
      <c r="R328" s="69">
        <v>0</v>
      </c>
      <c r="S328" s="69">
        <v>0</v>
      </c>
      <c r="T328" s="69">
        <v>0</v>
      </c>
      <c r="U328" s="69">
        <v>0</v>
      </c>
      <c r="V328" s="69">
        <v>0</v>
      </c>
      <c r="W328" s="233" t="s">
        <v>2806</v>
      </c>
      <c r="X328" s="233" t="s">
        <v>52</v>
      </c>
      <c r="Y328" s="66" t="s">
        <v>52</v>
      </c>
      <c r="Z328" s="66" t="s">
        <v>52</v>
      </c>
      <c r="AA328" s="67"/>
      <c r="AB328" s="66" t="s">
        <v>52</v>
      </c>
    </row>
    <row r="329" spans="1:28" ht="29.45" customHeight="1" x14ac:dyDescent="0.3">
      <c r="A329" s="65" t="s">
        <v>1968</v>
      </c>
      <c r="B329" s="233" t="s">
        <v>1751</v>
      </c>
      <c r="C329" s="233" t="s">
        <v>1752</v>
      </c>
      <c r="D329" s="234" t="s">
        <v>137</v>
      </c>
      <c r="E329" s="235">
        <f>E248</f>
        <v>27150</v>
      </c>
      <c r="F329" s="233" t="s">
        <v>52</v>
      </c>
      <c r="G329" s="69">
        <v>0</v>
      </c>
      <c r="H329" s="233" t="s">
        <v>52</v>
      </c>
      <c r="I329" s="69">
        <v>0</v>
      </c>
      <c r="J329" s="233" t="s">
        <v>52</v>
      </c>
      <c r="K329" s="69">
        <v>0</v>
      </c>
      <c r="L329" s="233" t="s">
        <v>52</v>
      </c>
      <c r="M329" s="98">
        <v>13100</v>
      </c>
      <c r="N329" s="233" t="s">
        <v>52</v>
      </c>
      <c r="O329" s="98">
        <f t="shared" si="25"/>
        <v>27150</v>
      </c>
      <c r="P329" s="69">
        <v>0</v>
      </c>
      <c r="Q329" s="69">
        <v>0</v>
      </c>
      <c r="R329" s="69">
        <v>0</v>
      </c>
      <c r="S329" s="69">
        <v>0</v>
      </c>
      <c r="T329" s="69">
        <v>0</v>
      </c>
      <c r="U329" s="69">
        <v>0</v>
      </c>
      <c r="V329" s="69">
        <v>0</v>
      </c>
      <c r="W329" s="233" t="s">
        <v>2807</v>
      </c>
      <c r="X329" s="233" t="s">
        <v>52</v>
      </c>
      <c r="Y329" s="66" t="s">
        <v>52</v>
      </c>
      <c r="Z329" s="66" t="s">
        <v>52</v>
      </c>
      <c r="AA329" s="67"/>
      <c r="AB329" s="66" t="s">
        <v>52</v>
      </c>
    </row>
    <row r="330" spans="1:28" ht="29.45" customHeight="1" x14ac:dyDescent="0.3">
      <c r="A330" s="65" t="s">
        <v>1970</v>
      </c>
      <c r="B330" s="233" t="s">
        <v>1751</v>
      </c>
      <c r="C330" s="233" t="s">
        <v>1755</v>
      </c>
      <c r="D330" s="234" t="s">
        <v>137</v>
      </c>
      <c r="E330" s="235">
        <f>E249</f>
        <v>27150</v>
      </c>
      <c r="F330" s="233" t="s">
        <v>52</v>
      </c>
      <c r="G330" s="69">
        <v>0</v>
      </c>
      <c r="H330" s="233" t="s">
        <v>52</v>
      </c>
      <c r="I330" s="69">
        <v>0</v>
      </c>
      <c r="J330" s="233" t="s">
        <v>52</v>
      </c>
      <c r="K330" s="69">
        <v>0</v>
      </c>
      <c r="L330" s="233" t="s">
        <v>52</v>
      </c>
      <c r="M330" s="98">
        <v>22620</v>
      </c>
      <c r="N330" s="233" t="s">
        <v>52</v>
      </c>
      <c r="O330" s="98">
        <f t="shared" si="25"/>
        <v>27150</v>
      </c>
      <c r="P330" s="69">
        <v>0</v>
      </c>
      <c r="Q330" s="69">
        <v>0</v>
      </c>
      <c r="R330" s="69">
        <v>0</v>
      </c>
      <c r="S330" s="69">
        <v>0</v>
      </c>
      <c r="T330" s="69">
        <v>0</v>
      </c>
      <c r="U330" s="69">
        <v>0</v>
      </c>
      <c r="V330" s="69">
        <v>0</v>
      </c>
      <c r="W330" s="233" t="s">
        <v>2808</v>
      </c>
      <c r="X330" s="233" t="s">
        <v>52</v>
      </c>
      <c r="Y330" s="66" t="s">
        <v>52</v>
      </c>
      <c r="Z330" s="66" t="s">
        <v>52</v>
      </c>
      <c r="AA330" s="67"/>
      <c r="AB330" s="66" t="s">
        <v>52</v>
      </c>
    </row>
    <row r="331" spans="1:28" ht="29.45" customHeight="1" x14ac:dyDescent="0.3">
      <c r="A331" s="65" t="s">
        <v>1972</v>
      </c>
      <c r="B331" s="233" t="s">
        <v>1511</v>
      </c>
      <c r="C331" s="233" t="s">
        <v>1512</v>
      </c>
      <c r="D331" s="234" t="s">
        <v>137</v>
      </c>
      <c r="E331" s="235">
        <f>E250</f>
        <v>7000</v>
      </c>
      <c r="F331" s="233" t="s">
        <v>52</v>
      </c>
      <c r="G331" s="69">
        <v>0</v>
      </c>
      <c r="H331" s="233" t="s">
        <v>52</v>
      </c>
      <c r="I331" s="69">
        <v>0</v>
      </c>
      <c r="J331" s="233" t="s">
        <v>52</v>
      </c>
      <c r="K331" s="69">
        <v>0</v>
      </c>
      <c r="L331" s="233" t="s">
        <v>52</v>
      </c>
      <c r="M331" s="98">
        <v>8470</v>
      </c>
      <c r="N331" s="233" t="s">
        <v>52</v>
      </c>
      <c r="O331" s="98">
        <f t="shared" si="25"/>
        <v>7000</v>
      </c>
      <c r="P331" s="69">
        <v>0</v>
      </c>
      <c r="Q331" s="69">
        <v>0</v>
      </c>
      <c r="R331" s="69">
        <v>0</v>
      </c>
      <c r="S331" s="69">
        <v>0</v>
      </c>
      <c r="T331" s="69">
        <v>0</v>
      </c>
      <c r="U331" s="69">
        <v>0</v>
      </c>
      <c r="V331" s="69">
        <v>0</v>
      </c>
      <c r="W331" s="233" t="s">
        <v>2809</v>
      </c>
      <c r="X331" s="233" t="s">
        <v>52</v>
      </c>
      <c r="Y331" s="66" t="s">
        <v>52</v>
      </c>
      <c r="Z331" s="66" t="s">
        <v>52</v>
      </c>
      <c r="AA331" s="67"/>
      <c r="AB331" s="66" t="s">
        <v>52</v>
      </c>
    </row>
    <row r="332" spans="1:28" ht="29.45" customHeight="1" x14ac:dyDescent="0.3">
      <c r="A332" s="65" t="s">
        <v>1974</v>
      </c>
      <c r="B332" s="233" t="s">
        <v>1515</v>
      </c>
      <c r="C332" s="233" t="s">
        <v>1516</v>
      </c>
      <c r="D332" s="234" t="s">
        <v>692</v>
      </c>
      <c r="E332" s="235">
        <f>E251</f>
        <v>14400</v>
      </c>
      <c r="F332" s="233" t="s">
        <v>52</v>
      </c>
      <c r="G332" s="69">
        <v>0</v>
      </c>
      <c r="H332" s="233" t="s">
        <v>52</v>
      </c>
      <c r="I332" s="69">
        <v>0</v>
      </c>
      <c r="J332" s="233" t="s">
        <v>52</v>
      </c>
      <c r="K332" s="69">
        <v>0</v>
      </c>
      <c r="L332" s="233" t="s">
        <v>52</v>
      </c>
      <c r="M332" s="98">
        <v>54200</v>
      </c>
      <c r="N332" s="233" t="s">
        <v>52</v>
      </c>
      <c r="O332" s="98">
        <f t="shared" si="25"/>
        <v>14400</v>
      </c>
      <c r="P332" s="69">
        <v>0</v>
      </c>
      <c r="Q332" s="69">
        <v>0</v>
      </c>
      <c r="R332" s="69">
        <v>0</v>
      </c>
      <c r="S332" s="69">
        <v>0</v>
      </c>
      <c r="T332" s="69">
        <v>0</v>
      </c>
      <c r="U332" s="69">
        <v>0</v>
      </c>
      <c r="V332" s="69">
        <v>0</v>
      </c>
      <c r="W332" s="233" t="s">
        <v>2810</v>
      </c>
      <c r="X332" s="233" t="s">
        <v>52</v>
      </c>
      <c r="Y332" s="66" t="s">
        <v>52</v>
      </c>
      <c r="Z332" s="66" t="s">
        <v>52</v>
      </c>
      <c r="AA332" s="67"/>
      <c r="AB332" s="66" t="s">
        <v>52</v>
      </c>
    </row>
    <row r="333" spans="1:28" ht="29.45" customHeight="1" x14ac:dyDescent="0.3">
      <c r="A333" s="65" t="s">
        <v>1978</v>
      </c>
      <c r="B333" s="233" t="s">
        <v>1976</v>
      </c>
      <c r="C333" s="233" t="s">
        <v>1977</v>
      </c>
      <c r="D333" s="234" t="s">
        <v>692</v>
      </c>
      <c r="E333" s="235">
        <v>12000</v>
      </c>
      <c r="F333" s="233" t="s">
        <v>52</v>
      </c>
      <c r="G333" s="69">
        <v>0</v>
      </c>
      <c r="H333" s="233" t="s">
        <v>52</v>
      </c>
      <c r="I333" s="69">
        <v>0</v>
      </c>
      <c r="J333" s="233" t="s">
        <v>52</v>
      </c>
      <c r="K333" s="69">
        <v>0</v>
      </c>
      <c r="L333" s="233" t="s">
        <v>52</v>
      </c>
      <c r="M333" s="98">
        <v>254100</v>
      </c>
      <c r="N333" s="233" t="s">
        <v>52</v>
      </c>
      <c r="O333" s="98">
        <f t="shared" si="25"/>
        <v>12000</v>
      </c>
      <c r="P333" s="69">
        <v>0</v>
      </c>
      <c r="Q333" s="69">
        <v>0</v>
      </c>
      <c r="R333" s="69">
        <v>0</v>
      </c>
      <c r="S333" s="69">
        <v>0</v>
      </c>
      <c r="T333" s="69">
        <v>0</v>
      </c>
      <c r="U333" s="69">
        <v>0</v>
      </c>
      <c r="V333" s="69">
        <v>0</v>
      </c>
      <c r="W333" s="233" t="s">
        <v>2811</v>
      </c>
      <c r="X333" s="233" t="s">
        <v>52</v>
      </c>
      <c r="Y333" s="66" t="s">
        <v>52</v>
      </c>
      <c r="Z333" s="66" t="s">
        <v>52</v>
      </c>
      <c r="AA333" s="67"/>
      <c r="AB333" s="66" t="s">
        <v>52</v>
      </c>
    </row>
    <row r="334" spans="1:28" ht="29.45" customHeight="1" x14ac:dyDescent="0.3">
      <c r="A334" s="65" t="s">
        <v>1980</v>
      </c>
      <c r="B334" s="233" t="s">
        <v>1519</v>
      </c>
      <c r="C334" s="233" t="s">
        <v>1520</v>
      </c>
      <c r="D334" s="234" t="s">
        <v>137</v>
      </c>
      <c r="E334" s="235">
        <f t="shared" ref="E334:E340" si="26">E252</f>
        <v>3600</v>
      </c>
      <c r="F334" s="233" t="s">
        <v>52</v>
      </c>
      <c r="G334" s="69">
        <v>0</v>
      </c>
      <c r="H334" s="233" t="s">
        <v>52</v>
      </c>
      <c r="I334" s="69">
        <v>0</v>
      </c>
      <c r="J334" s="233" t="s">
        <v>52</v>
      </c>
      <c r="K334" s="69">
        <v>0</v>
      </c>
      <c r="L334" s="233" t="s">
        <v>52</v>
      </c>
      <c r="M334" s="98">
        <v>3047</v>
      </c>
      <c r="N334" s="233" t="s">
        <v>52</v>
      </c>
      <c r="O334" s="98">
        <f t="shared" si="25"/>
        <v>3600</v>
      </c>
      <c r="P334" s="69">
        <v>0</v>
      </c>
      <c r="Q334" s="69">
        <v>0</v>
      </c>
      <c r="R334" s="69">
        <v>0</v>
      </c>
      <c r="S334" s="69">
        <v>0</v>
      </c>
      <c r="T334" s="69">
        <v>0</v>
      </c>
      <c r="U334" s="69">
        <v>0</v>
      </c>
      <c r="V334" s="69">
        <v>0</v>
      </c>
      <c r="W334" s="233" t="s">
        <v>2812</v>
      </c>
      <c r="X334" s="233" t="s">
        <v>52</v>
      </c>
      <c r="Y334" s="66" t="s">
        <v>52</v>
      </c>
      <c r="Z334" s="66" t="s">
        <v>52</v>
      </c>
      <c r="AA334" s="67"/>
      <c r="AB334" s="66" t="s">
        <v>52</v>
      </c>
    </row>
    <row r="335" spans="1:28" ht="29.45" customHeight="1" x14ac:dyDescent="0.3">
      <c r="A335" s="65" t="s">
        <v>1982</v>
      </c>
      <c r="B335" s="233" t="s">
        <v>1519</v>
      </c>
      <c r="C335" s="233" t="s">
        <v>1523</v>
      </c>
      <c r="D335" s="234" t="s">
        <v>137</v>
      </c>
      <c r="E335" s="235">
        <f t="shared" si="26"/>
        <v>4680</v>
      </c>
      <c r="F335" s="233" t="s">
        <v>52</v>
      </c>
      <c r="G335" s="69">
        <v>0</v>
      </c>
      <c r="H335" s="233" t="s">
        <v>52</v>
      </c>
      <c r="I335" s="69">
        <v>0</v>
      </c>
      <c r="J335" s="233" t="s">
        <v>52</v>
      </c>
      <c r="K335" s="69">
        <v>0</v>
      </c>
      <c r="L335" s="233" t="s">
        <v>52</v>
      </c>
      <c r="M335" s="98">
        <v>4790</v>
      </c>
      <c r="N335" s="233" t="s">
        <v>52</v>
      </c>
      <c r="O335" s="98">
        <f t="shared" si="25"/>
        <v>4680</v>
      </c>
      <c r="P335" s="69">
        <v>0</v>
      </c>
      <c r="Q335" s="69">
        <v>0</v>
      </c>
      <c r="R335" s="69">
        <v>0</v>
      </c>
      <c r="S335" s="69">
        <v>0</v>
      </c>
      <c r="T335" s="69">
        <v>0</v>
      </c>
      <c r="U335" s="69">
        <v>0</v>
      </c>
      <c r="V335" s="69">
        <v>0</v>
      </c>
      <c r="W335" s="233" t="s">
        <v>2813</v>
      </c>
      <c r="X335" s="233" t="s">
        <v>52</v>
      </c>
      <c r="Y335" s="66" t="s">
        <v>52</v>
      </c>
      <c r="Z335" s="66" t="s">
        <v>52</v>
      </c>
      <c r="AA335" s="67"/>
      <c r="AB335" s="66" t="s">
        <v>52</v>
      </c>
    </row>
    <row r="336" spans="1:28" ht="29.45" customHeight="1" x14ac:dyDescent="0.3">
      <c r="A336" s="65" t="s">
        <v>1984</v>
      </c>
      <c r="B336" s="233" t="s">
        <v>1526</v>
      </c>
      <c r="C336" s="233" t="s">
        <v>1527</v>
      </c>
      <c r="D336" s="234" t="s">
        <v>137</v>
      </c>
      <c r="E336" s="235">
        <f t="shared" si="26"/>
        <v>1890</v>
      </c>
      <c r="F336" s="233" t="s">
        <v>52</v>
      </c>
      <c r="G336" s="69">
        <v>0</v>
      </c>
      <c r="H336" s="233" t="s">
        <v>52</v>
      </c>
      <c r="I336" s="69">
        <v>0</v>
      </c>
      <c r="J336" s="233" t="s">
        <v>52</v>
      </c>
      <c r="K336" s="69">
        <v>0</v>
      </c>
      <c r="L336" s="233" t="s">
        <v>52</v>
      </c>
      <c r="M336" s="98">
        <v>1430</v>
      </c>
      <c r="N336" s="233" t="s">
        <v>52</v>
      </c>
      <c r="O336" s="98">
        <f t="shared" si="25"/>
        <v>1890</v>
      </c>
      <c r="P336" s="69">
        <v>0</v>
      </c>
      <c r="Q336" s="69">
        <v>0</v>
      </c>
      <c r="R336" s="69">
        <v>0</v>
      </c>
      <c r="S336" s="69">
        <v>0</v>
      </c>
      <c r="T336" s="69">
        <v>0</v>
      </c>
      <c r="U336" s="69">
        <v>0</v>
      </c>
      <c r="V336" s="69">
        <v>0</v>
      </c>
      <c r="W336" s="233" t="s">
        <v>2814</v>
      </c>
      <c r="X336" s="233" t="s">
        <v>52</v>
      </c>
      <c r="Y336" s="66" t="s">
        <v>52</v>
      </c>
      <c r="Z336" s="66" t="s">
        <v>52</v>
      </c>
      <c r="AA336" s="67"/>
      <c r="AB336" s="66" t="s">
        <v>52</v>
      </c>
    </row>
    <row r="337" spans="1:28" ht="29.45" customHeight="1" x14ac:dyDescent="0.3">
      <c r="A337" s="65" t="s">
        <v>1986</v>
      </c>
      <c r="B337" s="233" t="s">
        <v>1530</v>
      </c>
      <c r="C337" s="233" t="s">
        <v>1531</v>
      </c>
      <c r="D337" s="234" t="s">
        <v>137</v>
      </c>
      <c r="E337" s="235">
        <f t="shared" si="26"/>
        <v>13700</v>
      </c>
      <c r="F337" s="233" t="s">
        <v>52</v>
      </c>
      <c r="G337" s="69">
        <v>0</v>
      </c>
      <c r="H337" s="233" t="s">
        <v>52</v>
      </c>
      <c r="I337" s="69">
        <v>0</v>
      </c>
      <c r="J337" s="233" t="s">
        <v>52</v>
      </c>
      <c r="K337" s="69">
        <v>0</v>
      </c>
      <c r="L337" s="233" t="s">
        <v>52</v>
      </c>
      <c r="M337" s="98">
        <v>16170</v>
      </c>
      <c r="N337" s="233" t="s">
        <v>52</v>
      </c>
      <c r="O337" s="98">
        <f t="shared" si="25"/>
        <v>13700</v>
      </c>
      <c r="P337" s="69">
        <v>0</v>
      </c>
      <c r="Q337" s="69">
        <v>0</v>
      </c>
      <c r="R337" s="69">
        <v>0</v>
      </c>
      <c r="S337" s="69">
        <v>0</v>
      </c>
      <c r="T337" s="69">
        <v>0</v>
      </c>
      <c r="U337" s="69">
        <v>0</v>
      </c>
      <c r="V337" s="69">
        <v>0</v>
      </c>
      <c r="W337" s="233" t="s">
        <v>2815</v>
      </c>
      <c r="X337" s="233" t="s">
        <v>52</v>
      </c>
      <c r="Y337" s="66" t="s">
        <v>52</v>
      </c>
      <c r="Z337" s="66" t="s">
        <v>52</v>
      </c>
      <c r="AA337" s="67"/>
      <c r="AB337" s="66" t="s">
        <v>52</v>
      </c>
    </row>
    <row r="338" spans="1:28" ht="29.45" customHeight="1" x14ac:dyDescent="0.3">
      <c r="A338" s="65" t="s">
        <v>1988</v>
      </c>
      <c r="B338" s="233" t="s">
        <v>1530</v>
      </c>
      <c r="C338" s="233" t="s">
        <v>1534</v>
      </c>
      <c r="D338" s="234" t="s">
        <v>137</v>
      </c>
      <c r="E338" s="235">
        <f t="shared" si="26"/>
        <v>19560</v>
      </c>
      <c r="F338" s="233" t="s">
        <v>52</v>
      </c>
      <c r="G338" s="69">
        <v>0</v>
      </c>
      <c r="H338" s="233" t="s">
        <v>52</v>
      </c>
      <c r="I338" s="69">
        <v>0</v>
      </c>
      <c r="J338" s="233" t="s">
        <v>52</v>
      </c>
      <c r="K338" s="69">
        <v>0</v>
      </c>
      <c r="L338" s="233" t="s">
        <v>52</v>
      </c>
      <c r="M338" s="98">
        <v>8960</v>
      </c>
      <c r="N338" s="233" t="s">
        <v>52</v>
      </c>
      <c r="O338" s="98">
        <f t="shared" si="25"/>
        <v>19560</v>
      </c>
      <c r="P338" s="69">
        <v>0</v>
      </c>
      <c r="Q338" s="69">
        <v>0</v>
      </c>
      <c r="R338" s="69">
        <v>0</v>
      </c>
      <c r="S338" s="69">
        <v>0</v>
      </c>
      <c r="T338" s="69">
        <v>0</v>
      </c>
      <c r="U338" s="69">
        <v>0</v>
      </c>
      <c r="V338" s="69">
        <v>0</v>
      </c>
      <c r="W338" s="233" t="s">
        <v>2816</v>
      </c>
      <c r="X338" s="233" t="s">
        <v>52</v>
      </c>
      <c r="Y338" s="66" t="s">
        <v>52</v>
      </c>
      <c r="Z338" s="66" t="s">
        <v>52</v>
      </c>
      <c r="AA338" s="67"/>
      <c r="AB338" s="66" t="s">
        <v>52</v>
      </c>
    </row>
    <row r="339" spans="1:28" ht="29.45" customHeight="1" x14ac:dyDescent="0.3">
      <c r="A339" s="65" t="s">
        <v>1990</v>
      </c>
      <c r="B339" s="233" t="s">
        <v>1537</v>
      </c>
      <c r="C339" s="233" t="s">
        <v>1538</v>
      </c>
      <c r="D339" s="234" t="s">
        <v>734</v>
      </c>
      <c r="E339" s="235">
        <f t="shared" si="26"/>
        <v>524</v>
      </c>
      <c r="F339" s="233" t="s">
        <v>52</v>
      </c>
      <c r="G339" s="69">
        <v>0</v>
      </c>
      <c r="H339" s="233" t="s">
        <v>52</v>
      </c>
      <c r="I339" s="69">
        <v>0</v>
      </c>
      <c r="J339" s="233" t="s">
        <v>52</v>
      </c>
      <c r="K339" s="69">
        <v>0</v>
      </c>
      <c r="L339" s="233" t="s">
        <v>52</v>
      </c>
      <c r="M339" s="98">
        <v>390</v>
      </c>
      <c r="N339" s="233" t="s">
        <v>52</v>
      </c>
      <c r="O339" s="98">
        <f t="shared" si="25"/>
        <v>524</v>
      </c>
      <c r="P339" s="69">
        <v>0</v>
      </c>
      <c r="Q339" s="69">
        <v>0</v>
      </c>
      <c r="R339" s="69">
        <v>0</v>
      </c>
      <c r="S339" s="69">
        <v>0</v>
      </c>
      <c r="T339" s="69">
        <v>0</v>
      </c>
      <c r="U339" s="69">
        <v>0</v>
      </c>
      <c r="V339" s="69">
        <v>0</v>
      </c>
      <c r="W339" s="233" t="s">
        <v>2817</v>
      </c>
      <c r="X339" s="233" t="s">
        <v>52</v>
      </c>
      <c r="Y339" s="66" t="s">
        <v>52</v>
      </c>
      <c r="Z339" s="66" t="s">
        <v>52</v>
      </c>
      <c r="AA339" s="67"/>
      <c r="AB339" s="66" t="s">
        <v>52</v>
      </c>
    </row>
    <row r="340" spans="1:28" ht="29.45" customHeight="1" x14ac:dyDescent="0.3">
      <c r="A340" s="65" t="s">
        <v>1992</v>
      </c>
      <c r="B340" s="233" t="s">
        <v>1537</v>
      </c>
      <c r="C340" s="233" t="s">
        <v>1541</v>
      </c>
      <c r="D340" s="234" t="s">
        <v>734</v>
      </c>
      <c r="E340" s="235">
        <f t="shared" si="26"/>
        <v>810</v>
      </c>
      <c r="F340" s="233" t="s">
        <v>52</v>
      </c>
      <c r="G340" s="69">
        <v>0</v>
      </c>
      <c r="H340" s="233" t="s">
        <v>52</v>
      </c>
      <c r="I340" s="69">
        <v>0</v>
      </c>
      <c r="J340" s="233" t="s">
        <v>52</v>
      </c>
      <c r="K340" s="69">
        <v>0</v>
      </c>
      <c r="L340" s="233" t="s">
        <v>52</v>
      </c>
      <c r="M340" s="98">
        <v>610</v>
      </c>
      <c r="N340" s="233" t="s">
        <v>52</v>
      </c>
      <c r="O340" s="98">
        <f t="shared" si="25"/>
        <v>810</v>
      </c>
      <c r="P340" s="69">
        <v>0</v>
      </c>
      <c r="Q340" s="69">
        <v>0</v>
      </c>
      <c r="R340" s="69">
        <v>0</v>
      </c>
      <c r="S340" s="69">
        <v>0</v>
      </c>
      <c r="T340" s="69">
        <v>0</v>
      </c>
      <c r="U340" s="69">
        <v>0</v>
      </c>
      <c r="V340" s="69">
        <v>0</v>
      </c>
      <c r="W340" s="233" t="s">
        <v>2818</v>
      </c>
      <c r="X340" s="233" t="s">
        <v>52</v>
      </c>
      <c r="Y340" s="66" t="s">
        <v>52</v>
      </c>
      <c r="Z340" s="66" t="s">
        <v>52</v>
      </c>
      <c r="AA340" s="67"/>
      <c r="AB340" s="66" t="s">
        <v>52</v>
      </c>
    </row>
    <row r="341" spans="1:28" ht="29.45" customHeight="1" x14ac:dyDescent="0.3">
      <c r="A341" s="65" t="s">
        <v>2014</v>
      </c>
      <c r="B341" s="233" t="s">
        <v>2013</v>
      </c>
      <c r="C341" s="233" t="s">
        <v>1399</v>
      </c>
      <c r="D341" s="234" t="s">
        <v>176</v>
      </c>
      <c r="E341" s="235">
        <f>E139</f>
        <v>2720500</v>
      </c>
      <c r="F341" s="233" t="s">
        <v>52</v>
      </c>
      <c r="G341" s="69">
        <v>0</v>
      </c>
      <c r="H341" s="233" t="s">
        <v>52</v>
      </c>
      <c r="I341" s="69">
        <v>0</v>
      </c>
      <c r="J341" s="233" t="s">
        <v>52</v>
      </c>
      <c r="K341" s="69">
        <v>0</v>
      </c>
      <c r="L341" s="233" t="s">
        <v>52</v>
      </c>
      <c r="M341" s="98">
        <v>2958542</v>
      </c>
      <c r="N341" s="233" t="s">
        <v>52</v>
      </c>
      <c r="O341" s="98">
        <f t="shared" si="25"/>
        <v>2720500</v>
      </c>
      <c r="P341" s="69">
        <v>0</v>
      </c>
      <c r="Q341" s="69">
        <v>0</v>
      </c>
      <c r="R341" s="69">
        <v>0</v>
      </c>
      <c r="S341" s="69">
        <v>0</v>
      </c>
      <c r="T341" s="69">
        <v>0</v>
      </c>
      <c r="U341" s="69">
        <v>0</v>
      </c>
      <c r="V341" s="69">
        <v>0</v>
      </c>
      <c r="W341" s="233" t="s">
        <v>2819</v>
      </c>
      <c r="X341" s="233" t="s">
        <v>52</v>
      </c>
      <c r="Y341" s="66" t="s">
        <v>52</v>
      </c>
      <c r="Z341" s="66" t="s">
        <v>52</v>
      </c>
      <c r="AA341" s="67"/>
      <c r="AB341" s="66" t="s">
        <v>52</v>
      </c>
    </row>
    <row r="342" spans="1:28" ht="29.45" customHeight="1" x14ac:dyDescent="0.3">
      <c r="A342" s="65" t="s">
        <v>2016</v>
      </c>
      <c r="B342" s="233" t="s">
        <v>1402</v>
      </c>
      <c r="C342" s="233" t="s">
        <v>52</v>
      </c>
      <c r="D342" s="234" t="s">
        <v>137</v>
      </c>
      <c r="E342" s="235">
        <f>E140</f>
        <v>39500</v>
      </c>
      <c r="F342" s="233" t="s">
        <v>52</v>
      </c>
      <c r="G342" s="69">
        <v>0</v>
      </c>
      <c r="H342" s="233" t="s">
        <v>52</v>
      </c>
      <c r="I342" s="69">
        <v>0</v>
      </c>
      <c r="J342" s="233" t="s">
        <v>52</v>
      </c>
      <c r="K342" s="69">
        <v>0</v>
      </c>
      <c r="L342" s="233" t="s">
        <v>52</v>
      </c>
      <c r="M342" s="98">
        <v>39500</v>
      </c>
      <c r="N342" s="233" t="s">
        <v>52</v>
      </c>
      <c r="O342" s="98">
        <f t="shared" si="25"/>
        <v>39500</v>
      </c>
      <c r="P342" s="69">
        <v>0</v>
      </c>
      <c r="Q342" s="69">
        <v>0</v>
      </c>
      <c r="R342" s="69">
        <v>0</v>
      </c>
      <c r="S342" s="69">
        <v>0</v>
      </c>
      <c r="T342" s="69">
        <v>0</v>
      </c>
      <c r="U342" s="69">
        <v>0</v>
      </c>
      <c r="V342" s="69">
        <v>0</v>
      </c>
      <c r="W342" s="233" t="s">
        <v>2820</v>
      </c>
      <c r="X342" s="233" t="s">
        <v>52</v>
      </c>
      <c r="Y342" s="66" t="s">
        <v>52</v>
      </c>
      <c r="Z342" s="66" t="s">
        <v>52</v>
      </c>
      <c r="AA342" s="67"/>
      <c r="AB342" s="66" t="s">
        <v>52</v>
      </c>
    </row>
    <row r="343" spans="1:28" ht="29.45" customHeight="1" x14ac:dyDescent="0.3">
      <c r="A343" s="65" t="s">
        <v>2018</v>
      </c>
      <c r="B343" s="233" t="s">
        <v>1405</v>
      </c>
      <c r="C343" s="233" t="s">
        <v>1406</v>
      </c>
      <c r="D343" s="234" t="s">
        <v>137</v>
      </c>
      <c r="E343" s="235">
        <f>E141</f>
        <v>5690</v>
      </c>
      <c r="F343" s="233" t="s">
        <v>52</v>
      </c>
      <c r="G343" s="69">
        <v>0</v>
      </c>
      <c r="H343" s="233" t="s">
        <v>52</v>
      </c>
      <c r="I343" s="69">
        <v>0</v>
      </c>
      <c r="J343" s="233" t="s">
        <v>52</v>
      </c>
      <c r="K343" s="69">
        <v>0</v>
      </c>
      <c r="L343" s="233" t="s">
        <v>52</v>
      </c>
      <c r="M343" s="98">
        <v>5690</v>
      </c>
      <c r="N343" s="233" t="s">
        <v>52</v>
      </c>
      <c r="O343" s="98">
        <f t="shared" si="25"/>
        <v>5690</v>
      </c>
      <c r="P343" s="69">
        <v>0</v>
      </c>
      <c r="Q343" s="69">
        <v>0</v>
      </c>
      <c r="R343" s="69">
        <v>0</v>
      </c>
      <c r="S343" s="69">
        <v>0</v>
      </c>
      <c r="T343" s="69">
        <v>0</v>
      </c>
      <c r="U343" s="69">
        <v>0</v>
      </c>
      <c r="V343" s="69">
        <v>0</v>
      </c>
      <c r="W343" s="233" t="s">
        <v>2821</v>
      </c>
      <c r="X343" s="233" t="s">
        <v>52</v>
      </c>
      <c r="Y343" s="66" t="s">
        <v>52</v>
      </c>
      <c r="Z343" s="66" t="s">
        <v>52</v>
      </c>
      <c r="AA343" s="67"/>
      <c r="AB343" s="66" t="s">
        <v>52</v>
      </c>
    </row>
    <row r="344" spans="1:28" ht="29.45" customHeight="1" x14ac:dyDescent="0.3">
      <c r="A344" s="65" t="s">
        <v>2022</v>
      </c>
      <c r="B344" s="233" t="s">
        <v>2020</v>
      </c>
      <c r="C344" s="233" t="s">
        <v>2021</v>
      </c>
      <c r="D344" s="234" t="s">
        <v>692</v>
      </c>
      <c r="E344" s="235">
        <v>73900</v>
      </c>
      <c r="F344" s="233" t="s">
        <v>52</v>
      </c>
      <c r="G344" s="69">
        <v>0</v>
      </c>
      <c r="H344" s="233" t="s">
        <v>52</v>
      </c>
      <c r="I344" s="69">
        <v>0</v>
      </c>
      <c r="J344" s="233" t="s">
        <v>52</v>
      </c>
      <c r="K344" s="69">
        <v>0</v>
      </c>
      <c r="L344" s="233" t="s">
        <v>52</v>
      </c>
      <c r="M344" s="98">
        <v>34688</v>
      </c>
      <c r="N344" s="233" t="s">
        <v>52</v>
      </c>
      <c r="O344" s="98">
        <f t="shared" si="25"/>
        <v>73900</v>
      </c>
      <c r="P344" s="69">
        <v>0</v>
      </c>
      <c r="Q344" s="69">
        <v>0</v>
      </c>
      <c r="R344" s="69">
        <v>0</v>
      </c>
      <c r="S344" s="69">
        <v>0</v>
      </c>
      <c r="T344" s="69">
        <v>0</v>
      </c>
      <c r="U344" s="69">
        <v>0</v>
      </c>
      <c r="V344" s="69">
        <v>0</v>
      </c>
      <c r="W344" s="233" t="s">
        <v>2822</v>
      </c>
      <c r="X344" s="233" t="s">
        <v>52</v>
      </c>
      <c r="Y344" s="66" t="s">
        <v>52</v>
      </c>
      <c r="Z344" s="66" t="s">
        <v>52</v>
      </c>
      <c r="AA344" s="67"/>
      <c r="AB344" s="66" t="s">
        <v>52</v>
      </c>
    </row>
    <row r="345" spans="1:28" ht="29.45" customHeight="1" x14ac:dyDescent="0.3">
      <c r="A345" s="65" t="s">
        <v>2024</v>
      </c>
      <c r="B345" s="233" t="s">
        <v>1409</v>
      </c>
      <c r="C345" s="233" t="s">
        <v>52</v>
      </c>
      <c r="D345" s="234" t="s">
        <v>137</v>
      </c>
      <c r="E345" s="235">
        <f t="shared" ref="E345:E355" si="27">E142</f>
        <v>10000</v>
      </c>
      <c r="F345" s="233" t="s">
        <v>52</v>
      </c>
      <c r="G345" s="69">
        <v>0</v>
      </c>
      <c r="H345" s="233" t="s">
        <v>52</v>
      </c>
      <c r="I345" s="69">
        <v>0</v>
      </c>
      <c r="J345" s="233" t="s">
        <v>52</v>
      </c>
      <c r="K345" s="69">
        <v>0</v>
      </c>
      <c r="L345" s="233" t="s">
        <v>52</v>
      </c>
      <c r="M345" s="98">
        <v>61220</v>
      </c>
      <c r="N345" s="233" t="s">
        <v>52</v>
      </c>
      <c r="O345" s="98">
        <f t="shared" si="25"/>
        <v>10000</v>
      </c>
      <c r="P345" s="69">
        <v>0</v>
      </c>
      <c r="Q345" s="69">
        <v>0</v>
      </c>
      <c r="R345" s="69">
        <v>0</v>
      </c>
      <c r="S345" s="69">
        <v>0</v>
      </c>
      <c r="T345" s="69">
        <v>0</v>
      </c>
      <c r="U345" s="69">
        <v>0</v>
      </c>
      <c r="V345" s="69">
        <v>0</v>
      </c>
      <c r="W345" s="233" t="s">
        <v>2823</v>
      </c>
      <c r="X345" s="233" t="s">
        <v>52</v>
      </c>
      <c r="Y345" s="66" t="s">
        <v>52</v>
      </c>
      <c r="Z345" s="66" t="s">
        <v>52</v>
      </c>
      <c r="AA345" s="67"/>
      <c r="AB345" s="66" t="s">
        <v>52</v>
      </c>
    </row>
    <row r="346" spans="1:28" ht="29.45" customHeight="1" x14ac:dyDescent="0.3">
      <c r="A346" s="65" t="s">
        <v>2026</v>
      </c>
      <c r="B346" s="233" t="s">
        <v>1412</v>
      </c>
      <c r="C346" s="233" t="s">
        <v>1413</v>
      </c>
      <c r="D346" s="234" t="s">
        <v>137</v>
      </c>
      <c r="E346" s="235">
        <f t="shared" si="27"/>
        <v>5690</v>
      </c>
      <c r="F346" s="233" t="s">
        <v>52</v>
      </c>
      <c r="G346" s="69">
        <v>0</v>
      </c>
      <c r="H346" s="233" t="s">
        <v>52</v>
      </c>
      <c r="I346" s="69">
        <v>0</v>
      </c>
      <c r="J346" s="233" t="s">
        <v>52</v>
      </c>
      <c r="K346" s="69">
        <v>0</v>
      </c>
      <c r="L346" s="233" t="s">
        <v>52</v>
      </c>
      <c r="M346" s="98">
        <v>5690</v>
      </c>
      <c r="N346" s="233" t="s">
        <v>52</v>
      </c>
      <c r="O346" s="98">
        <f t="shared" si="25"/>
        <v>5690</v>
      </c>
      <c r="P346" s="69">
        <v>0</v>
      </c>
      <c r="Q346" s="69">
        <v>0</v>
      </c>
      <c r="R346" s="69">
        <v>0</v>
      </c>
      <c r="S346" s="69">
        <v>0</v>
      </c>
      <c r="T346" s="69">
        <v>0</v>
      </c>
      <c r="U346" s="69">
        <v>0</v>
      </c>
      <c r="V346" s="69">
        <v>0</v>
      </c>
      <c r="W346" s="233" t="s">
        <v>2824</v>
      </c>
      <c r="X346" s="233" t="s">
        <v>52</v>
      </c>
      <c r="Y346" s="66" t="s">
        <v>52</v>
      </c>
      <c r="Z346" s="66" t="s">
        <v>52</v>
      </c>
      <c r="AA346" s="67"/>
      <c r="AB346" s="66" t="s">
        <v>52</v>
      </c>
    </row>
    <row r="347" spans="1:28" ht="29.45" customHeight="1" x14ac:dyDescent="0.3">
      <c r="A347" s="65" t="s">
        <v>2028</v>
      </c>
      <c r="B347" s="233" t="s">
        <v>1416</v>
      </c>
      <c r="C347" s="233" t="s">
        <v>1417</v>
      </c>
      <c r="D347" s="234" t="s">
        <v>137</v>
      </c>
      <c r="E347" s="235">
        <f t="shared" si="27"/>
        <v>36000</v>
      </c>
      <c r="F347" s="233" t="s">
        <v>52</v>
      </c>
      <c r="G347" s="69">
        <v>0</v>
      </c>
      <c r="H347" s="233" t="s">
        <v>52</v>
      </c>
      <c r="I347" s="69">
        <v>0</v>
      </c>
      <c r="J347" s="233" t="s">
        <v>52</v>
      </c>
      <c r="K347" s="69">
        <v>0</v>
      </c>
      <c r="L347" s="233" t="s">
        <v>52</v>
      </c>
      <c r="M347" s="98">
        <v>10600</v>
      </c>
      <c r="N347" s="233" t="s">
        <v>52</v>
      </c>
      <c r="O347" s="98">
        <f t="shared" si="25"/>
        <v>36000</v>
      </c>
      <c r="P347" s="69">
        <v>0</v>
      </c>
      <c r="Q347" s="69">
        <v>0</v>
      </c>
      <c r="R347" s="69">
        <v>0</v>
      </c>
      <c r="S347" s="69">
        <v>0</v>
      </c>
      <c r="T347" s="69">
        <v>0</v>
      </c>
      <c r="U347" s="69">
        <v>0</v>
      </c>
      <c r="V347" s="69">
        <v>0</v>
      </c>
      <c r="W347" s="233" t="s">
        <v>2825</v>
      </c>
      <c r="X347" s="233" t="s">
        <v>52</v>
      </c>
      <c r="Y347" s="66" t="s">
        <v>52</v>
      </c>
      <c r="Z347" s="66" t="s">
        <v>52</v>
      </c>
      <c r="AA347" s="67"/>
      <c r="AB347" s="66" t="s">
        <v>52</v>
      </c>
    </row>
    <row r="348" spans="1:28" ht="29.45" customHeight="1" x14ac:dyDescent="0.3">
      <c r="A348" s="65" t="s">
        <v>2030</v>
      </c>
      <c r="B348" s="233" t="s">
        <v>1420</v>
      </c>
      <c r="C348" s="233" t="s">
        <v>1421</v>
      </c>
      <c r="D348" s="234" t="s">
        <v>137</v>
      </c>
      <c r="E348" s="235">
        <f t="shared" si="27"/>
        <v>3000</v>
      </c>
      <c r="F348" s="233" t="s">
        <v>52</v>
      </c>
      <c r="G348" s="69">
        <v>0</v>
      </c>
      <c r="H348" s="233" t="s">
        <v>52</v>
      </c>
      <c r="I348" s="69">
        <v>0</v>
      </c>
      <c r="J348" s="233" t="s">
        <v>52</v>
      </c>
      <c r="K348" s="69">
        <v>0</v>
      </c>
      <c r="L348" s="233" t="s">
        <v>52</v>
      </c>
      <c r="M348" s="98">
        <v>5320</v>
      </c>
      <c r="N348" s="233" t="s">
        <v>52</v>
      </c>
      <c r="O348" s="98">
        <f t="shared" si="25"/>
        <v>3000</v>
      </c>
      <c r="P348" s="69">
        <v>0</v>
      </c>
      <c r="Q348" s="69">
        <v>0</v>
      </c>
      <c r="R348" s="69">
        <v>0</v>
      </c>
      <c r="S348" s="69">
        <v>0</v>
      </c>
      <c r="T348" s="69">
        <v>0</v>
      </c>
      <c r="U348" s="69">
        <v>0</v>
      </c>
      <c r="V348" s="69">
        <v>0</v>
      </c>
      <c r="W348" s="233" t="s">
        <v>2826</v>
      </c>
      <c r="X348" s="233" t="s">
        <v>52</v>
      </c>
      <c r="Y348" s="66" t="s">
        <v>52</v>
      </c>
      <c r="Z348" s="66" t="s">
        <v>52</v>
      </c>
      <c r="AA348" s="67"/>
      <c r="AB348" s="66" t="s">
        <v>52</v>
      </c>
    </row>
    <row r="349" spans="1:28" ht="29.45" customHeight="1" x14ac:dyDescent="0.3">
      <c r="A349" s="65" t="s">
        <v>2032</v>
      </c>
      <c r="B349" s="233" t="s">
        <v>1424</v>
      </c>
      <c r="C349" s="233" t="s">
        <v>1425</v>
      </c>
      <c r="D349" s="234" t="s">
        <v>137</v>
      </c>
      <c r="E349" s="235">
        <f t="shared" si="27"/>
        <v>4100</v>
      </c>
      <c r="F349" s="233" t="s">
        <v>52</v>
      </c>
      <c r="G349" s="69">
        <v>0</v>
      </c>
      <c r="H349" s="233" t="s">
        <v>52</v>
      </c>
      <c r="I349" s="69">
        <v>0</v>
      </c>
      <c r="J349" s="233" t="s">
        <v>52</v>
      </c>
      <c r="K349" s="69">
        <v>0</v>
      </c>
      <c r="L349" s="233" t="s">
        <v>52</v>
      </c>
      <c r="M349" s="98">
        <v>16500</v>
      </c>
      <c r="N349" s="233" t="s">
        <v>52</v>
      </c>
      <c r="O349" s="98">
        <f t="shared" si="25"/>
        <v>4100</v>
      </c>
      <c r="P349" s="69">
        <v>0</v>
      </c>
      <c r="Q349" s="69">
        <v>0</v>
      </c>
      <c r="R349" s="69">
        <v>0</v>
      </c>
      <c r="S349" s="69">
        <v>0</v>
      </c>
      <c r="T349" s="69">
        <v>0</v>
      </c>
      <c r="U349" s="69">
        <v>0</v>
      </c>
      <c r="V349" s="69">
        <v>0</v>
      </c>
      <c r="W349" s="233" t="s">
        <v>2827</v>
      </c>
      <c r="X349" s="233" t="s">
        <v>52</v>
      </c>
      <c r="Y349" s="66" t="s">
        <v>52</v>
      </c>
      <c r="Z349" s="66" t="s">
        <v>52</v>
      </c>
      <c r="AA349" s="67"/>
      <c r="AB349" s="66" t="s">
        <v>52</v>
      </c>
    </row>
    <row r="350" spans="1:28" ht="29.45" customHeight="1" x14ac:dyDescent="0.3">
      <c r="A350" s="65" t="s">
        <v>2034</v>
      </c>
      <c r="B350" s="233" t="s">
        <v>1428</v>
      </c>
      <c r="C350" s="233" t="s">
        <v>1429</v>
      </c>
      <c r="D350" s="234" t="s">
        <v>137</v>
      </c>
      <c r="E350" s="235">
        <f t="shared" si="27"/>
        <v>4500</v>
      </c>
      <c r="F350" s="233" t="s">
        <v>52</v>
      </c>
      <c r="G350" s="69">
        <v>0</v>
      </c>
      <c r="H350" s="233" t="s">
        <v>52</v>
      </c>
      <c r="I350" s="69">
        <v>0</v>
      </c>
      <c r="J350" s="233" t="s">
        <v>52</v>
      </c>
      <c r="K350" s="69">
        <v>0</v>
      </c>
      <c r="L350" s="233" t="s">
        <v>52</v>
      </c>
      <c r="M350" s="98">
        <v>17000</v>
      </c>
      <c r="N350" s="233" t="s">
        <v>52</v>
      </c>
      <c r="O350" s="98">
        <f t="shared" si="25"/>
        <v>4500</v>
      </c>
      <c r="P350" s="69">
        <v>0</v>
      </c>
      <c r="Q350" s="69">
        <v>0</v>
      </c>
      <c r="R350" s="69">
        <v>0</v>
      </c>
      <c r="S350" s="69">
        <v>0</v>
      </c>
      <c r="T350" s="69">
        <v>0</v>
      </c>
      <c r="U350" s="69">
        <v>0</v>
      </c>
      <c r="V350" s="69">
        <v>0</v>
      </c>
      <c r="W350" s="233" t="s">
        <v>2828</v>
      </c>
      <c r="X350" s="233" t="s">
        <v>52</v>
      </c>
      <c r="Y350" s="66" t="s">
        <v>52</v>
      </c>
      <c r="Z350" s="66" t="s">
        <v>52</v>
      </c>
      <c r="AA350" s="67"/>
      <c r="AB350" s="66" t="s">
        <v>52</v>
      </c>
    </row>
    <row r="351" spans="1:28" ht="29.45" customHeight="1" x14ac:dyDescent="0.3">
      <c r="A351" s="65" t="s">
        <v>2036</v>
      </c>
      <c r="B351" s="233" t="s">
        <v>1432</v>
      </c>
      <c r="C351" s="233" t="s">
        <v>1433</v>
      </c>
      <c r="D351" s="234" t="s">
        <v>137</v>
      </c>
      <c r="E351" s="235">
        <f t="shared" si="27"/>
        <v>13970</v>
      </c>
      <c r="F351" s="233" t="s">
        <v>52</v>
      </c>
      <c r="G351" s="69">
        <v>0</v>
      </c>
      <c r="H351" s="233" t="s">
        <v>52</v>
      </c>
      <c r="I351" s="69">
        <v>0</v>
      </c>
      <c r="J351" s="233" t="s">
        <v>52</v>
      </c>
      <c r="K351" s="69">
        <v>0</v>
      </c>
      <c r="L351" s="233" t="s">
        <v>52</v>
      </c>
      <c r="M351" s="98">
        <v>13970</v>
      </c>
      <c r="N351" s="233" t="s">
        <v>52</v>
      </c>
      <c r="O351" s="98">
        <f t="shared" si="25"/>
        <v>13970</v>
      </c>
      <c r="P351" s="69">
        <v>0</v>
      </c>
      <c r="Q351" s="69">
        <v>0</v>
      </c>
      <c r="R351" s="69">
        <v>0</v>
      </c>
      <c r="S351" s="69">
        <v>0</v>
      </c>
      <c r="T351" s="69">
        <v>0</v>
      </c>
      <c r="U351" s="69">
        <v>0</v>
      </c>
      <c r="V351" s="69">
        <v>0</v>
      </c>
      <c r="W351" s="233" t="s">
        <v>2829</v>
      </c>
      <c r="X351" s="233" t="s">
        <v>52</v>
      </c>
      <c r="Y351" s="66" t="s">
        <v>52</v>
      </c>
      <c r="Z351" s="66" t="s">
        <v>52</v>
      </c>
      <c r="AA351" s="67"/>
      <c r="AB351" s="66" t="s">
        <v>52</v>
      </c>
    </row>
    <row r="352" spans="1:28" ht="29.45" customHeight="1" x14ac:dyDescent="0.3">
      <c r="A352" s="65" t="s">
        <v>2038</v>
      </c>
      <c r="B352" s="233" t="s">
        <v>1436</v>
      </c>
      <c r="C352" s="233" t="s">
        <v>1437</v>
      </c>
      <c r="D352" s="234" t="s">
        <v>137</v>
      </c>
      <c r="E352" s="235">
        <f t="shared" si="27"/>
        <v>15970</v>
      </c>
      <c r="F352" s="233" t="s">
        <v>52</v>
      </c>
      <c r="G352" s="69">
        <v>0</v>
      </c>
      <c r="H352" s="233" t="s">
        <v>52</v>
      </c>
      <c r="I352" s="69">
        <v>0</v>
      </c>
      <c r="J352" s="233" t="s">
        <v>52</v>
      </c>
      <c r="K352" s="69">
        <v>0</v>
      </c>
      <c r="L352" s="233" t="s">
        <v>52</v>
      </c>
      <c r="M352" s="98">
        <v>15970</v>
      </c>
      <c r="N352" s="233" t="s">
        <v>52</v>
      </c>
      <c r="O352" s="98">
        <f t="shared" si="25"/>
        <v>15970</v>
      </c>
      <c r="P352" s="69">
        <v>0</v>
      </c>
      <c r="Q352" s="69">
        <v>0</v>
      </c>
      <c r="R352" s="69">
        <v>0</v>
      </c>
      <c r="S352" s="69">
        <v>0</v>
      </c>
      <c r="T352" s="69">
        <v>0</v>
      </c>
      <c r="U352" s="69">
        <v>0</v>
      </c>
      <c r="V352" s="69">
        <v>0</v>
      </c>
      <c r="W352" s="233" t="s">
        <v>2830</v>
      </c>
      <c r="X352" s="233" t="s">
        <v>52</v>
      </c>
      <c r="Y352" s="66" t="s">
        <v>52</v>
      </c>
      <c r="Z352" s="66" t="s">
        <v>52</v>
      </c>
      <c r="AA352" s="67"/>
      <c r="AB352" s="66" t="s">
        <v>52</v>
      </c>
    </row>
    <row r="353" spans="1:28" ht="29.45" customHeight="1" x14ac:dyDescent="0.3">
      <c r="A353" s="65" t="s">
        <v>2040</v>
      </c>
      <c r="B353" s="233" t="s">
        <v>1440</v>
      </c>
      <c r="C353" s="233" t="s">
        <v>1441</v>
      </c>
      <c r="D353" s="234" t="s">
        <v>137</v>
      </c>
      <c r="E353" s="235">
        <f t="shared" si="27"/>
        <v>2567</v>
      </c>
      <c r="F353" s="233" t="s">
        <v>52</v>
      </c>
      <c r="G353" s="69">
        <v>0</v>
      </c>
      <c r="H353" s="233" t="s">
        <v>52</v>
      </c>
      <c r="I353" s="69">
        <v>0</v>
      </c>
      <c r="J353" s="233" t="s">
        <v>52</v>
      </c>
      <c r="K353" s="69">
        <v>0</v>
      </c>
      <c r="L353" s="233" t="s">
        <v>52</v>
      </c>
      <c r="M353" s="98">
        <v>2090</v>
      </c>
      <c r="N353" s="233" t="s">
        <v>52</v>
      </c>
      <c r="O353" s="98">
        <f t="shared" si="25"/>
        <v>2567</v>
      </c>
      <c r="P353" s="69">
        <v>0</v>
      </c>
      <c r="Q353" s="69">
        <v>0</v>
      </c>
      <c r="R353" s="69">
        <v>0</v>
      </c>
      <c r="S353" s="69">
        <v>0</v>
      </c>
      <c r="T353" s="69">
        <v>0</v>
      </c>
      <c r="U353" s="69">
        <v>0</v>
      </c>
      <c r="V353" s="69">
        <v>0</v>
      </c>
      <c r="W353" s="233" t="s">
        <v>2831</v>
      </c>
      <c r="X353" s="233" t="s">
        <v>52</v>
      </c>
      <c r="Y353" s="66" t="s">
        <v>52</v>
      </c>
      <c r="Z353" s="66" t="s">
        <v>52</v>
      </c>
      <c r="AA353" s="67"/>
      <c r="AB353" s="66" t="s">
        <v>52</v>
      </c>
    </row>
    <row r="354" spans="1:28" ht="29.45" customHeight="1" x14ac:dyDescent="0.3">
      <c r="A354" s="65" t="s">
        <v>2043</v>
      </c>
      <c r="B354" s="233" t="s">
        <v>1444</v>
      </c>
      <c r="C354" s="233" t="s">
        <v>2042</v>
      </c>
      <c r="D354" s="234" t="s">
        <v>734</v>
      </c>
      <c r="E354" s="235">
        <f t="shared" si="27"/>
        <v>43165</v>
      </c>
      <c r="F354" s="233" t="s">
        <v>52</v>
      </c>
      <c r="G354" s="69">
        <v>0</v>
      </c>
      <c r="H354" s="233" t="s">
        <v>52</v>
      </c>
      <c r="I354" s="69">
        <v>0</v>
      </c>
      <c r="J354" s="233" t="s">
        <v>52</v>
      </c>
      <c r="K354" s="69">
        <v>0</v>
      </c>
      <c r="L354" s="233" t="s">
        <v>52</v>
      </c>
      <c r="M354" s="98">
        <v>11101</v>
      </c>
      <c r="N354" s="233" t="s">
        <v>52</v>
      </c>
      <c r="O354" s="98">
        <f t="shared" si="25"/>
        <v>43165</v>
      </c>
      <c r="P354" s="69">
        <v>0</v>
      </c>
      <c r="Q354" s="69">
        <v>0</v>
      </c>
      <c r="R354" s="69">
        <v>0</v>
      </c>
      <c r="S354" s="69">
        <v>0</v>
      </c>
      <c r="T354" s="69">
        <v>0</v>
      </c>
      <c r="U354" s="69">
        <v>0</v>
      </c>
      <c r="V354" s="69">
        <v>0</v>
      </c>
      <c r="W354" s="233" t="s">
        <v>2832</v>
      </c>
      <c r="X354" s="233" t="s">
        <v>52</v>
      </c>
      <c r="Y354" s="66" t="s">
        <v>52</v>
      </c>
      <c r="Z354" s="66" t="s">
        <v>52</v>
      </c>
      <c r="AA354" s="67"/>
      <c r="AB354" s="66" t="s">
        <v>52</v>
      </c>
    </row>
    <row r="355" spans="1:28" ht="29.45" customHeight="1" x14ac:dyDescent="0.3">
      <c r="A355" s="65" t="s">
        <v>2046</v>
      </c>
      <c r="B355" s="233" t="s">
        <v>1448</v>
      </c>
      <c r="C355" s="233" t="s">
        <v>2045</v>
      </c>
      <c r="D355" s="234" t="s">
        <v>734</v>
      </c>
      <c r="E355" s="235">
        <f t="shared" si="27"/>
        <v>7000</v>
      </c>
      <c r="F355" s="233" t="s">
        <v>52</v>
      </c>
      <c r="G355" s="69">
        <v>0</v>
      </c>
      <c r="H355" s="233" t="s">
        <v>52</v>
      </c>
      <c r="I355" s="69">
        <v>0</v>
      </c>
      <c r="J355" s="233" t="s">
        <v>52</v>
      </c>
      <c r="K355" s="69">
        <v>0</v>
      </c>
      <c r="L355" s="233" t="s">
        <v>52</v>
      </c>
      <c r="M355" s="98">
        <v>1590</v>
      </c>
      <c r="N355" s="233" t="s">
        <v>52</v>
      </c>
      <c r="O355" s="98">
        <f t="shared" si="25"/>
        <v>7000</v>
      </c>
      <c r="P355" s="69">
        <v>0</v>
      </c>
      <c r="Q355" s="69">
        <v>0</v>
      </c>
      <c r="R355" s="69">
        <v>0</v>
      </c>
      <c r="S355" s="69">
        <v>0</v>
      </c>
      <c r="T355" s="69">
        <v>0</v>
      </c>
      <c r="U355" s="69">
        <v>0</v>
      </c>
      <c r="V355" s="69">
        <v>0</v>
      </c>
      <c r="W355" s="233" t="s">
        <v>2833</v>
      </c>
      <c r="X355" s="233" t="s">
        <v>52</v>
      </c>
      <c r="Y355" s="66" t="s">
        <v>52</v>
      </c>
      <c r="Z355" s="66" t="s">
        <v>52</v>
      </c>
      <c r="AA355" s="67"/>
      <c r="AB355" s="66" t="s">
        <v>52</v>
      </c>
    </row>
    <row r="356" spans="1:28" ht="29.45" customHeight="1" x14ac:dyDescent="0.3">
      <c r="A356" s="65" t="s">
        <v>2050</v>
      </c>
      <c r="B356" s="233" t="s">
        <v>2048</v>
      </c>
      <c r="C356" s="233" t="s">
        <v>2049</v>
      </c>
      <c r="D356" s="234" t="s">
        <v>734</v>
      </c>
      <c r="E356" s="235">
        <v>0</v>
      </c>
      <c r="F356" s="233" t="s">
        <v>52</v>
      </c>
      <c r="G356" s="69">
        <v>0</v>
      </c>
      <c r="H356" s="233" t="s">
        <v>52</v>
      </c>
      <c r="I356" s="69">
        <v>0</v>
      </c>
      <c r="J356" s="233" t="s">
        <v>52</v>
      </c>
      <c r="K356" s="69">
        <v>0</v>
      </c>
      <c r="L356" s="233" t="s">
        <v>52</v>
      </c>
      <c r="M356" s="98">
        <v>8326</v>
      </c>
      <c r="N356" s="233" t="s">
        <v>52</v>
      </c>
      <c r="O356" s="98">
        <f t="shared" si="23"/>
        <v>8326</v>
      </c>
      <c r="P356" s="69">
        <v>0</v>
      </c>
      <c r="Q356" s="69">
        <v>0</v>
      </c>
      <c r="R356" s="69">
        <v>0</v>
      </c>
      <c r="S356" s="69">
        <v>0</v>
      </c>
      <c r="T356" s="69">
        <v>0</v>
      </c>
      <c r="U356" s="69">
        <v>0</v>
      </c>
      <c r="V356" s="69">
        <v>0</v>
      </c>
      <c r="W356" s="233" t="s">
        <v>2834</v>
      </c>
      <c r="X356" s="233" t="s">
        <v>52</v>
      </c>
      <c r="Y356" s="66" t="s">
        <v>52</v>
      </c>
      <c r="Z356" s="66" t="s">
        <v>52</v>
      </c>
      <c r="AA356" s="67"/>
      <c r="AB356" s="66" t="s">
        <v>52</v>
      </c>
    </row>
    <row r="357" spans="1:28" ht="29.45" customHeight="1" x14ac:dyDescent="0.3">
      <c r="A357" s="65" t="s">
        <v>2052</v>
      </c>
      <c r="B357" s="233" t="s">
        <v>2048</v>
      </c>
      <c r="C357" s="233" t="s">
        <v>2042</v>
      </c>
      <c r="D357" s="234" t="s">
        <v>734</v>
      </c>
      <c r="E357" s="235">
        <v>0</v>
      </c>
      <c r="F357" s="233" t="s">
        <v>52</v>
      </c>
      <c r="G357" s="69">
        <v>0</v>
      </c>
      <c r="H357" s="233" t="s">
        <v>52</v>
      </c>
      <c r="I357" s="69">
        <v>0</v>
      </c>
      <c r="J357" s="233" t="s">
        <v>52</v>
      </c>
      <c r="K357" s="69">
        <v>0</v>
      </c>
      <c r="L357" s="233" t="s">
        <v>52</v>
      </c>
      <c r="M357" s="98">
        <v>11101</v>
      </c>
      <c r="N357" s="233" t="s">
        <v>52</v>
      </c>
      <c r="O357" s="98">
        <f t="shared" si="23"/>
        <v>11101</v>
      </c>
      <c r="P357" s="69">
        <v>0</v>
      </c>
      <c r="Q357" s="69">
        <v>0</v>
      </c>
      <c r="R357" s="69">
        <v>0</v>
      </c>
      <c r="S357" s="69">
        <v>0</v>
      </c>
      <c r="T357" s="69">
        <v>0</v>
      </c>
      <c r="U357" s="69">
        <v>0</v>
      </c>
      <c r="V357" s="69">
        <v>0</v>
      </c>
      <c r="W357" s="233" t="s">
        <v>2835</v>
      </c>
      <c r="X357" s="233" t="s">
        <v>52</v>
      </c>
      <c r="Y357" s="66" t="s">
        <v>52</v>
      </c>
      <c r="Z357" s="66" t="s">
        <v>52</v>
      </c>
      <c r="AA357" s="67"/>
      <c r="AB357" s="66" t="s">
        <v>52</v>
      </c>
    </row>
    <row r="358" spans="1:28" ht="29.45" customHeight="1" x14ac:dyDescent="0.3">
      <c r="A358" s="65" t="s">
        <v>2054</v>
      </c>
      <c r="B358" s="233" t="s">
        <v>1452</v>
      </c>
      <c r="C358" s="233" t="s">
        <v>1453</v>
      </c>
      <c r="D358" s="234" t="s">
        <v>1454</v>
      </c>
      <c r="E358" s="235">
        <f>E153</f>
        <v>2100</v>
      </c>
      <c r="F358" s="233" t="s">
        <v>52</v>
      </c>
      <c r="G358" s="69">
        <v>0</v>
      </c>
      <c r="H358" s="233" t="s">
        <v>52</v>
      </c>
      <c r="I358" s="69">
        <v>0</v>
      </c>
      <c r="J358" s="233" t="s">
        <v>52</v>
      </c>
      <c r="K358" s="69">
        <v>0</v>
      </c>
      <c r="L358" s="233" t="s">
        <v>52</v>
      </c>
      <c r="M358" s="98">
        <v>1980</v>
      </c>
      <c r="N358" s="233" t="s">
        <v>52</v>
      </c>
      <c r="O358" s="98">
        <f t="shared" ref="O358" si="28">E358</f>
        <v>2100</v>
      </c>
      <c r="P358" s="69">
        <v>0</v>
      </c>
      <c r="Q358" s="69">
        <v>0</v>
      </c>
      <c r="R358" s="69">
        <v>0</v>
      </c>
      <c r="S358" s="69">
        <v>0</v>
      </c>
      <c r="T358" s="69">
        <v>0</v>
      </c>
      <c r="U358" s="69">
        <v>0</v>
      </c>
      <c r="V358" s="69">
        <v>0</v>
      </c>
      <c r="W358" s="233" t="s">
        <v>2836</v>
      </c>
      <c r="X358" s="233" t="s">
        <v>52</v>
      </c>
      <c r="Y358" s="66" t="s">
        <v>52</v>
      </c>
      <c r="Z358" s="66" t="s">
        <v>52</v>
      </c>
      <c r="AA358" s="67"/>
      <c r="AB358" s="66" t="s">
        <v>52</v>
      </c>
    </row>
    <row r="359" spans="1:28" ht="29.45" customHeight="1" x14ac:dyDescent="0.3">
      <c r="A359" s="65" t="s">
        <v>2057</v>
      </c>
      <c r="B359" s="233" t="s">
        <v>1457</v>
      </c>
      <c r="C359" s="233" t="s">
        <v>2056</v>
      </c>
      <c r="D359" s="234" t="s">
        <v>143</v>
      </c>
      <c r="E359" s="235">
        <v>0</v>
      </c>
      <c r="F359" s="233" t="s">
        <v>52</v>
      </c>
      <c r="G359" s="69">
        <v>0</v>
      </c>
      <c r="H359" s="233" t="s">
        <v>52</v>
      </c>
      <c r="I359" s="69">
        <v>0</v>
      </c>
      <c r="J359" s="233" t="s">
        <v>52</v>
      </c>
      <c r="K359" s="69">
        <v>0</v>
      </c>
      <c r="L359" s="233" t="s">
        <v>52</v>
      </c>
      <c r="M359" s="98">
        <v>0</v>
      </c>
      <c r="N359" s="233" t="s">
        <v>52</v>
      </c>
      <c r="O359" s="98">
        <v>0</v>
      </c>
      <c r="P359" s="69">
        <v>0</v>
      </c>
      <c r="Q359" s="69">
        <v>0</v>
      </c>
      <c r="R359" s="69">
        <v>0</v>
      </c>
      <c r="S359" s="69">
        <v>0</v>
      </c>
      <c r="T359" s="69">
        <v>0</v>
      </c>
      <c r="U359" s="69">
        <v>0</v>
      </c>
      <c r="V359" s="69">
        <v>0</v>
      </c>
      <c r="W359" s="233" t="s">
        <v>2837</v>
      </c>
      <c r="X359" s="233" t="s">
        <v>52</v>
      </c>
      <c r="Y359" s="66" t="s">
        <v>52</v>
      </c>
      <c r="Z359" s="66" t="s">
        <v>52</v>
      </c>
      <c r="AA359" s="67"/>
      <c r="AB359" s="66" t="s">
        <v>52</v>
      </c>
    </row>
    <row r="360" spans="1:28" ht="29.45" customHeight="1" x14ac:dyDescent="0.3">
      <c r="A360" s="65" t="s">
        <v>2060</v>
      </c>
      <c r="B360" s="233" t="s">
        <v>1457</v>
      </c>
      <c r="C360" s="233" t="s">
        <v>2059</v>
      </c>
      <c r="D360" s="234" t="s">
        <v>143</v>
      </c>
      <c r="E360" s="235">
        <v>0</v>
      </c>
      <c r="F360" s="233" t="s">
        <v>52</v>
      </c>
      <c r="G360" s="69">
        <v>0</v>
      </c>
      <c r="H360" s="233" t="s">
        <v>52</v>
      </c>
      <c r="I360" s="69">
        <v>0</v>
      </c>
      <c r="J360" s="233" t="s">
        <v>52</v>
      </c>
      <c r="K360" s="69">
        <v>0</v>
      </c>
      <c r="L360" s="233" t="s">
        <v>52</v>
      </c>
      <c r="M360" s="98">
        <v>0</v>
      </c>
      <c r="N360" s="233" t="s">
        <v>52</v>
      </c>
      <c r="O360" s="98">
        <v>0</v>
      </c>
      <c r="P360" s="69">
        <v>0</v>
      </c>
      <c r="Q360" s="69">
        <v>0</v>
      </c>
      <c r="R360" s="69">
        <v>0</v>
      </c>
      <c r="S360" s="69">
        <v>0</v>
      </c>
      <c r="T360" s="69">
        <v>0</v>
      </c>
      <c r="U360" s="69">
        <v>0</v>
      </c>
      <c r="V360" s="69">
        <v>0</v>
      </c>
      <c r="W360" s="233" t="s">
        <v>2838</v>
      </c>
      <c r="X360" s="233" t="s">
        <v>52</v>
      </c>
      <c r="Y360" s="66" t="s">
        <v>52</v>
      </c>
      <c r="Z360" s="66" t="s">
        <v>52</v>
      </c>
      <c r="AA360" s="67"/>
      <c r="AB360" s="66" t="s">
        <v>52</v>
      </c>
    </row>
    <row r="361" spans="1:28" ht="29.45" customHeight="1" x14ac:dyDescent="0.3">
      <c r="A361" s="65" t="s">
        <v>2062</v>
      </c>
      <c r="B361" s="233" t="s">
        <v>1457</v>
      </c>
      <c r="C361" s="233" t="s">
        <v>2056</v>
      </c>
      <c r="D361" s="234" t="s">
        <v>143</v>
      </c>
      <c r="E361" s="235">
        <v>0</v>
      </c>
      <c r="F361" s="233" t="s">
        <v>52</v>
      </c>
      <c r="G361" s="69">
        <v>0</v>
      </c>
      <c r="H361" s="233" t="s">
        <v>52</v>
      </c>
      <c r="I361" s="69">
        <v>0</v>
      </c>
      <c r="J361" s="233" t="s">
        <v>52</v>
      </c>
      <c r="K361" s="69">
        <v>0</v>
      </c>
      <c r="L361" s="233" t="s">
        <v>52</v>
      </c>
      <c r="M361" s="98">
        <v>0</v>
      </c>
      <c r="N361" s="233" t="s">
        <v>52</v>
      </c>
      <c r="O361" s="98">
        <v>0</v>
      </c>
      <c r="P361" s="69">
        <v>0</v>
      </c>
      <c r="Q361" s="69">
        <v>0</v>
      </c>
      <c r="R361" s="69">
        <v>0</v>
      </c>
      <c r="S361" s="69">
        <v>0</v>
      </c>
      <c r="T361" s="69">
        <v>0</v>
      </c>
      <c r="U361" s="69">
        <v>0</v>
      </c>
      <c r="V361" s="69">
        <v>0</v>
      </c>
      <c r="W361" s="233" t="s">
        <v>2839</v>
      </c>
      <c r="X361" s="233" t="s">
        <v>52</v>
      </c>
      <c r="Y361" s="66" t="s">
        <v>52</v>
      </c>
      <c r="Z361" s="66" t="s">
        <v>52</v>
      </c>
      <c r="AA361" s="67"/>
      <c r="AB361" s="66" t="s">
        <v>52</v>
      </c>
    </row>
    <row r="362" spans="1:28" ht="29.45" customHeight="1" x14ac:dyDescent="0.3">
      <c r="A362" s="65" t="s">
        <v>2064</v>
      </c>
      <c r="B362" s="233" t="s">
        <v>1461</v>
      </c>
      <c r="C362" s="233" t="s">
        <v>1462</v>
      </c>
      <c r="D362" s="234" t="s">
        <v>734</v>
      </c>
      <c r="E362" s="235">
        <v>0</v>
      </c>
      <c r="F362" s="233" t="s">
        <v>52</v>
      </c>
      <c r="G362" s="69">
        <v>0</v>
      </c>
      <c r="H362" s="233" t="s">
        <v>52</v>
      </c>
      <c r="I362" s="69">
        <v>0</v>
      </c>
      <c r="J362" s="233" t="s">
        <v>52</v>
      </c>
      <c r="K362" s="69">
        <v>0</v>
      </c>
      <c r="L362" s="233" t="s">
        <v>52</v>
      </c>
      <c r="M362" s="98">
        <v>18503</v>
      </c>
      <c r="N362" s="233" t="s">
        <v>52</v>
      </c>
      <c r="O362" s="98">
        <f t="shared" ref="O362:O402" si="29">SMALL(E362:M362,COUNTIF(E362:M362,0)+1)</f>
        <v>18503</v>
      </c>
      <c r="P362" s="69">
        <v>0</v>
      </c>
      <c r="Q362" s="69">
        <v>0</v>
      </c>
      <c r="R362" s="69">
        <v>0</v>
      </c>
      <c r="S362" s="69">
        <v>0</v>
      </c>
      <c r="T362" s="69">
        <v>0</v>
      </c>
      <c r="U362" s="69">
        <v>0</v>
      </c>
      <c r="V362" s="69">
        <v>0</v>
      </c>
      <c r="W362" s="233" t="s">
        <v>2840</v>
      </c>
      <c r="X362" s="233" t="s">
        <v>52</v>
      </c>
      <c r="Y362" s="66" t="s">
        <v>52</v>
      </c>
      <c r="Z362" s="66" t="s">
        <v>52</v>
      </c>
      <c r="AA362" s="67"/>
      <c r="AB362" s="66" t="s">
        <v>52</v>
      </c>
    </row>
    <row r="363" spans="1:28" ht="29.45" customHeight="1" x14ac:dyDescent="0.3">
      <c r="A363" s="65" t="s">
        <v>2066</v>
      </c>
      <c r="B363" s="233" t="s">
        <v>1465</v>
      </c>
      <c r="C363" s="233" t="s">
        <v>1466</v>
      </c>
      <c r="D363" s="234" t="s">
        <v>734</v>
      </c>
      <c r="E363" s="235">
        <f>E156</f>
        <v>13127</v>
      </c>
      <c r="F363" s="233" t="s">
        <v>52</v>
      </c>
      <c r="G363" s="69">
        <v>0</v>
      </c>
      <c r="H363" s="233" t="s">
        <v>52</v>
      </c>
      <c r="I363" s="69">
        <v>0</v>
      </c>
      <c r="J363" s="233" t="s">
        <v>52</v>
      </c>
      <c r="K363" s="69">
        <v>0</v>
      </c>
      <c r="L363" s="233" t="s">
        <v>52</v>
      </c>
      <c r="M363" s="98">
        <v>8923</v>
      </c>
      <c r="N363" s="233" t="s">
        <v>52</v>
      </c>
      <c r="O363" s="98">
        <f t="shared" ref="O363:O377" si="30">E363</f>
        <v>13127</v>
      </c>
      <c r="P363" s="69">
        <v>0</v>
      </c>
      <c r="Q363" s="69">
        <v>0</v>
      </c>
      <c r="R363" s="69">
        <v>0</v>
      </c>
      <c r="S363" s="69">
        <v>0</v>
      </c>
      <c r="T363" s="69">
        <v>0</v>
      </c>
      <c r="U363" s="69">
        <v>0</v>
      </c>
      <c r="V363" s="69">
        <v>0</v>
      </c>
      <c r="W363" s="233" t="s">
        <v>2841</v>
      </c>
      <c r="X363" s="233" t="s">
        <v>52</v>
      </c>
      <c r="Y363" s="66" t="s">
        <v>52</v>
      </c>
      <c r="Z363" s="66" t="s">
        <v>52</v>
      </c>
      <c r="AA363" s="67"/>
      <c r="AB363" s="66" t="s">
        <v>52</v>
      </c>
    </row>
    <row r="364" spans="1:28" ht="29.45" customHeight="1" x14ac:dyDescent="0.3">
      <c r="A364" s="65" t="s">
        <v>2068</v>
      </c>
      <c r="B364" s="233" t="s">
        <v>1469</v>
      </c>
      <c r="C364" s="233" t="s">
        <v>1470</v>
      </c>
      <c r="D364" s="234" t="s">
        <v>137</v>
      </c>
      <c r="E364" s="235">
        <v>0</v>
      </c>
      <c r="F364" s="233" t="s">
        <v>52</v>
      </c>
      <c r="G364" s="69">
        <v>0</v>
      </c>
      <c r="H364" s="233" t="s">
        <v>52</v>
      </c>
      <c r="I364" s="69">
        <v>0</v>
      </c>
      <c r="J364" s="233" t="s">
        <v>52</v>
      </c>
      <c r="K364" s="69">
        <v>0</v>
      </c>
      <c r="L364" s="233" t="s">
        <v>52</v>
      </c>
      <c r="M364" s="98">
        <v>7340</v>
      </c>
      <c r="N364" s="233" t="s">
        <v>52</v>
      </c>
      <c r="O364" s="98">
        <f t="shared" si="29"/>
        <v>7340</v>
      </c>
      <c r="P364" s="69">
        <v>0</v>
      </c>
      <c r="Q364" s="69">
        <v>0</v>
      </c>
      <c r="R364" s="69">
        <v>0</v>
      </c>
      <c r="S364" s="69">
        <v>0</v>
      </c>
      <c r="T364" s="69">
        <v>0</v>
      </c>
      <c r="U364" s="69">
        <v>0</v>
      </c>
      <c r="V364" s="69">
        <v>0</v>
      </c>
      <c r="W364" s="233" t="s">
        <v>2842</v>
      </c>
      <c r="X364" s="233" t="s">
        <v>52</v>
      </c>
      <c r="Y364" s="66" t="s">
        <v>52</v>
      </c>
      <c r="Z364" s="66" t="s">
        <v>52</v>
      </c>
      <c r="AA364" s="67"/>
      <c r="AB364" s="66" t="s">
        <v>52</v>
      </c>
    </row>
    <row r="365" spans="1:28" ht="29.45" customHeight="1" x14ac:dyDescent="0.3">
      <c r="A365" s="65" t="s">
        <v>2072</v>
      </c>
      <c r="B365" s="233" t="s">
        <v>2070</v>
      </c>
      <c r="C365" s="233" t="s">
        <v>2071</v>
      </c>
      <c r="D365" s="234" t="s">
        <v>321</v>
      </c>
      <c r="E365" s="235">
        <v>350000</v>
      </c>
      <c r="F365" s="233" t="s">
        <v>52</v>
      </c>
      <c r="G365" s="69">
        <v>0</v>
      </c>
      <c r="H365" s="233" t="s">
        <v>52</v>
      </c>
      <c r="I365" s="69">
        <v>0</v>
      </c>
      <c r="J365" s="233" t="s">
        <v>52</v>
      </c>
      <c r="K365" s="69">
        <v>0</v>
      </c>
      <c r="L365" s="233" t="s">
        <v>52</v>
      </c>
      <c r="M365" s="98">
        <v>1270000</v>
      </c>
      <c r="N365" s="233" t="s">
        <v>52</v>
      </c>
      <c r="O365" s="98">
        <f t="shared" si="30"/>
        <v>350000</v>
      </c>
      <c r="P365" s="69">
        <v>0</v>
      </c>
      <c r="Q365" s="69">
        <v>0</v>
      </c>
      <c r="R365" s="69">
        <v>0</v>
      </c>
      <c r="S365" s="69">
        <v>0</v>
      </c>
      <c r="T365" s="69">
        <v>0</v>
      </c>
      <c r="U365" s="69">
        <v>0</v>
      </c>
      <c r="V365" s="69">
        <v>0</v>
      </c>
      <c r="W365" s="233" t="s">
        <v>2843</v>
      </c>
      <c r="X365" s="233" t="s">
        <v>52</v>
      </c>
      <c r="Y365" s="66" t="s">
        <v>52</v>
      </c>
      <c r="Z365" s="66" t="s">
        <v>52</v>
      </c>
      <c r="AA365" s="67"/>
      <c r="AB365" s="66" t="s">
        <v>52</v>
      </c>
    </row>
    <row r="366" spans="1:28" ht="29.45" customHeight="1" x14ac:dyDescent="0.3">
      <c r="A366" s="65" t="s">
        <v>2076</v>
      </c>
      <c r="B366" s="233" t="s">
        <v>2074</v>
      </c>
      <c r="C366" s="233" t="s">
        <v>2075</v>
      </c>
      <c r="D366" s="234" t="s">
        <v>137</v>
      </c>
      <c r="E366" s="235">
        <v>199000</v>
      </c>
      <c r="F366" s="233" t="s">
        <v>52</v>
      </c>
      <c r="G366" s="69">
        <v>0</v>
      </c>
      <c r="H366" s="233" t="s">
        <v>52</v>
      </c>
      <c r="I366" s="69">
        <v>0</v>
      </c>
      <c r="J366" s="233" t="s">
        <v>52</v>
      </c>
      <c r="K366" s="69">
        <v>0</v>
      </c>
      <c r="L366" s="233" t="s">
        <v>52</v>
      </c>
      <c r="M366" s="98">
        <v>236250</v>
      </c>
      <c r="N366" s="233" t="s">
        <v>52</v>
      </c>
      <c r="O366" s="98">
        <f t="shared" si="30"/>
        <v>199000</v>
      </c>
      <c r="P366" s="69">
        <v>0</v>
      </c>
      <c r="Q366" s="69">
        <v>0</v>
      </c>
      <c r="R366" s="69">
        <v>0</v>
      </c>
      <c r="S366" s="69">
        <v>0</v>
      </c>
      <c r="T366" s="69">
        <v>0</v>
      </c>
      <c r="U366" s="69">
        <v>0</v>
      </c>
      <c r="V366" s="69">
        <v>0</v>
      </c>
      <c r="W366" s="233" t="s">
        <v>2844</v>
      </c>
      <c r="X366" s="233" t="s">
        <v>52</v>
      </c>
      <c r="Y366" s="66" t="s">
        <v>52</v>
      </c>
      <c r="Z366" s="66" t="s">
        <v>52</v>
      </c>
      <c r="AA366" s="67"/>
      <c r="AB366" s="66" t="s">
        <v>52</v>
      </c>
    </row>
    <row r="367" spans="1:28" ht="29.45" customHeight="1" x14ac:dyDescent="0.3">
      <c r="A367" s="65" t="s">
        <v>2080</v>
      </c>
      <c r="B367" s="233" t="s">
        <v>2078</v>
      </c>
      <c r="C367" s="233" t="s">
        <v>2079</v>
      </c>
      <c r="D367" s="234" t="s">
        <v>321</v>
      </c>
      <c r="E367" s="235">
        <v>12150</v>
      </c>
      <c r="F367" s="233" t="s">
        <v>52</v>
      </c>
      <c r="G367" s="69">
        <v>0</v>
      </c>
      <c r="H367" s="233" t="s">
        <v>52</v>
      </c>
      <c r="I367" s="69">
        <v>0</v>
      </c>
      <c r="J367" s="233" t="s">
        <v>52</v>
      </c>
      <c r="K367" s="69">
        <v>0</v>
      </c>
      <c r="L367" s="233" t="s">
        <v>52</v>
      </c>
      <c r="M367" s="98">
        <v>12300</v>
      </c>
      <c r="N367" s="233" t="s">
        <v>52</v>
      </c>
      <c r="O367" s="98">
        <f t="shared" si="30"/>
        <v>12150</v>
      </c>
      <c r="P367" s="69">
        <v>0</v>
      </c>
      <c r="Q367" s="69">
        <v>0</v>
      </c>
      <c r="R367" s="69">
        <v>0</v>
      </c>
      <c r="S367" s="69">
        <v>0</v>
      </c>
      <c r="T367" s="69">
        <v>0</v>
      </c>
      <c r="U367" s="69">
        <v>0</v>
      </c>
      <c r="V367" s="69">
        <v>0</v>
      </c>
      <c r="W367" s="233" t="s">
        <v>2845</v>
      </c>
      <c r="X367" s="233" t="s">
        <v>52</v>
      </c>
      <c r="Y367" s="66" t="s">
        <v>52</v>
      </c>
      <c r="Z367" s="66" t="s">
        <v>52</v>
      </c>
      <c r="AA367" s="67"/>
      <c r="AB367" s="66" t="s">
        <v>52</v>
      </c>
    </row>
    <row r="368" spans="1:28" ht="29.45" customHeight="1" x14ac:dyDescent="0.3">
      <c r="A368" s="65" t="s">
        <v>2084</v>
      </c>
      <c r="B368" s="233" t="s">
        <v>2082</v>
      </c>
      <c r="C368" s="233" t="s">
        <v>2083</v>
      </c>
      <c r="D368" s="234" t="s">
        <v>137</v>
      </c>
      <c r="E368" s="235">
        <v>36000</v>
      </c>
      <c r="F368" s="233" t="s">
        <v>52</v>
      </c>
      <c r="G368" s="69">
        <v>0</v>
      </c>
      <c r="H368" s="233" t="s">
        <v>52</v>
      </c>
      <c r="I368" s="69">
        <v>0</v>
      </c>
      <c r="J368" s="233" t="s">
        <v>52</v>
      </c>
      <c r="K368" s="69">
        <v>0</v>
      </c>
      <c r="L368" s="233" t="s">
        <v>52</v>
      </c>
      <c r="M368" s="98">
        <v>34012</v>
      </c>
      <c r="N368" s="233" t="s">
        <v>52</v>
      </c>
      <c r="O368" s="98">
        <f t="shared" si="30"/>
        <v>36000</v>
      </c>
      <c r="P368" s="69">
        <v>0</v>
      </c>
      <c r="Q368" s="69">
        <v>0</v>
      </c>
      <c r="R368" s="69">
        <v>0</v>
      </c>
      <c r="S368" s="69">
        <v>0</v>
      </c>
      <c r="T368" s="69">
        <v>0</v>
      </c>
      <c r="U368" s="69">
        <v>0</v>
      </c>
      <c r="V368" s="69">
        <v>0</v>
      </c>
      <c r="W368" s="233" t="s">
        <v>2846</v>
      </c>
      <c r="X368" s="233" t="s">
        <v>52</v>
      </c>
      <c r="Y368" s="66" t="s">
        <v>52</v>
      </c>
      <c r="Z368" s="66" t="s">
        <v>52</v>
      </c>
      <c r="AA368" s="67"/>
      <c r="AB368" s="66" t="s">
        <v>52</v>
      </c>
    </row>
    <row r="369" spans="1:28" ht="29.45" customHeight="1" x14ac:dyDescent="0.3">
      <c r="A369" s="65" t="s">
        <v>2087</v>
      </c>
      <c r="B369" s="233" t="s">
        <v>2082</v>
      </c>
      <c r="C369" s="233" t="s">
        <v>2086</v>
      </c>
      <c r="D369" s="234" t="s">
        <v>137</v>
      </c>
      <c r="E369" s="235">
        <v>44000</v>
      </c>
      <c r="F369" s="233" t="s">
        <v>52</v>
      </c>
      <c r="G369" s="69">
        <v>0</v>
      </c>
      <c r="H369" s="233" t="s">
        <v>52</v>
      </c>
      <c r="I369" s="69">
        <v>0</v>
      </c>
      <c r="J369" s="233" t="s">
        <v>52</v>
      </c>
      <c r="K369" s="69">
        <v>0</v>
      </c>
      <c r="L369" s="233" t="s">
        <v>52</v>
      </c>
      <c r="M369" s="98">
        <v>40900</v>
      </c>
      <c r="N369" s="233" t="s">
        <v>52</v>
      </c>
      <c r="O369" s="98">
        <f t="shared" si="30"/>
        <v>44000</v>
      </c>
      <c r="P369" s="69">
        <v>0</v>
      </c>
      <c r="Q369" s="69">
        <v>0</v>
      </c>
      <c r="R369" s="69">
        <v>0</v>
      </c>
      <c r="S369" s="69">
        <v>0</v>
      </c>
      <c r="T369" s="69">
        <v>0</v>
      </c>
      <c r="U369" s="69">
        <v>0</v>
      </c>
      <c r="V369" s="69">
        <v>0</v>
      </c>
      <c r="W369" s="233" t="s">
        <v>2847</v>
      </c>
      <c r="X369" s="233" t="s">
        <v>52</v>
      </c>
      <c r="Y369" s="66" t="s">
        <v>52</v>
      </c>
      <c r="Z369" s="66" t="s">
        <v>52</v>
      </c>
      <c r="AA369" s="67"/>
      <c r="AB369" s="66" t="s">
        <v>52</v>
      </c>
    </row>
    <row r="370" spans="1:28" ht="29.45" customHeight="1" x14ac:dyDescent="0.3">
      <c r="A370" s="65" t="s">
        <v>2090</v>
      </c>
      <c r="B370" s="233" t="s">
        <v>2082</v>
      </c>
      <c r="C370" s="233" t="s">
        <v>2089</v>
      </c>
      <c r="D370" s="234" t="s">
        <v>137</v>
      </c>
      <c r="E370" s="235">
        <v>55000</v>
      </c>
      <c r="F370" s="233" t="s">
        <v>52</v>
      </c>
      <c r="G370" s="69">
        <v>0</v>
      </c>
      <c r="H370" s="233" t="s">
        <v>52</v>
      </c>
      <c r="I370" s="69">
        <v>0</v>
      </c>
      <c r="J370" s="233" t="s">
        <v>52</v>
      </c>
      <c r="K370" s="69">
        <v>0</v>
      </c>
      <c r="L370" s="233" t="s">
        <v>52</v>
      </c>
      <c r="M370" s="98">
        <v>61710</v>
      </c>
      <c r="N370" s="233" t="s">
        <v>52</v>
      </c>
      <c r="O370" s="98">
        <f t="shared" si="30"/>
        <v>55000</v>
      </c>
      <c r="P370" s="69">
        <v>0</v>
      </c>
      <c r="Q370" s="69">
        <v>0</v>
      </c>
      <c r="R370" s="69">
        <v>0</v>
      </c>
      <c r="S370" s="69">
        <v>0</v>
      </c>
      <c r="T370" s="69">
        <v>0</v>
      </c>
      <c r="U370" s="69">
        <v>0</v>
      </c>
      <c r="V370" s="69">
        <v>0</v>
      </c>
      <c r="W370" s="233" t="s">
        <v>2848</v>
      </c>
      <c r="X370" s="233" t="s">
        <v>52</v>
      </c>
      <c r="Y370" s="66" t="s">
        <v>52</v>
      </c>
      <c r="Z370" s="66" t="s">
        <v>52</v>
      </c>
      <c r="AA370" s="67"/>
      <c r="AB370" s="66" t="s">
        <v>52</v>
      </c>
    </row>
    <row r="371" spans="1:28" ht="29.45" customHeight="1" x14ac:dyDescent="0.3">
      <c r="A371" s="65" t="s">
        <v>2093</v>
      </c>
      <c r="B371" s="233" t="s">
        <v>2082</v>
      </c>
      <c r="C371" s="233" t="s">
        <v>2092</v>
      </c>
      <c r="D371" s="234" t="s">
        <v>137</v>
      </c>
      <c r="E371" s="235">
        <v>56200</v>
      </c>
      <c r="F371" s="233" t="s">
        <v>52</v>
      </c>
      <c r="G371" s="69">
        <v>0</v>
      </c>
      <c r="H371" s="233" t="s">
        <v>52</v>
      </c>
      <c r="I371" s="69">
        <v>0</v>
      </c>
      <c r="J371" s="233" t="s">
        <v>52</v>
      </c>
      <c r="K371" s="69">
        <v>0</v>
      </c>
      <c r="L371" s="233" t="s">
        <v>52</v>
      </c>
      <c r="M371" s="98">
        <v>87200</v>
      </c>
      <c r="N371" s="233" t="s">
        <v>52</v>
      </c>
      <c r="O371" s="98">
        <f t="shared" si="30"/>
        <v>56200</v>
      </c>
      <c r="P371" s="69">
        <v>0</v>
      </c>
      <c r="Q371" s="69">
        <v>0</v>
      </c>
      <c r="R371" s="69">
        <v>0</v>
      </c>
      <c r="S371" s="69">
        <v>0</v>
      </c>
      <c r="T371" s="69">
        <v>0</v>
      </c>
      <c r="U371" s="69">
        <v>0</v>
      </c>
      <c r="V371" s="69">
        <v>0</v>
      </c>
      <c r="W371" s="233" t="s">
        <v>2849</v>
      </c>
      <c r="X371" s="233" t="s">
        <v>52</v>
      </c>
      <c r="Y371" s="66" t="s">
        <v>52</v>
      </c>
      <c r="Z371" s="66" t="s">
        <v>52</v>
      </c>
      <c r="AA371" s="67"/>
      <c r="AB371" s="66" t="s">
        <v>52</v>
      </c>
    </row>
    <row r="372" spans="1:28" ht="29.45" customHeight="1" x14ac:dyDescent="0.3">
      <c r="A372" s="65" t="s">
        <v>2097</v>
      </c>
      <c r="B372" s="233" t="s">
        <v>2095</v>
      </c>
      <c r="C372" s="233" t="s">
        <v>2096</v>
      </c>
      <c r="D372" s="234" t="s">
        <v>137</v>
      </c>
      <c r="E372" s="235">
        <v>12000</v>
      </c>
      <c r="F372" s="233" t="s">
        <v>52</v>
      </c>
      <c r="G372" s="69">
        <v>0</v>
      </c>
      <c r="H372" s="233" t="s">
        <v>52</v>
      </c>
      <c r="I372" s="69">
        <v>0</v>
      </c>
      <c r="J372" s="233" t="s">
        <v>52</v>
      </c>
      <c r="K372" s="69">
        <v>0</v>
      </c>
      <c r="L372" s="233" t="s">
        <v>52</v>
      </c>
      <c r="M372" s="98">
        <v>30490</v>
      </c>
      <c r="N372" s="233" t="s">
        <v>52</v>
      </c>
      <c r="O372" s="98">
        <f t="shared" si="30"/>
        <v>12000</v>
      </c>
      <c r="P372" s="69">
        <v>0</v>
      </c>
      <c r="Q372" s="69">
        <v>0</v>
      </c>
      <c r="R372" s="69">
        <v>0</v>
      </c>
      <c r="S372" s="69">
        <v>0</v>
      </c>
      <c r="T372" s="69">
        <v>0</v>
      </c>
      <c r="U372" s="69">
        <v>0</v>
      </c>
      <c r="V372" s="69">
        <v>0</v>
      </c>
      <c r="W372" s="233" t="s">
        <v>2850</v>
      </c>
      <c r="X372" s="233" t="s">
        <v>52</v>
      </c>
      <c r="Y372" s="66" t="s">
        <v>52</v>
      </c>
      <c r="Z372" s="66" t="s">
        <v>52</v>
      </c>
      <c r="AA372" s="67"/>
      <c r="AB372" s="66" t="s">
        <v>52</v>
      </c>
    </row>
    <row r="373" spans="1:28" ht="29.45" customHeight="1" x14ac:dyDescent="0.3">
      <c r="A373" s="65" t="s">
        <v>2100</v>
      </c>
      <c r="B373" s="233" t="s">
        <v>2099</v>
      </c>
      <c r="C373" s="233" t="s">
        <v>2089</v>
      </c>
      <c r="D373" s="234" t="s">
        <v>137</v>
      </c>
      <c r="E373" s="235">
        <v>0</v>
      </c>
      <c r="F373" s="233" t="s">
        <v>52</v>
      </c>
      <c r="G373" s="69">
        <v>0</v>
      </c>
      <c r="H373" s="233" t="s">
        <v>52</v>
      </c>
      <c r="I373" s="69">
        <v>0</v>
      </c>
      <c r="J373" s="233" t="s">
        <v>52</v>
      </c>
      <c r="K373" s="69">
        <v>0</v>
      </c>
      <c r="L373" s="233" t="s">
        <v>52</v>
      </c>
      <c r="M373" s="98">
        <v>79370</v>
      </c>
      <c r="N373" s="233" t="s">
        <v>52</v>
      </c>
      <c r="O373" s="98">
        <f t="shared" si="29"/>
        <v>79370</v>
      </c>
      <c r="P373" s="69">
        <v>0</v>
      </c>
      <c r="Q373" s="69">
        <v>0</v>
      </c>
      <c r="R373" s="69">
        <v>0</v>
      </c>
      <c r="S373" s="69">
        <v>0</v>
      </c>
      <c r="T373" s="69">
        <v>0</v>
      </c>
      <c r="U373" s="69">
        <v>0</v>
      </c>
      <c r="V373" s="69">
        <v>0</v>
      </c>
      <c r="W373" s="233" t="s">
        <v>2851</v>
      </c>
      <c r="X373" s="233" t="s">
        <v>52</v>
      </c>
      <c r="Y373" s="66" t="s">
        <v>52</v>
      </c>
      <c r="Z373" s="66" t="s">
        <v>52</v>
      </c>
      <c r="AA373" s="67"/>
      <c r="AB373" s="66" t="s">
        <v>52</v>
      </c>
    </row>
    <row r="374" spans="1:28" ht="29.45" customHeight="1" x14ac:dyDescent="0.3">
      <c r="A374" s="65" t="s">
        <v>2104</v>
      </c>
      <c r="B374" s="233" t="s">
        <v>2102</v>
      </c>
      <c r="C374" s="233" t="s">
        <v>2103</v>
      </c>
      <c r="D374" s="234" t="s">
        <v>137</v>
      </c>
      <c r="E374" s="235">
        <v>90000</v>
      </c>
      <c r="F374" s="233" t="s">
        <v>52</v>
      </c>
      <c r="G374" s="69">
        <v>0</v>
      </c>
      <c r="H374" s="233" t="s">
        <v>52</v>
      </c>
      <c r="I374" s="69">
        <v>0</v>
      </c>
      <c r="J374" s="233" t="s">
        <v>52</v>
      </c>
      <c r="K374" s="69">
        <v>0</v>
      </c>
      <c r="L374" s="233" t="s">
        <v>52</v>
      </c>
      <c r="M374" s="98">
        <v>67500</v>
      </c>
      <c r="N374" s="233" t="s">
        <v>52</v>
      </c>
      <c r="O374" s="98">
        <f t="shared" si="30"/>
        <v>90000</v>
      </c>
      <c r="P374" s="69">
        <v>0</v>
      </c>
      <c r="Q374" s="69">
        <v>0</v>
      </c>
      <c r="R374" s="69">
        <v>0</v>
      </c>
      <c r="S374" s="69">
        <v>0</v>
      </c>
      <c r="T374" s="69">
        <v>0</v>
      </c>
      <c r="U374" s="69">
        <v>0</v>
      </c>
      <c r="V374" s="69">
        <v>0</v>
      </c>
      <c r="W374" s="233" t="s">
        <v>2852</v>
      </c>
      <c r="X374" s="233" t="s">
        <v>52</v>
      </c>
      <c r="Y374" s="66" t="s">
        <v>52</v>
      </c>
      <c r="Z374" s="66" t="s">
        <v>52</v>
      </c>
      <c r="AA374" s="67"/>
      <c r="AB374" s="66" t="s">
        <v>52</v>
      </c>
    </row>
    <row r="375" spans="1:28" ht="29.45" customHeight="1" x14ac:dyDescent="0.3">
      <c r="A375" s="65" t="s">
        <v>2108</v>
      </c>
      <c r="B375" s="233" t="s">
        <v>2106</v>
      </c>
      <c r="C375" s="233" t="s">
        <v>2107</v>
      </c>
      <c r="D375" s="234" t="s">
        <v>137</v>
      </c>
      <c r="E375" s="235">
        <v>19000</v>
      </c>
      <c r="F375" s="233" t="s">
        <v>52</v>
      </c>
      <c r="G375" s="69">
        <v>0</v>
      </c>
      <c r="H375" s="233" t="s">
        <v>52</v>
      </c>
      <c r="I375" s="69">
        <v>0</v>
      </c>
      <c r="J375" s="233" t="s">
        <v>52</v>
      </c>
      <c r="K375" s="69">
        <v>0</v>
      </c>
      <c r="L375" s="233" t="s">
        <v>52</v>
      </c>
      <c r="M375" s="98">
        <v>12100</v>
      </c>
      <c r="N375" s="233" t="s">
        <v>52</v>
      </c>
      <c r="O375" s="98">
        <f t="shared" si="30"/>
        <v>19000</v>
      </c>
      <c r="P375" s="69">
        <v>0</v>
      </c>
      <c r="Q375" s="69">
        <v>0</v>
      </c>
      <c r="R375" s="69">
        <v>0</v>
      </c>
      <c r="S375" s="69">
        <v>0</v>
      </c>
      <c r="T375" s="69">
        <v>0</v>
      </c>
      <c r="U375" s="69">
        <v>0</v>
      </c>
      <c r="V375" s="69">
        <v>0</v>
      </c>
      <c r="W375" s="233" t="s">
        <v>2853</v>
      </c>
      <c r="X375" s="233" t="s">
        <v>52</v>
      </c>
      <c r="Y375" s="66" t="s">
        <v>52</v>
      </c>
      <c r="Z375" s="66" t="s">
        <v>52</v>
      </c>
      <c r="AA375" s="67"/>
      <c r="AB375" s="66" t="s">
        <v>52</v>
      </c>
    </row>
    <row r="376" spans="1:28" ht="29.45" customHeight="1" x14ac:dyDescent="0.3">
      <c r="A376" s="65" t="s">
        <v>2111</v>
      </c>
      <c r="B376" s="233" t="s">
        <v>1960</v>
      </c>
      <c r="C376" s="233" t="s">
        <v>2110</v>
      </c>
      <c r="D376" s="234" t="s">
        <v>137</v>
      </c>
      <c r="E376" s="235">
        <v>8600</v>
      </c>
      <c r="F376" s="233" t="s">
        <v>52</v>
      </c>
      <c r="G376" s="69">
        <v>0</v>
      </c>
      <c r="H376" s="233" t="s">
        <v>52</v>
      </c>
      <c r="I376" s="69">
        <v>0</v>
      </c>
      <c r="J376" s="233" t="s">
        <v>52</v>
      </c>
      <c r="K376" s="69">
        <v>0</v>
      </c>
      <c r="L376" s="233" t="s">
        <v>52</v>
      </c>
      <c r="M376" s="98">
        <v>6820</v>
      </c>
      <c r="N376" s="233" t="s">
        <v>52</v>
      </c>
      <c r="O376" s="98">
        <f t="shared" si="30"/>
        <v>8600</v>
      </c>
      <c r="P376" s="69">
        <v>0</v>
      </c>
      <c r="Q376" s="69">
        <v>0</v>
      </c>
      <c r="R376" s="69">
        <v>0</v>
      </c>
      <c r="S376" s="69">
        <v>0</v>
      </c>
      <c r="T376" s="69">
        <v>0</v>
      </c>
      <c r="U376" s="69">
        <v>0</v>
      </c>
      <c r="V376" s="69">
        <v>0</v>
      </c>
      <c r="W376" s="233" t="s">
        <v>2854</v>
      </c>
      <c r="X376" s="233" t="s">
        <v>52</v>
      </c>
      <c r="Y376" s="66" t="s">
        <v>52</v>
      </c>
      <c r="Z376" s="66" t="s">
        <v>52</v>
      </c>
      <c r="AA376" s="67"/>
      <c r="AB376" s="66" t="s">
        <v>52</v>
      </c>
    </row>
    <row r="377" spans="1:28" ht="29.45" customHeight="1" x14ac:dyDescent="0.3">
      <c r="A377" s="65" t="s">
        <v>2114</v>
      </c>
      <c r="B377" s="233" t="s">
        <v>1960</v>
      </c>
      <c r="C377" s="233" t="s">
        <v>2113</v>
      </c>
      <c r="D377" s="234" t="s">
        <v>137</v>
      </c>
      <c r="E377" s="235">
        <v>33300</v>
      </c>
      <c r="F377" s="233" t="s">
        <v>52</v>
      </c>
      <c r="G377" s="69">
        <v>0</v>
      </c>
      <c r="H377" s="233" t="s">
        <v>52</v>
      </c>
      <c r="I377" s="69">
        <v>0</v>
      </c>
      <c r="J377" s="233" t="s">
        <v>52</v>
      </c>
      <c r="K377" s="69">
        <v>0</v>
      </c>
      <c r="L377" s="233" t="s">
        <v>52</v>
      </c>
      <c r="M377" s="98">
        <v>30000</v>
      </c>
      <c r="N377" s="233" t="s">
        <v>52</v>
      </c>
      <c r="O377" s="98">
        <f t="shared" si="30"/>
        <v>33300</v>
      </c>
      <c r="P377" s="69">
        <v>0</v>
      </c>
      <c r="Q377" s="69">
        <v>0</v>
      </c>
      <c r="R377" s="69">
        <v>0</v>
      </c>
      <c r="S377" s="69">
        <v>0</v>
      </c>
      <c r="T377" s="69">
        <v>0</v>
      </c>
      <c r="U377" s="69">
        <v>0</v>
      </c>
      <c r="V377" s="69">
        <v>0</v>
      </c>
      <c r="W377" s="233" t="s">
        <v>2855</v>
      </c>
      <c r="X377" s="233" t="s">
        <v>52</v>
      </c>
      <c r="Y377" s="66" t="s">
        <v>52</v>
      </c>
      <c r="Z377" s="66" t="s">
        <v>52</v>
      </c>
      <c r="AA377" s="67"/>
      <c r="AB377" s="66" t="s">
        <v>52</v>
      </c>
    </row>
    <row r="378" spans="1:28" ht="29.45" customHeight="1" x14ac:dyDescent="0.3">
      <c r="A378" s="65" t="s">
        <v>2118</v>
      </c>
      <c r="B378" s="233" t="s">
        <v>2116</v>
      </c>
      <c r="C378" s="233" t="s">
        <v>2117</v>
      </c>
      <c r="D378" s="234" t="s">
        <v>321</v>
      </c>
      <c r="E378" s="235">
        <v>0</v>
      </c>
      <c r="F378" s="233" t="s">
        <v>52</v>
      </c>
      <c r="G378" s="69">
        <v>0</v>
      </c>
      <c r="H378" s="233" t="s">
        <v>52</v>
      </c>
      <c r="I378" s="69">
        <v>0</v>
      </c>
      <c r="J378" s="233" t="s">
        <v>52</v>
      </c>
      <c r="K378" s="69">
        <v>0</v>
      </c>
      <c r="L378" s="233" t="s">
        <v>52</v>
      </c>
      <c r="M378" s="98">
        <v>99000</v>
      </c>
      <c r="N378" s="233" t="s">
        <v>52</v>
      </c>
      <c r="O378" s="98">
        <f t="shared" si="29"/>
        <v>99000</v>
      </c>
      <c r="P378" s="69">
        <v>0</v>
      </c>
      <c r="Q378" s="69">
        <v>0</v>
      </c>
      <c r="R378" s="69">
        <v>0</v>
      </c>
      <c r="S378" s="69">
        <v>0</v>
      </c>
      <c r="T378" s="69">
        <v>0</v>
      </c>
      <c r="U378" s="69">
        <v>0</v>
      </c>
      <c r="V378" s="69">
        <v>0</v>
      </c>
      <c r="W378" s="233" t="s">
        <v>2856</v>
      </c>
      <c r="X378" s="233" t="s">
        <v>52</v>
      </c>
      <c r="Y378" s="66" t="s">
        <v>52</v>
      </c>
      <c r="Z378" s="66" t="s">
        <v>52</v>
      </c>
      <c r="AA378" s="67"/>
      <c r="AB378" s="66" t="s">
        <v>52</v>
      </c>
    </row>
    <row r="379" spans="1:28" ht="29.45" customHeight="1" x14ac:dyDescent="0.3">
      <c r="A379" s="65" t="s">
        <v>2121</v>
      </c>
      <c r="B379" s="233" t="s">
        <v>2116</v>
      </c>
      <c r="C379" s="233" t="s">
        <v>2120</v>
      </c>
      <c r="D379" s="234" t="s">
        <v>321</v>
      </c>
      <c r="E379" s="235">
        <v>0</v>
      </c>
      <c r="F379" s="233" t="s">
        <v>52</v>
      </c>
      <c r="G379" s="69">
        <v>0</v>
      </c>
      <c r="H379" s="233" t="s">
        <v>52</v>
      </c>
      <c r="I379" s="69">
        <v>0</v>
      </c>
      <c r="J379" s="233" t="s">
        <v>52</v>
      </c>
      <c r="K379" s="69">
        <v>0</v>
      </c>
      <c r="L379" s="233" t="s">
        <v>52</v>
      </c>
      <c r="M379" s="98">
        <v>347490</v>
      </c>
      <c r="N379" s="233" t="s">
        <v>52</v>
      </c>
      <c r="O379" s="98">
        <f t="shared" si="29"/>
        <v>347490</v>
      </c>
      <c r="P379" s="69">
        <v>0</v>
      </c>
      <c r="Q379" s="69">
        <v>0</v>
      </c>
      <c r="R379" s="69">
        <v>0</v>
      </c>
      <c r="S379" s="69">
        <v>0</v>
      </c>
      <c r="T379" s="69">
        <v>0</v>
      </c>
      <c r="U379" s="69">
        <v>0</v>
      </c>
      <c r="V379" s="69">
        <v>0</v>
      </c>
      <c r="W379" s="233" t="s">
        <v>2857</v>
      </c>
      <c r="X379" s="233" t="s">
        <v>52</v>
      </c>
      <c r="Y379" s="66" t="s">
        <v>52</v>
      </c>
      <c r="Z379" s="66" t="s">
        <v>52</v>
      </c>
      <c r="AA379" s="67"/>
      <c r="AB379" s="66" t="s">
        <v>52</v>
      </c>
    </row>
    <row r="380" spans="1:28" ht="29.45" customHeight="1" x14ac:dyDescent="0.3">
      <c r="A380" s="65" t="s">
        <v>2124</v>
      </c>
      <c r="B380" s="233" t="s">
        <v>1487</v>
      </c>
      <c r="C380" s="233" t="s">
        <v>2123</v>
      </c>
      <c r="D380" s="234" t="s">
        <v>137</v>
      </c>
      <c r="E380" s="235">
        <f>E162</f>
        <v>14400</v>
      </c>
      <c r="F380" s="233" t="s">
        <v>52</v>
      </c>
      <c r="G380" s="69">
        <v>0</v>
      </c>
      <c r="H380" s="233" t="s">
        <v>52</v>
      </c>
      <c r="I380" s="69">
        <v>0</v>
      </c>
      <c r="J380" s="233" t="s">
        <v>52</v>
      </c>
      <c r="K380" s="69">
        <v>0</v>
      </c>
      <c r="L380" s="233" t="s">
        <v>52</v>
      </c>
      <c r="M380" s="98">
        <v>11720</v>
      </c>
      <c r="N380" s="233" t="s">
        <v>52</v>
      </c>
      <c r="O380" s="98">
        <f t="shared" ref="O380:O394" si="31">E380</f>
        <v>14400</v>
      </c>
      <c r="P380" s="69">
        <v>0</v>
      </c>
      <c r="Q380" s="69">
        <v>0</v>
      </c>
      <c r="R380" s="69">
        <v>0</v>
      </c>
      <c r="S380" s="69">
        <v>0</v>
      </c>
      <c r="T380" s="69">
        <v>0</v>
      </c>
      <c r="U380" s="69">
        <v>0</v>
      </c>
      <c r="V380" s="69">
        <v>0</v>
      </c>
      <c r="W380" s="233" t="s">
        <v>2858</v>
      </c>
      <c r="X380" s="233" t="s">
        <v>52</v>
      </c>
      <c r="Y380" s="66" t="s">
        <v>52</v>
      </c>
      <c r="Z380" s="66" t="s">
        <v>52</v>
      </c>
      <c r="AA380" s="67"/>
      <c r="AB380" s="66" t="s">
        <v>52</v>
      </c>
    </row>
    <row r="381" spans="1:28" ht="29.45" customHeight="1" x14ac:dyDescent="0.3">
      <c r="A381" s="65" t="s">
        <v>2126</v>
      </c>
      <c r="B381" s="233" t="s">
        <v>1491</v>
      </c>
      <c r="C381" s="233" t="s">
        <v>1492</v>
      </c>
      <c r="D381" s="234" t="s">
        <v>137</v>
      </c>
      <c r="E381" s="235">
        <f>E163</f>
        <v>10200</v>
      </c>
      <c r="F381" s="233" t="s">
        <v>52</v>
      </c>
      <c r="G381" s="69">
        <v>0</v>
      </c>
      <c r="H381" s="233" t="s">
        <v>52</v>
      </c>
      <c r="I381" s="69">
        <v>0</v>
      </c>
      <c r="J381" s="233" t="s">
        <v>52</v>
      </c>
      <c r="K381" s="69">
        <v>0</v>
      </c>
      <c r="L381" s="233" t="s">
        <v>52</v>
      </c>
      <c r="M381" s="98">
        <v>9710</v>
      </c>
      <c r="N381" s="233" t="s">
        <v>52</v>
      </c>
      <c r="O381" s="98">
        <f t="shared" si="31"/>
        <v>10200</v>
      </c>
      <c r="P381" s="69">
        <v>0</v>
      </c>
      <c r="Q381" s="69">
        <v>0</v>
      </c>
      <c r="R381" s="69">
        <v>0</v>
      </c>
      <c r="S381" s="69">
        <v>0</v>
      </c>
      <c r="T381" s="69">
        <v>0</v>
      </c>
      <c r="U381" s="69">
        <v>0</v>
      </c>
      <c r="V381" s="69">
        <v>0</v>
      </c>
      <c r="W381" s="233" t="s">
        <v>2859</v>
      </c>
      <c r="X381" s="233" t="s">
        <v>52</v>
      </c>
      <c r="Y381" s="66" t="s">
        <v>52</v>
      </c>
      <c r="Z381" s="66" t="s">
        <v>52</v>
      </c>
      <c r="AA381" s="67"/>
      <c r="AB381" s="66" t="s">
        <v>52</v>
      </c>
    </row>
    <row r="382" spans="1:28" ht="29.45" customHeight="1" x14ac:dyDescent="0.3">
      <c r="A382" s="65" t="s">
        <v>2128</v>
      </c>
      <c r="B382" s="233" t="s">
        <v>1495</v>
      </c>
      <c r="C382" s="233" t="s">
        <v>1496</v>
      </c>
      <c r="D382" s="234" t="s">
        <v>137</v>
      </c>
      <c r="E382" s="235">
        <f>E164</f>
        <v>5800</v>
      </c>
      <c r="F382" s="233" t="s">
        <v>52</v>
      </c>
      <c r="G382" s="69">
        <v>0</v>
      </c>
      <c r="H382" s="233" t="s">
        <v>52</v>
      </c>
      <c r="I382" s="69">
        <v>0</v>
      </c>
      <c r="J382" s="233" t="s">
        <v>52</v>
      </c>
      <c r="K382" s="69">
        <v>0</v>
      </c>
      <c r="L382" s="233" t="s">
        <v>52</v>
      </c>
      <c r="M382" s="98">
        <v>5100</v>
      </c>
      <c r="N382" s="233" t="s">
        <v>52</v>
      </c>
      <c r="O382" s="98">
        <f t="shared" si="31"/>
        <v>5800</v>
      </c>
      <c r="P382" s="69">
        <v>0</v>
      </c>
      <c r="Q382" s="69">
        <v>0</v>
      </c>
      <c r="R382" s="69">
        <v>0</v>
      </c>
      <c r="S382" s="69">
        <v>0</v>
      </c>
      <c r="T382" s="69">
        <v>0</v>
      </c>
      <c r="U382" s="69">
        <v>0</v>
      </c>
      <c r="V382" s="69">
        <v>0</v>
      </c>
      <c r="W382" s="233" t="s">
        <v>2860</v>
      </c>
      <c r="X382" s="233" t="s">
        <v>52</v>
      </c>
      <c r="Y382" s="66" t="s">
        <v>52</v>
      </c>
      <c r="Z382" s="66" t="s">
        <v>52</v>
      </c>
      <c r="AA382" s="67"/>
      <c r="AB382" s="66" t="s">
        <v>52</v>
      </c>
    </row>
    <row r="383" spans="1:28" ht="29.45" customHeight="1" x14ac:dyDescent="0.3">
      <c r="A383" s="65" t="s">
        <v>2130</v>
      </c>
      <c r="B383" s="233" t="s">
        <v>1499</v>
      </c>
      <c r="C383" s="233" t="s">
        <v>1500</v>
      </c>
      <c r="D383" s="234" t="s">
        <v>137</v>
      </c>
      <c r="E383" s="235">
        <f>E165</f>
        <v>3100</v>
      </c>
      <c r="F383" s="233" t="s">
        <v>52</v>
      </c>
      <c r="G383" s="69">
        <v>0</v>
      </c>
      <c r="H383" s="233" t="s">
        <v>52</v>
      </c>
      <c r="I383" s="69">
        <v>0</v>
      </c>
      <c r="J383" s="233" t="s">
        <v>52</v>
      </c>
      <c r="K383" s="69">
        <v>0</v>
      </c>
      <c r="L383" s="233" t="s">
        <v>52</v>
      </c>
      <c r="M383" s="98">
        <v>2200</v>
      </c>
      <c r="N383" s="233" t="s">
        <v>52</v>
      </c>
      <c r="O383" s="98">
        <f t="shared" si="31"/>
        <v>3100</v>
      </c>
      <c r="P383" s="69">
        <v>0</v>
      </c>
      <c r="Q383" s="69">
        <v>0</v>
      </c>
      <c r="R383" s="69">
        <v>0</v>
      </c>
      <c r="S383" s="69">
        <v>0</v>
      </c>
      <c r="T383" s="69">
        <v>0</v>
      </c>
      <c r="U383" s="69">
        <v>0</v>
      </c>
      <c r="V383" s="69">
        <v>0</v>
      </c>
      <c r="W383" s="233" t="s">
        <v>2861</v>
      </c>
      <c r="X383" s="233" t="s">
        <v>52</v>
      </c>
      <c r="Y383" s="66" t="s">
        <v>52</v>
      </c>
      <c r="Z383" s="66" t="s">
        <v>52</v>
      </c>
      <c r="AA383" s="67"/>
      <c r="AB383" s="66" t="s">
        <v>52</v>
      </c>
    </row>
    <row r="384" spans="1:28" ht="29.45" customHeight="1" x14ac:dyDescent="0.3">
      <c r="A384" s="65" t="s">
        <v>2133</v>
      </c>
      <c r="B384" s="233" t="s">
        <v>1511</v>
      </c>
      <c r="C384" s="233" t="s">
        <v>2132</v>
      </c>
      <c r="D384" s="234" t="s">
        <v>137</v>
      </c>
      <c r="E384" s="235">
        <f>E168</f>
        <v>7000</v>
      </c>
      <c r="F384" s="233" t="s">
        <v>52</v>
      </c>
      <c r="G384" s="69">
        <v>0</v>
      </c>
      <c r="H384" s="233" t="s">
        <v>52</v>
      </c>
      <c r="I384" s="69">
        <v>0</v>
      </c>
      <c r="J384" s="233" t="s">
        <v>52</v>
      </c>
      <c r="K384" s="69">
        <v>0</v>
      </c>
      <c r="L384" s="233" t="s">
        <v>52</v>
      </c>
      <c r="M384" s="98">
        <v>1590</v>
      </c>
      <c r="N384" s="233" t="s">
        <v>52</v>
      </c>
      <c r="O384" s="98">
        <f t="shared" si="31"/>
        <v>7000</v>
      </c>
      <c r="P384" s="69">
        <v>0</v>
      </c>
      <c r="Q384" s="69">
        <v>0</v>
      </c>
      <c r="R384" s="69">
        <v>0</v>
      </c>
      <c r="S384" s="69">
        <v>0</v>
      </c>
      <c r="T384" s="69">
        <v>0</v>
      </c>
      <c r="U384" s="69">
        <v>0</v>
      </c>
      <c r="V384" s="69">
        <v>0</v>
      </c>
      <c r="W384" s="233" t="s">
        <v>2862</v>
      </c>
      <c r="X384" s="233" t="s">
        <v>52</v>
      </c>
      <c r="Y384" s="66" t="s">
        <v>52</v>
      </c>
      <c r="Z384" s="66" t="s">
        <v>52</v>
      </c>
      <c r="AA384" s="67"/>
      <c r="AB384" s="66" t="s">
        <v>52</v>
      </c>
    </row>
    <row r="385" spans="1:28" ht="29.45" customHeight="1" x14ac:dyDescent="0.3">
      <c r="A385" s="65" t="s">
        <v>2135</v>
      </c>
      <c r="B385" s="233" t="s">
        <v>1515</v>
      </c>
      <c r="C385" s="233" t="s">
        <v>1516</v>
      </c>
      <c r="D385" s="234" t="s">
        <v>692</v>
      </c>
      <c r="E385" s="235">
        <f>E169</f>
        <v>14400</v>
      </c>
      <c r="F385" s="233" t="s">
        <v>52</v>
      </c>
      <c r="G385" s="69">
        <v>0</v>
      </c>
      <c r="H385" s="233" t="s">
        <v>52</v>
      </c>
      <c r="I385" s="69">
        <v>0</v>
      </c>
      <c r="J385" s="233" t="s">
        <v>52</v>
      </c>
      <c r="K385" s="69">
        <v>0</v>
      </c>
      <c r="L385" s="233" t="s">
        <v>52</v>
      </c>
      <c r="M385" s="98">
        <v>54200</v>
      </c>
      <c r="N385" s="233" t="s">
        <v>52</v>
      </c>
      <c r="O385" s="98">
        <f t="shared" si="31"/>
        <v>14400</v>
      </c>
      <c r="P385" s="69">
        <v>0</v>
      </c>
      <c r="Q385" s="69">
        <v>0</v>
      </c>
      <c r="R385" s="69">
        <v>0</v>
      </c>
      <c r="S385" s="69">
        <v>0</v>
      </c>
      <c r="T385" s="69">
        <v>0</v>
      </c>
      <c r="U385" s="69">
        <v>0</v>
      </c>
      <c r="V385" s="69">
        <v>0</v>
      </c>
      <c r="W385" s="233" t="s">
        <v>2863</v>
      </c>
      <c r="X385" s="233" t="s">
        <v>52</v>
      </c>
      <c r="Y385" s="66" t="s">
        <v>52</v>
      </c>
      <c r="Z385" s="66" t="s">
        <v>52</v>
      </c>
      <c r="AA385" s="67"/>
      <c r="AB385" s="66" t="s">
        <v>52</v>
      </c>
    </row>
    <row r="386" spans="1:28" ht="29.45" customHeight="1" x14ac:dyDescent="0.3">
      <c r="A386" s="65" t="s">
        <v>2137</v>
      </c>
      <c r="B386" s="233" t="s">
        <v>1519</v>
      </c>
      <c r="C386" s="233" t="s">
        <v>1520</v>
      </c>
      <c r="D386" s="234" t="s">
        <v>137</v>
      </c>
      <c r="E386" s="235">
        <f>E170</f>
        <v>3600</v>
      </c>
      <c r="F386" s="233" t="s">
        <v>52</v>
      </c>
      <c r="G386" s="69">
        <v>0</v>
      </c>
      <c r="H386" s="233" t="s">
        <v>52</v>
      </c>
      <c r="I386" s="69">
        <v>0</v>
      </c>
      <c r="J386" s="233" t="s">
        <v>52</v>
      </c>
      <c r="K386" s="69">
        <v>0</v>
      </c>
      <c r="L386" s="233" t="s">
        <v>52</v>
      </c>
      <c r="M386" s="98">
        <v>3047</v>
      </c>
      <c r="N386" s="233" t="s">
        <v>52</v>
      </c>
      <c r="O386" s="98">
        <f t="shared" si="31"/>
        <v>3600</v>
      </c>
      <c r="P386" s="69">
        <v>0</v>
      </c>
      <c r="Q386" s="69">
        <v>0</v>
      </c>
      <c r="R386" s="69">
        <v>0</v>
      </c>
      <c r="S386" s="69">
        <v>0</v>
      </c>
      <c r="T386" s="69">
        <v>0</v>
      </c>
      <c r="U386" s="69">
        <v>0</v>
      </c>
      <c r="V386" s="69">
        <v>0</v>
      </c>
      <c r="W386" s="233" t="s">
        <v>2864</v>
      </c>
      <c r="X386" s="233" t="s">
        <v>52</v>
      </c>
      <c r="Y386" s="66" t="s">
        <v>52</v>
      </c>
      <c r="Z386" s="66" t="s">
        <v>52</v>
      </c>
      <c r="AA386" s="67"/>
      <c r="AB386" s="66" t="s">
        <v>52</v>
      </c>
    </row>
    <row r="387" spans="1:28" ht="29.45" customHeight="1" x14ac:dyDescent="0.3">
      <c r="A387" s="65" t="s">
        <v>2139</v>
      </c>
      <c r="B387" s="233" t="s">
        <v>1519</v>
      </c>
      <c r="C387" s="233" t="s">
        <v>1523</v>
      </c>
      <c r="D387" s="234" t="s">
        <v>137</v>
      </c>
      <c r="E387" s="235">
        <f>E171</f>
        <v>4680</v>
      </c>
      <c r="F387" s="233" t="s">
        <v>52</v>
      </c>
      <c r="G387" s="69">
        <v>0</v>
      </c>
      <c r="H387" s="233" t="s">
        <v>52</v>
      </c>
      <c r="I387" s="69">
        <v>0</v>
      </c>
      <c r="J387" s="233" t="s">
        <v>52</v>
      </c>
      <c r="K387" s="69">
        <v>0</v>
      </c>
      <c r="L387" s="233" t="s">
        <v>52</v>
      </c>
      <c r="M387" s="98">
        <v>4790</v>
      </c>
      <c r="N387" s="233" t="s">
        <v>52</v>
      </c>
      <c r="O387" s="98">
        <f t="shared" si="31"/>
        <v>4680</v>
      </c>
      <c r="P387" s="69">
        <v>0</v>
      </c>
      <c r="Q387" s="69">
        <v>0</v>
      </c>
      <c r="R387" s="69">
        <v>0</v>
      </c>
      <c r="S387" s="69">
        <v>0</v>
      </c>
      <c r="T387" s="69">
        <v>0</v>
      </c>
      <c r="U387" s="69">
        <v>0</v>
      </c>
      <c r="V387" s="69">
        <v>0</v>
      </c>
      <c r="W387" s="233" t="s">
        <v>2865</v>
      </c>
      <c r="X387" s="233" t="s">
        <v>52</v>
      </c>
      <c r="Y387" s="66" t="s">
        <v>52</v>
      </c>
      <c r="Z387" s="66" t="s">
        <v>52</v>
      </c>
      <c r="AA387" s="67"/>
      <c r="AB387" s="66" t="s">
        <v>52</v>
      </c>
    </row>
    <row r="388" spans="1:28" ht="29.45" customHeight="1" x14ac:dyDescent="0.3">
      <c r="A388" s="65" t="s">
        <v>2141</v>
      </c>
      <c r="B388" s="233" t="s">
        <v>1526</v>
      </c>
      <c r="C388" s="233" t="s">
        <v>1527</v>
      </c>
      <c r="D388" s="234" t="s">
        <v>137</v>
      </c>
      <c r="E388" s="235">
        <f>E172</f>
        <v>1890</v>
      </c>
      <c r="F388" s="233" t="s">
        <v>52</v>
      </c>
      <c r="G388" s="69">
        <v>0</v>
      </c>
      <c r="H388" s="233" t="s">
        <v>52</v>
      </c>
      <c r="I388" s="69">
        <v>0</v>
      </c>
      <c r="J388" s="233" t="s">
        <v>52</v>
      </c>
      <c r="K388" s="69">
        <v>0</v>
      </c>
      <c r="L388" s="233" t="s">
        <v>52</v>
      </c>
      <c r="M388" s="98">
        <v>1430</v>
      </c>
      <c r="N388" s="233" t="s">
        <v>52</v>
      </c>
      <c r="O388" s="98">
        <f t="shared" si="31"/>
        <v>1890</v>
      </c>
      <c r="P388" s="69">
        <v>0</v>
      </c>
      <c r="Q388" s="69">
        <v>0</v>
      </c>
      <c r="R388" s="69">
        <v>0</v>
      </c>
      <c r="S388" s="69">
        <v>0</v>
      </c>
      <c r="T388" s="69">
        <v>0</v>
      </c>
      <c r="U388" s="69">
        <v>0</v>
      </c>
      <c r="V388" s="69">
        <v>0</v>
      </c>
      <c r="W388" s="233" t="s">
        <v>2866</v>
      </c>
      <c r="X388" s="233" t="s">
        <v>52</v>
      </c>
      <c r="Y388" s="66" t="s">
        <v>52</v>
      </c>
      <c r="Z388" s="66" t="s">
        <v>52</v>
      </c>
      <c r="AA388" s="67"/>
      <c r="AB388" s="66" t="s">
        <v>52</v>
      </c>
    </row>
    <row r="389" spans="1:28" ht="29.45" customHeight="1" x14ac:dyDescent="0.3">
      <c r="A389" s="65" t="s">
        <v>2145</v>
      </c>
      <c r="B389" s="233" t="s">
        <v>2143</v>
      </c>
      <c r="C389" s="233" t="s">
        <v>2144</v>
      </c>
      <c r="D389" s="234" t="s">
        <v>137</v>
      </c>
      <c r="E389" s="235">
        <v>0</v>
      </c>
      <c r="F389" s="233" t="s">
        <v>52</v>
      </c>
      <c r="G389" s="69">
        <v>0</v>
      </c>
      <c r="H389" s="233" t="s">
        <v>52</v>
      </c>
      <c r="I389" s="69">
        <v>0</v>
      </c>
      <c r="J389" s="233" t="s">
        <v>52</v>
      </c>
      <c r="K389" s="69">
        <v>0</v>
      </c>
      <c r="L389" s="233" t="s">
        <v>52</v>
      </c>
      <c r="M389" s="98">
        <v>11180</v>
      </c>
      <c r="N389" s="233" t="s">
        <v>52</v>
      </c>
      <c r="O389" s="98">
        <f t="shared" si="29"/>
        <v>11180</v>
      </c>
      <c r="P389" s="69">
        <v>0</v>
      </c>
      <c r="Q389" s="69">
        <v>0</v>
      </c>
      <c r="R389" s="69">
        <v>0</v>
      </c>
      <c r="S389" s="69">
        <v>0</v>
      </c>
      <c r="T389" s="69">
        <v>0</v>
      </c>
      <c r="U389" s="69">
        <v>0</v>
      </c>
      <c r="V389" s="69">
        <v>0</v>
      </c>
      <c r="W389" s="233" t="s">
        <v>2867</v>
      </c>
      <c r="X389" s="233" t="s">
        <v>52</v>
      </c>
      <c r="Y389" s="66" t="s">
        <v>52</v>
      </c>
      <c r="Z389" s="66" t="s">
        <v>52</v>
      </c>
      <c r="AA389" s="67"/>
      <c r="AB389" s="66" t="s">
        <v>52</v>
      </c>
    </row>
    <row r="390" spans="1:28" ht="29.45" customHeight="1" x14ac:dyDescent="0.3">
      <c r="A390" s="65" t="s">
        <v>2147</v>
      </c>
      <c r="B390" s="233" t="s">
        <v>1530</v>
      </c>
      <c r="C390" s="233" t="s">
        <v>1531</v>
      </c>
      <c r="D390" s="234" t="s">
        <v>137</v>
      </c>
      <c r="E390" s="235">
        <f>E173</f>
        <v>13700</v>
      </c>
      <c r="F390" s="233" t="s">
        <v>52</v>
      </c>
      <c r="G390" s="69">
        <v>0</v>
      </c>
      <c r="H390" s="233" t="s">
        <v>52</v>
      </c>
      <c r="I390" s="69">
        <v>0</v>
      </c>
      <c r="J390" s="233" t="s">
        <v>52</v>
      </c>
      <c r="K390" s="69">
        <v>0</v>
      </c>
      <c r="L390" s="233" t="s">
        <v>52</v>
      </c>
      <c r="M390" s="98">
        <v>16170</v>
      </c>
      <c r="N390" s="233" t="s">
        <v>52</v>
      </c>
      <c r="O390" s="98">
        <f t="shared" si="31"/>
        <v>13700</v>
      </c>
      <c r="P390" s="69">
        <v>0</v>
      </c>
      <c r="Q390" s="69">
        <v>0</v>
      </c>
      <c r="R390" s="69">
        <v>0</v>
      </c>
      <c r="S390" s="69">
        <v>0</v>
      </c>
      <c r="T390" s="69">
        <v>0</v>
      </c>
      <c r="U390" s="69">
        <v>0</v>
      </c>
      <c r="V390" s="69">
        <v>0</v>
      </c>
      <c r="W390" s="233" t="s">
        <v>2868</v>
      </c>
      <c r="X390" s="233" t="s">
        <v>52</v>
      </c>
      <c r="Y390" s="66" t="s">
        <v>52</v>
      </c>
      <c r="Z390" s="66" t="s">
        <v>52</v>
      </c>
      <c r="AA390" s="67"/>
      <c r="AB390" s="66" t="s">
        <v>52</v>
      </c>
    </row>
    <row r="391" spans="1:28" ht="29.45" customHeight="1" x14ac:dyDescent="0.3">
      <c r="A391" s="65" t="s">
        <v>2149</v>
      </c>
      <c r="B391" s="233" t="s">
        <v>1530</v>
      </c>
      <c r="C391" s="233" t="s">
        <v>1534</v>
      </c>
      <c r="D391" s="234" t="s">
        <v>137</v>
      </c>
      <c r="E391" s="235">
        <f>E174</f>
        <v>19560</v>
      </c>
      <c r="F391" s="233" t="s">
        <v>52</v>
      </c>
      <c r="G391" s="69">
        <v>0</v>
      </c>
      <c r="H391" s="233" t="s">
        <v>52</v>
      </c>
      <c r="I391" s="69">
        <v>0</v>
      </c>
      <c r="J391" s="233" t="s">
        <v>52</v>
      </c>
      <c r="K391" s="69">
        <v>0</v>
      </c>
      <c r="L391" s="233" t="s">
        <v>52</v>
      </c>
      <c r="M391" s="98">
        <v>8960</v>
      </c>
      <c r="N391" s="233" t="s">
        <v>52</v>
      </c>
      <c r="O391" s="98">
        <f t="shared" si="31"/>
        <v>19560</v>
      </c>
      <c r="P391" s="69">
        <v>0</v>
      </c>
      <c r="Q391" s="69">
        <v>0</v>
      </c>
      <c r="R391" s="69">
        <v>0</v>
      </c>
      <c r="S391" s="69">
        <v>0</v>
      </c>
      <c r="T391" s="69">
        <v>0</v>
      </c>
      <c r="U391" s="69">
        <v>0</v>
      </c>
      <c r="V391" s="69">
        <v>0</v>
      </c>
      <c r="W391" s="233" t="s">
        <v>2869</v>
      </c>
      <c r="X391" s="233" t="s">
        <v>52</v>
      </c>
      <c r="Y391" s="66" t="s">
        <v>52</v>
      </c>
      <c r="Z391" s="66" t="s">
        <v>52</v>
      </c>
      <c r="AA391" s="67"/>
      <c r="AB391" s="66" t="s">
        <v>52</v>
      </c>
    </row>
    <row r="392" spans="1:28" ht="29.45" customHeight="1" x14ac:dyDescent="0.3">
      <c r="A392" s="65" t="s">
        <v>2153</v>
      </c>
      <c r="B392" s="233" t="s">
        <v>2151</v>
      </c>
      <c r="C392" s="233" t="s">
        <v>2152</v>
      </c>
      <c r="D392" s="234" t="s">
        <v>734</v>
      </c>
      <c r="E392" s="235">
        <f>2051</f>
        <v>2051</v>
      </c>
      <c r="F392" s="233" t="s">
        <v>52</v>
      </c>
      <c r="G392" s="69">
        <v>0</v>
      </c>
      <c r="H392" s="233" t="s">
        <v>52</v>
      </c>
      <c r="I392" s="69">
        <v>0</v>
      </c>
      <c r="J392" s="233" t="s">
        <v>52</v>
      </c>
      <c r="K392" s="69">
        <v>0</v>
      </c>
      <c r="L392" s="233" t="s">
        <v>52</v>
      </c>
      <c r="M392" s="98">
        <v>1590</v>
      </c>
      <c r="N392" s="233" t="s">
        <v>52</v>
      </c>
      <c r="O392" s="98">
        <f t="shared" si="31"/>
        <v>2051</v>
      </c>
      <c r="P392" s="69">
        <v>0</v>
      </c>
      <c r="Q392" s="69">
        <v>0</v>
      </c>
      <c r="R392" s="69">
        <v>0</v>
      </c>
      <c r="S392" s="69">
        <v>0</v>
      </c>
      <c r="T392" s="69">
        <v>0</v>
      </c>
      <c r="U392" s="69">
        <v>0</v>
      </c>
      <c r="V392" s="69">
        <v>0</v>
      </c>
      <c r="W392" s="233" t="s">
        <v>2870</v>
      </c>
      <c r="X392" s="233" t="s">
        <v>52</v>
      </c>
      <c r="Y392" s="66" t="s">
        <v>52</v>
      </c>
      <c r="Z392" s="66" t="s">
        <v>52</v>
      </c>
      <c r="AA392" s="67"/>
      <c r="AB392" s="66" t="s">
        <v>52</v>
      </c>
    </row>
    <row r="393" spans="1:28" ht="29.45" customHeight="1" x14ac:dyDescent="0.3">
      <c r="A393" s="65" t="s">
        <v>2156</v>
      </c>
      <c r="B393" s="233" t="s">
        <v>2151</v>
      </c>
      <c r="C393" s="233" t="s">
        <v>2155</v>
      </c>
      <c r="D393" s="234" t="s">
        <v>734</v>
      </c>
      <c r="E393" s="235">
        <v>3203</v>
      </c>
      <c r="F393" s="233" t="s">
        <v>52</v>
      </c>
      <c r="G393" s="69">
        <v>0</v>
      </c>
      <c r="H393" s="233" t="s">
        <v>52</v>
      </c>
      <c r="I393" s="69">
        <v>0</v>
      </c>
      <c r="J393" s="233" t="s">
        <v>52</v>
      </c>
      <c r="K393" s="69">
        <v>0</v>
      </c>
      <c r="L393" s="233" t="s">
        <v>52</v>
      </c>
      <c r="M393" s="98">
        <v>2216</v>
      </c>
      <c r="N393" s="233" t="s">
        <v>52</v>
      </c>
      <c r="O393" s="98">
        <f t="shared" si="31"/>
        <v>3203</v>
      </c>
      <c r="P393" s="69">
        <v>0</v>
      </c>
      <c r="Q393" s="69">
        <v>0</v>
      </c>
      <c r="R393" s="69">
        <v>0</v>
      </c>
      <c r="S393" s="69">
        <v>0</v>
      </c>
      <c r="T393" s="69">
        <v>0</v>
      </c>
      <c r="U393" s="69">
        <v>0</v>
      </c>
      <c r="V393" s="69">
        <v>0</v>
      </c>
      <c r="W393" s="233" t="s">
        <v>2871</v>
      </c>
      <c r="X393" s="233" t="s">
        <v>52</v>
      </c>
      <c r="Y393" s="66" t="s">
        <v>52</v>
      </c>
      <c r="Z393" s="66" t="s">
        <v>52</v>
      </c>
      <c r="AA393" s="67"/>
      <c r="AB393" s="66" t="s">
        <v>52</v>
      </c>
    </row>
    <row r="394" spans="1:28" ht="29.45" customHeight="1" x14ac:dyDescent="0.3">
      <c r="A394" s="65" t="s">
        <v>2159</v>
      </c>
      <c r="B394" s="233" t="s">
        <v>2151</v>
      </c>
      <c r="C394" s="233" t="s">
        <v>2158</v>
      </c>
      <c r="D394" s="234" t="s">
        <v>734</v>
      </c>
      <c r="E394" s="235">
        <v>9936</v>
      </c>
      <c r="F394" s="233" t="s">
        <v>52</v>
      </c>
      <c r="G394" s="69">
        <v>0</v>
      </c>
      <c r="H394" s="233" t="s">
        <v>52</v>
      </c>
      <c r="I394" s="69">
        <v>0</v>
      </c>
      <c r="J394" s="233" t="s">
        <v>52</v>
      </c>
      <c r="K394" s="69">
        <v>0</v>
      </c>
      <c r="L394" s="233" t="s">
        <v>52</v>
      </c>
      <c r="M394" s="98">
        <v>7980</v>
      </c>
      <c r="N394" s="233" t="s">
        <v>52</v>
      </c>
      <c r="O394" s="98">
        <f t="shared" si="31"/>
        <v>9936</v>
      </c>
      <c r="P394" s="69">
        <v>0</v>
      </c>
      <c r="Q394" s="69">
        <v>0</v>
      </c>
      <c r="R394" s="69">
        <v>0</v>
      </c>
      <c r="S394" s="69">
        <v>0</v>
      </c>
      <c r="T394" s="69">
        <v>0</v>
      </c>
      <c r="U394" s="69">
        <v>0</v>
      </c>
      <c r="V394" s="69">
        <v>0</v>
      </c>
      <c r="W394" s="233" t="s">
        <v>2872</v>
      </c>
      <c r="X394" s="233" t="s">
        <v>52</v>
      </c>
      <c r="Y394" s="66" t="s">
        <v>52</v>
      </c>
      <c r="Z394" s="66" t="s">
        <v>52</v>
      </c>
      <c r="AA394" s="67"/>
      <c r="AB394" s="66" t="s">
        <v>52</v>
      </c>
    </row>
    <row r="395" spans="1:28" ht="29.45" customHeight="1" x14ac:dyDescent="0.3">
      <c r="A395" s="65" t="s">
        <v>2163</v>
      </c>
      <c r="B395" s="233" t="s">
        <v>2161</v>
      </c>
      <c r="C395" s="233" t="s">
        <v>2162</v>
      </c>
      <c r="D395" s="234" t="s">
        <v>137</v>
      </c>
      <c r="E395" s="235">
        <v>0</v>
      </c>
      <c r="F395" s="233" t="s">
        <v>52</v>
      </c>
      <c r="G395" s="69">
        <v>0</v>
      </c>
      <c r="H395" s="233" t="s">
        <v>52</v>
      </c>
      <c r="I395" s="69">
        <v>0</v>
      </c>
      <c r="J395" s="233" t="s">
        <v>52</v>
      </c>
      <c r="K395" s="69">
        <v>0</v>
      </c>
      <c r="L395" s="233" t="s">
        <v>52</v>
      </c>
      <c r="M395" s="98">
        <v>790</v>
      </c>
      <c r="N395" s="233" t="s">
        <v>52</v>
      </c>
      <c r="O395" s="98">
        <f t="shared" si="29"/>
        <v>790</v>
      </c>
      <c r="P395" s="69">
        <v>0</v>
      </c>
      <c r="Q395" s="69">
        <v>0</v>
      </c>
      <c r="R395" s="69">
        <v>0</v>
      </c>
      <c r="S395" s="69">
        <v>0</v>
      </c>
      <c r="T395" s="69">
        <v>0</v>
      </c>
      <c r="U395" s="69">
        <v>0</v>
      </c>
      <c r="V395" s="69">
        <v>0</v>
      </c>
      <c r="W395" s="233" t="s">
        <v>2873</v>
      </c>
      <c r="X395" s="233" t="s">
        <v>52</v>
      </c>
      <c r="Y395" s="66" t="s">
        <v>52</v>
      </c>
      <c r="Z395" s="66" t="s">
        <v>52</v>
      </c>
      <c r="AA395" s="67"/>
      <c r="AB395" s="66" t="s">
        <v>52</v>
      </c>
    </row>
    <row r="396" spans="1:28" ht="29.45" customHeight="1" x14ac:dyDescent="0.3">
      <c r="A396" s="65" t="s">
        <v>2166</v>
      </c>
      <c r="B396" s="233" t="s">
        <v>2161</v>
      </c>
      <c r="C396" s="233" t="s">
        <v>2165</v>
      </c>
      <c r="D396" s="234" t="s">
        <v>137</v>
      </c>
      <c r="E396" s="235">
        <v>0</v>
      </c>
      <c r="F396" s="233" t="s">
        <v>52</v>
      </c>
      <c r="G396" s="69">
        <v>0</v>
      </c>
      <c r="H396" s="233" t="s">
        <v>52</v>
      </c>
      <c r="I396" s="69">
        <v>0</v>
      </c>
      <c r="J396" s="233" t="s">
        <v>52</v>
      </c>
      <c r="K396" s="69">
        <v>0</v>
      </c>
      <c r="L396" s="233" t="s">
        <v>52</v>
      </c>
      <c r="M396" s="98">
        <v>2110</v>
      </c>
      <c r="N396" s="233" t="s">
        <v>52</v>
      </c>
      <c r="O396" s="98">
        <f t="shared" si="29"/>
        <v>2110</v>
      </c>
      <c r="P396" s="69">
        <v>0</v>
      </c>
      <c r="Q396" s="69">
        <v>0</v>
      </c>
      <c r="R396" s="69">
        <v>0</v>
      </c>
      <c r="S396" s="69">
        <v>0</v>
      </c>
      <c r="T396" s="69">
        <v>0</v>
      </c>
      <c r="U396" s="69">
        <v>0</v>
      </c>
      <c r="V396" s="69">
        <v>0</v>
      </c>
      <c r="W396" s="233" t="s">
        <v>2874</v>
      </c>
      <c r="X396" s="233" t="s">
        <v>52</v>
      </c>
      <c r="Y396" s="66" t="s">
        <v>52</v>
      </c>
      <c r="Z396" s="66" t="s">
        <v>52</v>
      </c>
      <c r="AA396" s="67"/>
      <c r="AB396" s="66" t="s">
        <v>52</v>
      </c>
    </row>
    <row r="397" spans="1:28" ht="29.45" customHeight="1" x14ac:dyDescent="0.3">
      <c r="A397" s="65" t="s">
        <v>2169</v>
      </c>
      <c r="B397" s="233" t="s">
        <v>2161</v>
      </c>
      <c r="C397" s="233" t="s">
        <v>2168</v>
      </c>
      <c r="D397" s="234" t="s">
        <v>137</v>
      </c>
      <c r="E397" s="235">
        <v>0</v>
      </c>
      <c r="F397" s="233" t="s">
        <v>52</v>
      </c>
      <c r="G397" s="69">
        <v>0</v>
      </c>
      <c r="H397" s="233" t="s">
        <v>52</v>
      </c>
      <c r="I397" s="69">
        <v>0</v>
      </c>
      <c r="J397" s="233" t="s">
        <v>52</v>
      </c>
      <c r="K397" s="69">
        <v>0</v>
      </c>
      <c r="L397" s="233" t="s">
        <v>52</v>
      </c>
      <c r="M397" s="98">
        <v>3000</v>
      </c>
      <c r="N397" s="233" t="s">
        <v>52</v>
      </c>
      <c r="O397" s="98">
        <f t="shared" si="29"/>
        <v>3000</v>
      </c>
      <c r="P397" s="69">
        <v>0</v>
      </c>
      <c r="Q397" s="69">
        <v>0</v>
      </c>
      <c r="R397" s="69">
        <v>0</v>
      </c>
      <c r="S397" s="69">
        <v>0</v>
      </c>
      <c r="T397" s="69">
        <v>0</v>
      </c>
      <c r="U397" s="69">
        <v>0</v>
      </c>
      <c r="V397" s="69">
        <v>0</v>
      </c>
      <c r="W397" s="233" t="s">
        <v>2875</v>
      </c>
      <c r="X397" s="233" t="s">
        <v>52</v>
      </c>
      <c r="Y397" s="66" t="s">
        <v>52</v>
      </c>
      <c r="Z397" s="66" t="s">
        <v>52</v>
      </c>
      <c r="AA397" s="67"/>
      <c r="AB397" s="66" t="s">
        <v>52</v>
      </c>
    </row>
    <row r="398" spans="1:28" ht="29.45" customHeight="1" x14ac:dyDescent="0.3">
      <c r="A398" s="65" t="s">
        <v>2172</v>
      </c>
      <c r="B398" s="233" t="s">
        <v>2161</v>
      </c>
      <c r="C398" s="233" t="s">
        <v>2171</v>
      </c>
      <c r="D398" s="234" t="s">
        <v>137</v>
      </c>
      <c r="E398" s="235">
        <v>0</v>
      </c>
      <c r="F398" s="233" t="s">
        <v>52</v>
      </c>
      <c r="G398" s="69">
        <v>0</v>
      </c>
      <c r="H398" s="233" t="s">
        <v>52</v>
      </c>
      <c r="I398" s="69">
        <v>0</v>
      </c>
      <c r="J398" s="233" t="s">
        <v>52</v>
      </c>
      <c r="K398" s="69">
        <v>0</v>
      </c>
      <c r="L398" s="233" t="s">
        <v>52</v>
      </c>
      <c r="M398" s="98">
        <v>3480</v>
      </c>
      <c r="N398" s="233" t="s">
        <v>52</v>
      </c>
      <c r="O398" s="98">
        <f t="shared" si="29"/>
        <v>3480</v>
      </c>
      <c r="P398" s="69">
        <v>0</v>
      </c>
      <c r="Q398" s="69">
        <v>0</v>
      </c>
      <c r="R398" s="69">
        <v>0</v>
      </c>
      <c r="S398" s="69">
        <v>0</v>
      </c>
      <c r="T398" s="69">
        <v>0</v>
      </c>
      <c r="U398" s="69">
        <v>0</v>
      </c>
      <c r="V398" s="69">
        <v>0</v>
      </c>
      <c r="W398" s="233" t="s">
        <v>2876</v>
      </c>
      <c r="X398" s="233" t="s">
        <v>52</v>
      </c>
      <c r="Y398" s="66" t="s">
        <v>52</v>
      </c>
      <c r="Z398" s="66" t="s">
        <v>52</v>
      </c>
      <c r="AA398" s="67"/>
      <c r="AB398" s="66" t="s">
        <v>52</v>
      </c>
    </row>
    <row r="399" spans="1:28" ht="29.45" customHeight="1" x14ac:dyDescent="0.3">
      <c r="A399" s="65" t="s">
        <v>2175</v>
      </c>
      <c r="B399" s="233" t="s">
        <v>2161</v>
      </c>
      <c r="C399" s="233" t="s">
        <v>2174</v>
      </c>
      <c r="D399" s="234" t="s">
        <v>137</v>
      </c>
      <c r="E399" s="235">
        <v>6380</v>
      </c>
      <c r="F399" s="233" t="s">
        <v>52</v>
      </c>
      <c r="G399" s="69">
        <v>0</v>
      </c>
      <c r="H399" s="233" t="s">
        <v>52</v>
      </c>
      <c r="I399" s="69">
        <v>0</v>
      </c>
      <c r="J399" s="233" t="s">
        <v>52</v>
      </c>
      <c r="K399" s="69">
        <v>0</v>
      </c>
      <c r="L399" s="233" t="s">
        <v>52</v>
      </c>
      <c r="M399" s="98">
        <v>4730</v>
      </c>
      <c r="N399" s="233" t="s">
        <v>52</v>
      </c>
      <c r="O399" s="98">
        <f t="shared" ref="O399" si="32">E399</f>
        <v>6380</v>
      </c>
      <c r="P399" s="69">
        <v>0</v>
      </c>
      <c r="Q399" s="69">
        <v>0</v>
      </c>
      <c r="R399" s="69">
        <v>0</v>
      </c>
      <c r="S399" s="69">
        <v>0</v>
      </c>
      <c r="T399" s="69">
        <v>0</v>
      </c>
      <c r="U399" s="69">
        <v>0</v>
      </c>
      <c r="V399" s="69">
        <v>0</v>
      </c>
      <c r="W399" s="233" t="s">
        <v>2877</v>
      </c>
      <c r="X399" s="233" t="s">
        <v>52</v>
      </c>
      <c r="Y399" s="66" t="s">
        <v>52</v>
      </c>
      <c r="Z399" s="66" t="s">
        <v>52</v>
      </c>
      <c r="AA399" s="67"/>
      <c r="AB399" s="66" t="s">
        <v>52</v>
      </c>
    </row>
    <row r="400" spans="1:28" ht="29.45" customHeight="1" x14ac:dyDescent="0.3">
      <c r="A400" s="65" t="s">
        <v>2179</v>
      </c>
      <c r="B400" s="233" t="s">
        <v>2177</v>
      </c>
      <c r="C400" s="233" t="s">
        <v>2178</v>
      </c>
      <c r="D400" s="234" t="s">
        <v>137</v>
      </c>
      <c r="E400" s="235">
        <v>0</v>
      </c>
      <c r="F400" s="233" t="s">
        <v>52</v>
      </c>
      <c r="G400" s="69">
        <v>0</v>
      </c>
      <c r="H400" s="233" t="s">
        <v>52</v>
      </c>
      <c r="I400" s="69">
        <v>0</v>
      </c>
      <c r="J400" s="233" t="s">
        <v>52</v>
      </c>
      <c r="K400" s="69">
        <v>0</v>
      </c>
      <c r="L400" s="233" t="s">
        <v>52</v>
      </c>
      <c r="M400" s="98">
        <v>1250</v>
      </c>
      <c r="N400" s="233" t="s">
        <v>52</v>
      </c>
      <c r="O400" s="98">
        <f t="shared" si="29"/>
        <v>1250</v>
      </c>
      <c r="P400" s="69">
        <v>0</v>
      </c>
      <c r="Q400" s="69">
        <v>0</v>
      </c>
      <c r="R400" s="69">
        <v>0</v>
      </c>
      <c r="S400" s="69">
        <v>0</v>
      </c>
      <c r="T400" s="69">
        <v>0</v>
      </c>
      <c r="U400" s="69">
        <v>0</v>
      </c>
      <c r="V400" s="69">
        <v>0</v>
      </c>
      <c r="W400" s="233" t="s">
        <v>2878</v>
      </c>
      <c r="X400" s="233" t="s">
        <v>52</v>
      </c>
      <c r="Y400" s="66" t="s">
        <v>52</v>
      </c>
      <c r="Z400" s="66" t="s">
        <v>52</v>
      </c>
      <c r="AA400" s="67"/>
      <c r="AB400" s="66" t="s">
        <v>52</v>
      </c>
    </row>
    <row r="401" spans="1:28" ht="29.45" customHeight="1" x14ac:dyDescent="0.3">
      <c r="A401" s="65" t="s">
        <v>2182</v>
      </c>
      <c r="B401" s="233" t="s">
        <v>2177</v>
      </c>
      <c r="C401" s="233" t="s">
        <v>2181</v>
      </c>
      <c r="D401" s="234" t="s">
        <v>137</v>
      </c>
      <c r="E401" s="235">
        <v>0</v>
      </c>
      <c r="F401" s="233" t="s">
        <v>52</v>
      </c>
      <c r="G401" s="69">
        <v>0</v>
      </c>
      <c r="H401" s="233" t="s">
        <v>52</v>
      </c>
      <c r="I401" s="69">
        <v>0</v>
      </c>
      <c r="J401" s="233" t="s">
        <v>52</v>
      </c>
      <c r="K401" s="69">
        <v>0</v>
      </c>
      <c r="L401" s="233" t="s">
        <v>52</v>
      </c>
      <c r="M401" s="98">
        <v>4740</v>
      </c>
      <c r="N401" s="233" t="s">
        <v>52</v>
      </c>
      <c r="O401" s="98">
        <f t="shared" si="29"/>
        <v>4740</v>
      </c>
      <c r="P401" s="69">
        <v>0</v>
      </c>
      <c r="Q401" s="69">
        <v>0</v>
      </c>
      <c r="R401" s="69">
        <v>0</v>
      </c>
      <c r="S401" s="69">
        <v>0</v>
      </c>
      <c r="T401" s="69">
        <v>0</v>
      </c>
      <c r="U401" s="69">
        <v>0</v>
      </c>
      <c r="V401" s="69">
        <v>0</v>
      </c>
      <c r="W401" s="233" t="s">
        <v>2879</v>
      </c>
      <c r="X401" s="233" t="s">
        <v>52</v>
      </c>
      <c r="Y401" s="66" t="s">
        <v>52</v>
      </c>
      <c r="Z401" s="66" t="s">
        <v>52</v>
      </c>
      <c r="AA401" s="67"/>
      <c r="AB401" s="66" t="s">
        <v>52</v>
      </c>
    </row>
    <row r="402" spans="1:28" ht="29.45" customHeight="1" x14ac:dyDescent="0.3">
      <c r="A402" s="65" t="s">
        <v>2185</v>
      </c>
      <c r="B402" s="233" t="s">
        <v>2177</v>
      </c>
      <c r="C402" s="233" t="s">
        <v>2184</v>
      </c>
      <c r="D402" s="234" t="s">
        <v>137</v>
      </c>
      <c r="E402" s="235">
        <v>0</v>
      </c>
      <c r="F402" s="233" t="s">
        <v>52</v>
      </c>
      <c r="G402" s="69">
        <v>0</v>
      </c>
      <c r="H402" s="233" t="s">
        <v>52</v>
      </c>
      <c r="I402" s="69">
        <v>0</v>
      </c>
      <c r="J402" s="233" t="s">
        <v>52</v>
      </c>
      <c r="K402" s="69">
        <v>0</v>
      </c>
      <c r="L402" s="233" t="s">
        <v>52</v>
      </c>
      <c r="M402" s="98">
        <v>7280</v>
      </c>
      <c r="N402" s="233" t="s">
        <v>52</v>
      </c>
      <c r="O402" s="98">
        <f t="shared" si="29"/>
        <v>7280</v>
      </c>
      <c r="P402" s="69">
        <v>0</v>
      </c>
      <c r="Q402" s="69">
        <v>0</v>
      </c>
      <c r="R402" s="69">
        <v>0</v>
      </c>
      <c r="S402" s="69">
        <v>0</v>
      </c>
      <c r="T402" s="69">
        <v>0</v>
      </c>
      <c r="U402" s="69">
        <v>0</v>
      </c>
      <c r="V402" s="69">
        <v>0</v>
      </c>
      <c r="W402" s="233" t="s">
        <v>2880</v>
      </c>
      <c r="X402" s="233" t="s">
        <v>52</v>
      </c>
      <c r="Y402" s="66" t="s">
        <v>52</v>
      </c>
      <c r="Z402" s="66" t="s">
        <v>52</v>
      </c>
      <c r="AA402" s="67"/>
      <c r="AB402" s="66" t="s">
        <v>52</v>
      </c>
    </row>
    <row r="403" spans="1:28" ht="29.45" customHeight="1" x14ac:dyDescent="0.3">
      <c r="A403" s="65" t="s">
        <v>2187</v>
      </c>
      <c r="B403" s="233" t="s">
        <v>1537</v>
      </c>
      <c r="C403" s="233" t="s">
        <v>1538</v>
      </c>
      <c r="D403" s="234" t="s">
        <v>734</v>
      </c>
      <c r="E403" s="235">
        <f>E175</f>
        <v>524</v>
      </c>
      <c r="F403" s="233" t="s">
        <v>52</v>
      </c>
      <c r="G403" s="69">
        <v>0</v>
      </c>
      <c r="H403" s="233" t="s">
        <v>52</v>
      </c>
      <c r="I403" s="69">
        <v>0</v>
      </c>
      <c r="J403" s="233" t="s">
        <v>52</v>
      </c>
      <c r="K403" s="69">
        <v>0</v>
      </c>
      <c r="L403" s="233" t="s">
        <v>52</v>
      </c>
      <c r="M403" s="98">
        <v>390</v>
      </c>
      <c r="N403" s="233" t="s">
        <v>52</v>
      </c>
      <c r="O403" s="98">
        <f t="shared" ref="O403:O410" si="33">E403</f>
        <v>524</v>
      </c>
      <c r="P403" s="69">
        <v>0</v>
      </c>
      <c r="Q403" s="69">
        <v>0</v>
      </c>
      <c r="R403" s="69">
        <v>0</v>
      </c>
      <c r="S403" s="69">
        <v>0</v>
      </c>
      <c r="T403" s="69">
        <v>0</v>
      </c>
      <c r="U403" s="69">
        <v>0</v>
      </c>
      <c r="V403" s="69">
        <v>0</v>
      </c>
      <c r="W403" s="233" t="s">
        <v>2881</v>
      </c>
      <c r="X403" s="233" t="s">
        <v>52</v>
      </c>
      <c r="Y403" s="66" t="s">
        <v>52</v>
      </c>
      <c r="Z403" s="66" t="s">
        <v>52</v>
      </c>
      <c r="AA403" s="67"/>
      <c r="AB403" s="66" t="s">
        <v>52</v>
      </c>
    </row>
    <row r="404" spans="1:28" ht="29.45" customHeight="1" x14ac:dyDescent="0.3">
      <c r="A404" s="65" t="s">
        <v>2189</v>
      </c>
      <c r="B404" s="233" t="s">
        <v>1537</v>
      </c>
      <c r="C404" s="233" t="s">
        <v>1541</v>
      </c>
      <c r="D404" s="234" t="s">
        <v>734</v>
      </c>
      <c r="E404" s="235">
        <f>E176</f>
        <v>810</v>
      </c>
      <c r="F404" s="233" t="s">
        <v>52</v>
      </c>
      <c r="G404" s="69">
        <v>0</v>
      </c>
      <c r="H404" s="233" t="s">
        <v>52</v>
      </c>
      <c r="I404" s="69">
        <v>0</v>
      </c>
      <c r="J404" s="233" t="s">
        <v>52</v>
      </c>
      <c r="K404" s="69">
        <v>0</v>
      </c>
      <c r="L404" s="233" t="s">
        <v>52</v>
      </c>
      <c r="M404" s="98">
        <v>610</v>
      </c>
      <c r="N404" s="233" t="s">
        <v>52</v>
      </c>
      <c r="O404" s="98">
        <f t="shared" si="33"/>
        <v>810</v>
      </c>
      <c r="P404" s="69">
        <v>0</v>
      </c>
      <c r="Q404" s="69">
        <v>0</v>
      </c>
      <c r="R404" s="69">
        <v>0</v>
      </c>
      <c r="S404" s="69">
        <v>0</v>
      </c>
      <c r="T404" s="69">
        <v>0</v>
      </c>
      <c r="U404" s="69">
        <v>0</v>
      </c>
      <c r="V404" s="69">
        <v>0</v>
      </c>
      <c r="W404" s="233" t="s">
        <v>2882</v>
      </c>
      <c r="X404" s="233" t="s">
        <v>52</v>
      </c>
      <c r="Y404" s="66" t="s">
        <v>52</v>
      </c>
      <c r="Z404" s="66" t="s">
        <v>52</v>
      </c>
      <c r="AA404" s="67"/>
      <c r="AB404" s="66" t="s">
        <v>52</v>
      </c>
    </row>
    <row r="405" spans="1:28" ht="29.45" customHeight="1" x14ac:dyDescent="0.3">
      <c r="A405" s="65" t="s">
        <v>2198</v>
      </c>
      <c r="B405" s="233" t="s">
        <v>2197</v>
      </c>
      <c r="C405" s="233" t="s">
        <v>359</v>
      </c>
      <c r="D405" s="234" t="s">
        <v>137</v>
      </c>
      <c r="E405" s="235">
        <f>E139</f>
        <v>2720500</v>
      </c>
      <c r="F405" s="233" t="s">
        <v>52</v>
      </c>
      <c r="G405" s="69">
        <v>0</v>
      </c>
      <c r="H405" s="233" t="s">
        <v>52</v>
      </c>
      <c r="I405" s="69">
        <v>0</v>
      </c>
      <c r="J405" s="233" t="s">
        <v>52</v>
      </c>
      <c r="K405" s="69">
        <v>0</v>
      </c>
      <c r="L405" s="233" t="s">
        <v>52</v>
      </c>
      <c r="M405" s="98">
        <v>0</v>
      </c>
      <c r="N405" s="233" t="s">
        <v>52</v>
      </c>
      <c r="O405" s="98">
        <v>0</v>
      </c>
      <c r="P405" s="69">
        <v>0</v>
      </c>
      <c r="Q405" s="69">
        <v>0</v>
      </c>
      <c r="R405" s="69">
        <v>0</v>
      </c>
      <c r="S405" s="69">
        <v>0</v>
      </c>
      <c r="T405" s="69">
        <v>0</v>
      </c>
      <c r="U405" s="69">
        <v>0</v>
      </c>
      <c r="V405" s="69">
        <v>0</v>
      </c>
      <c r="W405" s="233" t="s">
        <v>2883</v>
      </c>
      <c r="X405" s="233" t="s">
        <v>52</v>
      </c>
      <c r="Y405" s="66" t="s">
        <v>52</v>
      </c>
      <c r="Z405" s="66" t="s">
        <v>52</v>
      </c>
      <c r="AA405" s="67"/>
      <c r="AB405" s="66" t="s">
        <v>52</v>
      </c>
    </row>
    <row r="406" spans="1:28" ht="29.45" customHeight="1" x14ac:dyDescent="0.3">
      <c r="A406" s="65" t="s">
        <v>2221</v>
      </c>
      <c r="B406" s="233" t="s">
        <v>2219</v>
      </c>
      <c r="C406" s="233" t="s">
        <v>2220</v>
      </c>
      <c r="D406" s="234" t="s">
        <v>176</v>
      </c>
      <c r="E406" s="235">
        <v>2480200</v>
      </c>
      <c r="F406" s="233" t="s">
        <v>52</v>
      </c>
      <c r="G406" s="69">
        <v>0</v>
      </c>
      <c r="H406" s="233" t="s">
        <v>52</v>
      </c>
      <c r="I406" s="69">
        <v>0</v>
      </c>
      <c r="J406" s="233" t="s">
        <v>52</v>
      </c>
      <c r="K406" s="69">
        <v>0</v>
      </c>
      <c r="L406" s="233" t="s">
        <v>52</v>
      </c>
      <c r="M406" s="98">
        <v>3039201</v>
      </c>
      <c r="N406" s="233" t="s">
        <v>52</v>
      </c>
      <c r="O406" s="98">
        <f t="shared" si="33"/>
        <v>2480200</v>
      </c>
      <c r="P406" s="69">
        <v>0</v>
      </c>
      <c r="Q406" s="69">
        <v>0</v>
      </c>
      <c r="R406" s="69">
        <v>0</v>
      </c>
      <c r="S406" s="69">
        <v>0</v>
      </c>
      <c r="T406" s="69">
        <v>0</v>
      </c>
      <c r="U406" s="69">
        <v>0</v>
      </c>
      <c r="V406" s="69">
        <v>0</v>
      </c>
      <c r="W406" s="233" t="s">
        <v>2884</v>
      </c>
      <c r="X406" s="233" t="s">
        <v>52</v>
      </c>
      <c r="Y406" s="66" t="s">
        <v>52</v>
      </c>
      <c r="Z406" s="66" t="s">
        <v>52</v>
      </c>
      <c r="AA406" s="67"/>
      <c r="AB406" s="66" t="s">
        <v>52</v>
      </c>
    </row>
    <row r="407" spans="1:28" ht="29.45" customHeight="1" x14ac:dyDescent="0.3">
      <c r="A407" s="65" t="s">
        <v>2225</v>
      </c>
      <c r="B407" s="233" t="s">
        <v>2223</v>
      </c>
      <c r="C407" s="233" t="s">
        <v>2224</v>
      </c>
      <c r="D407" s="234" t="s">
        <v>137</v>
      </c>
      <c r="E407" s="235">
        <v>0</v>
      </c>
      <c r="F407" s="233" t="s">
        <v>52</v>
      </c>
      <c r="G407" s="69">
        <v>0</v>
      </c>
      <c r="H407" s="233" t="s">
        <v>52</v>
      </c>
      <c r="I407" s="69">
        <v>0</v>
      </c>
      <c r="J407" s="233" t="s">
        <v>52</v>
      </c>
      <c r="K407" s="69">
        <v>0</v>
      </c>
      <c r="L407" s="233" t="s">
        <v>52</v>
      </c>
      <c r="M407" s="98">
        <v>51150</v>
      </c>
      <c r="N407" s="233" t="s">
        <v>52</v>
      </c>
      <c r="O407" s="98">
        <f t="shared" ref="O407:O426" si="34">SMALL(E407:M407,COUNTIF(E407:M407,0)+1)</f>
        <v>51150</v>
      </c>
      <c r="P407" s="69">
        <v>0</v>
      </c>
      <c r="Q407" s="69">
        <v>0</v>
      </c>
      <c r="R407" s="69">
        <v>0</v>
      </c>
      <c r="S407" s="69">
        <v>0</v>
      </c>
      <c r="T407" s="69">
        <v>0</v>
      </c>
      <c r="U407" s="69">
        <v>0</v>
      </c>
      <c r="V407" s="69">
        <v>0</v>
      </c>
      <c r="W407" s="233" t="s">
        <v>2885</v>
      </c>
      <c r="X407" s="233" t="s">
        <v>52</v>
      </c>
      <c r="Y407" s="66" t="s">
        <v>52</v>
      </c>
      <c r="Z407" s="66" t="s">
        <v>52</v>
      </c>
      <c r="AA407" s="67"/>
      <c r="AB407" s="66" t="s">
        <v>52</v>
      </c>
    </row>
    <row r="408" spans="1:28" ht="29.45" customHeight="1" x14ac:dyDescent="0.3">
      <c r="A408" s="65" t="s">
        <v>2228</v>
      </c>
      <c r="B408" s="233" t="s">
        <v>1405</v>
      </c>
      <c r="C408" s="233" t="s">
        <v>2227</v>
      </c>
      <c r="D408" s="234" t="s">
        <v>137</v>
      </c>
      <c r="E408" s="235">
        <v>2830</v>
      </c>
      <c r="F408" s="233" t="s">
        <v>52</v>
      </c>
      <c r="G408" s="69">
        <v>0</v>
      </c>
      <c r="H408" s="233" t="s">
        <v>52</v>
      </c>
      <c r="I408" s="69">
        <v>0</v>
      </c>
      <c r="J408" s="233" t="s">
        <v>52</v>
      </c>
      <c r="K408" s="69">
        <v>0</v>
      </c>
      <c r="L408" s="233" t="s">
        <v>52</v>
      </c>
      <c r="M408" s="98">
        <v>2790</v>
      </c>
      <c r="N408" s="233" t="s">
        <v>52</v>
      </c>
      <c r="O408" s="98">
        <f t="shared" si="33"/>
        <v>2830</v>
      </c>
      <c r="P408" s="69">
        <v>0</v>
      </c>
      <c r="Q408" s="69">
        <v>0</v>
      </c>
      <c r="R408" s="69">
        <v>0</v>
      </c>
      <c r="S408" s="69">
        <v>0</v>
      </c>
      <c r="T408" s="69">
        <v>0</v>
      </c>
      <c r="U408" s="69">
        <v>0</v>
      </c>
      <c r="V408" s="69">
        <v>0</v>
      </c>
      <c r="W408" s="233" t="s">
        <v>2886</v>
      </c>
      <c r="X408" s="233" t="s">
        <v>52</v>
      </c>
      <c r="Y408" s="66" t="s">
        <v>52</v>
      </c>
      <c r="Z408" s="66" t="s">
        <v>52</v>
      </c>
      <c r="AA408" s="67"/>
      <c r="AB408" s="66" t="s">
        <v>52</v>
      </c>
    </row>
    <row r="409" spans="1:28" ht="29.45" customHeight="1" x14ac:dyDescent="0.3">
      <c r="A409" s="65" t="s">
        <v>2231</v>
      </c>
      <c r="B409" s="233" t="s">
        <v>1412</v>
      </c>
      <c r="C409" s="233" t="s">
        <v>2230</v>
      </c>
      <c r="D409" s="234" t="s">
        <v>137</v>
      </c>
      <c r="E409" s="235"/>
      <c r="F409" s="233" t="s">
        <v>52</v>
      </c>
      <c r="G409" s="69">
        <v>0</v>
      </c>
      <c r="H409" s="233" t="s">
        <v>52</v>
      </c>
      <c r="I409" s="69">
        <v>0</v>
      </c>
      <c r="J409" s="233" t="s">
        <v>52</v>
      </c>
      <c r="K409" s="69">
        <v>0</v>
      </c>
      <c r="L409" s="233" t="s">
        <v>52</v>
      </c>
      <c r="M409" s="98">
        <v>2990</v>
      </c>
      <c r="N409" s="233" t="s">
        <v>52</v>
      </c>
      <c r="O409" s="98">
        <f t="shared" si="34"/>
        <v>2990</v>
      </c>
      <c r="P409" s="69">
        <v>0</v>
      </c>
      <c r="Q409" s="69">
        <v>0</v>
      </c>
      <c r="R409" s="69">
        <v>0</v>
      </c>
      <c r="S409" s="69">
        <v>0</v>
      </c>
      <c r="T409" s="69">
        <v>0</v>
      </c>
      <c r="U409" s="69">
        <v>0</v>
      </c>
      <c r="V409" s="69">
        <v>0</v>
      </c>
      <c r="W409" s="233" t="s">
        <v>2887</v>
      </c>
      <c r="X409" s="233" t="s">
        <v>52</v>
      </c>
      <c r="Y409" s="66" t="s">
        <v>52</v>
      </c>
      <c r="Z409" s="66" t="s">
        <v>52</v>
      </c>
      <c r="AA409" s="67"/>
      <c r="AB409" s="66" t="s">
        <v>52</v>
      </c>
    </row>
    <row r="410" spans="1:28" ht="29.45" customHeight="1" x14ac:dyDescent="0.3">
      <c r="A410" s="65" t="s">
        <v>2234</v>
      </c>
      <c r="B410" s="233" t="s">
        <v>1412</v>
      </c>
      <c r="C410" s="233" t="s">
        <v>2233</v>
      </c>
      <c r="D410" s="234" t="s">
        <v>137</v>
      </c>
      <c r="E410" s="235">
        <v>3000</v>
      </c>
      <c r="F410" s="233" t="s">
        <v>52</v>
      </c>
      <c r="G410" s="69">
        <v>0</v>
      </c>
      <c r="H410" s="233" t="s">
        <v>52</v>
      </c>
      <c r="I410" s="69">
        <v>0</v>
      </c>
      <c r="J410" s="233" t="s">
        <v>52</v>
      </c>
      <c r="K410" s="69">
        <v>0</v>
      </c>
      <c r="L410" s="233" t="s">
        <v>52</v>
      </c>
      <c r="M410" s="98">
        <v>750</v>
      </c>
      <c r="N410" s="233" t="s">
        <v>52</v>
      </c>
      <c r="O410" s="98">
        <f t="shared" si="33"/>
        <v>3000</v>
      </c>
      <c r="P410" s="69">
        <v>0</v>
      </c>
      <c r="Q410" s="69">
        <v>0</v>
      </c>
      <c r="R410" s="69">
        <v>0</v>
      </c>
      <c r="S410" s="69">
        <v>0</v>
      </c>
      <c r="T410" s="69">
        <v>0</v>
      </c>
      <c r="U410" s="69">
        <v>0</v>
      </c>
      <c r="V410" s="69">
        <v>0</v>
      </c>
      <c r="W410" s="233" t="s">
        <v>2888</v>
      </c>
      <c r="X410" s="233" t="s">
        <v>52</v>
      </c>
      <c r="Y410" s="66" t="s">
        <v>52</v>
      </c>
      <c r="Z410" s="66" t="s">
        <v>52</v>
      </c>
      <c r="AA410" s="67"/>
      <c r="AB410" s="66" t="s">
        <v>52</v>
      </c>
    </row>
    <row r="411" spans="1:28" ht="29.45" customHeight="1" x14ac:dyDescent="0.3">
      <c r="A411" s="65" t="s">
        <v>2237</v>
      </c>
      <c r="B411" s="233" t="s">
        <v>1412</v>
      </c>
      <c r="C411" s="233" t="s">
        <v>2236</v>
      </c>
      <c r="D411" s="234" t="s">
        <v>137</v>
      </c>
      <c r="E411" s="235">
        <v>0</v>
      </c>
      <c r="F411" s="233" t="s">
        <v>52</v>
      </c>
      <c r="G411" s="69">
        <v>0</v>
      </c>
      <c r="H411" s="233" t="s">
        <v>52</v>
      </c>
      <c r="I411" s="69">
        <v>0</v>
      </c>
      <c r="J411" s="233" t="s">
        <v>52</v>
      </c>
      <c r="K411" s="69">
        <v>0</v>
      </c>
      <c r="L411" s="233" t="s">
        <v>52</v>
      </c>
      <c r="M411" s="98">
        <v>750</v>
      </c>
      <c r="N411" s="233" t="s">
        <v>52</v>
      </c>
      <c r="O411" s="98">
        <f t="shared" si="34"/>
        <v>750</v>
      </c>
      <c r="P411" s="69">
        <v>0</v>
      </c>
      <c r="Q411" s="69">
        <v>0</v>
      </c>
      <c r="R411" s="69">
        <v>0</v>
      </c>
      <c r="S411" s="69">
        <v>0</v>
      </c>
      <c r="T411" s="69">
        <v>0</v>
      </c>
      <c r="U411" s="69">
        <v>0</v>
      </c>
      <c r="V411" s="69">
        <v>0</v>
      </c>
      <c r="W411" s="233" t="s">
        <v>2889</v>
      </c>
      <c r="X411" s="233" t="s">
        <v>52</v>
      </c>
      <c r="Y411" s="66" t="s">
        <v>52</v>
      </c>
      <c r="Z411" s="66" t="s">
        <v>52</v>
      </c>
      <c r="AA411" s="67"/>
      <c r="AB411" s="66" t="s">
        <v>52</v>
      </c>
    </row>
    <row r="412" spans="1:28" ht="29.45" customHeight="1" x14ac:dyDescent="0.3">
      <c r="A412" s="65" t="s">
        <v>2241</v>
      </c>
      <c r="B412" s="233" t="s">
        <v>2239</v>
      </c>
      <c r="C412" s="233" t="s">
        <v>2240</v>
      </c>
      <c r="D412" s="234" t="s">
        <v>137</v>
      </c>
      <c r="E412" s="235">
        <v>0</v>
      </c>
      <c r="F412" s="233" t="s">
        <v>52</v>
      </c>
      <c r="G412" s="69">
        <v>0</v>
      </c>
      <c r="H412" s="233" t="s">
        <v>52</v>
      </c>
      <c r="I412" s="69">
        <v>0</v>
      </c>
      <c r="J412" s="233" t="s">
        <v>52</v>
      </c>
      <c r="K412" s="69">
        <v>0</v>
      </c>
      <c r="L412" s="233" t="s">
        <v>52</v>
      </c>
      <c r="M412" s="98">
        <v>8310</v>
      </c>
      <c r="N412" s="233" t="s">
        <v>52</v>
      </c>
      <c r="O412" s="98">
        <f t="shared" si="34"/>
        <v>8310</v>
      </c>
      <c r="P412" s="69">
        <v>0</v>
      </c>
      <c r="Q412" s="69">
        <v>0</v>
      </c>
      <c r="R412" s="69">
        <v>0</v>
      </c>
      <c r="S412" s="69">
        <v>0</v>
      </c>
      <c r="T412" s="69">
        <v>0</v>
      </c>
      <c r="U412" s="69">
        <v>0</v>
      </c>
      <c r="V412" s="69">
        <v>0</v>
      </c>
      <c r="W412" s="233" t="s">
        <v>2890</v>
      </c>
      <c r="X412" s="233" t="s">
        <v>52</v>
      </c>
      <c r="Y412" s="66" t="s">
        <v>52</v>
      </c>
      <c r="Z412" s="66" t="s">
        <v>52</v>
      </c>
      <c r="AA412" s="67"/>
      <c r="AB412" s="66" t="s">
        <v>52</v>
      </c>
    </row>
    <row r="413" spans="1:28" ht="29.45" customHeight="1" x14ac:dyDescent="0.3">
      <c r="A413" s="65" t="s">
        <v>2243</v>
      </c>
      <c r="B413" s="233" t="s">
        <v>1519</v>
      </c>
      <c r="C413" s="233" t="s">
        <v>1520</v>
      </c>
      <c r="D413" s="234" t="s">
        <v>137</v>
      </c>
      <c r="E413" s="235">
        <f>E170</f>
        <v>3600</v>
      </c>
      <c r="F413" s="233" t="s">
        <v>52</v>
      </c>
      <c r="G413" s="69">
        <v>0</v>
      </c>
      <c r="H413" s="233" t="s">
        <v>52</v>
      </c>
      <c r="I413" s="69">
        <v>0</v>
      </c>
      <c r="J413" s="233" t="s">
        <v>52</v>
      </c>
      <c r="K413" s="69">
        <v>0</v>
      </c>
      <c r="L413" s="233" t="s">
        <v>52</v>
      </c>
      <c r="M413" s="98">
        <v>3047</v>
      </c>
      <c r="N413" s="233" t="s">
        <v>52</v>
      </c>
      <c r="O413" s="98">
        <f t="shared" ref="O413:O417" si="35">E413</f>
        <v>3600</v>
      </c>
      <c r="P413" s="69">
        <v>0</v>
      </c>
      <c r="Q413" s="69">
        <v>0</v>
      </c>
      <c r="R413" s="69">
        <v>0</v>
      </c>
      <c r="S413" s="69">
        <v>0</v>
      </c>
      <c r="T413" s="69">
        <v>0</v>
      </c>
      <c r="U413" s="69">
        <v>0</v>
      </c>
      <c r="V413" s="69">
        <v>0</v>
      </c>
      <c r="W413" s="233" t="s">
        <v>2891</v>
      </c>
      <c r="X413" s="233" t="s">
        <v>52</v>
      </c>
      <c r="Y413" s="66" t="s">
        <v>52</v>
      </c>
      <c r="Z413" s="66" t="s">
        <v>52</v>
      </c>
      <c r="AA413" s="67"/>
      <c r="AB413" s="66" t="s">
        <v>52</v>
      </c>
    </row>
    <row r="414" spans="1:28" ht="29.45" customHeight="1" x14ac:dyDescent="0.3">
      <c r="A414" s="65" t="s">
        <v>2246</v>
      </c>
      <c r="B414" s="233" t="s">
        <v>1942</v>
      </c>
      <c r="C414" s="233" t="s">
        <v>2245</v>
      </c>
      <c r="D414" s="234" t="s">
        <v>137</v>
      </c>
      <c r="E414" s="235">
        <f>E321</f>
        <v>25200</v>
      </c>
      <c r="F414" s="233" t="s">
        <v>52</v>
      </c>
      <c r="G414" s="69">
        <v>0</v>
      </c>
      <c r="H414" s="233" t="s">
        <v>52</v>
      </c>
      <c r="I414" s="69">
        <v>0</v>
      </c>
      <c r="J414" s="233" t="s">
        <v>52</v>
      </c>
      <c r="K414" s="69">
        <v>0</v>
      </c>
      <c r="L414" s="233" t="s">
        <v>52</v>
      </c>
      <c r="M414" s="98">
        <v>39600</v>
      </c>
      <c r="N414" s="233" t="s">
        <v>52</v>
      </c>
      <c r="O414" s="98">
        <f t="shared" si="35"/>
        <v>25200</v>
      </c>
      <c r="P414" s="69">
        <v>0</v>
      </c>
      <c r="Q414" s="69">
        <v>0</v>
      </c>
      <c r="R414" s="69">
        <v>0</v>
      </c>
      <c r="S414" s="69">
        <v>0</v>
      </c>
      <c r="T414" s="69">
        <v>0</v>
      </c>
      <c r="U414" s="69">
        <v>0</v>
      </c>
      <c r="V414" s="69">
        <v>0</v>
      </c>
      <c r="W414" s="233" t="s">
        <v>2892</v>
      </c>
      <c r="X414" s="233" t="s">
        <v>52</v>
      </c>
      <c r="Y414" s="66" t="s">
        <v>52</v>
      </c>
      <c r="Z414" s="66" t="s">
        <v>52</v>
      </c>
      <c r="AA414" s="67"/>
      <c r="AB414" s="66" t="s">
        <v>52</v>
      </c>
    </row>
    <row r="415" spans="1:28" ht="29.45" customHeight="1" x14ac:dyDescent="0.3">
      <c r="A415" s="65" t="s">
        <v>2249</v>
      </c>
      <c r="B415" s="233" t="s">
        <v>1495</v>
      </c>
      <c r="C415" s="233" t="s">
        <v>2248</v>
      </c>
      <c r="D415" s="234" t="s">
        <v>137</v>
      </c>
      <c r="E415" s="235">
        <f>E289</f>
        <v>5800</v>
      </c>
      <c r="F415" s="233" t="s">
        <v>52</v>
      </c>
      <c r="G415" s="69">
        <v>0</v>
      </c>
      <c r="H415" s="233" t="s">
        <v>52</v>
      </c>
      <c r="I415" s="69">
        <v>0</v>
      </c>
      <c r="J415" s="233" t="s">
        <v>52</v>
      </c>
      <c r="K415" s="69">
        <v>0</v>
      </c>
      <c r="L415" s="233" t="s">
        <v>52</v>
      </c>
      <c r="M415" s="98">
        <v>5900</v>
      </c>
      <c r="N415" s="233" t="s">
        <v>52</v>
      </c>
      <c r="O415" s="98">
        <f t="shared" si="35"/>
        <v>5800</v>
      </c>
      <c r="P415" s="69">
        <v>0</v>
      </c>
      <c r="Q415" s="69">
        <v>0</v>
      </c>
      <c r="R415" s="69">
        <v>0</v>
      </c>
      <c r="S415" s="69">
        <v>0</v>
      </c>
      <c r="T415" s="69">
        <v>0</v>
      </c>
      <c r="U415" s="69">
        <v>0</v>
      </c>
      <c r="V415" s="69">
        <v>0</v>
      </c>
      <c r="W415" s="233" t="s">
        <v>2893</v>
      </c>
      <c r="X415" s="233" t="s">
        <v>52</v>
      </c>
      <c r="Y415" s="66" t="s">
        <v>52</v>
      </c>
      <c r="Z415" s="66" t="s">
        <v>52</v>
      </c>
      <c r="AA415" s="67"/>
      <c r="AB415" s="66" t="s">
        <v>52</v>
      </c>
    </row>
    <row r="416" spans="1:28" ht="29.45" customHeight="1" x14ac:dyDescent="0.3">
      <c r="A416" s="65" t="s">
        <v>2252</v>
      </c>
      <c r="B416" s="233" t="s">
        <v>1491</v>
      </c>
      <c r="C416" s="233" t="s">
        <v>2251</v>
      </c>
      <c r="D416" s="234" t="s">
        <v>137</v>
      </c>
      <c r="E416" s="235">
        <f>E288</f>
        <v>10200</v>
      </c>
      <c r="F416" s="233" t="s">
        <v>52</v>
      </c>
      <c r="G416" s="69">
        <v>0</v>
      </c>
      <c r="H416" s="233" t="s">
        <v>52</v>
      </c>
      <c r="I416" s="69">
        <v>0</v>
      </c>
      <c r="J416" s="233" t="s">
        <v>52</v>
      </c>
      <c r="K416" s="69">
        <v>0</v>
      </c>
      <c r="L416" s="233" t="s">
        <v>52</v>
      </c>
      <c r="M416" s="98">
        <v>8000</v>
      </c>
      <c r="N416" s="233" t="s">
        <v>52</v>
      </c>
      <c r="O416" s="98">
        <f t="shared" si="35"/>
        <v>10200</v>
      </c>
      <c r="P416" s="69">
        <v>0</v>
      </c>
      <c r="Q416" s="69">
        <v>0</v>
      </c>
      <c r="R416" s="69">
        <v>0</v>
      </c>
      <c r="S416" s="69">
        <v>0</v>
      </c>
      <c r="T416" s="69">
        <v>0</v>
      </c>
      <c r="U416" s="69">
        <v>0</v>
      </c>
      <c r="V416" s="69">
        <v>0</v>
      </c>
      <c r="W416" s="233" t="s">
        <v>2894</v>
      </c>
      <c r="X416" s="233" t="s">
        <v>52</v>
      </c>
      <c r="Y416" s="66" t="s">
        <v>52</v>
      </c>
      <c r="Z416" s="66" t="s">
        <v>52</v>
      </c>
      <c r="AA416" s="67"/>
      <c r="AB416" s="66" t="s">
        <v>52</v>
      </c>
    </row>
    <row r="417" spans="1:28" ht="29.45" customHeight="1" x14ac:dyDescent="0.3">
      <c r="A417" s="65" t="s">
        <v>2256</v>
      </c>
      <c r="B417" s="233" t="s">
        <v>2254</v>
      </c>
      <c r="C417" s="233" t="s">
        <v>2255</v>
      </c>
      <c r="D417" s="234" t="s">
        <v>137</v>
      </c>
      <c r="E417" s="235">
        <f>E383</f>
        <v>3100</v>
      </c>
      <c r="F417" s="233" t="s">
        <v>52</v>
      </c>
      <c r="G417" s="69">
        <v>0</v>
      </c>
      <c r="H417" s="233" t="s">
        <v>52</v>
      </c>
      <c r="I417" s="69">
        <v>0</v>
      </c>
      <c r="J417" s="233" t="s">
        <v>52</v>
      </c>
      <c r="K417" s="69">
        <v>0</v>
      </c>
      <c r="L417" s="233" t="s">
        <v>52</v>
      </c>
      <c r="M417" s="98">
        <v>5100</v>
      </c>
      <c r="N417" s="233" t="s">
        <v>52</v>
      </c>
      <c r="O417" s="98">
        <f t="shared" si="35"/>
        <v>3100</v>
      </c>
      <c r="P417" s="69">
        <v>0</v>
      </c>
      <c r="Q417" s="69">
        <v>0</v>
      </c>
      <c r="R417" s="69">
        <v>0</v>
      </c>
      <c r="S417" s="69">
        <v>0</v>
      </c>
      <c r="T417" s="69">
        <v>0</v>
      </c>
      <c r="U417" s="69">
        <v>0</v>
      </c>
      <c r="V417" s="69">
        <v>0</v>
      </c>
      <c r="W417" s="233" t="s">
        <v>2895</v>
      </c>
      <c r="X417" s="233" t="s">
        <v>52</v>
      </c>
      <c r="Y417" s="66" t="s">
        <v>52</v>
      </c>
      <c r="Z417" s="66" t="s">
        <v>52</v>
      </c>
      <c r="AA417" s="67"/>
      <c r="AB417" s="66" t="s">
        <v>52</v>
      </c>
    </row>
    <row r="418" spans="1:28" ht="29.45" customHeight="1" x14ac:dyDescent="0.3">
      <c r="A418" s="65" t="s">
        <v>2260</v>
      </c>
      <c r="B418" s="233" t="s">
        <v>2258</v>
      </c>
      <c r="C418" s="233" t="s">
        <v>2259</v>
      </c>
      <c r="D418" s="234" t="s">
        <v>137</v>
      </c>
      <c r="E418" s="235">
        <v>0</v>
      </c>
      <c r="F418" s="233" t="s">
        <v>52</v>
      </c>
      <c r="G418" s="69">
        <v>0</v>
      </c>
      <c r="H418" s="233" t="s">
        <v>52</v>
      </c>
      <c r="I418" s="69">
        <v>0</v>
      </c>
      <c r="J418" s="233" t="s">
        <v>52</v>
      </c>
      <c r="K418" s="69">
        <v>0</v>
      </c>
      <c r="L418" s="233" t="s">
        <v>52</v>
      </c>
      <c r="M418" s="98">
        <v>7900</v>
      </c>
      <c r="N418" s="233" t="s">
        <v>52</v>
      </c>
      <c r="O418" s="98">
        <f t="shared" si="34"/>
        <v>7900</v>
      </c>
      <c r="P418" s="69">
        <v>0</v>
      </c>
      <c r="Q418" s="69">
        <v>0</v>
      </c>
      <c r="R418" s="69">
        <v>0</v>
      </c>
      <c r="S418" s="69">
        <v>0</v>
      </c>
      <c r="T418" s="69">
        <v>0</v>
      </c>
      <c r="U418" s="69">
        <v>0</v>
      </c>
      <c r="V418" s="69">
        <v>0</v>
      </c>
      <c r="W418" s="233" t="s">
        <v>2896</v>
      </c>
      <c r="X418" s="233" t="s">
        <v>52</v>
      </c>
      <c r="Y418" s="66" t="s">
        <v>52</v>
      </c>
      <c r="Z418" s="66" t="s">
        <v>52</v>
      </c>
      <c r="AA418" s="67"/>
      <c r="AB418" s="66" t="s">
        <v>52</v>
      </c>
    </row>
    <row r="419" spans="1:28" ht="29.45" customHeight="1" x14ac:dyDescent="0.3">
      <c r="A419" s="65" t="s">
        <v>2279</v>
      </c>
      <c r="B419" s="233" t="s">
        <v>2219</v>
      </c>
      <c r="C419" s="233" t="s">
        <v>2220</v>
      </c>
      <c r="D419" s="234" t="s">
        <v>176</v>
      </c>
      <c r="E419" s="235">
        <f>E406</f>
        <v>2480200</v>
      </c>
      <c r="F419" s="233" t="s">
        <v>52</v>
      </c>
      <c r="G419" s="69">
        <v>0</v>
      </c>
      <c r="H419" s="233" t="s">
        <v>52</v>
      </c>
      <c r="I419" s="69">
        <v>0</v>
      </c>
      <c r="J419" s="233" t="s">
        <v>52</v>
      </c>
      <c r="K419" s="69">
        <v>0</v>
      </c>
      <c r="L419" s="233" t="s">
        <v>52</v>
      </c>
      <c r="M419" s="98">
        <v>3039201</v>
      </c>
      <c r="N419" s="233" t="s">
        <v>52</v>
      </c>
      <c r="O419" s="98">
        <f t="shared" ref="O419" si="36">E419</f>
        <v>2480200</v>
      </c>
      <c r="P419" s="69">
        <v>0</v>
      </c>
      <c r="Q419" s="69">
        <v>0</v>
      </c>
      <c r="R419" s="69">
        <v>0</v>
      </c>
      <c r="S419" s="69">
        <v>0</v>
      </c>
      <c r="T419" s="69">
        <v>0</v>
      </c>
      <c r="U419" s="69">
        <v>0</v>
      </c>
      <c r="V419" s="69">
        <v>0</v>
      </c>
      <c r="W419" s="233" t="s">
        <v>2897</v>
      </c>
      <c r="X419" s="233" t="s">
        <v>52</v>
      </c>
      <c r="Y419" s="66" t="s">
        <v>52</v>
      </c>
      <c r="Z419" s="66" t="s">
        <v>52</v>
      </c>
      <c r="AA419" s="67"/>
      <c r="AB419" s="66" t="s">
        <v>52</v>
      </c>
    </row>
    <row r="420" spans="1:28" ht="29.45" customHeight="1" x14ac:dyDescent="0.3">
      <c r="A420" s="65" t="s">
        <v>2281</v>
      </c>
      <c r="B420" s="233" t="s">
        <v>2223</v>
      </c>
      <c r="C420" s="233" t="s">
        <v>2224</v>
      </c>
      <c r="D420" s="234" t="s">
        <v>137</v>
      </c>
      <c r="E420" s="235">
        <v>0</v>
      </c>
      <c r="F420" s="233" t="s">
        <v>52</v>
      </c>
      <c r="G420" s="69">
        <v>0</v>
      </c>
      <c r="H420" s="233" t="s">
        <v>52</v>
      </c>
      <c r="I420" s="69">
        <v>0</v>
      </c>
      <c r="J420" s="233" t="s">
        <v>52</v>
      </c>
      <c r="K420" s="69">
        <v>0</v>
      </c>
      <c r="L420" s="233" t="s">
        <v>52</v>
      </c>
      <c r="M420" s="98">
        <v>51150</v>
      </c>
      <c r="N420" s="233" t="s">
        <v>52</v>
      </c>
      <c r="O420" s="98">
        <f t="shared" si="34"/>
        <v>51150</v>
      </c>
      <c r="P420" s="69">
        <v>0</v>
      </c>
      <c r="Q420" s="69">
        <v>0</v>
      </c>
      <c r="R420" s="69">
        <v>0</v>
      </c>
      <c r="S420" s="69">
        <v>0</v>
      </c>
      <c r="T420" s="69">
        <v>0</v>
      </c>
      <c r="U420" s="69">
        <v>0</v>
      </c>
      <c r="V420" s="69">
        <v>0</v>
      </c>
      <c r="W420" s="233" t="s">
        <v>2898</v>
      </c>
      <c r="X420" s="233" t="s">
        <v>52</v>
      </c>
      <c r="Y420" s="66" t="s">
        <v>52</v>
      </c>
      <c r="Z420" s="66" t="s">
        <v>52</v>
      </c>
      <c r="AA420" s="67"/>
      <c r="AB420" s="66" t="s">
        <v>52</v>
      </c>
    </row>
    <row r="421" spans="1:28" ht="29.45" customHeight="1" x14ac:dyDescent="0.3">
      <c r="A421" s="65" t="s">
        <v>2283</v>
      </c>
      <c r="B421" s="233" t="s">
        <v>1405</v>
      </c>
      <c r="C421" s="233" t="s">
        <v>2227</v>
      </c>
      <c r="D421" s="234" t="s">
        <v>137</v>
      </c>
      <c r="E421" s="235">
        <f>E408</f>
        <v>2830</v>
      </c>
      <c r="F421" s="233" t="s">
        <v>52</v>
      </c>
      <c r="G421" s="69">
        <v>0</v>
      </c>
      <c r="H421" s="233" t="s">
        <v>52</v>
      </c>
      <c r="I421" s="69">
        <v>0</v>
      </c>
      <c r="J421" s="233" t="s">
        <v>52</v>
      </c>
      <c r="K421" s="69">
        <v>0</v>
      </c>
      <c r="L421" s="233" t="s">
        <v>52</v>
      </c>
      <c r="M421" s="98">
        <v>2790</v>
      </c>
      <c r="N421" s="233" t="s">
        <v>52</v>
      </c>
      <c r="O421" s="98">
        <f t="shared" ref="O421" si="37">E421</f>
        <v>2830</v>
      </c>
      <c r="P421" s="69">
        <v>0</v>
      </c>
      <c r="Q421" s="69">
        <v>0</v>
      </c>
      <c r="R421" s="69">
        <v>0</v>
      </c>
      <c r="S421" s="69">
        <v>0</v>
      </c>
      <c r="T421" s="69">
        <v>0</v>
      </c>
      <c r="U421" s="69">
        <v>0</v>
      </c>
      <c r="V421" s="69">
        <v>0</v>
      </c>
      <c r="W421" s="233" t="s">
        <v>2899</v>
      </c>
      <c r="X421" s="233" t="s">
        <v>52</v>
      </c>
      <c r="Y421" s="66" t="s">
        <v>52</v>
      </c>
      <c r="Z421" s="66" t="s">
        <v>52</v>
      </c>
      <c r="AA421" s="67"/>
      <c r="AB421" s="66" t="s">
        <v>52</v>
      </c>
    </row>
    <row r="422" spans="1:28" ht="29.45" customHeight="1" x14ac:dyDescent="0.3">
      <c r="A422" s="65" t="s">
        <v>2285</v>
      </c>
      <c r="B422" s="233" t="s">
        <v>1412</v>
      </c>
      <c r="C422" s="233" t="s">
        <v>2230</v>
      </c>
      <c r="D422" s="234" t="s">
        <v>137</v>
      </c>
      <c r="E422" s="235">
        <v>0</v>
      </c>
      <c r="F422" s="233" t="s">
        <v>52</v>
      </c>
      <c r="G422" s="69">
        <v>0</v>
      </c>
      <c r="H422" s="233" t="s">
        <v>52</v>
      </c>
      <c r="I422" s="69">
        <v>0</v>
      </c>
      <c r="J422" s="233" t="s">
        <v>52</v>
      </c>
      <c r="K422" s="69">
        <v>0</v>
      </c>
      <c r="L422" s="233" t="s">
        <v>52</v>
      </c>
      <c r="M422" s="98">
        <v>2990</v>
      </c>
      <c r="N422" s="233" t="s">
        <v>52</v>
      </c>
      <c r="O422" s="98">
        <f t="shared" si="34"/>
        <v>2990</v>
      </c>
      <c r="P422" s="69">
        <v>0</v>
      </c>
      <c r="Q422" s="69">
        <v>0</v>
      </c>
      <c r="R422" s="69">
        <v>0</v>
      </c>
      <c r="S422" s="69">
        <v>0</v>
      </c>
      <c r="T422" s="69">
        <v>0</v>
      </c>
      <c r="U422" s="69">
        <v>0</v>
      </c>
      <c r="V422" s="69">
        <v>0</v>
      </c>
      <c r="W422" s="233" t="s">
        <v>2900</v>
      </c>
      <c r="X422" s="233" t="s">
        <v>52</v>
      </c>
      <c r="Y422" s="66" t="s">
        <v>52</v>
      </c>
      <c r="Z422" s="66" t="s">
        <v>52</v>
      </c>
      <c r="AA422" s="67"/>
      <c r="AB422" s="66" t="s">
        <v>52</v>
      </c>
    </row>
    <row r="423" spans="1:28" ht="29.45" customHeight="1" x14ac:dyDescent="0.3">
      <c r="A423" s="65" t="s">
        <v>2287</v>
      </c>
      <c r="B423" s="233" t="s">
        <v>1412</v>
      </c>
      <c r="C423" s="233" t="s">
        <v>2233</v>
      </c>
      <c r="D423" s="234" t="s">
        <v>137</v>
      </c>
      <c r="E423" s="235">
        <f>E410</f>
        <v>3000</v>
      </c>
      <c r="F423" s="233" t="s">
        <v>52</v>
      </c>
      <c r="G423" s="69">
        <v>0</v>
      </c>
      <c r="H423" s="233" t="s">
        <v>52</v>
      </c>
      <c r="I423" s="69">
        <v>0</v>
      </c>
      <c r="J423" s="233" t="s">
        <v>52</v>
      </c>
      <c r="K423" s="69">
        <v>0</v>
      </c>
      <c r="L423" s="233" t="s">
        <v>52</v>
      </c>
      <c r="M423" s="98">
        <v>750</v>
      </c>
      <c r="N423" s="233" t="s">
        <v>52</v>
      </c>
      <c r="O423" s="98">
        <f t="shared" ref="O423" si="38">E423</f>
        <v>3000</v>
      </c>
      <c r="P423" s="69">
        <v>0</v>
      </c>
      <c r="Q423" s="69">
        <v>0</v>
      </c>
      <c r="R423" s="69">
        <v>0</v>
      </c>
      <c r="S423" s="69">
        <v>0</v>
      </c>
      <c r="T423" s="69">
        <v>0</v>
      </c>
      <c r="U423" s="69">
        <v>0</v>
      </c>
      <c r="V423" s="69">
        <v>0</v>
      </c>
      <c r="W423" s="233" t="s">
        <v>2901</v>
      </c>
      <c r="X423" s="233" t="s">
        <v>52</v>
      </c>
      <c r="Y423" s="66" t="s">
        <v>52</v>
      </c>
      <c r="Z423" s="66" t="s">
        <v>52</v>
      </c>
      <c r="AA423" s="67"/>
      <c r="AB423" s="66" t="s">
        <v>52</v>
      </c>
    </row>
    <row r="424" spans="1:28" ht="29.45" customHeight="1" x14ac:dyDescent="0.3">
      <c r="A424" s="65" t="s">
        <v>2289</v>
      </c>
      <c r="B424" s="233" t="s">
        <v>1412</v>
      </c>
      <c r="C424" s="233" t="s">
        <v>2236</v>
      </c>
      <c r="D424" s="234" t="s">
        <v>137</v>
      </c>
      <c r="E424" s="235">
        <v>0</v>
      </c>
      <c r="F424" s="233" t="s">
        <v>52</v>
      </c>
      <c r="G424" s="69">
        <v>0</v>
      </c>
      <c r="H424" s="233" t="s">
        <v>52</v>
      </c>
      <c r="I424" s="69">
        <v>0</v>
      </c>
      <c r="J424" s="233" t="s">
        <v>52</v>
      </c>
      <c r="K424" s="69">
        <v>0</v>
      </c>
      <c r="L424" s="233" t="s">
        <v>52</v>
      </c>
      <c r="M424" s="98">
        <v>750</v>
      </c>
      <c r="N424" s="233" t="s">
        <v>52</v>
      </c>
      <c r="O424" s="98">
        <f t="shared" si="34"/>
        <v>750</v>
      </c>
      <c r="P424" s="69">
        <v>0</v>
      </c>
      <c r="Q424" s="69">
        <v>0</v>
      </c>
      <c r="R424" s="69">
        <v>0</v>
      </c>
      <c r="S424" s="69">
        <v>0</v>
      </c>
      <c r="T424" s="69">
        <v>0</v>
      </c>
      <c r="U424" s="69">
        <v>0</v>
      </c>
      <c r="V424" s="69">
        <v>0</v>
      </c>
      <c r="W424" s="233" t="s">
        <v>2902</v>
      </c>
      <c r="X424" s="233" t="s">
        <v>52</v>
      </c>
      <c r="Y424" s="66" t="s">
        <v>52</v>
      </c>
      <c r="Z424" s="66" t="s">
        <v>52</v>
      </c>
      <c r="AA424" s="67"/>
      <c r="AB424" s="66" t="s">
        <v>52</v>
      </c>
    </row>
    <row r="425" spans="1:28" ht="29.45" customHeight="1" x14ac:dyDescent="0.3">
      <c r="A425" s="65" t="s">
        <v>2291</v>
      </c>
      <c r="B425" s="233" t="s">
        <v>2239</v>
      </c>
      <c r="C425" s="233" t="s">
        <v>2240</v>
      </c>
      <c r="D425" s="234" t="s">
        <v>137</v>
      </c>
      <c r="E425" s="235">
        <v>0</v>
      </c>
      <c r="F425" s="233" t="s">
        <v>52</v>
      </c>
      <c r="G425" s="69">
        <v>0</v>
      </c>
      <c r="H425" s="233" t="s">
        <v>52</v>
      </c>
      <c r="I425" s="69">
        <v>0</v>
      </c>
      <c r="J425" s="233" t="s">
        <v>52</v>
      </c>
      <c r="K425" s="69">
        <v>0</v>
      </c>
      <c r="L425" s="233" t="s">
        <v>52</v>
      </c>
      <c r="M425" s="98">
        <v>8310</v>
      </c>
      <c r="N425" s="233" t="s">
        <v>52</v>
      </c>
      <c r="O425" s="98">
        <f t="shared" si="34"/>
        <v>8310</v>
      </c>
      <c r="P425" s="69">
        <v>0</v>
      </c>
      <c r="Q425" s="69">
        <v>0</v>
      </c>
      <c r="R425" s="69">
        <v>0</v>
      </c>
      <c r="S425" s="69">
        <v>0</v>
      </c>
      <c r="T425" s="69">
        <v>0</v>
      </c>
      <c r="U425" s="69">
        <v>0</v>
      </c>
      <c r="V425" s="69">
        <v>0</v>
      </c>
      <c r="W425" s="233" t="s">
        <v>2903</v>
      </c>
      <c r="X425" s="233" t="s">
        <v>52</v>
      </c>
      <c r="Y425" s="66" t="s">
        <v>52</v>
      </c>
      <c r="Z425" s="66" t="s">
        <v>52</v>
      </c>
      <c r="AA425" s="67"/>
      <c r="AB425" s="66" t="s">
        <v>52</v>
      </c>
    </row>
    <row r="426" spans="1:28" ht="29.45" customHeight="1" x14ac:dyDescent="0.3">
      <c r="A426" s="65" t="s">
        <v>2293</v>
      </c>
      <c r="B426" s="233" t="s">
        <v>1519</v>
      </c>
      <c r="C426" s="233" t="s">
        <v>1520</v>
      </c>
      <c r="D426" s="234" t="s">
        <v>137</v>
      </c>
      <c r="E426" s="235">
        <f>E413</f>
        <v>3600</v>
      </c>
      <c r="F426" s="233" t="s">
        <v>52</v>
      </c>
      <c r="G426" s="69">
        <v>0</v>
      </c>
      <c r="H426" s="233" t="s">
        <v>52</v>
      </c>
      <c r="I426" s="69">
        <v>0</v>
      </c>
      <c r="J426" s="233" t="s">
        <v>52</v>
      </c>
      <c r="K426" s="69">
        <v>0</v>
      </c>
      <c r="L426" s="233" t="s">
        <v>52</v>
      </c>
      <c r="M426" s="98">
        <v>3047</v>
      </c>
      <c r="N426" s="233" t="s">
        <v>52</v>
      </c>
      <c r="O426" s="98">
        <f t="shared" si="34"/>
        <v>3047</v>
      </c>
      <c r="P426" s="69">
        <v>0</v>
      </c>
      <c r="Q426" s="69">
        <v>0</v>
      </c>
      <c r="R426" s="69">
        <v>0</v>
      </c>
      <c r="S426" s="69">
        <v>0</v>
      </c>
      <c r="T426" s="69">
        <v>0</v>
      </c>
      <c r="U426" s="69">
        <v>0</v>
      </c>
      <c r="V426" s="69">
        <v>0</v>
      </c>
      <c r="W426" s="233" t="s">
        <v>2904</v>
      </c>
      <c r="X426" s="233" t="s">
        <v>52</v>
      </c>
      <c r="Y426" s="66" t="s">
        <v>52</v>
      </c>
      <c r="Z426" s="66" t="s">
        <v>52</v>
      </c>
      <c r="AA426" s="67"/>
      <c r="AB426" s="66" t="s">
        <v>52</v>
      </c>
    </row>
    <row r="427" spans="1:28" ht="29.45" customHeight="1" x14ac:dyDescent="0.3">
      <c r="A427" s="65" t="s">
        <v>2295</v>
      </c>
      <c r="B427" s="233" t="s">
        <v>1942</v>
      </c>
      <c r="C427" s="233" t="s">
        <v>2245</v>
      </c>
      <c r="D427" s="234" t="s">
        <v>137</v>
      </c>
      <c r="E427" s="235">
        <f>E414</f>
        <v>25200</v>
      </c>
      <c r="F427" s="233" t="s">
        <v>52</v>
      </c>
      <c r="G427" s="69">
        <v>0</v>
      </c>
      <c r="H427" s="233" t="s">
        <v>52</v>
      </c>
      <c r="I427" s="69">
        <v>0</v>
      </c>
      <c r="J427" s="233" t="s">
        <v>52</v>
      </c>
      <c r="K427" s="69">
        <v>0</v>
      </c>
      <c r="L427" s="233" t="s">
        <v>52</v>
      </c>
      <c r="M427" s="98">
        <v>39600</v>
      </c>
      <c r="N427" s="233" t="s">
        <v>52</v>
      </c>
      <c r="O427" s="98">
        <f t="shared" ref="O427:O450" si="39">E427</f>
        <v>25200</v>
      </c>
      <c r="P427" s="69">
        <v>0</v>
      </c>
      <c r="Q427" s="69">
        <v>0</v>
      </c>
      <c r="R427" s="69">
        <v>0</v>
      </c>
      <c r="S427" s="69">
        <v>0</v>
      </c>
      <c r="T427" s="69">
        <v>0</v>
      </c>
      <c r="U427" s="69">
        <v>0</v>
      </c>
      <c r="V427" s="69">
        <v>0</v>
      </c>
      <c r="W427" s="233" t="s">
        <v>2905</v>
      </c>
      <c r="X427" s="233" t="s">
        <v>52</v>
      </c>
      <c r="Y427" s="66" t="s">
        <v>52</v>
      </c>
      <c r="Z427" s="66" t="s">
        <v>52</v>
      </c>
      <c r="AA427" s="67"/>
      <c r="AB427" s="66" t="s">
        <v>52</v>
      </c>
    </row>
    <row r="428" spans="1:28" ht="29.45" customHeight="1" x14ac:dyDescent="0.3">
      <c r="A428" s="65" t="s">
        <v>2298</v>
      </c>
      <c r="B428" s="233" t="s">
        <v>2297</v>
      </c>
      <c r="C428" s="233" t="s">
        <v>2245</v>
      </c>
      <c r="D428" s="234" t="s">
        <v>137</v>
      </c>
      <c r="E428" s="235">
        <v>25200</v>
      </c>
      <c r="F428" s="233" t="s">
        <v>52</v>
      </c>
      <c r="G428" s="69">
        <v>0</v>
      </c>
      <c r="H428" s="233" t="s">
        <v>52</v>
      </c>
      <c r="I428" s="69">
        <v>0</v>
      </c>
      <c r="J428" s="233" t="s">
        <v>52</v>
      </c>
      <c r="K428" s="69">
        <v>0</v>
      </c>
      <c r="L428" s="233" t="s">
        <v>52</v>
      </c>
      <c r="M428" s="98">
        <v>39600</v>
      </c>
      <c r="N428" s="233" t="s">
        <v>52</v>
      </c>
      <c r="O428" s="98">
        <f t="shared" si="39"/>
        <v>25200</v>
      </c>
      <c r="P428" s="69">
        <v>0</v>
      </c>
      <c r="Q428" s="69">
        <v>0</v>
      </c>
      <c r="R428" s="69">
        <v>0</v>
      </c>
      <c r="S428" s="69">
        <v>0</v>
      </c>
      <c r="T428" s="69">
        <v>0</v>
      </c>
      <c r="U428" s="69">
        <v>0</v>
      </c>
      <c r="V428" s="69">
        <v>0</v>
      </c>
      <c r="W428" s="233" t="s">
        <v>2906</v>
      </c>
      <c r="X428" s="233" t="s">
        <v>52</v>
      </c>
      <c r="Y428" s="66" t="s">
        <v>52</v>
      </c>
      <c r="Z428" s="66" t="s">
        <v>52</v>
      </c>
      <c r="AA428" s="67"/>
      <c r="AB428" s="66" t="s">
        <v>52</v>
      </c>
    </row>
    <row r="429" spans="1:28" ht="29.45" customHeight="1" x14ac:dyDescent="0.3">
      <c r="A429" s="65" t="s">
        <v>2300</v>
      </c>
      <c r="B429" s="233" t="s">
        <v>2074</v>
      </c>
      <c r="C429" s="233" t="s">
        <v>2075</v>
      </c>
      <c r="D429" s="234" t="s">
        <v>137</v>
      </c>
      <c r="E429" s="235">
        <f>E366</f>
        <v>199000</v>
      </c>
      <c r="F429" s="233" t="s">
        <v>52</v>
      </c>
      <c r="G429" s="69">
        <v>0</v>
      </c>
      <c r="H429" s="233" t="s">
        <v>52</v>
      </c>
      <c r="I429" s="69">
        <v>0</v>
      </c>
      <c r="J429" s="233" t="s">
        <v>52</v>
      </c>
      <c r="K429" s="69">
        <v>0</v>
      </c>
      <c r="L429" s="233" t="s">
        <v>52</v>
      </c>
      <c r="M429" s="98">
        <v>236250</v>
      </c>
      <c r="N429" s="233" t="s">
        <v>52</v>
      </c>
      <c r="O429" s="98">
        <f t="shared" si="39"/>
        <v>199000</v>
      </c>
      <c r="P429" s="69">
        <v>0</v>
      </c>
      <c r="Q429" s="69">
        <v>0</v>
      </c>
      <c r="R429" s="69">
        <v>0</v>
      </c>
      <c r="S429" s="69">
        <v>0</v>
      </c>
      <c r="T429" s="69">
        <v>0</v>
      </c>
      <c r="U429" s="69">
        <v>0</v>
      </c>
      <c r="V429" s="69">
        <v>0</v>
      </c>
      <c r="W429" s="233" t="s">
        <v>2907</v>
      </c>
      <c r="X429" s="233" t="s">
        <v>52</v>
      </c>
      <c r="Y429" s="66" t="s">
        <v>52</v>
      </c>
      <c r="Z429" s="66" t="s">
        <v>52</v>
      </c>
      <c r="AA429" s="67"/>
      <c r="AB429" s="66" t="s">
        <v>52</v>
      </c>
    </row>
    <row r="430" spans="1:28" ht="29.45" customHeight="1" x14ac:dyDescent="0.3">
      <c r="A430" s="65" t="s">
        <v>2302</v>
      </c>
      <c r="B430" s="233" t="s">
        <v>2078</v>
      </c>
      <c r="C430" s="233" t="s">
        <v>2079</v>
      </c>
      <c r="D430" s="234" t="s">
        <v>321</v>
      </c>
      <c r="E430" s="235">
        <f>E367</f>
        <v>12150</v>
      </c>
      <c r="F430" s="233" t="s">
        <v>52</v>
      </c>
      <c r="G430" s="69">
        <v>0</v>
      </c>
      <c r="H430" s="233" t="s">
        <v>52</v>
      </c>
      <c r="I430" s="69">
        <v>0</v>
      </c>
      <c r="J430" s="233" t="s">
        <v>52</v>
      </c>
      <c r="K430" s="69">
        <v>0</v>
      </c>
      <c r="L430" s="233" t="s">
        <v>52</v>
      </c>
      <c r="M430" s="98">
        <v>12300</v>
      </c>
      <c r="N430" s="233" t="s">
        <v>52</v>
      </c>
      <c r="O430" s="98">
        <f t="shared" si="39"/>
        <v>12150</v>
      </c>
      <c r="P430" s="69">
        <v>0</v>
      </c>
      <c r="Q430" s="69">
        <v>0</v>
      </c>
      <c r="R430" s="69">
        <v>0</v>
      </c>
      <c r="S430" s="69">
        <v>0</v>
      </c>
      <c r="T430" s="69">
        <v>0</v>
      </c>
      <c r="U430" s="69">
        <v>0</v>
      </c>
      <c r="V430" s="69">
        <v>0</v>
      </c>
      <c r="W430" s="233" t="s">
        <v>2908</v>
      </c>
      <c r="X430" s="233" t="s">
        <v>52</v>
      </c>
      <c r="Y430" s="66" t="s">
        <v>52</v>
      </c>
      <c r="Z430" s="66" t="s">
        <v>52</v>
      </c>
      <c r="AA430" s="67"/>
      <c r="AB430" s="66" t="s">
        <v>52</v>
      </c>
    </row>
    <row r="431" spans="1:28" ht="29.45" customHeight="1" x14ac:dyDescent="0.3">
      <c r="A431" s="65" t="s">
        <v>2305</v>
      </c>
      <c r="B431" s="233" t="s">
        <v>2082</v>
      </c>
      <c r="C431" s="233" t="s">
        <v>2304</v>
      </c>
      <c r="D431" s="234" t="s">
        <v>137</v>
      </c>
      <c r="E431" s="235">
        <v>24000</v>
      </c>
      <c r="F431" s="233" t="s">
        <v>52</v>
      </c>
      <c r="G431" s="69">
        <v>0</v>
      </c>
      <c r="H431" s="233" t="s">
        <v>52</v>
      </c>
      <c r="I431" s="69">
        <v>0</v>
      </c>
      <c r="J431" s="233" t="s">
        <v>52</v>
      </c>
      <c r="K431" s="69">
        <v>0</v>
      </c>
      <c r="L431" s="233" t="s">
        <v>52</v>
      </c>
      <c r="M431" s="98">
        <v>25530</v>
      </c>
      <c r="N431" s="233" t="s">
        <v>52</v>
      </c>
      <c r="O431" s="98">
        <f t="shared" si="39"/>
        <v>24000</v>
      </c>
      <c r="P431" s="69">
        <v>0</v>
      </c>
      <c r="Q431" s="69">
        <v>0</v>
      </c>
      <c r="R431" s="69">
        <v>0</v>
      </c>
      <c r="S431" s="69">
        <v>0</v>
      </c>
      <c r="T431" s="69">
        <v>0</v>
      </c>
      <c r="U431" s="69">
        <v>0</v>
      </c>
      <c r="V431" s="69">
        <v>0</v>
      </c>
      <c r="W431" s="233" t="s">
        <v>2909</v>
      </c>
      <c r="X431" s="233" t="s">
        <v>52</v>
      </c>
      <c r="Y431" s="66" t="s">
        <v>52</v>
      </c>
      <c r="Z431" s="66" t="s">
        <v>52</v>
      </c>
      <c r="AA431" s="67"/>
      <c r="AB431" s="66" t="s">
        <v>52</v>
      </c>
    </row>
    <row r="432" spans="1:28" ht="29.45" customHeight="1" x14ac:dyDescent="0.3">
      <c r="A432" s="65" t="s">
        <v>2307</v>
      </c>
      <c r="B432" s="233" t="s">
        <v>2082</v>
      </c>
      <c r="C432" s="233" t="s">
        <v>2089</v>
      </c>
      <c r="D432" s="234" t="s">
        <v>137</v>
      </c>
      <c r="E432" s="235">
        <v>55000</v>
      </c>
      <c r="F432" s="233" t="s">
        <v>52</v>
      </c>
      <c r="G432" s="69">
        <v>0</v>
      </c>
      <c r="H432" s="233" t="s">
        <v>52</v>
      </c>
      <c r="I432" s="69">
        <v>0</v>
      </c>
      <c r="J432" s="233" t="s">
        <v>52</v>
      </c>
      <c r="K432" s="69">
        <v>0</v>
      </c>
      <c r="L432" s="233" t="s">
        <v>52</v>
      </c>
      <c r="M432" s="98">
        <v>61710</v>
      </c>
      <c r="N432" s="233" t="s">
        <v>52</v>
      </c>
      <c r="O432" s="98">
        <f t="shared" si="39"/>
        <v>55000</v>
      </c>
      <c r="P432" s="69">
        <v>0</v>
      </c>
      <c r="Q432" s="69">
        <v>0</v>
      </c>
      <c r="R432" s="69">
        <v>0</v>
      </c>
      <c r="S432" s="69">
        <v>0</v>
      </c>
      <c r="T432" s="69">
        <v>0</v>
      </c>
      <c r="U432" s="69">
        <v>0</v>
      </c>
      <c r="V432" s="69">
        <v>0</v>
      </c>
      <c r="W432" s="233" t="s">
        <v>2910</v>
      </c>
      <c r="X432" s="233" t="s">
        <v>52</v>
      </c>
      <c r="Y432" s="66" t="s">
        <v>52</v>
      </c>
      <c r="Z432" s="66" t="s">
        <v>52</v>
      </c>
      <c r="AA432" s="67"/>
      <c r="AB432" s="66" t="s">
        <v>52</v>
      </c>
    </row>
    <row r="433" spans="1:28" ht="29.45" customHeight="1" x14ac:dyDescent="0.3">
      <c r="A433" s="65" t="s">
        <v>2309</v>
      </c>
      <c r="B433" s="233" t="s">
        <v>2095</v>
      </c>
      <c r="C433" s="233" t="s">
        <v>2096</v>
      </c>
      <c r="D433" s="234" t="s">
        <v>137</v>
      </c>
      <c r="E433" s="235">
        <f>E372</f>
        <v>12000</v>
      </c>
      <c r="F433" s="233" t="s">
        <v>52</v>
      </c>
      <c r="G433" s="69">
        <v>0</v>
      </c>
      <c r="H433" s="233" t="s">
        <v>52</v>
      </c>
      <c r="I433" s="69">
        <v>0</v>
      </c>
      <c r="J433" s="233" t="s">
        <v>52</v>
      </c>
      <c r="K433" s="69">
        <v>0</v>
      </c>
      <c r="L433" s="233" t="s">
        <v>52</v>
      </c>
      <c r="M433" s="98">
        <v>30490</v>
      </c>
      <c r="N433" s="233" t="s">
        <v>52</v>
      </c>
      <c r="O433" s="98">
        <f t="shared" si="39"/>
        <v>12000</v>
      </c>
      <c r="P433" s="69">
        <v>0</v>
      </c>
      <c r="Q433" s="69">
        <v>0</v>
      </c>
      <c r="R433" s="69">
        <v>0</v>
      </c>
      <c r="S433" s="69">
        <v>0</v>
      </c>
      <c r="T433" s="69">
        <v>0</v>
      </c>
      <c r="U433" s="69">
        <v>0</v>
      </c>
      <c r="V433" s="69">
        <v>0</v>
      </c>
      <c r="W433" s="233" t="s">
        <v>2911</v>
      </c>
      <c r="X433" s="233" t="s">
        <v>52</v>
      </c>
      <c r="Y433" s="66" t="s">
        <v>52</v>
      </c>
      <c r="Z433" s="66" t="s">
        <v>52</v>
      </c>
      <c r="AA433" s="67"/>
      <c r="AB433" s="66" t="s">
        <v>52</v>
      </c>
    </row>
    <row r="434" spans="1:28" ht="29.45" customHeight="1" x14ac:dyDescent="0.3">
      <c r="A434" s="65" t="s">
        <v>2313</v>
      </c>
      <c r="B434" s="233" t="s">
        <v>2311</v>
      </c>
      <c r="C434" s="233" t="s">
        <v>2312</v>
      </c>
      <c r="D434" s="234" t="s">
        <v>137</v>
      </c>
      <c r="E434" s="235">
        <v>56500</v>
      </c>
      <c r="F434" s="233" t="s">
        <v>52</v>
      </c>
      <c r="G434" s="69">
        <v>0</v>
      </c>
      <c r="H434" s="233" t="s">
        <v>52</v>
      </c>
      <c r="I434" s="69">
        <v>0</v>
      </c>
      <c r="J434" s="233" t="s">
        <v>52</v>
      </c>
      <c r="K434" s="69">
        <v>0</v>
      </c>
      <c r="L434" s="233" t="s">
        <v>52</v>
      </c>
      <c r="M434" s="98">
        <v>83490</v>
      </c>
      <c r="N434" s="233" t="s">
        <v>52</v>
      </c>
      <c r="O434" s="98">
        <f t="shared" si="39"/>
        <v>56500</v>
      </c>
      <c r="P434" s="69">
        <v>0</v>
      </c>
      <c r="Q434" s="69">
        <v>0</v>
      </c>
      <c r="R434" s="69">
        <v>0</v>
      </c>
      <c r="S434" s="69">
        <v>0</v>
      </c>
      <c r="T434" s="69">
        <v>0</v>
      </c>
      <c r="U434" s="69">
        <v>0</v>
      </c>
      <c r="V434" s="69">
        <v>0</v>
      </c>
      <c r="W434" s="233" t="s">
        <v>2912</v>
      </c>
      <c r="X434" s="233" t="s">
        <v>52</v>
      </c>
      <c r="Y434" s="66" t="s">
        <v>52</v>
      </c>
      <c r="Z434" s="66" t="s">
        <v>52</v>
      </c>
      <c r="AA434" s="67"/>
      <c r="AB434" s="66" t="s">
        <v>52</v>
      </c>
    </row>
    <row r="435" spans="1:28" ht="29.45" customHeight="1" x14ac:dyDescent="0.3">
      <c r="A435" s="65" t="s">
        <v>2316</v>
      </c>
      <c r="B435" s="233" t="s">
        <v>1949</v>
      </c>
      <c r="C435" s="233" t="s">
        <v>2315</v>
      </c>
      <c r="D435" s="234" t="s">
        <v>137</v>
      </c>
      <c r="E435" s="235">
        <f>E323</f>
        <v>12090</v>
      </c>
      <c r="F435" s="233" t="s">
        <v>52</v>
      </c>
      <c r="G435" s="69">
        <v>0</v>
      </c>
      <c r="H435" s="233" t="s">
        <v>52</v>
      </c>
      <c r="I435" s="69">
        <v>0</v>
      </c>
      <c r="J435" s="233" t="s">
        <v>52</v>
      </c>
      <c r="K435" s="69">
        <v>0</v>
      </c>
      <c r="L435" s="233" t="s">
        <v>52</v>
      </c>
      <c r="M435" s="98">
        <v>10640</v>
      </c>
      <c r="N435" s="233" t="s">
        <v>52</v>
      </c>
      <c r="O435" s="98">
        <f t="shared" si="39"/>
        <v>12090</v>
      </c>
      <c r="P435" s="69">
        <v>0</v>
      </c>
      <c r="Q435" s="69">
        <v>0</v>
      </c>
      <c r="R435" s="69">
        <v>0</v>
      </c>
      <c r="S435" s="69">
        <v>0</v>
      </c>
      <c r="T435" s="69">
        <v>0</v>
      </c>
      <c r="U435" s="69">
        <v>0</v>
      </c>
      <c r="V435" s="69">
        <v>0</v>
      </c>
      <c r="W435" s="233" t="s">
        <v>2913</v>
      </c>
      <c r="X435" s="233" t="s">
        <v>52</v>
      </c>
      <c r="Y435" s="66" t="s">
        <v>52</v>
      </c>
      <c r="Z435" s="66" t="s">
        <v>52</v>
      </c>
      <c r="AA435" s="67"/>
      <c r="AB435" s="66" t="s">
        <v>52</v>
      </c>
    </row>
    <row r="436" spans="1:28" ht="29.45" customHeight="1" x14ac:dyDescent="0.3">
      <c r="A436" s="65" t="s">
        <v>2319</v>
      </c>
      <c r="B436" s="233" t="s">
        <v>2318</v>
      </c>
      <c r="C436" s="233" t="s">
        <v>2315</v>
      </c>
      <c r="D436" s="234" t="s">
        <v>137</v>
      </c>
      <c r="E436" s="235">
        <v>12090</v>
      </c>
      <c r="F436" s="233" t="s">
        <v>52</v>
      </c>
      <c r="G436" s="69">
        <v>0</v>
      </c>
      <c r="H436" s="233" t="s">
        <v>52</v>
      </c>
      <c r="I436" s="69">
        <v>0</v>
      </c>
      <c r="J436" s="233" t="s">
        <v>52</v>
      </c>
      <c r="K436" s="69">
        <v>0</v>
      </c>
      <c r="L436" s="233" t="s">
        <v>52</v>
      </c>
      <c r="M436" s="98">
        <v>8650</v>
      </c>
      <c r="N436" s="233" t="s">
        <v>52</v>
      </c>
      <c r="O436" s="98">
        <f t="shared" si="39"/>
        <v>12090</v>
      </c>
      <c r="P436" s="69">
        <v>0</v>
      </c>
      <c r="Q436" s="69">
        <v>0</v>
      </c>
      <c r="R436" s="69">
        <v>0</v>
      </c>
      <c r="S436" s="69">
        <v>0</v>
      </c>
      <c r="T436" s="69">
        <v>0</v>
      </c>
      <c r="U436" s="69">
        <v>0</v>
      </c>
      <c r="V436" s="69">
        <v>0</v>
      </c>
      <c r="W436" s="233" t="s">
        <v>2914</v>
      </c>
      <c r="X436" s="233" t="s">
        <v>52</v>
      </c>
      <c r="Y436" s="66" t="s">
        <v>52</v>
      </c>
      <c r="Z436" s="66" t="s">
        <v>52</v>
      </c>
      <c r="AA436" s="67"/>
      <c r="AB436" s="66" t="s">
        <v>52</v>
      </c>
    </row>
    <row r="437" spans="1:28" ht="29.45" customHeight="1" x14ac:dyDescent="0.3">
      <c r="A437" s="65" t="s">
        <v>2323</v>
      </c>
      <c r="B437" s="233" t="s">
        <v>2321</v>
      </c>
      <c r="C437" s="233" t="s">
        <v>2322</v>
      </c>
      <c r="D437" s="234" t="s">
        <v>137</v>
      </c>
      <c r="E437" s="235">
        <v>19000</v>
      </c>
      <c r="F437" s="233" t="s">
        <v>52</v>
      </c>
      <c r="G437" s="69">
        <v>0</v>
      </c>
      <c r="H437" s="233" t="s">
        <v>52</v>
      </c>
      <c r="I437" s="69">
        <v>0</v>
      </c>
      <c r="J437" s="233" t="s">
        <v>52</v>
      </c>
      <c r="K437" s="69">
        <v>0</v>
      </c>
      <c r="L437" s="233" t="s">
        <v>52</v>
      </c>
      <c r="M437" s="98">
        <v>13200</v>
      </c>
      <c r="N437" s="233" t="s">
        <v>52</v>
      </c>
      <c r="O437" s="98">
        <f t="shared" si="39"/>
        <v>19000</v>
      </c>
      <c r="P437" s="69">
        <v>0</v>
      </c>
      <c r="Q437" s="69">
        <v>0</v>
      </c>
      <c r="R437" s="69">
        <v>0</v>
      </c>
      <c r="S437" s="69">
        <v>0</v>
      </c>
      <c r="T437" s="69">
        <v>0</v>
      </c>
      <c r="U437" s="69">
        <v>0</v>
      </c>
      <c r="V437" s="69">
        <v>0</v>
      </c>
      <c r="W437" s="233" t="s">
        <v>2915</v>
      </c>
      <c r="X437" s="233" t="s">
        <v>52</v>
      </c>
      <c r="Y437" s="66" t="s">
        <v>52</v>
      </c>
      <c r="Z437" s="66" t="s">
        <v>52</v>
      </c>
      <c r="AA437" s="67"/>
      <c r="AB437" s="66" t="s">
        <v>52</v>
      </c>
    </row>
    <row r="438" spans="1:28" ht="29.45" customHeight="1" x14ac:dyDescent="0.3">
      <c r="A438" s="65" t="s">
        <v>2327</v>
      </c>
      <c r="B438" s="233" t="s">
        <v>2325</v>
      </c>
      <c r="C438" s="233" t="s">
        <v>2326</v>
      </c>
      <c r="D438" s="234" t="s">
        <v>137</v>
      </c>
      <c r="E438" s="235">
        <v>0</v>
      </c>
      <c r="F438" s="233" t="s">
        <v>52</v>
      </c>
      <c r="G438" s="69">
        <v>0</v>
      </c>
      <c r="H438" s="233" t="s">
        <v>52</v>
      </c>
      <c r="I438" s="69">
        <v>0</v>
      </c>
      <c r="J438" s="233" t="s">
        <v>52</v>
      </c>
      <c r="K438" s="69">
        <v>0</v>
      </c>
      <c r="L438" s="233" t="s">
        <v>52</v>
      </c>
      <c r="M438" s="98">
        <v>0</v>
      </c>
      <c r="N438" s="233" t="s">
        <v>52</v>
      </c>
      <c r="O438" s="98">
        <v>0</v>
      </c>
      <c r="P438" s="69">
        <v>0</v>
      </c>
      <c r="Q438" s="69">
        <v>0</v>
      </c>
      <c r="R438" s="69">
        <v>0</v>
      </c>
      <c r="S438" s="69">
        <v>0</v>
      </c>
      <c r="T438" s="69">
        <v>0</v>
      </c>
      <c r="U438" s="69">
        <v>0</v>
      </c>
      <c r="V438" s="69">
        <v>0</v>
      </c>
      <c r="W438" s="233" t="s">
        <v>2916</v>
      </c>
      <c r="X438" s="233" t="s">
        <v>52</v>
      </c>
      <c r="Y438" s="66" t="s">
        <v>52</v>
      </c>
      <c r="Z438" s="66" t="s">
        <v>52</v>
      </c>
      <c r="AA438" s="67"/>
      <c r="AB438" s="66" t="s">
        <v>52</v>
      </c>
    </row>
    <row r="439" spans="1:28" ht="29.45" customHeight="1" x14ac:dyDescent="0.3">
      <c r="A439" s="65" t="s">
        <v>2330</v>
      </c>
      <c r="B439" s="233" t="s">
        <v>1960</v>
      </c>
      <c r="C439" s="233" t="s">
        <v>2329</v>
      </c>
      <c r="D439" s="234" t="s">
        <v>137</v>
      </c>
      <c r="E439" s="235">
        <v>12000</v>
      </c>
      <c r="F439" s="233" t="s">
        <v>52</v>
      </c>
      <c r="G439" s="69">
        <v>0</v>
      </c>
      <c r="H439" s="233" t="s">
        <v>52</v>
      </c>
      <c r="I439" s="69">
        <v>0</v>
      </c>
      <c r="J439" s="233" t="s">
        <v>52</v>
      </c>
      <c r="K439" s="69">
        <v>0</v>
      </c>
      <c r="L439" s="233" t="s">
        <v>52</v>
      </c>
      <c r="M439" s="98">
        <v>8200</v>
      </c>
      <c r="N439" s="233" t="s">
        <v>52</v>
      </c>
      <c r="O439" s="98">
        <f t="shared" si="39"/>
        <v>12000</v>
      </c>
      <c r="P439" s="69">
        <v>0</v>
      </c>
      <c r="Q439" s="69">
        <v>0</v>
      </c>
      <c r="R439" s="69">
        <v>0</v>
      </c>
      <c r="S439" s="69">
        <v>0</v>
      </c>
      <c r="T439" s="69">
        <v>0</v>
      </c>
      <c r="U439" s="69">
        <v>0</v>
      </c>
      <c r="V439" s="69">
        <v>0</v>
      </c>
      <c r="W439" s="233" t="s">
        <v>2917</v>
      </c>
      <c r="X439" s="233" t="s">
        <v>52</v>
      </c>
      <c r="Y439" s="66" t="s">
        <v>52</v>
      </c>
      <c r="Z439" s="66" t="s">
        <v>52</v>
      </c>
      <c r="AA439" s="67"/>
      <c r="AB439" s="66" t="s">
        <v>52</v>
      </c>
    </row>
    <row r="440" spans="1:28" ht="29.45" customHeight="1" x14ac:dyDescent="0.3">
      <c r="A440" s="65" t="s">
        <v>2333</v>
      </c>
      <c r="B440" s="233" t="s">
        <v>2116</v>
      </c>
      <c r="C440" s="233" t="s">
        <v>2332</v>
      </c>
      <c r="D440" s="234" t="s">
        <v>321</v>
      </c>
      <c r="E440" s="235">
        <v>0</v>
      </c>
      <c r="F440" s="233" t="s">
        <v>52</v>
      </c>
      <c r="G440" s="69">
        <v>0</v>
      </c>
      <c r="H440" s="233" t="s">
        <v>52</v>
      </c>
      <c r="I440" s="69">
        <v>0</v>
      </c>
      <c r="J440" s="233" t="s">
        <v>52</v>
      </c>
      <c r="K440" s="69">
        <v>0</v>
      </c>
      <c r="L440" s="233" t="s">
        <v>52</v>
      </c>
      <c r="M440" s="98">
        <v>385000</v>
      </c>
      <c r="N440" s="233" t="s">
        <v>52</v>
      </c>
      <c r="O440" s="98">
        <f t="shared" ref="O440:O459" si="40">SMALL(E440:M440,COUNTIF(E440:M440,0)+1)</f>
        <v>385000</v>
      </c>
      <c r="P440" s="69">
        <v>0</v>
      </c>
      <c r="Q440" s="69">
        <v>0</v>
      </c>
      <c r="R440" s="69">
        <v>0</v>
      </c>
      <c r="S440" s="69">
        <v>0</v>
      </c>
      <c r="T440" s="69">
        <v>0</v>
      </c>
      <c r="U440" s="69">
        <v>0</v>
      </c>
      <c r="V440" s="69">
        <v>0</v>
      </c>
      <c r="W440" s="233" t="s">
        <v>2918</v>
      </c>
      <c r="X440" s="233" t="s">
        <v>52</v>
      </c>
      <c r="Y440" s="66" t="s">
        <v>52</v>
      </c>
      <c r="Z440" s="66" t="s">
        <v>52</v>
      </c>
      <c r="AA440" s="67"/>
      <c r="AB440" s="66" t="s">
        <v>52</v>
      </c>
    </row>
    <row r="441" spans="1:28" ht="29.45" customHeight="1" x14ac:dyDescent="0.3">
      <c r="A441" s="65" t="s">
        <v>2335</v>
      </c>
      <c r="B441" s="233" t="s">
        <v>1491</v>
      </c>
      <c r="C441" s="233" t="s">
        <v>2251</v>
      </c>
      <c r="D441" s="234" t="s">
        <v>137</v>
      </c>
      <c r="E441" s="235">
        <f>E328</f>
        <v>10200</v>
      </c>
      <c r="F441" s="233" t="s">
        <v>52</v>
      </c>
      <c r="G441" s="69">
        <v>0</v>
      </c>
      <c r="H441" s="233" t="s">
        <v>52</v>
      </c>
      <c r="I441" s="69">
        <v>0</v>
      </c>
      <c r="J441" s="233" t="s">
        <v>52</v>
      </c>
      <c r="K441" s="69">
        <v>0</v>
      </c>
      <c r="L441" s="233" t="s">
        <v>52</v>
      </c>
      <c r="M441" s="98">
        <v>8000</v>
      </c>
      <c r="N441" s="233" t="s">
        <v>52</v>
      </c>
      <c r="O441" s="98">
        <f t="shared" si="39"/>
        <v>10200</v>
      </c>
      <c r="P441" s="69">
        <v>0</v>
      </c>
      <c r="Q441" s="69">
        <v>0</v>
      </c>
      <c r="R441" s="69">
        <v>0</v>
      </c>
      <c r="S441" s="69">
        <v>0</v>
      </c>
      <c r="T441" s="69">
        <v>0</v>
      </c>
      <c r="U441" s="69">
        <v>0</v>
      </c>
      <c r="V441" s="69">
        <v>0</v>
      </c>
      <c r="W441" s="233" t="s">
        <v>2919</v>
      </c>
      <c r="X441" s="233" t="s">
        <v>52</v>
      </c>
      <c r="Y441" s="66" t="s">
        <v>52</v>
      </c>
      <c r="Z441" s="66" t="s">
        <v>52</v>
      </c>
      <c r="AA441" s="67"/>
      <c r="AB441" s="66" t="s">
        <v>52</v>
      </c>
    </row>
    <row r="442" spans="1:28" ht="29.45" customHeight="1" x14ac:dyDescent="0.3">
      <c r="A442" s="65" t="s">
        <v>2337</v>
      </c>
      <c r="B442" s="233" t="s">
        <v>2254</v>
      </c>
      <c r="C442" s="233" t="s">
        <v>2255</v>
      </c>
      <c r="D442" s="234" t="s">
        <v>137</v>
      </c>
      <c r="E442" s="235">
        <f>E383</f>
        <v>3100</v>
      </c>
      <c r="F442" s="233" t="s">
        <v>52</v>
      </c>
      <c r="G442" s="69">
        <v>0</v>
      </c>
      <c r="H442" s="233" t="s">
        <v>52</v>
      </c>
      <c r="I442" s="69">
        <v>0</v>
      </c>
      <c r="J442" s="233" t="s">
        <v>52</v>
      </c>
      <c r="K442" s="69">
        <v>0</v>
      </c>
      <c r="L442" s="233" t="s">
        <v>52</v>
      </c>
      <c r="M442" s="98">
        <v>5100</v>
      </c>
      <c r="N442" s="233" t="s">
        <v>52</v>
      </c>
      <c r="O442" s="98">
        <f t="shared" si="39"/>
        <v>3100</v>
      </c>
      <c r="P442" s="69">
        <v>0</v>
      </c>
      <c r="Q442" s="69">
        <v>0</v>
      </c>
      <c r="R442" s="69">
        <v>0</v>
      </c>
      <c r="S442" s="69">
        <v>0</v>
      </c>
      <c r="T442" s="69">
        <v>0</v>
      </c>
      <c r="U442" s="69">
        <v>0</v>
      </c>
      <c r="V442" s="69">
        <v>0</v>
      </c>
      <c r="W442" s="233" t="s">
        <v>2920</v>
      </c>
      <c r="X442" s="233" t="s">
        <v>52</v>
      </c>
      <c r="Y442" s="66" t="s">
        <v>52</v>
      </c>
      <c r="Z442" s="66" t="s">
        <v>52</v>
      </c>
      <c r="AA442" s="67"/>
      <c r="AB442" s="66" t="s">
        <v>52</v>
      </c>
    </row>
    <row r="443" spans="1:28" ht="29.45" customHeight="1" x14ac:dyDescent="0.3">
      <c r="A443" s="65" t="s">
        <v>2339</v>
      </c>
      <c r="B443" s="233" t="s">
        <v>2258</v>
      </c>
      <c r="C443" s="233" t="s">
        <v>2259</v>
      </c>
      <c r="D443" s="234" t="s">
        <v>137</v>
      </c>
      <c r="E443" s="235">
        <v>0</v>
      </c>
      <c r="F443" s="233" t="s">
        <v>52</v>
      </c>
      <c r="G443" s="69">
        <v>0</v>
      </c>
      <c r="H443" s="233" t="s">
        <v>52</v>
      </c>
      <c r="I443" s="69">
        <v>0</v>
      </c>
      <c r="J443" s="233" t="s">
        <v>52</v>
      </c>
      <c r="K443" s="69">
        <v>0</v>
      </c>
      <c r="L443" s="233" t="s">
        <v>52</v>
      </c>
      <c r="M443" s="98">
        <v>7900</v>
      </c>
      <c r="N443" s="233" t="s">
        <v>52</v>
      </c>
      <c r="O443" s="98">
        <f t="shared" si="40"/>
        <v>7900</v>
      </c>
      <c r="P443" s="69">
        <v>0</v>
      </c>
      <c r="Q443" s="69">
        <v>0</v>
      </c>
      <c r="R443" s="69">
        <v>0</v>
      </c>
      <c r="S443" s="69">
        <v>0</v>
      </c>
      <c r="T443" s="69">
        <v>0</v>
      </c>
      <c r="U443" s="69">
        <v>0</v>
      </c>
      <c r="V443" s="69">
        <v>0</v>
      </c>
      <c r="W443" s="233" t="s">
        <v>2921</v>
      </c>
      <c r="X443" s="233" t="s">
        <v>52</v>
      </c>
      <c r="Y443" s="66" t="s">
        <v>52</v>
      </c>
      <c r="Z443" s="66" t="s">
        <v>52</v>
      </c>
      <c r="AA443" s="67"/>
      <c r="AB443" s="66" t="s">
        <v>52</v>
      </c>
    </row>
    <row r="444" spans="1:28" ht="29.45" customHeight="1" x14ac:dyDescent="0.3">
      <c r="A444" s="65" t="s">
        <v>2360</v>
      </c>
      <c r="B444" s="233" t="s">
        <v>2358</v>
      </c>
      <c r="C444" s="233" t="s">
        <v>2359</v>
      </c>
      <c r="D444" s="234" t="s">
        <v>176</v>
      </c>
      <c r="E444" s="235">
        <v>100200</v>
      </c>
      <c r="F444" s="233" t="s">
        <v>52</v>
      </c>
      <c r="G444" s="69">
        <v>0</v>
      </c>
      <c r="H444" s="233" t="s">
        <v>52</v>
      </c>
      <c r="I444" s="69">
        <v>0</v>
      </c>
      <c r="J444" s="233" t="s">
        <v>52</v>
      </c>
      <c r="K444" s="69">
        <v>0</v>
      </c>
      <c r="L444" s="233" t="s">
        <v>52</v>
      </c>
      <c r="M444" s="98">
        <v>190080</v>
      </c>
      <c r="N444" s="233" t="s">
        <v>52</v>
      </c>
      <c r="O444" s="98">
        <f t="shared" si="39"/>
        <v>100200</v>
      </c>
      <c r="P444" s="69">
        <v>0</v>
      </c>
      <c r="Q444" s="69">
        <v>0</v>
      </c>
      <c r="R444" s="69">
        <v>0</v>
      </c>
      <c r="S444" s="69">
        <v>0</v>
      </c>
      <c r="T444" s="69">
        <v>0</v>
      </c>
      <c r="U444" s="69">
        <v>0</v>
      </c>
      <c r="V444" s="69">
        <v>0</v>
      </c>
      <c r="W444" s="233" t="s">
        <v>2922</v>
      </c>
      <c r="X444" s="233" t="s">
        <v>52</v>
      </c>
      <c r="Y444" s="66" t="s">
        <v>52</v>
      </c>
      <c r="Z444" s="66" t="s">
        <v>52</v>
      </c>
      <c r="AA444" s="67"/>
      <c r="AB444" s="66" t="s">
        <v>52</v>
      </c>
    </row>
    <row r="445" spans="1:28" ht="29.45" customHeight="1" x14ac:dyDescent="0.3">
      <c r="A445" s="65" t="s">
        <v>2364</v>
      </c>
      <c r="B445" s="233" t="s">
        <v>2362</v>
      </c>
      <c r="C445" s="233" t="s">
        <v>2363</v>
      </c>
      <c r="D445" s="234" t="s">
        <v>176</v>
      </c>
      <c r="E445" s="235">
        <v>200000</v>
      </c>
      <c r="F445" s="233" t="s">
        <v>52</v>
      </c>
      <c r="G445" s="69">
        <v>0</v>
      </c>
      <c r="H445" s="233" t="s">
        <v>52</v>
      </c>
      <c r="I445" s="69">
        <v>0</v>
      </c>
      <c r="J445" s="233" t="s">
        <v>52</v>
      </c>
      <c r="K445" s="69">
        <v>0</v>
      </c>
      <c r="L445" s="233" t="s">
        <v>52</v>
      </c>
      <c r="M445" s="98">
        <v>352000</v>
      </c>
      <c r="N445" s="233" t="s">
        <v>52</v>
      </c>
      <c r="O445" s="98">
        <f t="shared" si="39"/>
        <v>200000</v>
      </c>
      <c r="P445" s="69">
        <v>0</v>
      </c>
      <c r="Q445" s="69">
        <v>0</v>
      </c>
      <c r="R445" s="69">
        <v>0</v>
      </c>
      <c r="S445" s="69">
        <v>0</v>
      </c>
      <c r="T445" s="69">
        <v>0</v>
      </c>
      <c r="U445" s="69">
        <v>0</v>
      </c>
      <c r="V445" s="69">
        <v>0</v>
      </c>
      <c r="W445" s="233" t="s">
        <v>2923</v>
      </c>
      <c r="X445" s="233" t="s">
        <v>52</v>
      </c>
      <c r="Y445" s="66" t="s">
        <v>52</v>
      </c>
      <c r="Z445" s="66" t="s">
        <v>52</v>
      </c>
      <c r="AA445" s="67"/>
      <c r="AB445" s="66" t="s">
        <v>52</v>
      </c>
    </row>
    <row r="446" spans="1:28" ht="29.45" customHeight="1" x14ac:dyDescent="0.3">
      <c r="A446" s="65" t="s">
        <v>2366</v>
      </c>
      <c r="B446" s="233" t="s">
        <v>1412</v>
      </c>
      <c r="C446" s="233" t="s">
        <v>2230</v>
      </c>
      <c r="D446" s="234" t="s">
        <v>137</v>
      </c>
      <c r="E446" s="235">
        <v>0</v>
      </c>
      <c r="F446" s="233" t="s">
        <v>52</v>
      </c>
      <c r="G446" s="69">
        <v>0</v>
      </c>
      <c r="H446" s="233" t="s">
        <v>52</v>
      </c>
      <c r="I446" s="69">
        <v>0</v>
      </c>
      <c r="J446" s="233" t="s">
        <v>52</v>
      </c>
      <c r="K446" s="69">
        <v>0</v>
      </c>
      <c r="L446" s="233" t="s">
        <v>52</v>
      </c>
      <c r="M446" s="98">
        <v>2990</v>
      </c>
      <c r="N446" s="233" t="s">
        <v>52</v>
      </c>
      <c r="O446" s="98">
        <f t="shared" si="40"/>
        <v>2990</v>
      </c>
      <c r="P446" s="69">
        <v>0</v>
      </c>
      <c r="Q446" s="69">
        <v>0</v>
      </c>
      <c r="R446" s="69">
        <v>0</v>
      </c>
      <c r="S446" s="69">
        <v>0</v>
      </c>
      <c r="T446" s="69">
        <v>0</v>
      </c>
      <c r="U446" s="69">
        <v>0</v>
      </c>
      <c r="V446" s="69">
        <v>0</v>
      </c>
      <c r="W446" s="233" t="s">
        <v>2924</v>
      </c>
      <c r="X446" s="233" t="s">
        <v>52</v>
      </c>
      <c r="Y446" s="66" t="s">
        <v>52</v>
      </c>
      <c r="Z446" s="66" t="s">
        <v>52</v>
      </c>
      <c r="AA446" s="67"/>
      <c r="AB446" s="66" t="s">
        <v>52</v>
      </c>
    </row>
    <row r="447" spans="1:28" ht="29.45" customHeight="1" x14ac:dyDescent="0.3">
      <c r="A447" s="65" t="s">
        <v>2369</v>
      </c>
      <c r="B447" s="233" t="s">
        <v>1412</v>
      </c>
      <c r="C447" s="233" t="s">
        <v>2368</v>
      </c>
      <c r="D447" s="234" t="s">
        <v>137</v>
      </c>
      <c r="E447" s="235">
        <v>0</v>
      </c>
      <c r="F447" s="233" t="s">
        <v>52</v>
      </c>
      <c r="G447" s="69">
        <v>0</v>
      </c>
      <c r="H447" s="233" t="s">
        <v>52</v>
      </c>
      <c r="I447" s="69">
        <v>0</v>
      </c>
      <c r="J447" s="233" t="s">
        <v>52</v>
      </c>
      <c r="K447" s="69">
        <v>0</v>
      </c>
      <c r="L447" s="233" t="s">
        <v>52</v>
      </c>
      <c r="M447" s="98">
        <v>260</v>
      </c>
      <c r="N447" s="233" t="s">
        <v>52</v>
      </c>
      <c r="O447" s="98">
        <f t="shared" si="40"/>
        <v>260</v>
      </c>
      <c r="P447" s="69">
        <v>0</v>
      </c>
      <c r="Q447" s="69">
        <v>0</v>
      </c>
      <c r="R447" s="69">
        <v>0</v>
      </c>
      <c r="S447" s="69">
        <v>0</v>
      </c>
      <c r="T447" s="69">
        <v>0</v>
      </c>
      <c r="U447" s="69">
        <v>0</v>
      </c>
      <c r="V447" s="69">
        <v>0</v>
      </c>
      <c r="W447" s="233" t="s">
        <v>2925</v>
      </c>
      <c r="X447" s="233" t="s">
        <v>52</v>
      </c>
      <c r="Y447" s="66" t="s">
        <v>52</v>
      </c>
      <c r="Z447" s="66" t="s">
        <v>52</v>
      </c>
      <c r="AA447" s="67"/>
      <c r="AB447" s="66" t="s">
        <v>52</v>
      </c>
    </row>
    <row r="448" spans="1:28" ht="29.45" customHeight="1" x14ac:dyDescent="0.3">
      <c r="A448" s="65" t="s">
        <v>2372</v>
      </c>
      <c r="B448" s="233" t="s">
        <v>1405</v>
      </c>
      <c r="C448" s="233" t="s">
        <v>2371</v>
      </c>
      <c r="D448" s="234" t="s">
        <v>137</v>
      </c>
      <c r="E448" s="235">
        <f>E303</f>
        <v>5690</v>
      </c>
      <c r="F448" s="233" t="s">
        <v>52</v>
      </c>
      <c r="G448" s="69">
        <v>0</v>
      </c>
      <c r="H448" s="233" t="s">
        <v>52</v>
      </c>
      <c r="I448" s="69">
        <v>0</v>
      </c>
      <c r="J448" s="233" t="s">
        <v>52</v>
      </c>
      <c r="K448" s="69">
        <v>0</v>
      </c>
      <c r="L448" s="233" t="s">
        <v>52</v>
      </c>
      <c r="M448" s="98">
        <v>2830</v>
      </c>
      <c r="N448" s="233" t="s">
        <v>52</v>
      </c>
      <c r="O448" s="98">
        <f t="shared" si="39"/>
        <v>5690</v>
      </c>
      <c r="P448" s="69">
        <v>0</v>
      </c>
      <c r="Q448" s="69">
        <v>0</v>
      </c>
      <c r="R448" s="69">
        <v>0</v>
      </c>
      <c r="S448" s="69">
        <v>0</v>
      </c>
      <c r="T448" s="69">
        <v>0</v>
      </c>
      <c r="U448" s="69">
        <v>0</v>
      </c>
      <c r="V448" s="69">
        <v>0</v>
      </c>
      <c r="W448" s="233" t="s">
        <v>2926</v>
      </c>
      <c r="X448" s="233" t="s">
        <v>52</v>
      </c>
      <c r="Y448" s="66" t="s">
        <v>52</v>
      </c>
      <c r="Z448" s="66" t="s">
        <v>52</v>
      </c>
      <c r="AA448" s="67"/>
      <c r="AB448" s="66" t="s">
        <v>52</v>
      </c>
    </row>
    <row r="449" spans="1:28" ht="29.45" customHeight="1" x14ac:dyDescent="0.3">
      <c r="A449" s="65" t="s">
        <v>2376</v>
      </c>
      <c r="B449" s="233" t="s">
        <v>2374</v>
      </c>
      <c r="C449" s="233" t="s">
        <v>2375</v>
      </c>
      <c r="D449" s="234" t="s">
        <v>137</v>
      </c>
      <c r="E449" s="235">
        <v>0</v>
      </c>
      <c r="F449" s="233" t="s">
        <v>52</v>
      </c>
      <c r="G449" s="69">
        <v>0</v>
      </c>
      <c r="H449" s="233" t="s">
        <v>52</v>
      </c>
      <c r="I449" s="69">
        <v>0</v>
      </c>
      <c r="J449" s="233" t="s">
        <v>52</v>
      </c>
      <c r="K449" s="69">
        <v>0</v>
      </c>
      <c r="L449" s="233" t="s">
        <v>52</v>
      </c>
      <c r="M449" s="98">
        <v>230</v>
      </c>
      <c r="N449" s="233" t="s">
        <v>52</v>
      </c>
      <c r="O449" s="98">
        <f t="shared" si="40"/>
        <v>230</v>
      </c>
      <c r="P449" s="69">
        <v>0</v>
      </c>
      <c r="Q449" s="69">
        <v>0</v>
      </c>
      <c r="R449" s="69">
        <v>0</v>
      </c>
      <c r="S449" s="69">
        <v>0</v>
      </c>
      <c r="T449" s="69">
        <v>0</v>
      </c>
      <c r="U449" s="69">
        <v>0</v>
      </c>
      <c r="V449" s="69">
        <v>0</v>
      </c>
      <c r="W449" s="233" t="s">
        <v>2927</v>
      </c>
      <c r="X449" s="233" t="s">
        <v>52</v>
      </c>
      <c r="Y449" s="66" t="s">
        <v>52</v>
      </c>
      <c r="Z449" s="66" t="s">
        <v>52</v>
      </c>
      <c r="AA449" s="67"/>
      <c r="AB449" s="66" t="s">
        <v>52</v>
      </c>
    </row>
    <row r="450" spans="1:28" ht="29.45" customHeight="1" x14ac:dyDescent="0.3">
      <c r="A450" s="65" t="s">
        <v>2379</v>
      </c>
      <c r="B450" s="233" t="s">
        <v>1511</v>
      </c>
      <c r="C450" s="233" t="s">
        <v>2378</v>
      </c>
      <c r="D450" s="234" t="s">
        <v>137</v>
      </c>
      <c r="E450" s="235">
        <v>6050</v>
      </c>
      <c r="F450" s="233" t="s">
        <v>52</v>
      </c>
      <c r="G450" s="69">
        <v>0</v>
      </c>
      <c r="H450" s="233" t="s">
        <v>52</v>
      </c>
      <c r="I450" s="69">
        <v>0</v>
      </c>
      <c r="J450" s="233" t="s">
        <v>52</v>
      </c>
      <c r="K450" s="69">
        <v>0</v>
      </c>
      <c r="L450" s="233" t="s">
        <v>52</v>
      </c>
      <c r="M450" s="98">
        <v>1060</v>
      </c>
      <c r="N450" s="233" t="s">
        <v>52</v>
      </c>
      <c r="O450" s="98">
        <f t="shared" si="39"/>
        <v>6050</v>
      </c>
      <c r="P450" s="69">
        <v>0</v>
      </c>
      <c r="Q450" s="69">
        <v>0</v>
      </c>
      <c r="R450" s="69">
        <v>0</v>
      </c>
      <c r="S450" s="69">
        <v>0</v>
      </c>
      <c r="T450" s="69">
        <v>0</v>
      </c>
      <c r="U450" s="69">
        <v>0</v>
      </c>
      <c r="V450" s="69">
        <v>0</v>
      </c>
      <c r="W450" s="233" t="s">
        <v>2928</v>
      </c>
      <c r="X450" s="233" t="s">
        <v>52</v>
      </c>
      <c r="Y450" s="66" t="s">
        <v>52</v>
      </c>
      <c r="Z450" s="66" t="s">
        <v>52</v>
      </c>
      <c r="AA450" s="67"/>
      <c r="AB450" s="66" t="s">
        <v>52</v>
      </c>
    </row>
    <row r="451" spans="1:28" ht="29.45" customHeight="1" x14ac:dyDescent="0.3">
      <c r="A451" s="65" t="s">
        <v>2381</v>
      </c>
      <c r="B451" s="233" t="s">
        <v>2239</v>
      </c>
      <c r="C451" s="233" t="s">
        <v>2240</v>
      </c>
      <c r="D451" s="234" t="s">
        <v>137</v>
      </c>
      <c r="E451" s="235">
        <v>0</v>
      </c>
      <c r="F451" s="233" t="s">
        <v>52</v>
      </c>
      <c r="G451" s="69">
        <v>0</v>
      </c>
      <c r="H451" s="233" t="s">
        <v>52</v>
      </c>
      <c r="I451" s="69">
        <v>0</v>
      </c>
      <c r="J451" s="233" t="s">
        <v>52</v>
      </c>
      <c r="K451" s="69">
        <v>0</v>
      </c>
      <c r="L451" s="233" t="s">
        <v>52</v>
      </c>
      <c r="M451" s="98">
        <v>8310</v>
      </c>
      <c r="N451" s="233" t="s">
        <v>52</v>
      </c>
      <c r="O451" s="98">
        <f t="shared" si="40"/>
        <v>8310</v>
      </c>
      <c r="P451" s="69">
        <v>0</v>
      </c>
      <c r="Q451" s="69">
        <v>0</v>
      </c>
      <c r="R451" s="69">
        <v>0</v>
      </c>
      <c r="S451" s="69">
        <v>0</v>
      </c>
      <c r="T451" s="69">
        <v>0</v>
      </c>
      <c r="U451" s="69">
        <v>0</v>
      </c>
      <c r="V451" s="69">
        <v>0</v>
      </c>
      <c r="W451" s="233" t="s">
        <v>2929</v>
      </c>
      <c r="X451" s="233" t="s">
        <v>52</v>
      </c>
      <c r="Y451" s="66" t="s">
        <v>52</v>
      </c>
      <c r="Z451" s="66" t="s">
        <v>52</v>
      </c>
      <c r="AA451" s="67"/>
      <c r="AB451" s="66" t="s">
        <v>52</v>
      </c>
    </row>
    <row r="452" spans="1:28" ht="29.45" customHeight="1" x14ac:dyDescent="0.3">
      <c r="A452" s="65" t="s">
        <v>2384</v>
      </c>
      <c r="B452" s="233" t="s">
        <v>2383</v>
      </c>
      <c r="C452" s="233" t="s">
        <v>2240</v>
      </c>
      <c r="D452" s="234" t="s">
        <v>137</v>
      </c>
      <c r="E452" s="235">
        <v>0</v>
      </c>
      <c r="F452" s="233" t="s">
        <v>52</v>
      </c>
      <c r="G452" s="69">
        <v>0</v>
      </c>
      <c r="H452" s="233" t="s">
        <v>52</v>
      </c>
      <c r="I452" s="69">
        <v>0</v>
      </c>
      <c r="J452" s="233" t="s">
        <v>52</v>
      </c>
      <c r="K452" s="69">
        <v>0</v>
      </c>
      <c r="L452" s="233" t="s">
        <v>52</v>
      </c>
      <c r="M452" s="98">
        <v>8310</v>
      </c>
      <c r="N452" s="233" t="s">
        <v>52</v>
      </c>
      <c r="O452" s="98">
        <f t="shared" si="40"/>
        <v>8310</v>
      </c>
      <c r="P452" s="69">
        <v>0</v>
      </c>
      <c r="Q452" s="69">
        <v>0</v>
      </c>
      <c r="R452" s="69">
        <v>0</v>
      </c>
      <c r="S452" s="69">
        <v>0</v>
      </c>
      <c r="T452" s="69">
        <v>0</v>
      </c>
      <c r="U452" s="69">
        <v>0</v>
      </c>
      <c r="V452" s="69">
        <v>0</v>
      </c>
      <c r="W452" s="233" t="s">
        <v>2930</v>
      </c>
      <c r="X452" s="233" t="s">
        <v>52</v>
      </c>
      <c r="Y452" s="66" t="s">
        <v>52</v>
      </c>
      <c r="Z452" s="66" t="s">
        <v>52</v>
      </c>
      <c r="AA452" s="67"/>
      <c r="AB452" s="66" t="s">
        <v>52</v>
      </c>
    </row>
    <row r="453" spans="1:28" ht="29.45" customHeight="1" x14ac:dyDescent="0.3">
      <c r="A453" s="65" t="s">
        <v>2387</v>
      </c>
      <c r="B453" s="233" t="s">
        <v>1515</v>
      </c>
      <c r="C453" s="233" t="s">
        <v>2386</v>
      </c>
      <c r="D453" s="234" t="s">
        <v>692</v>
      </c>
      <c r="E453" s="235">
        <v>14400</v>
      </c>
      <c r="F453" s="233" t="s">
        <v>52</v>
      </c>
      <c r="G453" s="69">
        <v>0</v>
      </c>
      <c r="H453" s="233" t="s">
        <v>52</v>
      </c>
      <c r="I453" s="69">
        <v>0</v>
      </c>
      <c r="J453" s="233" t="s">
        <v>52</v>
      </c>
      <c r="K453" s="69">
        <v>0</v>
      </c>
      <c r="L453" s="233" t="s">
        <v>52</v>
      </c>
      <c r="M453" s="98">
        <v>34688</v>
      </c>
      <c r="N453" s="233" t="s">
        <v>52</v>
      </c>
      <c r="O453" s="98">
        <f t="shared" ref="O453" si="41">E453</f>
        <v>14400</v>
      </c>
      <c r="P453" s="69">
        <v>0</v>
      </c>
      <c r="Q453" s="69">
        <v>0</v>
      </c>
      <c r="R453" s="69">
        <v>0</v>
      </c>
      <c r="S453" s="69">
        <v>0</v>
      </c>
      <c r="T453" s="69">
        <v>0</v>
      </c>
      <c r="U453" s="69">
        <v>0</v>
      </c>
      <c r="V453" s="69">
        <v>0</v>
      </c>
      <c r="W453" s="233" t="s">
        <v>2931</v>
      </c>
      <c r="X453" s="233" t="s">
        <v>52</v>
      </c>
      <c r="Y453" s="66" t="s">
        <v>52</v>
      </c>
      <c r="Z453" s="66" t="s">
        <v>52</v>
      </c>
      <c r="AA453" s="67"/>
      <c r="AB453" s="66" t="s">
        <v>52</v>
      </c>
    </row>
    <row r="454" spans="1:28" ht="29.45" customHeight="1" x14ac:dyDescent="0.3">
      <c r="A454" s="65" t="s">
        <v>2389</v>
      </c>
      <c r="B454" s="233" t="s">
        <v>1444</v>
      </c>
      <c r="C454" s="233" t="s">
        <v>2049</v>
      </c>
      <c r="D454" s="234" t="s">
        <v>734</v>
      </c>
      <c r="E454" s="235">
        <v>0</v>
      </c>
      <c r="F454" s="233" t="s">
        <v>52</v>
      </c>
      <c r="G454" s="69">
        <v>0</v>
      </c>
      <c r="H454" s="233" t="s">
        <v>52</v>
      </c>
      <c r="I454" s="69">
        <v>0</v>
      </c>
      <c r="J454" s="233" t="s">
        <v>52</v>
      </c>
      <c r="K454" s="69">
        <v>0</v>
      </c>
      <c r="L454" s="233" t="s">
        <v>52</v>
      </c>
      <c r="M454" s="98">
        <v>8326</v>
      </c>
      <c r="N454" s="233" t="s">
        <v>52</v>
      </c>
      <c r="O454" s="98">
        <f t="shared" si="40"/>
        <v>8326</v>
      </c>
      <c r="P454" s="69">
        <v>0</v>
      </c>
      <c r="Q454" s="69">
        <v>0</v>
      </c>
      <c r="R454" s="69">
        <v>0</v>
      </c>
      <c r="S454" s="69">
        <v>0</v>
      </c>
      <c r="T454" s="69">
        <v>0</v>
      </c>
      <c r="U454" s="69">
        <v>0</v>
      </c>
      <c r="V454" s="69">
        <v>0</v>
      </c>
      <c r="W454" s="233" t="s">
        <v>2932</v>
      </c>
      <c r="X454" s="233" t="s">
        <v>52</v>
      </c>
      <c r="Y454" s="66" t="s">
        <v>52</v>
      </c>
      <c r="Z454" s="66" t="s">
        <v>52</v>
      </c>
      <c r="AA454" s="67"/>
      <c r="AB454" s="66" t="s">
        <v>52</v>
      </c>
    </row>
    <row r="455" spans="1:28" ht="29.45" customHeight="1" x14ac:dyDescent="0.3">
      <c r="A455" s="65" t="s">
        <v>2391</v>
      </c>
      <c r="B455" s="233" t="s">
        <v>2048</v>
      </c>
      <c r="C455" s="233" t="s">
        <v>2049</v>
      </c>
      <c r="D455" s="234" t="s">
        <v>734</v>
      </c>
      <c r="E455" s="235">
        <v>0</v>
      </c>
      <c r="F455" s="233" t="s">
        <v>52</v>
      </c>
      <c r="G455" s="69">
        <v>0</v>
      </c>
      <c r="H455" s="233" t="s">
        <v>52</v>
      </c>
      <c r="I455" s="69">
        <v>0</v>
      </c>
      <c r="J455" s="233" t="s">
        <v>52</v>
      </c>
      <c r="K455" s="69">
        <v>0</v>
      </c>
      <c r="L455" s="233" t="s">
        <v>52</v>
      </c>
      <c r="M455" s="98">
        <v>8326</v>
      </c>
      <c r="N455" s="233" t="s">
        <v>52</v>
      </c>
      <c r="O455" s="98">
        <f t="shared" si="40"/>
        <v>8326</v>
      </c>
      <c r="P455" s="69">
        <v>0</v>
      </c>
      <c r="Q455" s="69">
        <v>0</v>
      </c>
      <c r="R455" s="69">
        <v>0</v>
      </c>
      <c r="S455" s="69">
        <v>0</v>
      </c>
      <c r="T455" s="69">
        <v>0</v>
      </c>
      <c r="U455" s="69">
        <v>0</v>
      </c>
      <c r="V455" s="69">
        <v>0</v>
      </c>
      <c r="W455" s="233" t="s">
        <v>2933</v>
      </c>
      <c r="X455" s="233" t="s">
        <v>52</v>
      </c>
      <c r="Y455" s="66" t="s">
        <v>52</v>
      </c>
      <c r="Z455" s="66" t="s">
        <v>52</v>
      </c>
      <c r="AA455" s="67"/>
      <c r="AB455" s="66" t="s">
        <v>52</v>
      </c>
    </row>
    <row r="456" spans="1:28" ht="29.45" customHeight="1" x14ac:dyDescent="0.3">
      <c r="A456" s="65" t="s">
        <v>2393</v>
      </c>
      <c r="B456" s="233" t="s">
        <v>1448</v>
      </c>
      <c r="C456" s="233" t="s">
        <v>2045</v>
      </c>
      <c r="D456" s="234" t="s">
        <v>734</v>
      </c>
      <c r="E456" s="235">
        <v>0</v>
      </c>
      <c r="F456" s="233" t="s">
        <v>52</v>
      </c>
      <c r="G456" s="69">
        <v>0</v>
      </c>
      <c r="H456" s="233" t="s">
        <v>52</v>
      </c>
      <c r="I456" s="69">
        <v>0</v>
      </c>
      <c r="J456" s="233" t="s">
        <v>52</v>
      </c>
      <c r="K456" s="69">
        <v>0</v>
      </c>
      <c r="L456" s="233" t="s">
        <v>52</v>
      </c>
      <c r="M456" s="98">
        <v>1590</v>
      </c>
      <c r="N456" s="233" t="s">
        <v>52</v>
      </c>
      <c r="O456" s="98">
        <f t="shared" si="40"/>
        <v>1590</v>
      </c>
      <c r="P456" s="69">
        <v>0</v>
      </c>
      <c r="Q456" s="69">
        <v>0</v>
      </c>
      <c r="R456" s="69">
        <v>0</v>
      </c>
      <c r="S456" s="69">
        <v>0</v>
      </c>
      <c r="T456" s="69">
        <v>0</v>
      </c>
      <c r="U456" s="69">
        <v>0</v>
      </c>
      <c r="V456" s="69">
        <v>0</v>
      </c>
      <c r="W456" s="233" t="s">
        <v>2934</v>
      </c>
      <c r="X456" s="233" t="s">
        <v>52</v>
      </c>
      <c r="Y456" s="66" t="s">
        <v>52</v>
      </c>
      <c r="Z456" s="66" t="s">
        <v>52</v>
      </c>
      <c r="AA456" s="67"/>
      <c r="AB456" s="66" t="s">
        <v>52</v>
      </c>
    </row>
    <row r="457" spans="1:28" ht="29.45" customHeight="1" x14ac:dyDescent="0.3">
      <c r="A457" s="65" t="s">
        <v>2396</v>
      </c>
      <c r="B457" s="233" t="s">
        <v>2395</v>
      </c>
      <c r="C457" s="233" t="s">
        <v>52</v>
      </c>
      <c r="D457" s="234" t="s">
        <v>1454</v>
      </c>
      <c r="E457" s="235">
        <v>0</v>
      </c>
      <c r="F457" s="233" t="s">
        <v>52</v>
      </c>
      <c r="G457" s="69">
        <v>0</v>
      </c>
      <c r="H457" s="233" t="s">
        <v>52</v>
      </c>
      <c r="I457" s="69">
        <v>0</v>
      </c>
      <c r="J457" s="233" t="s">
        <v>52</v>
      </c>
      <c r="K457" s="69">
        <v>0</v>
      </c>
      <c r="L457" s="233" t="s">
        <v>52</v>
      </c>
      <c r="M457" s="98">
        <v>1980</v>
      </c>
      <c r="N457" s="233" t="s">
        <v>52</v>
      </c>
      <c r="O457" s="98">
        <f t="shared" si="40"/>
        <v>1980</v>
      </c>
      <c r="P457" s="69">
        <v>0</v>
      </c>
      <c r="Q457" s="69">
        <v>0</v>
      </c>
      <c r="R457" s="69">
        <v>0</v>
      </c>
      <c r="S457" s="69">
        <v>0</v>
      </c>
      <c r="T457" s="69">
        <v>0</v>
      </c>
      <c r="U457" s="69">
        <v>0</v>
      </c>
      <c r="V457" s="69">
        <v>0</v>
      </c>
      <c r="W457" s="233" t="s">
        <v>2935</v>
      </c>
      <c r="X457" s="233" t="s">
        <v>52</v>
      </c>
      <c r="Y457" s="66" t="s">
        <v>52</v>
      </c>
      <c r="Z457" s="66" t="s">
        <v>52</v>
      </c>
      <c r="AA457" s="67"/>
      <c r="AB457" s="66" t="s">
        <v>52</v>
      </c>
    </row>
    <row r="458" spans="1:28" ht="29.45" customHeight="1" x14ac:dyDescent="0.3">
      <c r="A458" s="65" t="s">
        <v>2398</v>
      </c>
      <c r="B458" s="233" t="s">
        <v>2082</v>
      </c>
      <c r="C458" s="233" t="s">
        <v>2089</v>
      </c>
      <c r="D458" s="234" t="s">
        <v>137</v>
      </c>
      <c r="E458" s="235">
        <v>55000</v>
      </c>
      <c r="F458" s="233" t="s">
        <v>52</v>
      </c>
      <c r="G458" s="69">
        <v>0</v>
      </c>
      <c r="H458" s="233" t="s">
        <v>52</v>
      </c>
      <c r="I458" s="69">
        <v>0</v>
      </c>
      <c r="J458" s="233" t="s">
        <v>52</v>
      </c>
      <c r="K458" s="69">
        <v>0</v>
      </c>
      <c r="L458" s="233" t="s">
        <v>52</v>
      </c>
      <c r="M458" s="98">
        <v>61710</v>
      </c>
      <c r="N458" s="233" t="s">
        <v>52</v>
      </c>
      <c r="O458" s="98">
        <f t="shared" si="40"/>
        <v>55000</v>
      </c>
      <c r="P458" s="69">
        <v>0</v>
      </c>
      <c r="Q458" s="69">
        <v>0</v>
      </c>
      <c r="R458" s="69">
        <v>0</v>
      </c>
      <c r="S458" s="69">
        <v>0</v>
      </c>
      <c r="T458" s="69">
        <v>0</v>
      </c>
      <c r="U458" s="69">
        <v>0</v>
      </c>
      <c r="V458" s="69">
        <v>0</v>
      </c>
      <c r="W458" s="233" t="s">
        <v>2936</v>
      </c>
      <c r="X458" s="233" t="s">
        <v>52</v>
      </c>
      <c r="Y458" s="66" t="s">
        <v>52</v>
      </c>
      <c r="Z458" s="66" t="s">
        <v>52</v>
      </c>
      <c r="AA458" s="67"/>
      <c r="AB458" s="66" t="s">
        <v>52</v>
      </c>
    </row>
    <row r="459" spans="1:28" ht="29.45" customHeight="1" x14ac:dyDescent="0.3">
      <c r="A459" s="65" t="s">
        <v>2400</v>
      </c>
      <c r="B459" s="233" t="s">
        <v>2095</v>
      </c>
      <c r="C459" s="233" t="s">
        <v>2096</v>
      </c>
      <c r="D459" s="234" t="s">
        <v>137</v>
      </c>
      <c r="E459" s="235">
        <v>12000</v>
      </c>
      <c r="F459" s="233" t="s">
        <v>52</v>
      </c>
      <c r="G459" s="69">
        <v>0</v>
      </c>
      <c r="H459" s="233" t="s">
        <v>52</v>
      </c>
      <c r="I459" s="69">
        <v>0</v>
      </c>
      <c r="J459" s="233" t="s">
        <v>52</v>
      </c>
      <c r="K459" s="69">
        <v>0</v>
      </c>
      <c r="L459" s="233" t="s">
        <v>52</v>
      </c>
      <c r="M459" s="98">
        <v>30490</v>
      </c>
      <c r="N459" s="233" t="s">
        <v>52</v>
      </c>
      <c r="O459" s="98">
        <f t="shared" si="40"/>
        <v>12000</v>
      </c>
      <c r="P459" s="69">
        <v>0</v>
      </c>
      <c r="Q459" s="69">
        <v>0</v>
      </c>
      <c r="R459" s="69">
        <v>0</v>
      </c>
      <c r="S459" s="69">
        <v>0</v>
      </c>
      <c r="T459" s="69">
        <v>0</v>
      </c>
      <c r="U459" s="69">
        <v>0</v>
      </c>
      <c r="V459" s="69">
        <v>0</v>
      </c>
      <c r="W459" s="233" t="s">
        <v>2937</v>
      </c>
      <c r="X459" s="233" t="s">
        <v>52</v>
      </c>
      <c r="Y459" s="66" t="s">
        <v>52</v>
      </c>
      <c r="Z459" s="66" t="s">
        <v>52</v>
      </c>
      <c r="AA459" s="67"/>
      <c r="AB459" s="66" t="s">
        <v>52</v>
      </c>
    </row>
    <row r="460" spans="1:28" ht="29.45" customHeight="1" x14ac:dyDescent="0.3"/>
    <row r="461" spans="1:28" ht="29.45" customHeight="1" x14ac:dyDescent="0.3"/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3" type="noConversion"/>
  <pageMargins left="0.78740157480314954" right="0" top="0.39370078740157477" bottom="0.39370078740157477" header="0" footer="0"/>
  <pageSetup paperSize="9" scale="4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0"/>
  <sheetViews>
    <sheetView workbookViewId="0">
      <selection sqref="A1:X1"/>
    </sheetView>
  </sheetViews>
  <sheetFormatPr defaultRowHeight="16.5" x14ac:dyDescent="0.3"/>
  <sheetData>
    <row r="1" spans="1:7" x14ac:dyDescent="0.3">
      <c r="A1" t="s">
        <v>2938</v>
      </c>
    </row>
    <row r="2" spans="1:7" x14ac:dyDescent="0.3">
      <c r="A2" s="1" t="s">
        <v>2939</v>
      </c>
      <c r="B2" t="s">
        <v>2940</v>
      </c>
      <c r="C2" s="1" t="s">
        <v>2941</v>
      </c>
    </row>
    <row r="3" spans="1:7" x14ac:dyDescent="0.3">
      <c r="A3" s="1" t="s">
        <v>2942</v>
      </c>
      <c r="B3" t="s">
        <v>2943</v>
      </c>
    </row>
    <row r="4" spans="1:7" x14ac:dyDescent="0.3">
      <c r="A4" s="1" t="s">
        <v>2944</v>
      </c>
      <c r="B4">
        <v>5</v>
      </c>
    </row>
    <row r="5" spans="1:7" x14ac:dyDescent="0.3">
      <c r="A5" s="1" t="s">
        <v>2945</v>
      </c>
      <c r="B5">
        <v>5</v>
      </c>
    </row>
    <row r="6" spans="1:7" x14ac:dyDescent="0.3">
      <c r="A6" s="1" t="s">
        <v>2946</v>
      </c>
      <c r="B6" t="s">
        <v>2947</v>
      </c>
    </row>
    <row r="7" spans="1:7" x14ac:dyDescent="0.3">
      <c r="A7" s="1" t="s">
        <v>2948</v>
      </c>
      <c r="B7" t="s">
        <v>2650</v>
      </c>
      <c r="C7">
        <v>1</v>
      </c>
    </row>
    <row r="8" spans="1:7" x14ac:dyDescent="0.3">
      <c r="A8" s="1" t="s">
        <v>2949</v>
      </c>
      <c r="B8" t="s">
        <v>2650</v>
      </c>
      <c r="C8">
        <v>2</v>
      </c>
    </row>
    <row r="9" spans="1:7" x14ac:dyDescent="0.3">
      <c r="A9" s="1" t="s">
        <v>2950</v>
      </c>
      <c r="B9" t="s">
        <v>2408</v>
      </c>
      <c r="C9" t="s">
        <v>2410</v>
      </c>
      <c r="D9" t="s">
        <v>2411</v>
      </c>
      <c r="E9" t="s">
        <v>2412</v>
      </c>
      <c r="F9" t="s">
        <v>2413</v>
      </c>
      <c r="G9" t="s">
        <v>2951</v>
      </c>
    </row>
    <row r="10" spans="1:7" x14ac:dyDescent="0.3">
      <c r="A10" s="1" t="s">
        <v>2952</v>
      </c>
      <c r="B10">
        <v>1265</v>
      </c>
      <c r="C10">
        <v>0</v>
      </c>
      <c r="D10">
        <v>0</v>
      </c>
    </row>
    <row r="11" spans="1:7" x14ac:dyDescent="0.3">
      <c r="A11" s="1" t="s">
        <v>2953</v>
      </c>
      <c r="B11" t="s">
        <v>2954</v>
      </c>
      <c r="C11">
        <v>3</v>
      </c>
    </row>
    <row r="12" spans="1:7" x14ac:dyDescent="0.3">
      <c r="A12" s="1" t="s">
        <v>2955</v>
      </c>
      <c r="B12" t="s">
        <v>2954</v>
      </c>
      <c r="C12">
        <v>3</v>
      </c>
    </row>
    <row r="13" spans="1:7" x14ac:dyDescent="0.3">
      <c r="A13" s="1" t="s">
        <v>2956</v>
      </c>
      <c r="B13" t="s">
        <v>2954</v>
      </c>
      <c r="C13">
        <v>2</v>
      </c>
    </row>
    <row r="14" spans="1:7" x14ac:dyDescent="0.3">
      <c r="A14" s="1" t="s">
        <v>2957</v>
      </c>
      <c r="B14" t="s">
        <v>2650</v>
      </c>
      <c r="C14">
        <v>5</v>
      </c>
    </row>
    <row r="15" spans="1:7" x14ac:dyDescent="0.3">
      <c r="A15" s="1" t="s">
        <v>2958</v>
      </c>
      <c r="B15" t="s">
        <v>577</v>
      </c>
      <c r="C15" t="s">
        <v>2959</v>
      </c>
      <c r="D15" t="s">
        <v>2959</v>
      </c>
      <c r="E15" t="s">
        <v>2959</v>
      </c>
      <c r="F15">
        <v>1</v>
      </c>
    </row>
    <row r="16" spans="1:7" x14ac:dyDescent="0.3">
      <c r="A16" s="1" t="s">
        <v>2960</v>
      </c>
      <c r="B16">
        <v>11</v>
      </c>
      <c r="C16">
        <v>12</v>
      </c>
    </row>
    <row r="17" spans="1:13" x14ac:dyDescent="0.3">
      <c r="A17" s="1" t="s">
        <v>2961</v>
      </c>
      <c r="B17">
        <v>0</v>
      </c>
      <c r="C17">
        <v>50</v>
      </c>
      <c r="D17">
        <v>16</v>
      </c>
      <c r="E17">
        <v>60</v>
      </c>
      <c r="F17">
        <v>60</v>
      </c>
      <c r="G17">
        <v>60</v>
      </c>
      <c r="H17">
        <v>94</v>
      </c>
      <c r="I17">
        <v>94</v>
      </c>
      <c r="J17">
        <v>94</v>
      </c>
      <c r="K17">
        <v>0</v>
      </c>
      <c r="L17">
        <v>0</v>
      </c>
      <c r="M17">
        <v>0</v>
      </c>
    </row>
    <row r="18" spans="1:13" x14ac:dyDescent="0.3">
      <c r="A18" s="1" t="s">
        <v>2962</v>
      </c>
      <c r="B18">
        <v>12.5</v>
      </c>
      <c r="C18">
        <v>7.1</v>
      </c>
    </row>
    <row r="19" spans="1:13" x14ac:dyDescent="0.3">
      <c r="A19" s="1" t="s">
        <v>2963</v>
      </c>
    </row>
    <row r="20" spans="1:13" x14ac:dyDescent="0.3">
      <c r="A20" s="1" t="s">
        <v>2964</v>
      </c>
      <c r="B20" s="1" t="s">
        <v>2650</v>
      </c>
      <c r="C20">
        <v>1</v>
      </c>
    </row>
    <row r="21" spans="1:13" x14ac:dyDescent="0.3">
      <c r="A21" t="s">
        <v>2965</v>
      </c>
      <c r="B21" t="s">
        <v>2966</v>
      </c>
      <c r="C21" t="s">
        <v>2967</v>
      </c>
    </row>
    <row r="22" spans="1:13" x14ac:dyDescent="0.3">
      <c r="A22">
        <v>1</v>
      </c>
      <c r="B22" s="1" t="s">
        <v>2968</v>
      </c>
      <c r="C22" s="1" t="s">
        <v>2969</v>
      </c>
    </row>
    <row r="23" spans="1:13" x14ac:dyDescent="0.3">
      <c r="A23">
        <v>2</v>
      </c>
      <c r="B23" s="1" t="s">
        <v>2970</v>
      </c>
      <c r="C23" s="1" t="s">
        <v>2971</v>
      </c>
    </row>
    <row r="24" spans="1:13" x14ac:dyDescent="0.3">
      <c r="A24">
        <v>3</v>
      </c>
      <c r="B24" s="1" t="s">
        <v>2972</v>
      </c>
      <c r="C24" s="1" t="s">
        <v>2973</v>
      </c>
    </row>
    <row r="25" spans="1:13" x14ac:dyDescent="0.3">
      <c r="A25">
        <v>4</v>
      </c>
      <c r="B25" s="1" t="s">
        <v>2974</v>
      </c>
      <c r="C25" s="1" t="s">
        <v>2975</v>
      </c>
    </row>
    <row r="26" spans="1:13" x14ac:dyDescent="0.3">
      <c r="A26">
        <v>5</v>
      </c>
      <c r="B26" s="1" t="s">
        <v>2976</v>
      </c>
      <c r="C26" s="1" t="s">
        <v>52</v>
      </c>
    </row>
    <row r="27" spans="1:13" x14ac:dyDescent="0.3">
      <c r="A27">
        <v>6</v>
      </c>
      <c r="B27" s="1" t="s">
        <v>2977</v>
      </c>
      <c r="C27" s="1" t="s">
        <v>52</v>
      </c>
    </row>
    <row r="28" spans="1:13" x14ac:dyDescent="0.3">
      <c r="A28">
        <v>7</v>
      </c>
      <c r="B28" s="1" t="s">
        <v>666</v>
      </c>
      <c r="C28" s="1" t="s">
        <v>52</v>
      </c>
    </row>
    <row r="29" spans="1:13" x14ac:dyDescent="0.3">
      <c r="A29">
        <v>8</v>
      </c>
      <c r="B29" s="1" t="s">
        <v>666</v>
      </c>
      <c r="C29" s="1" t="s">
        <v>52</v>
      </c>
    </row>
    <row r="30" spans="1:13" x14ac:dyDescent="0.3">
      <c r="A30">
        <v>9</v>
      </c>
      <c r="B30" s="1" t="s">
        <v>666</v>
      </c>
      <c r="C30" s="1" t="s">
        <v>52</v>
      </c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sqref="A1:X1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13</vt:i4>
      </vt:variant>
    </vt:vector>
  </HeadingPairs>
  <TitlesOfParts>
    <vt:vector size="22" baseType="lpstr">
      <vt:lpstr>원가</vt:lpstr>
      <vt:lpstr>공종별집계표</vt:lpstr>
      <vt:lpstr>공종별내역서</vt:lpstr>
      <vt:lpstr>일위대가목록</vt:lpstr>
      <vt:lpstr>일위대가</vt:lpstr>
      <vt:lpstr>예비품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예비품!Print_Area</vt:lpstr>
      <vt:lpstr>원가!Print_Area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예비품!Print_Titles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2026-07-10T02:39:31Z</cp:lastPrinted>
  <dcterms:created xsi:type="dcterms:W3CDTF">2024-02-15T23:38:05Z</dcterms:created>
  <dcterms:modified xsi:type="dcterms:W3CDTF">2026-08-11T07:11:19Z</dcterms:modified>
</cp:coreProperties>
</file>