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D2ECDB0-57A1-48BD-9807-A11503717529}" xr6:coauthVersionLast="36" xr6:coauthVersionMax="36" xr10:uidLastSave="{00000000-0000-0000-0000-000000000000}"/>
  <bookViews>
    <workbookView xWindow="0" yWindow="0" windowWidth="24000" windowHeight="8235" tabRatio="790" xr2:uid="{00000000-000D-0000-FFFF-FFFF00000000}"/>
  </bookViews>
  <sheets>
    <sheet name="감리용역 세부내역" sheetId="14" r:id="rId1"/>
    <sheet name="감리용역 예정금액 산출내역서" sheetId="13" r:id="rId2"/>
    <sheet name="감리(전기,통신)" sheetId="2" state="hidden" r:id="rId3"/>
    <sheet name="건축사용역의범위와대가기준" sheetId="9" state="hidden" r:id="rId4"/>
    <sheet name="전력기설물공사 감리원배치기준" sheetId="7" state="hidden" r:id="rId5"/>
    <sheet name="엔지니어링 손해배상공제 요율표" sheetId="11" r:id="rId6"/>
  </sheets>
  <definedNames>
    <definedName name="_xlnm.Print_Area" localSheetId="2">'감리(전기,통신)'!$A$1:$AC$41</definedName>
    <definedName name="_xlnm.Print_Area" localSheetId="0">'감리용역 세부내역'!$A$1:$M$8</definedName>
    <definedName name="_xlnm.Print_Area" localSheetId="1">'감리용역 예정금액 산출내역서'!$A$1:$AB$50</definedName>
    <definedName name="_xlnm.Print_Area" localSheetId="5">'엔지니어링 손해배상공제 요율표'!$A$1:$G$40</definedName>
  </definedNames>
  <calcPr calcId="179021"/>
</workbook>
</file>

<file path=xl/calcChain.xml><?xml version="1.0" encoding="utf-8"?>
<calcChain xmlns="http://schemas.openxmlformats.org/spreadsheetml/2006/main">
  <c r="W27" i="13" l="1"/>
  <c r="D30" i="13"/>
  <c r="D33" i="13"/>
  <c r="D36" i="13"/>
  <c r="J28" i="13"/>
  <c r="J27" i="13"/>
  <c r="J26" i="13"/>
  <c r="C7" i="14"/>
  <c r="D7" i="14"/>
  <c r="E7" i="14"/>
  <c r="F7" i="14"/>
  <c r="W11" i="13" l="1"/>
  <c r="G7" i="14"/>
  <c r="J7" i="14"/>
  <c r="P11" i="13" l="1"/>
  <c r="I11" i="13" l="1"/>
  <c r="K14" i="14" l="1"/>
  <c r="J13" i="14"/>
  <c r="J9" i="14"/>
  <c r="M6" i="14"/>
  <c r="N42" i="13" l="1"/>
  <c r="W28" i="13"/>
  <c r="W30" i="13" s="1"/>
  <c r="I10" i="13"/>
  <c r="N30" i="13"/>
  <c r="K31" i="13"/>
  <c r="D23" i="2"/>
  <c r="W12" i="2"/>
  <c r="W13" i="2"/>
  <c r="P14" i="2"/>
  <c r="P11" i="2" s="1"/>
  <c r="O23" i="2"/>
  <c r="V23" i="2"/>
  <c r="Y23" i="2"/>
  <c r="K24" i="2"/>
  <c r="S24" i="2"/>
  <c r="S33" i="2"/>
  <c r="S32" i="2" s="1"/>
  <c r="P10" i="13"/>
  <c r="T30" i="13" l="1"/>
  <c r="M33" i="13" s="1"/>
  <c r="Q31" i="13"/>
  <c r="H34" i="13" s="1"/>
  <c r="W14" i="2"/>
  <c r="W11" i="2" s="1"/>
  <c r="I23" i="2" l="1"/>
  <c r="D25" i="2" s="1"/>
  <c r="L25" i="2" s="1"/>
  <c r="U25" i="2" s="1"/>
  <c r="G29" i="2" s="1"/>
  <c r="S29" i="2" s="1"/>
  <c r="I11" i="2"/>
  <c r="W10" i="13"/>
  <c r="F40" i="13" s="1"/>
  <c r="H30" i="13"/>
  <c r="G33" i="13" s="1"/>
  <c r="G36" i="13" l="1"/>
  <c r="G30" i="2"/>
  <c r="S30" i="2" s="1"/>
  <c r="G31" i="2"/>
  <c r="S31" i="2" s="1"/>
  <c r="S28" i="2" s="1"/>
  <c r="G37" i="2" s="1"/>
  <c r="R37" i="2" s="1"/>
  <c r="F36" i="2" s="1"/>
  <c r="N40" i="13" l="1"/>
  <c r="R40" i="13" s="1"/>
  <c r="H42" i="13" l="1"/>
  <c r="R42" i="13" s="1"/>
  <c r="H43" i="13"/>
  <c r="R43" i="13" s="1"/>
  <c r="R41" i="13" s="1"/>
  <c r="G45" i="13" s="1"/>
  <c r="G44" i="13" l="1"/>
  <c r="R44" i="13" l="1"/>
  <c r="N45" i="13" s="1"/>
  <c r="R45" i="13" s="1"/>
  <c r="F39" i="13" s="1"/>
  <c r="G48" i="13" l="1"/>
  <c r="S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천원미만절사</t>
        </r>
      </text>
    </comment>
  </commentList>
</comments>
</file>

<file path=xl/sharedStrings.xml><?xml version="1.0" encoding="utf-8"?>
<sst xmlns="http://schemas.openxmlformats.org/spreadsheetml/2006/main" count="473" uniqueCount="314">
  <si>
    <t>계</t>
    <phoneticPr fontId="2" type="noConversion"/>
  </si>
  <si>
    <t>①</t>
    <phoneticPr fontId="2" type="noConversion"/>
  </si>
  <si>
    <t>전기공사 1식(전기자가설비 설치 및 3상 전선인입 등)</t>
    <phoneticPr fontId="2" type="noConversion"/>
  </si>
  <si>
    <t>※한전인입비,사용전검사수수료 등 제외</t>
    <phoneticPr fontId="2" type="noConversion"/>
  </si>
  <si>
    <t>②</t>
    <phoneticPr fontId="2" type="noConversion"/>
  </si>
  <si>
    <r>
      <t xml:space="preserve">통신공사 </t>
    </r>
    <r>
      <rPr>
        <sz val="11"/>
        <rFont val="돋움"/>
        <family val="3"/>
        <charset val="129"/>
      </rPr>
      <t>1식</t>
    </r>
    <phoneticPr fontId="2" type="noConversion"/>
  </si>
  <si>
    <t>※통신인입비 제외</t>
    <phoneticPr fontId="2" type="noConversion"/>
  </si>
  <si>
    <t>공종별</t>
    <phoneticPr fontId="2" type="noConversion"/>
  </si>
  <si>
    <t>총사업비</t>
    <phoneticPr fontId="2" type="noConversion"/>
  </si>
  <si>
    <t>공제사업비</t>
    <phoneticPr fontId="2" type="noConversion"/>
  </si>
  <si>
    <t>적용공사비</t>
    <phoneticPr fontId="2" type="noConversion"/>
  </si>
  <si>
    <t>전기공사</t>
    <phoneticPr fontId="2" type="noConversion"/>
  </si>
  <si>
    <r>
      <t>관급자재대(전기</t>
    </r>
    <r>
      <rPr>
        <sz val="11"/>
        <rFont val="돋움"/>
        <family val="3"/>
        <charset val="129"/>
      </rPr>
      <t>)</t>
    </r>
    <phoneticPr fontId="2" type="noConversion"/>
  </si>
  <si>
    <t>통신공사</t>
    <phoneticPr fontId="2" type="noConversion"/>
  </si>
  <si>
    <t>4. 용역산출근거</t>
    <phoneticPr fontId="2" type="noConversion"/>
  </si>
  <si>
    <r>
      <t>ㅇ근 거 : 전력기술관리법 운영요령(산업자원부고시제200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68</t>
    </r>
    <r>
      <rPr>
        <sz val="11"/>
        <rFont val="돋움"/>
        <family val="3"/>
        <charset val="129"/>
      </rPr>
      <t>호)</t>
    </r>
    <phoneticPr fontId="2" type="noConversion"/>
  </si>
  <si>
    <t>ㅇ기준인원(공사감리)</t>
    <phoneticPr fontId="2" type="noConversion"/>
  </si>
  <si>
    <t>- 큰   금   액(x1) :</t>
    <phoneticPr fontId="2" type="noConversion"/>
  </si>
  <si>
    <t>-요율(y1) :</t>
    <phoneticPr fontId="2" type="noConversion"/>
  </si>
  <si>
    <t>인*월</t>
    <phoneticPr fontId="2" type="noConversion"/>
  </si>
  <si>
    <t>- 작 은 금 액(x2) :</t>
    <phoneticPr fontId="2" type="noConversion"/>
  </si>
  <si>
    <r>
      <t>-</t>
    </r>
    <r>
      <rPr>
        <sz val="11"/>
        <rFont val="돋움"/>
        <family val="3"/>
        <charset val="129"/>
      </rPr>
      <t>요율(y2) :</t>
    </r>
    <phoneticPr fontId="2" type="noConversion"/>
  </si>
  <si>
    <r>
      <t>y=y1-</t>
    </r>
    <r>
      <rPr>
        <u/>
        <sz val="11"/>
        <rFont val="바탕체"/>
        <family val="1"/>
        <charset val="129"/>
      </rPr>
      <t>(x-x2)(y1-y2)</t>
    </r>
    <phoneticPr fontId="2" type="noConversion"/>
  </si>
  <si>
    <t xml:space="preserve">         x1-x2</t>
    <phoneticPr fontId="2" type="noConversion"/>
  </si>
  <si>
    <t>y=</t>
    <phoneticPr fontId="2" type="noConversion"/>
  </si>
  <si>
    <t>-</t>
    <phoneticPr fontId="2" type="noConversion"/>
  </si>
  <si>
    <t>(</t>
    <phoneticPr fontId="2" type="noConversion"/>
  </si>
  <si>
    <t>) x (</t>
    <phoneticPr fontId="2" type="noConversion"/>
  </si>
  <si>
    <t>)</t>
    <phoneticPr fontId="2" type="noConversion"/>
  </si>
  <si>
    <t>=</t>
    <phoneticPr fontId="2" type="noConversion"/>
  </si>
  <si>
    <t>인</t>
    <phoneticPr fontId="2" type="noConversion"/>
  </si>
  <si>
    <r>
      <t xml:space="preserve">감리원수 </t>
    </r>
    <r>
      <rPr>
        <sz val="11"/>
        <rFont val="돋움"/>
        <family val="3"/>
        <charset val="129"/>
      </rPr>
      <t xml:space="preserve">= </t>
    </r>
    <phoneticPr fontId="2" type="noConversion"/>
  </si>
  <si>
    <t>x</t>
    <phoneticPr fontId="2" type="noConversion"/>
  </si>
  <si>
    <t>일</t>
    <phoneticPr fontId="2" type="noConversion"/>
  </si>
  <si>
    <t>원</t>
    <phoneticPr fontId="2" type="noConversion"/>
  </si>
  <si>
    <t xml:space="preserve">가. 직접인건비 = </t>
    <phoneticPr fontId="2" type="noConversion"/>
  </si>
  <si>
    <r>
      <t>나. 제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 xml:space="preserve"> 경 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비</t>
    </r>
    <phoneticPr fontId="2" type="noConversion"/>
  </si>
  <si>
    <r>
      <t xml:space="preserve">다. 기 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술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 xml:space="preserve"> 료</t>
    </r>
    <phoneticPr fontId="2" type="noConversion"/>
  </si>
  <si>
    <t>라. 직접경비</t>
    <phoneticPr fontId="2" type="noConversion"/>
  </si>
  <si>
    <t xml:space="preserve">  -보고서(CD)</t>
    <phoneticPr fontId="2" type="noConversion"/>
  </si>
  <si>
    <t>부</t>
    <phoneticPr fontId="2" type="noConversion"/>
  </si>
  <si>
    <r>
      <t>※ 예산사정상</t>
    </r>
    <r>
      <rPr>
        <sz val="11"/>
        <rFont val="돋움"/>
        <family val="3"/>
        <charset val="129"/>
      </rPr>
      <t xml:space="preserve"> 제경비,기술료,직접경비의 일부만  적용</t>
    </r>
    <phoneticPr fontId="2" type="noConversion"/>
  </si>
  <si>
    <t xml:space="preserve">A. 용 역 대 가 = </t>
    <phoneticPr fontId="2" type="noConversion"/>
  </si>
  <si>
    <t xml:space="preserve">1. 용 역 명 : </t>
    <phoneticPr fontId="2" type="noConversion"/>
  </si>
  <si>
    <t>2. 사 업 량 :</t>
    <phoneticPr fontId="2" type="noConversion"/>
  </si>
  <si>
    <t>3. 적용공사비</t>
    <phoneticPr fontId="2" type="noConversion"/>
  </si>
  <si>
    <t>(단위 : 원)</t>
    <phoneticPr fontId="2" type="noConversion"/>
  </si>
  <si>
    <t>5. 설계용역비 산출</t>
    <phoneticPr fontId="2" type="noConversion"/>
  </si>
  <si>
    <t xml:space="preserve">6. 적용용역비 : </t>
    <phoneticPr fontId="2" type="noConversion"/>
  </si>
  <si>
    <r>
      <t>한국건설감리협회 감리원</t>
    </r>
    <r>
      <rPr>
        <sz val="11"/>
        <rFont val="돋움"/>
        <family val="3"/>
        <charset val="129"/>
      </rPr>
      <t xml:space="preserve"> 임금 공표</t>
    </r>
    <phoneticPr fontId="2" type="noConversion"/>
  </si>
  <si>
    <t>감리용역비 산출내역</t>
    <phoneticPr fontId="2" type="noConversion"/>
  </si>
  <si>
    <t>공 종 별</t>
    <phoneticPr fontId="2" type="noConversion"/>
  </si>
  <si>
    <t>공제공사비</t>
    <phoneticPr fontId="2" type="noConversion"/>
  </si>
  <si>
    <t>%</t>
    <phoneticPr fontId="2" type="noConversion"/>
  </si>
  <si>
    <t>(부가가치세)</t>
    <phoneticPr fontId="2" type="noConversion"/>
  </si>
  <si>
    <t>산업자원부고시  제2006 - 68호
전력기술관리법 운영요령</t>
    <phoneticPr fontId="2" type="noConversion"/>
  </si>
  <si>
    <t>전력시설물공사 감리원배치기준(제25조제1항관련)</t>
  </si>
  <si>
    <t>단위 : 감리원수(인×월)</t>
  </si>
  <si>
    <t> 공사비(억원)</t>
  </si>
  <si>
    <t>단순공종</t>
  </si>
  <si>
    <t>보통공종</t>
  </si>
  <si>
    <t>복잡공종</t>
  </si>
  <si>
    <t>* 감리일수는 공사기간    개월을 감안하여   일 적용</t>
    <phoneticPr fontId="2" type="noConversion"/>
  </si>
  <si>
    <t>공사비</t>
  </si>
  <si>
    <t>제3종(복잡)</t>
  </si>
  <si>
    <t>제2종(보통)</t>
  </si>
  <si>
    <t>제1종(단순)</t>
  </si>
  <si>
    <t xml:space="preserve">5천만원 </t>
  </si>
  <si>
    <t>2.02 </t>
  </si>
  <si>
    <t>1억원</t>
  </si>
  <si>
    <t>2억원</t>
  </si>
  <si>
    <t> 3억원</t>
  </si>
  <si>
    <t>5억원</t>
  </si>
  <si>
    <t>10억원</t>
  </si>
  <si>
    <t>20억원</t>
  </si>
  <si>
    <t>30억원</t>
  </si>
  <si>
    <t>50억원</t>
  </si>
  <si>
    <t>100억원</t>
  </si>
  <si>
    <t>200억원</t>
  </si>
  <si>
    <t>300억원</t>
  </si>
  <si>
    <t>500억원</t>
  </si>
  <si>
    <t>1000억원</t>
  </si>
  <si>
    <t>2000억원</t>
  </si>
  <si>
    <t>3000억원</t>
  </si>
  <si>
    <t>5000억원</t>
  </si>
  <si>
    <r>
      <t>[별표 5]</t>
    </r>
    <r>
      <rPr>
        <sz val="12"/>
        <color indexed="8"/>
        <rFont val="한양중고딕,한컴돋움"/>
        <family val="3"/>
        <charset val="129"/>
      </rPr>
      <t xml:space="preserve"> 건축공사감리 대가요율</t>
    </r>
  </si>
  <si>
    <t>건설교통부공고 제2002 - 270호</t>
  </si>
  <si>
    <t>종 별</t>
  </si>
  <si>
    <t>제 3종(복잡)</t>
  </si>
  <si>
    <t>제 2 종(보통)</t>
  </si>
  <si>
    <t>제 1 종(단순)</t>
  </si>
  <si>
    <t>도서의양</t>
  </si>
  <si>
    <t>상급</t>
  </si>
  <si>
    <t>중급</t>
  </si>
  <si>
    <t>기본</t>
  </si>
  <si>
    <t>5000만원</t>
  </si>
  <si>
    <t>9.86 </t>
  </si>
  <si>
    <t>7.88 </t>
  </si>
  <si>
    <t>10.75 </t>
  </si>
  <si>
    <t>8.96 </t>
  </si>
  <si>
    <t>7.17 </t>
  </si>
  <si>
    <t>9.68 </t>
  </si>
  <si>
    <t>8.06 </t>
  </si>
  <si>
    <t>6.45 </t>
  </si>
  <si>
    <t>9.26 </t>
  </si>
  <si>
    <t>7.41 </t>
  </si>
  <si>
    <t>10.10 </t>
  </si>
  <si>
    <t>8.42 </t>
  </si>
  <si>
    <t>6.74 </t>
  </si>
  <si>
    <t>9.09 </t>
  </si>
  <si>
    <t>7.58 </t>
  </si>
  <si>
    <t>6.06 </t>
  </si>
  <si>
    <t>8.87 </t>
  </si>
  <si>
    <t>7.39 </t>
  </si>
  <si>
    <t>5.91 </t>
  </si>
  <si>
    <t>6.72 </t>
  </si>
  <si>
    <t>5.38 </t>
  </si>
  <si>
    <t>7.26 </t>
  </si>
  <si>
    <t>6.05 </t>
  </si>
  <si>
    <t>4.84 </t>
  </si>
  <si>
    <t>3억원</t>
  </si>
  <si>
    <t>8.09 </t>
  </si>
  <si>
    <t>5.39 </t>
  </si>
  <si>
    <t>7.36 </t>
  </si>
  <si>
    <t>6.13 </t>
  </si>
  <si>
    <t>4.90 </t>
  </si>
  <si>
    <t>6.62 </t>
  </si>
  <si>
    <t>5.52 </t>
  </si>
  <si>
    <t>4.41 </t>
  </si>
  <si>
    <t>6.31 </t>
  </si>
  <si>
    <t>5.05 </t>
  </si>
  <si>
    <t>6.89 </t>
  </si>
  <si>
    <t>5.74 </t>
  </si>
  <si>
    <t>4.59 </t>
  </si>
  <si>
    <t>6.20 </t>
  </si>
  <si>
    <t>5.17 </t>
  </si>
  <si>
    <t>4.13 </t>
  </si>
  <si>
    <t>6.48 </t>
  </si>
  <si>
    <t>5.40 </t>
  </si>
  <si>
    <t>4.32 </t>
  </si>
  <si>
    <t>5.89 </t>
  </si>
  <si>
    <t>4.91 </t>
  </si>
  <si>
    <t>3.93 </t>
  </si>
  <si>
    <t>5.30 </t>
  </si>
  <si>
    <t>4.42 </t>
  </si>
  <si>
    <t>3.54 </t>
  </si>
  <si>
    <t>5.97 </t>
  </si>
  <si>
    <t>4.97 </t>
  </si>
  <si>
    <t>3.98 </t>
  </si>
  <si>
    <t>5.42 </t>
  </si>
  <si>
    <t>4.52 </t>
  </si>
  <si>
    <t>3.62 </t>
  </si>
  <si>
    <t>4.88 </t>
  </si>
  <si>
    <t>4.07 </t>
  </si>
  <si>
    <t>3.25 </t>
  </si>
  <si>
    <t>5.76 </t>
  </si>
  <si>
    <t>4.80 </t>
  </si>
  <si>
    <t>3.84 </t>
  </si>
  <si>
    <t>5.23 </t>
  </si>
  <si>
    <t>4.36 </t>
  </si>
  <si>
    <t>3.49 </t>
  </si>
  <si>
    <t>4.71 </t>
  </si>
  <si>
    <t>3.92 </t>
  </si>
  <si>
    <t>3.14 </t>
  </si>
  <si>
    <t>5.65 </t>
  </si>
  <si>
    <t>3.77 </t>
  </si>
  <si>
    <t>5.14 </t>
  </si>
  <si>
    <t>4.28 </t>
  </si>
  <si>
    <t>3.42 </t>
  </si>
  <si>
    <t>4.62 </t>
  </si>
  <si>
    <t>3.85 </t>
  </si>
  <si>
    <t>3.08 </t>
  </si>
  <si>
    <t>5.50 </t>
  </si>
  <si>
    <t>3.67 </t>
  </si>
  <si>
    <t>5.00 </t>
  </si>
  <si>
    <t>4.17 </t>
  </si>
  <si>
    <t>3.34 </t>
  </si>
  <si>
    <t>4.50 </t>
  </si>
  <si>
    <t>3.75 </t>
  </si>
  <si>
    <t>3.00 </t>
  </si>
  <si>
    <t>5.33 </t>
  </si>
  <si>
    <t>4.44 </t>
  </si>
  <si>
    <t>3.56 </t>
  </si>
  <si>
    <t>4.85 </t>
  </si>
  <si>
    <t>4.04 </t>
  </si>
  <si>
    <t>3.23 </t>
  </si>
  <si>
    <t>3.64 </t>
  </si>
  <si>
    <t>2.91 </t>
  </si>
  <si>
    <t>5.29 </t>
  </si>
  <si>
    <t>3.53 </t>
  </si>
  <si>
    <t>4.81 </t>
  </si>
  <si>
    <t>4.01 </t>
  </si>
  <si>
    <t>3.21 </t>
  </si>
  <si>
    <t>4.33 </t>
  </si>
  <si>
    <t>3.61 </t>
  </si>
  <si>
    <t>2.89 </t>
  </si>
  <si>
    <t>5.19 </t>
  </si>
  <si>
    <t>3.46 </t>
  </si>
  <si>
    <t>4.72 </t>
  </si>
  <si>
    <t>4.24 </t>
  </si>
  <si>
    <t>2.83 </t>
  </si>
  <si>
    <t>5.10 </t>
  </si>
  <si>
    <t>4.25 </t>
  </si>
  <si>
    <t>3.40 </t>
  </si>
  <si>
    <t>4.63 </t>
  </si>
  <si>
    <t>3.09 </t>
  </si>
  <si>
    <t>3.47 </t>
  </si>
  <si>
    <t>2.78 </t>
  </si>
  <si>
    <t>5.03 </t>
  </si>
  <si>
    <t>4.19 </t>
  </si>
  <si>
    <t>3.35 </t>
  </si>
  <si>
    <t>4.57 </t>
  </si>
  <si>
    <t>3.05 </t>
  </si>
  <si>
    <t>4.11 </t>
  </si>
  <si>
    <t>3.43 </t>
  </si>
  <si>
    <t>2.74 </t>
  </si>
  <si>
    <t>4.95 </t>
  </si>
  <si>
    <t>3.30 </t>
  </si>
  <si>
    <t>4.05 </t>
  </si>
  <si>
    <t>3.38 </t>
  </si>
  <si>
    <t>2.70 </t>
  </si>
  <si>
    <t>3.26 </t>
  </si>
  <si>
    <t>2.96 </t>
  </si>
  <si>
    <t>4.00 </t>
  </si>
  <si>
    <t>3.33 </t>
  </si>
  <si>
    <t>2.66 </t>
  </si>
  <si>
    <r>
      <t>[별표 4]</t>
    </r>
    <r>
      <rPr>
        <sz val="12"/>
        <color indexed="8"/>
        <rFont val="한양중고딕,한컴돋움"/>
        <family val="3"/>
        <charset val="129"/>
      </rPr>
      <t xml:space="preserve"> 건축설계 대가요율</t>
    </r>
  </si>
  <si>
    <r>
      <t>주 :</t>
    </r>
    <r>
      <rPr>
        <sz val="12"/>
        <color indexed="8"/>
        <rFont val="바탕"/>
        <family val="1"/>
        <charset val="129"/>
      </rPr>
      <t xml:space="preserve"> “공사비“라 함은 건축주의 공사비 총예정금액(자재대 포함)중 용지비, 보상비, 법률수속비 및 부가가치세를 제외한 일체의 금액을 말한다.</t>
    </r>
    <phoneticPr fontId="2" type="noConversion"/>
  </si>
  <si>
    <r>
      <t>주 :</t>
    </r>
    <r>
      <rPr>
        <sz val="12"/>
        <color indexed="8"/>
        <rFont val="바탕"/>
        <family val="1"/>
        <charset val="129"/>
      </rPr>
      <t xml:space="preserve"> “공사비“라 함은 건축주의 공사비 총예정금액(자재대 포함)중 용지비, 보상비, 법률수속비 및 부가가치세를 제외한 일체의 금액을 말한다.</t>
    </r>
    <phoneticPr fontId="2" type="noConversion"/>
  </si>
  <si>
    <t xml:space="preserve">7. 예산과목 : </t>
    <phoneticPr fontId="2" type="noConversion"/>
  </si>
  <si>
    <t>5. 용역비 산출</t>
    <phoneticPr fontId="2" type="noConversion"/>
  </si>
  <si>
    <t>10억원 이하</t>
  </si>
  <si>
    <t>20억원 이하</t>
  </si>
  <si>
    <t>30억원 이하</t>
  </si>
  <si>
    <t>50억원 이하</t>
  </si>
  <si>
    <t>100억원 이하</t>
  </si>
  <si>
    <t>200억원 이하</t>
  </si>
  <si>
    <t>300억원 이하</t>
  </si>
  <si>
    <t>500억원 이하</t>
  </si>
  <si>
    <t>1,000억원 이하</t>
  </si>
  <si>
    <t>2. 용 역 량 :</t>
    <phoneticPr fontId="2" type="noConversion"/>
  </si>
  <si>
    <t>ㅇ 용역대가</t>
    <phoneticPr fontId="2" type="noConversion"/>
  </si>
  <si>
    <t>1단계 공제료</t>
    <phoneticPr fontId="2" type="noConversion"/>
  </si>
  <si>
    <t>가.</t>
    <phoneticPr fontId="2" type="noConversion"/>
  </si>
  <si>
    <t>나.</t>
    <phoneticPr fontId="2" type="noConversion"/>
  </si>
  <si>
    <t>2단계 공제료</t>
    <phoneticPr fontId="2" type="noConversion"/>
  </si>
  <si>
    <t>ㅇ 산출용역비</t>
    <phoneticPr fontId="2" type="noConversion"/>
  </si>
  <si>
    <t>* 엔지니어링산업진흥법 제31조 및 동법 시행령 제42조 적용하여 손해배상보험및공제가입료 반영</t>
    <phoneticPr fontId="2" type="noConversion"/>
  </si>
  <si>
    <t>ㅇ 손해배상보험및공제가입료(가+나)</t>
    <phoneticPr fontId="2" type="noConversion"/>
  </si>
  <si>
    <t>식</t>
    <phoneticPr fontId="2" type="noConversion"/>
  </si>
  <si>
    <t>(천원미만 절사)</t>
    <phoneticPr fontId="2" type="noConversion"/>
  </si>
  <si>
    <t>감리용역 예정금액 산출내역서</t>
    <phoneticPr fontId="2" type="noConversion"/>
  </si>
  <si>
    <t>조성사업</t>
    <phoneticPr fontId="2" type="noConversion"/>
  </si>
  <si>
    <t>개소</t>
    <phoneticPr fontId="2" type="noConversion"/>
  </si>
  <si>
    <t>총사업비
(도급+관급)</t>
    <phoneticPr fontId="2" type="noConversion"/>
  </si>
  <si>
    <t>순공사비
(총원가+자재)</t>
    <phoneticPr fontId="2" type="noConversion"/>
  </si>
  <si>
    <t>감리용역비
산출금액</t>
    <phoneticPr fontId="2" type="noConversion"/>
  </si>
  <si>
    <t>다. 공사감리</t>
    <phoneticPr fontId="2" type="noConversion"/>
  </si>
  <si>
    <t>요율(%)</t>
  </si>
  <si>
    <t>5천만원 이하</t>
  </si>
  <si>
    <t>1억원 이하</t>
  </si>
  <si>
    <t>2억원 이하</t>
  </si>
  <si>
    <t>3억원 이하</t>
  </si>
  <si>
    <t>5억원 이하</t>
  </si>
  <si>
    <t>2,000억원 이하</t>
  </si>
  <si>
    <t>3,000억원 이하</t>
  </si>
  <si>
    <t>5,000억원 이하</t>
  </si>
  <si>
    <t>5,000억원 초과</t>
  </si>
  <si>
    <r>
      <t>3.4816X</t>
    </r>
    <r>
      <rPr>
        <vertAlign val="superscript"/>
        <sz val="11"/>
        <color indexed="8"/>
        <rFont val="돋움"/>
        <family val="3"/>
        <charset val="129"/>
      </rPr>
      <t>-0.0386</t>
    </r>
    <r>
      <rPr>
        <sz val="11"/>
        <color indexed="8"/>
        <rFont val="돋움"/>
        <family val="3"/>
        <charset val="129"/>
      </rPr>
      <t xml:space="preserve"> - 0.00084</t>
    </r>
  </si>
  <si>
    <t>※ 엔지니어링사업대가 기준 제3조제3항에 의거 부가가치세를 제외한 공사비</t>
    <phoneticPr fontId="2" type="noConversion"/>
  </si>
  <si>
    <t>+</t>
    <phoneticPr fontId="2" type="noConversion"/>
  </si>
  <si>
    <t>Y</t>
    <phoneticPr fontId="2" type="noConversion"/>
  </si>
  <si>
    <r>
      <t>Y</t>
    </r>
    <r>
      <rPr>
        <sz val="6"/>
        <rFont val="돋움"/>
        <family val="3"/>
        <charset val="129"/>
      </rPr>
      <t>1</t>
    </r>
    <phoneticPr fontId="2" type="noConversion"/>
  </si>
  <si>
    <t>X</t>
    <phoneticPr fontId="2" type="noConversion"/>
  </si>
  <si>
    <r>
      <t>X</t>
    </r>
    <r>
      <rPr>
        <sz val="6"/>
        <rFont val="돋움"/>
        <family val="3"/>
        <charset val="129"/>
      </rPr>
      <t>2</t>
    </r>
    <phoneticPr fontId="2" type="noConversion"/>
  </si>
  <si>
    <t>)  (</t>
    <phoneticPr fontId="2" type="noConversion"/>
  </si>
  <si>
    <r>
      <t>Y</t>
    </r>
    <r>
      <rPr>
        <sz val="6"/>
        <rFont val="돋움"/>
        <family val="3"/>
        <charset val="129"/>
      </rPr>
      <t>2</t>
    </r>
    <phoneticPr fontId="2" type="noConversion"/>
  </si>
  <si>
    <r>
      <t>X</t>
    </r>
    <r>
      <rPr>
        <sz val="6"/>
        <rFont val="돋움"/>
        <family val="3"/>
        <charset val="129"/>
      </rPr>
      <t>1</t>
    </r>
    <phoneticPr fontId="2" type="noConversion"/>
  </si>
  <si>
    <t>(당해공사금액)</t>
    <phoneticPr fontId="2" type="noConversion"/>
  </si>
  <si>
    <t>(당해공사요율)</t>
    <phoneticPr fontId="2" type="noConversion"/>
  </si>
  <si>
    <t>(큰금액)</t>
    <phoneticPr fontId="2" type="noConversion"/>
  </si>
  <si>
    <t>(작은금액요율)</t>
    <phoneticPr fontId="2" type="noConversion"/>
  </si>
  <si>
    <t>(작은금액)</t>
    <phoneticPr fontId="2" type="noConversion"/>
  </si>
  <si>
    <t>(큰금액요율)</t>
    <phoneticPr fontId="2" type="noConversion"/>
  </si>
  <si>
    <t>(소수점 셋째자리이하 절삭)</t>
    <phoneticPr fontId="2" type="noConversion"/>
  </si>
  <si>
    <t xml:space="preserve">  *제13조 및 제19조 따라 산정된 건설부문의 공사감리 요율 적용</t>
    <phoneticPr fontId="2" type="noConversion"/>
  </si>
  <si>
    <t>구  분</t>
    <phoneticPr fontId="2" type="noConversion"/>
  </si>
  <si>
    <t>요율</t>
    <phoneticPr fontId="2" type="noConversion"/>
  </si>
  <si>
    <t>합계</t>
    <phoneticPr fontId="2" type="noConversion"/>
  </si>
  <si>
    <t>ㅇ 산출식 : 공사비가 중간에 있을때 요율은 직선보간법에 따라 산출(제19조)</t>
    <phoneticPr fontId="2" type="noConversion"/>
  </si>
  <si>
    <t>x</t>
  </si>
  <si>
    <t xml:space="preserve">ㅇ 부가가치세 </t>
    <phoneticPr fontId="2" type="noConversion"/>
  </si>
  <si>
    <t>6. 용역비 대가</t>
    <phoneticPr fontId="2" type="noConversion"/>
  </si>
  <si>
    <t>사업량
(식)</t>
    <phoneticPr fontId="2" type="noConversion"/>
  </si>
  <si>
    <t>ㅇ 근 거 : 엔지니어링 사업대가의 기준 [산업통상자원부고시 제2021-137호, 2021. 7.29]</t>
    <phoneticPr fontId="2" type="noConversion"/>
  </si>
  <si>
    <t>엔지니어링 사업대가의 기준[산업통상자원부고시 제2021-137호,2021.7.29]</t>
    <phoneticPr fontId="2" type="noConversion"/>
  </si>
  <si>
    <t xml:space="preserve">:   </t>
    <phoneticPr fontId="2" type="noConversion"/>
  </si>
  <si>
    <t>원</t>
    <phoneticPr fontId="2" type="noConversion"/>
  </si>
  <si>
    <t xml:space="preserve">용역비 대가 : </t>
    <phoneticPr fontId="2" type="noConversion"/>
  </si>
  <si>
    <t>1건</t>
    <phoneticPr fontId="2" type="noConversion"/>
  </si>
  <si>
    <t>출처: 엔지니어링공제조합</t>
    <phoneticPr fontId="2" type="noConversion"/>
  </si>
  <si>
    <t>도급</t>
    <phoneticPr fontId="2" type="noConversion"/>
  </si>
  <si>
    <t>관급</t>
    <phoneticPr fontId="2" type="noConversion"/>
  </si>
  <si>
    <t>총원가</t>
    <phoneticPr fontId="2" type="noConversion"/>
  </si>
  <si>
    <t>자재</t>
    <phoneticPr fontId="2" type="noConversion"/>
  </si>
  <si>
    <t>조달수수료</t>
    <phoneticPr fontId="2" type="noConversion"/>
  </si>
  <si>
    <t>공제금액
(부가세+수수료)</t>
    <phoneticPr fontId="2" type="noConversion"/>
  </si>
  <si>
    <t>부가가치세</t>
    <phoneticPr fontId="2" type="noConversion"/>
  </si>
  <si>
    <t>2026년 춘향골유아숲체험원 안전정비사업 감리용역 세부내역</t>
    <phoneticPr fontId="2" type="noConversion"/>
  </si>
  <si>
    <t>전북특별자치도 춘향골 유아숲체험원 안전정비사업 감리용역</t>
    <phoneticPr fontId="2" type="noConversion"/>
  </si>
  <si>
    <t>* 감리비 예산 부족으로 요율 변경하여 추진</t>
    <phoneticPr fontId="2" type="noConversion"/>
  </si>
  <si>
    <t>2026년 춘향골 유아숲체험원 안전정비사업 감리용역</t>
    <phoneticPr fontId="2" type="noConversion"/>
  </si>
  <si>
    <t>7. 예산과목 : 1743-302-420-04(산림교육치유활성화)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</si>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</sst>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_-* #,##0.00_-;\-* #,##0.00_-;_-* &quot;-&quot;_-;_-@_-"/>
    <numFmt numFmtId="178" formatCode="_-* #,##0.0000_-;\-* #,##0.0000_-;_-* &quot;-&quot;_-;_-@_-"/>
    <numFmt numFmtId="179" formatCode="0.00_ "/>
    <numFmt numFmtId="180" formatCode="_-* #,##0.000_-;\-* #,##0.000_-;_-* &quot;-&quot;??_-;_-@_-"/>
    <numFmt numFmtId="181" formatCode="_-* #,##0_-;\-* #,##0_-;_-* &quot;-&quot;??_-;_-@_-"/>
    <numFmt numFmtId="182" formatCode="#,###\ &quot;이하&quot;"/>
    <numFmt numFmtId="183" formatCode="#,##0.0###"/>
    <numFmt numFmtId="184" formatCode="#,##0.00\ \ "/>
    <numFmt numFmtId="185" formatCode="[DBNum4][$-412]General"/>
  </numFmts>
  <fonts count="5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8"/>
      <name val="한양신명조,한컴돋움"/>
      <family val="3"/>
      <charset val="129"/>
    </font>
    <font>
      <sz val="13"/>
      <color indexed="8"/>
      <name val="한양신명조,한컴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sz val="11"/>
      <name val="바탕체"/>
      <family val="1"/>
      <charset val="129"/>
    </font>
    <font>
      <u/>
      <sz val="11"/>
      <name val="바탕체"/>
      <family val="1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u/>
      <sz val="20"/>
      <name val="HY헤드라인M"/>
      <family val="1"/>
      <charset val="129"/>
    </font>
    <font>
      <sz val="10.3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한양중고딕,한컴돋움"/>
      <family val="3"/>
      <charset val="129"/>
    </font>
    <font>
      <sz val="12"/>
      <color indexed="8"/>
      <name val="한양중고딕,한컴돋움"/>
      <family val="3"/>
      <charset val="129"/>
    </font>
    <font>
      <sz val="10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sz val="11"/>
      <color indexed="8"/>
      <name val="돋움"/>
      <family val="3"/>
      <charset val="129"/>
    </font>
    <font>
      <b/>
      <sz val="20"/>
      <name val="HY헤드라인M"/>
      <family val="1"/>
      <charset val="129"/>
    </font>
    <font>
      <sz val="12"/>
      <color indexed="8"/>
      <name val="돋움"/>
      <family val="3"/>
      <charset val="129"/>
    </font>
    <font>
      <sz val="20"/>
      <name val="HY헤드라인M"/>
      <family val="1"/>
      <charset val="129"/>
    </font>
    <font>
      <vertAlign val="superscript"/>
      <sz val="11"/>
      <color indexed="8"/>
      <name val="돋움"/>
      <family val="3"/>
      <charset val="129"/>
    </font>
    <font>
      <sz val="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3.75"/>
      <color rgb="FF151594"/>
      <name val="Tahoma"/>
      <family val="2"/>
    </font>
    <font>
      <sz val="12.1"/>
      <color rgb="FF444444"/>
      <name val="Tahoma"/>
      <family val="2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theme="1"/>
      <name val="굴림"/>
      <family val="3"/>
      <charset val="129"/>
    </font>
    <font>
      <b/>
      <sz val="11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8"/>
      <color rgb="FF000000"/>
      <name val="한양신명조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굴림"/>
      <family val="3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rgb="FF16009C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FF6E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/>
  </cellStyleXfs>
  <cellXfs count="348">
    <xf numFmtId="0" fontId="0" fillId="0" borderId="0" xfId="0">
      <alignment vertical="center"/>
    </xf>
    <xf numFmtId="41" fontId="0" fillId="0" borderId="0" xfId="2" applyFo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41" fontId="1" fillId="0" borderId="0" xfId="2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>
      <alignment vertical="center"/>
    </xf>
    <xf numFmtId="41" fontId="1" fillId="0" borderId="0" xfId="2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inden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177" fontId="1" fillId="0" borderId="0" xfId="2" applyNumberFormat="1" applyFont="1" applyFill="1" applyAlignment="1">
      <alignment horizontal="center" vertical="center"/>
    </xf>
    <xf numFmtId="43" fontId="1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10" fontId="1" fillId="0" borderId="0" xfId="1" applyNumberFormat="1" applyFont="1" applyAlignment="1">
      <alignment vertical="center"/>
    </xf>
    <xf numFmtId="41" fontId="1" fillId="0" borderId="0" xfId="2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1" fillId="0" borderId="0" xfId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9" fontId="1" fillId="0" borderId="0" xfId="1" applyFont="1" applyAlignment="1">
      <alignment vertical="center"/>
    </xf>
    <xf numFmtId="41" fontId="1" fillId="0" borderId="0" xfId="2" applyFont="1" applyAlignment="1">
      <alignment vertical="center"/>
    </xf>
    <xf numFmtId="0" fontId="1" fillId="0" borderId="0" xfId="0" quotePrefix="1" applyFont="1" applyAlignment="1">
      <alignment horizontal="center" vertical="center"/>
    </xf>
    <xf numFmtId="0" fontId="0" fillId="0" borderId="0" xfId="0" applyAlignment="1">
      <alignment horizontal="left" vertical="center"/>
    </xf>
    <xf numFmtId="41" fontId="1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horizontal="center" vertical="center"/>
    </xf>
    <xf numFmtId="41" fontId="1" fillId="0" borderId="0" xfId="2" quotePrefix="1" applyFont="1" applyFill="1" applyAlignment="1">
      <alignment horizontal="center" vertical="center"/>
    </xf>
    <xf numFmtId="0" fontId="0" fillId="0" borderId="0" xfId="0" applyAlignment="1">
      <alignment vertical="center"/>
    </xf>
    <xf numFmtId="41" fontId="1" fillId="0" borderId="0" xfId="2" applyAlignment="1">
      <alignment vertical="center"/>
    </xf>
    <xf numFmtId="176" fontId="1" fillId="0" borderId="0" xfId="2" applyNumberFormat="1" applyAlignment="1">
      <alignment vertical="center"/>
    </xf>
    <xf numFmtId="10" fontId="1" fillId="0" borderId="0" xfId="1" applyNumberFormat="1" applyAlignment="1">
      <alignment vertical="center"/>
    </xf>
    <xf numFmtId="41" fontId="1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vertical="center" shrinkToFit="1"/>
    </xf>
    <xf numFmtId="0" fontId="1" fillId="0" borderId="0" xfId="0" applyFont="1" applyFill="1" applyAlignment="1">
      <alignment horizontal="right" vertical="center" shrinkToFit="1"/>
    </xf>
    <xf numFmtId="0" fontId="1" fillId="0" borderId="0" xfId="0" quotePrefix="1" applyFont="1" applyFill="1" applyAlignment="1">
      <alignment horizontal="center" vertical="center" shrinkToFit="1"/>
    </xf>
    <xf numFmtId="41" fontId="1" fillId="0" borderId="2" xfId="2" applyFont="1" applyFill="1" applyBorder="1" applyAlignment="1">
      <alignment vertical="center" shrinkToFit="1"/>
    </xf>
    <xf numFmtId="0" fontId="1" fillId="0" borderId="0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0" xfId="0" applyFill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righ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 vertical="top" wrapText="1"/>
    </xf>
    <xf numFmtId="0" fontId="4" fillId="3" borderId="5" xfId="0" applyFont="1" applyFill="1" applyBorder="1" applyAlignment="1">
      <alignment horizontal="righ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right" vertical="top" wrapText="1"/>
    </xf>
    <xf numFmtId="0" fontId="5" fillId="0" borderId="0" xfId="0" applyFont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right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justify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right" vertical="center" wrapText="1"/>
    </xf>
    <xf numFmtId="0" fontId="16" fillId="0" borderId="26" xfId="0" applyFont="1" applyBorder="1" applyAlignment="1">
      <alignment horizontal="right" vertical="center" wrapText="1"/>
    </xf>
    <xf numFmtId="0" fontId="16" fillId="0" borderId="9" xfId="0" applyFont="1" applyBorder="1" applyAlignment="1">
      <alignment horizontal="right" vertical="center" wrapText="1"/>
    </xf>
    <xf numFmtId="0" fontId="16" fillId="0" borderId="27" xfId="0" applyFont="1" applyBorder="1" applyAlignment="1">
      <alignment horizontal="right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shrinkToFit="1"/>
    </xf>
    <xf numFmtId="0" fontId="13" fillId="0" borderId="0" xfId="0" applyFont="1" applyFill="1" applyAlignment="1">
      <alignment vertical="center" shrinkToFit="1"/>
    </xf>
    <xf numFmtId="0" fontId="13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10" fillId="0" borderId="0" xfId="0" applyFont="1">
      <alignment vertical="center"/>
    </xf>
    <xf numFmtId="41" fontId="24" fillId="0" borderId="0" xfId="2" applyNumberFormat="1" applyFont="1" applyAlignment="1">
      <alignment vertical="center"/>
    </xf>
    <xf numFmtId="0" fontId="29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NumberFormat="1" applyFill="1">
      <alignment vertical="center"/>
    </xf>
    <xf numFmtId="0" fontId="13" fillId="0" borderId="0" xfId="0" applyNumberFormat="1" applyFont="1">
      <alignment vertical="center"/>
    </xf>
    <xf numFmtId="0" fontId="5" fillId="0" borderId="0" xfId="0" applyNumberFormat="1" applyFont="1">
      <alignment vertical="center"/>
    </xf>
    <xf numFmtId="41" fontId="5" fillId="0" borderId="0" xfId="0" applyNumberFormat="1" applyFont="1" applyAlignment="1">
      <alignment horizontal="right" vertical="center"/>
    </xf>
    <xf numFmtId="41" fontId="5" fillId="0" borderId="0" xfId="0" applyNumberFormat="1" applyFont="1" applyAlignment="1">
      <alignment vertical="center"/>
    </xf>
    <xf numFmtId="41" fontId="5" fillId="0" borderId="0" xfId="0" applyNumberFormat="1" applyFont="1" applyAlignment="1">
      <alignment horizontal="center" vertical="center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 applyAlignment="1">
      <alignment horizontal="left" vertical="center" indent="2"/>
    </xf>
    <xf numFmtId="0" fontId="32" fillId="0" borderId="0" xfId="0" applyFont="1" applyAlignment="1">
      <alignment horizontal="left" vertical="center" indent="3"/>
    </xf>
    <xf numFmtId="0" fontId="22" fillId="0" borderId="0" xfId="0" applyNumberFormat="1" applyFont="1" applyAlignment="1">
      <alignment horizontal="left" vertical="center"/>
    </xf>
    <xf numFmtId="41" fontId="22" fillId="0" borderId="0" xfId="2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41" fontId="0" fillId="0" borderId="0" xfId="0" applyNumberFormat="1" applyFont="1" applyAlignment="1">
      <alignment horizontal="left" vertical="center"/>
    </xf>
    <xf numFmtId="0" fontId="0" fillId="0" borderId="0" xfId="0" applyFill="1" applyAlignment="1"/>
    <xf numFmtId="0" fontId="33" fillId="5" borderId="31" xfId="0" applyFont="1" applyFill="1" applyBorder="1" applyAlignment="1">
      <alignment horizontal="center" vertical="center" wrapText="1"/>
    </xf>
    <xf numFmtId="0" fontId="33" fillId="5" borderId="32" xfId="0" applyFont="1" applyFill="1" applyBorder="1" applyAlignment="1">
      <alignment horizontal="center" vertical="center" wrapText="1"/>
    </xf>
    <xf numFmtId="0" fontId="34" fillId="5" borderId="32" xfId="0" applyFont="1" applyFill="1" applyBorder="1" applyAlignment="1">
      <alignment horizontal="center" vertical="center" wrapText="1"/>
    </xf>
    <xf numFmtId="41" fontId="33" fillId="5" borderId="33" xfId="0" applyNumberFormat="1" applyFont="1" applyFill="1" applyBorder="1" applyAlignment="1">
      <alignment horizontal="center" vertical="center" wrapText="1"/>
    </xf>
    <xf numFmtId="0" fontId="35" fillId="0" borderId="67" xfId="0" applyFont="1" applyBorder="1" applyAlignment="1">
      <alignment horizontal="center" vertical="center" wrapText="1"/>
    </xf>
    <xf numFmtId="0" fontId="35" fillId="0" borderId="68" xfId="0" applyFont="1" applyBorder="1" applyAlignment="1">
      <alignment horizontal="right" vertical="center" wrapText="1"/>
    </xf>
    <xf numFmtId="0" fontId="36" fillId="0" borderId="68" xfId="0" applyFont="1" applyBorder="1" applyAlignment="1">
      <alignment horizontal="center" vertical="center" wrapText="1"/>
    </xf>
    <xf numFmtId="0" fontId="35" fillId="0" borderId="69" xfId="0" applyFont="1" applyBorder="1" applyAlignment="1">
      <alignment horizontal="right" vertical="center" wrapText="1"/>
    </xf>
    <xf numFmtId="0" fontId="36" fillId="0" borderId="69" xfId="0" applyFont="1" applyBorder="1" applyAlignment="1">
      <alignment horizontal="center" vertical="center" wrapText="1"/>
    </xf>
    <xf numFmtId="0" fontId="35" fillId="0" borderId="70" xfId="0" applyFont="1" applyBorder="1" applyAlignment="1">
      <alignment horizontal="right" vertical="center" wrapText="1"/>
    </xf>
    <xf numFmtId="0" fontId="36" fillId="0" borderId="70" xfId="0" applyFont="1" applyBorder="1" applyAlignment="1">
      <alignment horizontal="center" vertical="center" wrapText="1"/>
    </xf>
    <xf numFmtId="0" fontId="35" fillId="0" borderId="67" xfId="0" applyFont="1" applyBorder="1" applyAlignment="1">
      <alignment horizontal="right" vertical="center" wrapText="1"/>
    </xf>
    <xf numFmtId="0" fontId="36" fillId="0" borderId="67" xfId="0" applyFont="1" applyBorder="1" applyAlignment="1">
      <alignment horizontal="center" vertical="center" wrapText="1"/>
    </xf>
    <xf numFmtId="0" fontId="35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right" vertical="center" wrapText="1"/>
    </xf>
    <xf numFmtId="0" fontId="36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41" fontId="0" fillId="0" borderId="0" xfId="0" applyNumberFormat="1" applyFill="1" applyBorder="1" applyAlignment="1">
      <alignment horizontal="center" vertical="center"/>
    </xf>
    <xf numFmtId="0" fontId="1" fillId="0" borderId="0" xfId="6" applyBorder="1" applyAlignment="1">
      <alignment vertical="center"/>
    </xf>
    <xf numFmtId="3" fontId="1" fillId="0" borderId="0" xfId="6" applyNumberFormat="1" applyBorder="1" applyAlignment="1">
      <alignment horizontal="center" vertical="center"/>
    </xf>
    <xf numFmtId="0" fontId="1" fillId="0" borderId="0" xfId="6" applyBorder="1" applyAlignment="1">
      <alignment horizontal="center" vertical="center"/>
    </xf>
    <xf numFmtId="0" fontId="1" fillId="0" borderId="0" xfId="6" applyFont="1" applyBorder="1" applyAlignment="1">
      <alignment vertical="center"/>
    </xf>
    <xf numFmtId="0" fontId="1" fillId="0" borderId="1" xfId="6" applyBorder="1" applyAlignment="1">
      <alignment horizontal="center" vertical="center"/>
    </xf>
    <xf numFmtId="4" fontId="1" fillId="0" borderId="0" xfId="6" applyNumberFormat="1" applyBorder="1" applyAlignment="1">
      <alignment vertical="center"/>
    </xf>
    <xf numFmtId="3" fontId="1" fillId="4" borderId="0" xfId="6" applyNumberFormat="1" applyFill="1" applyBorder="1" applyAlignment="1">
      <alignment vertical="center"/>
    </xf>
    <xf numFmtId="4" fontId="1" fillId="0" borderId="0" xfId="6" applyNumberFormat="1" applyBorder="1" applyAlignment="1">
      <alignment horizontal="center" vertical="center"/>
    </xf>
    <xf numFmtId="4" fontId="1" fillId="0" borderId="1" xfId="6" applyNumberFormat="1" applyBorder="1" applyAlignment="1">
      <alignment horizontal="center" vertical="center"/>
    </xf>
    <xf numFmtId="184" fontId="1" fillId="0" borderId="0" xfId="6" applyNumberFormat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1" fillId="0" borderId="0" xfId="6" applyBorder="1" applyAlignment="1">
      <alignment horizontal="left" vertical="center"/>
    </xf>
    <xf numFmtId="0" fontId="10" fillId="0" borderId="0" xfId="0" applyFont="1" applyAlignment="1"/>
    <xf numFmtId="0" fontId="10" fillId="0" borderId="0" xfId="0" applyFont="1" applyFill="1" applyAlignment="1"/>
    <xf numFmtId="0" fontId="2" fillId="0" borderId="0" xfId="0" applyFont="1" applyAlignment="1">
      <alignment horizontal="right" vertical="center"/>
    </xf>
    <xf numFmtId="0" fontId="37" fillId="0" borderId="34" xfId="3" applyFont="1" applyFill="1" applyBorder="1" applyAlignment="1">
      <alignment horizontal="center" vertical="center"/>
    </xf>
    <xf numFmtId="3" fontId="34" fillId="0" borderId="35" xfId="0" applyNumberFormat="1" applyFont="1" applyFill="1" applyBorder="1" applyAlignment="1">
      <alignment vertical="center" wrapText="1"/>
    </xf>
    <xf numFmtId="41" fontId="6" fillId="0" borderId="0" xfId="2" applyFont="1" applyFill="1" applyAlignment="1">
      <alignment vertical="center"/>
    </xf>
    <xf numFmtId="0" fontId="6" fillId="0" borderId="69" xfId="0" applyFont="1" applyBorder="1" applyAlignment="1">
      <alignment horizontal="right" vertical="center" wrapText="1"/>
    </xf>
    <xf numFmtId="0" fontId="0" fillId="0" borderId="69" xfId="0" applyFont="1" applyBorder="1" applyAlignment="1">
      <alignment horizontal="center" vertical="center" wrapText="1"/>
    </xf>
    <xf numFmtId="0" fontId="6" fillId="6" borderId="0" xfId="0" applyFont="1" applyFill="1" applyAlignment="1">
      <alignment vertical="center"/>
    </xf>
    <xf numFmtId="0" fontId="6" fillId="0" borderId="68" xfId="0" applyFont="1" applyBorder="1" applyAlignment="1">
      <alignment horizontal="right" vertical="center" wrapText="1"/>
    </xf>
    <xf numFmtId="0" fontId="0" fillId="0" borderId="68" xfId="0" applyFont="1" applyBorder="1" applyAlignment="1">
      <alignment horizontal="center" vertical="center" wrapText="1"/>
    </xf>
    <xf numFmtId="0" fontId="39" fillId="7" borderId="0" xfId="0" applyFont="1" applyFill="1" applyAlignment="1">
      <alignment vertical="center" shrinkToFit="1"/>
    </xf>
    <xf numFmtId="41" fontId="40" fillId="0" borderId="36" xfId="2" applyFont="1" applyFill="1" applyBorder="1" applyAlignment="1">
      <alignment horizontal="center" vertical="center"/>
    </xf>
    <xf numFmtId="185" fontId="40" fillId="0" borderId="36" xfId="2" applyNumberFormat="1" applyFont="1" applyFill="1" applyBorder="1" applyAlignment="1">
      <alignment horizontal="center" vertical="center"/>
    </xf>
    <xf numFmtId="0" fontId="6" fillId="0" borderId="70" xfId="0" applyFont="1" applyBorder="1" applyAlignment="1">
      <alignment horizontal="right" vertical="center" wrapText="1"/>
    </xf>
    <xf numFmtId="0" fontId="0" fillId="0" borderId="70" xfId="0" applyFont="1" applyBorder="1" applyAlignment="1">
      <alignment horizontal="center" vertical="center" wrapText="1"/>
    </xf>
    <xf numFmtId="0" fontId="0" fillId="0" borderId="0" xfId="0" applyAlignment="1"/>
    <xf numFmtId="0" fontId="34" fillId="5" borderId="35" xfId="0" applyFont="1" applyFill="1" applyBorder="1" applyAlignment="1">
      <alignment horizontal="center" vertical="center" wrapText="1"/>
    </xf>
    <xf numFmtId="0" fontId="27" fillId="0" borderId="0" xfId="0" applyFont="1">
      <alignment vertical="center"/>
    </xf>
    <xf numFmtId="0" fontId="0" fillId="0" borderId="0" xfId="0" applyAlignment="1"/>
    <xf numFmtId="0" fontId="42" fillId="5" borderId="35" xfId="0" applyFont="1" applyFill="1" applyBorder="1" applyAlignment="1">
      <alignment horizontal="center" vertical="center" wrapText="1"/>
    </xf>
    <xf numFmtId="0" fontId="43" fillId="0" borderId="35" xfId="5" applyFont="1" applyFill="1" applyBorder="1" applyAlignment="1">
      <alignment horizontal="center" vertical="center" wrapText="1"/>
    </xf>
    <xf numFmtId="3" fontId="44" fillId="0" borderId="35" xfId="0" applyNumberFormat="1" applyFont="1" applyFill="1" applyBorder="1" applyAlignment="1">
      <alignment vertical="center" wrapText="1"/>
    </xf>
    <xf numFmtId="41" fontId="44" fillId="0" borderId="35" xfId="2" applyFont="1" applyFill="1" applyBorder="1" applyAlignment="1">
      <alignment vertical="center" wrapText="1"/>
    </xf>
    <xf numFmtId="41" fontId="10" fillId="0" borderId="0" xfId="2" applyFont="1" applyAlignment="1"/>
    <xf numFmtId="41" fontId="10" fillId="0" borderId="0" xfId="0" applyNumberFormat="1" applyFont="1" applyAlignment="1"/>
    <xf numFmtId="41" fontId="7" fillId="0" borderId="0" xfId="2" applyFont="1">
      <alignment vertical="center"/>
    </xf>
    <xf numFmtId="41" fontId="10" fillId="0" borderId="0" xfId="0" applyNumberFormat="1" applyFont="1">
      <alignment vertical="center"/>
    </xf>
    <xf numFmtId="0" fontId="48" fillId="0" borderId="69" xfId="0" applyFont="1" applyBorder="1" applyAlignment="1">
      <alignment horizontal="right" vertical="center" wrapText="1"/>
    </xf>
    <xf numFmtId="0" fontId="49" fillId="0" borderId="69" xfId="0" applyFont="1" applyBorder="1" applyAlignment="1">
      <alignment horizontal="center" vertical="center" wrapText="1"/>
    </xf>
    <xf numFmtId="0" fontId="38" fillId="0" borderId="68" xfId="0" applyFont="1" applyBorder="1" applyAlignment="1">
      <alignment horizontal="right" vertical="center" wrapText="1"/>
    </xf>
    <xf numFmtId="0" fontId="30" fillId="0" borderId="68" xfId="0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0" fillId="0" borderId="0" xfId="0" applyAlignment="1"/>
    <xf numFmtId="0" fontId="34" fillId="5" borderId="37" xfId="0" applyFont="1" applyFill="1" applyBorder="1" applyAlignment="1">
      <alignment horizontal="center" vertical="center" wrapText="1"/>
    </xf>
    <xf numFmtId="0" fontId="34" fillId="5" borderId="38" xfId="0" applyFont="1" applyFill="1" applyBorder="1" applyAlignment="1">
      <alignment horizontal="center" vertical="center" wrapText="1"/>
    </xf>
    <xf numFmtId="0" fontId="34" fillId="5" borderId="39" xfId="0" applyFont="1" applyFill="1" applyBorder="1" applyAlignment="1">
      <alignment horizontal="center" vertical="center" wrapText="1"/>
    </xf>
    <xf numFmtId="0" fontId="34" fillId="5" borderId="35" xfId="0" applyFont="1" applyFill="1" applyBorder="1" applyAlignment="1">
      <alignment horizontal="center" vertical="center" wrapText="1"/>
    </xf>
    <xf numFmtId="0" fontId="34" fillId="5" borderId="40" xfId="0" applyFont="1" applyFill="1" applyBorder="1" applyAlignment="1">
      <alignment horizontal="center" vertical="center" wrapText="1"/>
    </xf>
    <xf numFmtId="0" fontId="34" fillId="5" borderId="41" xfId="0" applyFont="1" applyFill="1" applyBorder="1" applyAlignment="1">
      <alignment horizontal="center" vertical="center" wrapText="1"/>
    </xf>
    <xf numFmtId="0" fontId="34" fillId="5" borderId="71" xfId="0" applyFont="1" applyFill="1" applyBorder="1" applyAlignment="1">
      <alignment horizontal="center" vertical="center" wrapText="1"/>
    </xf>
    <xf numFmtId="0" fontId="34" fillId="5" borderId="72" xfId="0" applyFont="1" applyFill="1" applyBorder="1" applyAlignment="1">
      <alignment horizontal="center" vertical="center" wrapText="1"/>
    </xf>
    <xf numFmtId="43" fontId="5" fillId="0" borderId="0" xfId="0" applyNumberFormat="1" applyFont="1" applyAlignment="1">
      <alignment horizontal="center" vertical="center"/>
    </xf>
    <xf numFmtId="0" fontId="41" fillId="0" borderId="0" xfId="0" applyFont="1" applyBorder="1" applyAlignment="1">
      <alignment horizontal="center" vertical="center" wrapText="1"/>
    </xf>
    <xf numFmtId="41" fontId="5" fillId="0" borderId="0" xfId="2" applyFont="1" applyAlignment="1">
      <alignment horizontal="left" vertical="center"/>
    </xf>
    <xf numFmtId="41" fontId="5" fillId="0" borderId="0" xfId="0" applyNumberFormat="1" applyFont="1" applyAlignment="1">
      <alignment horizontal="center" vertical="center"/>
    </xf>
    <xf numFmtId="41" fontId="5" fillId="0" borderId="0" xfId="2" applyFont="1" applyAlignment="1">
      <alignment horizontal="center" vertical="center"/>
    </xf>
    <xf numFmtId="43" fontId="5" fillId="0" borderId="0" xfId="2" applyNumberFormat="1" applyFont="1" applyAlignment="1">
      <alignment horizontal="center" vertical="center" shrinkToFit="1"/>
    </xf>
    <xf numFmtId="41" fontId="5" fillId="0" borderId="0" xfId="2" applyFont="1" applyAlignment="1">
      <alignment horizontal="center" vertical="center" shrinkToFit="1"/>
    </xf>
    <xf numFmtId="41" fontId="5" fillId="0" borderId="0" xfId="0" applyNumberFormat="1" applyFont="1" applyAlignment="1">
      <alignment horizontal="right" vertical="center"/>
    </xf>
    <xf numFmtId="43" fontId="5" fillId="0" borderId="0" xfId="1" applyNumberFormat="1" applyFont="1" applyAlignment="1">
      <alignment horizontal="center" vertical="center"/>
    </xf>
    <xf numFmtId="41" fontId="5" fillId="0" borderId="0" xfId="0" applyNumberFormat="1" applyFont="1" applyAlignment="1">
      <alignment horizontal="center" vertical="center" shrinkToFit="1"/>
    </xf>
    <xf numFmtId="180" fontId="5" fillId="0" borderId="0" xfId="0" applyNumberFormat="1" applyFont="1" applyAlignment="1">
      <alignment horizontal="center" vertical="center" shrinkToFit="1"/>
    </xf>
    <xf numFmtId="0" fontId="1" fillId="0" borderId="0" xfId="6" applyBorder="1" applyAlignment="1">
      <alignment horizontal="center" vertical="center"/>
    </xf>
    <xf numFmtId="183" fontId="1" fillId="0" borderId="0" xfId="6" applyNumberFormat="1" applyBorder="1" applyAlignment="1">
      <alignment horizontal="center" vertical="center"/>
    </xf>
    <xf numFmtId="183" fontId="6" fillId="0" borderId="0" xfId="6" applyNumberFormat="1" applyFont="1" applyBorder="1" applyAlignment="1">
      <alignment horizontal="center" vertical="center"/>
    </xf>
    <xf numFmtId="41" fontId="6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center" vertical="center" shrinkToFit="1"/>
    </xf>
    <xf numFmtId="3" fontId="1" fillId="0" borderId="0" xfId="6" applyNumberFormat="1" applyFont="1" applyBorder="1" applyAlignment="1">
      <alignment vertical="center"/>
    </xf>
    <xf numFmtId="4" fontId="1" fillId="0" borderId="1" xfId="6" applyNumberFormat="1" applyBorder="1" applyAlignment="1">
      <alignment horizontal="center" vertical="center"/>
    </xf>
    <xf numFmtId="3" fontId="1" fillId="0" borderId="2" xfId="6" applyNumberFormat="1" applyBorder="1" applyAlignment="1">
      <alignment horizontal="center" vertical="center"/>
    </xf>
    <xf numFmtId="4" fontId="1" fillId="0" borderId="0" xfId="6" applyNumberFormat="1" applyBorder="1" applyAlignment="1">
      <alignment horizontal="center" vertical="center"/>
    </xf>
    <xf numFmtId="3" fontId="1" fillId="0" borderId="1" xfId="6" applyNumberFormat="1" applyBorder="1" applyAlignment="1">
      <alignment horizontal="center" vertical="center"/>
    </xf>
    <xf numFmtId="3" fontId="1" fillId="0" borderId="0" xfId="6" applyNumberFormat="1" applyBorder="1" applyAlignment="1">
      <alignment horizontal="center" vertical="center"/>
    </xf>
    <xf numFmtId="3" fontId="1" fillId="2" borderId="0" xfId="6" applyNumberFormat="1" applyFill="1" applyBorder="1" applyAlignment="1">
      <alignment horizontal="right" vertical="center"/>
    </xf>
    <xf numFmtId="181" fontId="5" fillId="0" borderId="0" xfId="0" applyNumberFormat="1" applyFont="1" applyAlignment="1">
      <alignment horizontal="center" vertical="center"/>
    </xf>
    <xf numFmtId="182" fontId="5" fillId="0" borderId="42" xfId="0" applyNumberFormat="1" applyFont="1" applyFill="1" applyBorder="1" applyAlignment="1">
      <alignment horizontal="center" vertical="center"/>
    </xf>
    <xf numFmtId="182" fontId="5" fillId="0" borderId="43" xfId="0" applyNumberFormat="1" applyFont="1" applyFill="1" applyBorder="1" applyAlignment="1">
      <alignment horizontal="center" vertical="center"/>
    </xf>
    <xf numFmtId="182" fontId="5" fillId="0" borderId="44" xfId="0" applyNumberFormat="1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6" applyBorder="1" applyAlignment="1">
      <alignment vertical="center"/>
    </xf>
    <xf numFmtId="4" fontId="1" fillId="0" borderId="0" xfId="6" applyNumberFormat="1" applyBorder="1" applyAlignment="1">
      <alignment vertical="center"/>
    </xf>
    <xf numFmtId="41" fontId="6" fillId="0" borderId="46" xfId="2" applyFont="1" applyBorder="1" applyAlignment="1">
      <alignment horizontal="center" vertical="center"/>
    </xf>
    <xf numFmtId="41" fontId="6" fillId="0" borderId="47" xfId="2" applyFont="1" applyBorder="1" applyAlignment="1">
      <alignment horizontal="center" vertical="center"/>
    </xf>
    <xf numFmtId="41" fontId="6" fillId="0" borderId="48" xfId="2" applyFont="1" applyBorder="1" applyAlignment="1">
      <alignment horizontal="center" vertical="center"/>
    </xf>
    <xf numFmtId="41" fontId="6" fillId="0" borderId="46" xfId="0" applyNumberFormat="1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41" fontId="0" fillId="0" borderId="42" xfId="2" applyFont="1" applyFill="1" applyBorder="1" applyAlignment="1">
      <alignment horizontal="center" vertical="center" wrapText="1" shrinkToFit="1"/>
    </xf>
    <xf numFmtId="0" fontId="0" fillId="0" borderId="43" xfId="0" applyBorder="1" applyAlignment="1">
      <alignment vertical="center" shrinkToFit="1"/>
    </xf>
    <xf numFmtId="0" fontId="0" fillId="0" borderId="44" xfId="0" applyBorder="1" applyAlignment="1">
      <alignment vertical="center" shrinkToFit="1"/>
    </xf>
    <xf numFmtId="41" fontId="1" fillId="7" borderId="49" xfId="2" applyFill="1" applyBorder="1" applyAlignment="1">
      <alignment horizontal="center" vertical="center"/>
    </xf>
    <xf numFmtId="41" fontId="1" fillId="7" borderId="1" xfId="2" applyFill="1" applyBorder="1" applyAlignment="1">
      <alignment horizontal="center" vertical="center"/>
    </xf>
    <xf numFmtId="41" fontId="1" fillId="7" borderId="50" xfId="2" applyFill="1" applyBorder="1" applyAlignment="1">
      <alignment horizontal="center" vertical="center"/>
    </xf>
    <xf numFmtId="41" fontId="1" fillId="0" borderId="49" xfId="2" applyNumberFormat="1" applyBorder="1" applyAlignment="1">
      <alignment horizontal="center" vertical="center"/>
    </xf>
    <xf numFmtId="41" fontId="1" fillId="0" borderId="1" xfId="2" applyNumberFormat="1" applyBorder="1" applyAlignment="1">
      <alignment horizontal="center" vertical="center"/>
    </xf>
    <xf numFmtId="41" fontId="1" fillId="0" borderId="50" xfId="2" applyNumberFormat="1" applyBorder="1" applyAlignment="1">
      <alignment horizontal="center" vertical="center"/>
    </xf>
    <xf numFmtId="41" fontId="0" fillId="0" borderId="49" xfId="0" applyNumberFormat="1" applyFill="1" applyBorder="1" applyAlignment="1">
      <alignment horizontal="center" vertical="center"/>
    </xf>
    <xf numFmtId="41" fontId="0" fillId="0" borderId="1" xfId="0" applyNumberFormat="1" applyFill="1" applyBorder="1" applyAlignment="1">
      <alignment horizontal="center" vertical="center"/>
    </xf>
    <xf numFmtId="41" fontId="0" fillId="0" borderId="50" xfId="0" applyNumberFormat="1" applyFill="1" applyBorder="1" applyAlignment="1">
      <alignment horizontal="center" vertical="center"/>
    </xf>
    <xf numFmtId="41" fontId="0" fillId="0" borderId="2" xfId="2" applyFont="1" applyFill="1" applyBorder="1" applyAlignment="1">
      <alignment vertical="center" wrapText="1" shrinkToFit="1"/>
    </xf>
    <xf numFmtId="0" fontId="50" fillId="0" borderId="0" xfId="0" applyFont="1" applyFill="1" applyAlignment="1">
      <alignment horizontal="left" vertical="center"/>
    </xf>
    <xf numFmtId="41" fontId="6" fillId="6" borderId="0" xfId="2" applyFont="1" applyFill="1" applyAlignment="1">
      <alignment horizontal="center" vertical="center"/>
    </xf>
    <xf numFmtId="0" fontId="39" fillId="7" borderId="0" xfId="0" applyFont="1" applyFill="1" applyAlignment="1">
      <alignment horizontal="center" vertical="center" shrinkToFit="1"/>
    </xf>
    <xf numFmtId="41" fontId="39" fillId="7" borderId="0" xfId="0" applyNumberFormat="1" applyFont="1" applyFill="1" applyAlignment="1">
      <alignment horizontal="center" vertical="center" shrinkToFit="1"/>
    </xf>
    <xf numFmtId="0" fontId="23" fillId="0" borderId="0" xfId="0" applyFont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13" fillId="7" borderId="0" xfId="0" applyFont="1" applyFill="1" applyAlignment="1">
      <alignment horizontal="center" vertical="center" shrinkToFit="1"/>
    </xf>
    <xf numFmtId="0" fontId="13" fillId="8" borderId="0" xfId="0" applyNumberFormat="1" applyFont="1" applyFill="1" applyAlignment="1">
      <alignment horizontal="center" vertical="center" shrinkToFit="1"/>
    </xf>
    <xf numFmtId="0" fontId="0" fillId="0" borderId="51" xfId="0" applyBorder="1" applyAlignment="1">
      <alignment horizontal="center"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41" fontId="1" fillId="0" borderId="51" xfId="2" applyFont="1" applyBorder="1" applyAlignment="1">
      <alignment horizontal="center" vertical="center"/>
    </xf>
    <xf numFmtId="41" fontId="1" fillId="0" borderId="52" xfId="2" applyBorder="1" applyAlignment="1">
      <alignment horizontal="center" vertical="center"/>
    </xf>
    <xf numFmtId="41" fontId="1" fillId="0" borderId="53" xfId="2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41" fontId="6" fillId="0" borderId="46" xfId="2" applyFont="1" applyFill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41" fontId="1" fillId="0" borderId="0" xfId="2" applyFont="1" applyAlignment="1">
      <alignment horizontal="center" vertical="center"/>
    </xf>
    <xf numFmtId="9" fontId="1" fillId="0" borderId="0" xfId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2" applyNumberFormat="1" applyFont="1" applyFill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1" fillId="0" borderId="0" xfId="0" quotePrefix="1" applyFont="1" applyAlignment="1">
      <alignment vertical="center"/>
    </xf>
    <xf numFmtId="41" fontId="1" fillId="0" borderId="0" xfId="2" applyFont="1" applyAlignment="1">
      <alignment horizontal="left" vertical="center"/>
    </xf>
    <xf numFmtId="177" fontId="1" fillId="0" borderId="0" xfId="2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3" fontId="1" fillId="0" borderId="0" xfId="0" applyNumberFormat="1" applyFont="1" applyFill="1" applyAlignment="1">
      <alignment horizontal="center" vertical="center"/>
    </xf>
    <xf numFmtId="41" fontId="1" fillId="0" borderId="2" xfId="2" applyFont="1" applyFill="1" applyBorder="1" applyAlignment="1">
      <alignment horizontal="center" vertical="center" shrinkToFit="1"/>
    </xf>
    <xf numFmtId="178" fontId="1" fillId="0" borderId="0" xfId="0" applyNumberFormat="1" applyFont="1" applyFill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/>
    </xf>
    <xf numFmtId="41" fontId="1" fillId="0" borderId="1" xfId="2" applyFont="1" applyFill="1" applyBorder="1" applyAlignment="1">
      <alignment horizontal="center" vertical="center" shrinkToFit="1"/>
    </xf>
    <xf numFmtId="41" fontId="1" fillId="0" borderId="1" xfId="0" applyNumberFormat="1" applyFont="1" applyFill="1" applyBorder="1" applyAlignment="1">
      <alignment horizontal="center" vertical="center" shrinkToFit="1"/>
    </xf>
    <xf numFmtId="177" fontId="1" fillId="0" borderId="0" xfId="2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179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41" fontId="1" fillId="0" borderId="0" xfId="2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1" fontId="1" fillId="0" borderId="42" xfId="2" applyFont="1" applyBorder="1" applyAlignment="1">
      <alignment horizontal="center" vertical="center"/>
    </xf>
    <xf numFmtId="41" fontId="1" fillId="0" borderId="43" xfId="2" applyBorder="1" applyAlignment="1">
      <alignment horizontal="center" vertical="center"/>
    </xf>
    <xf numFmtId="41" fontId="1" fillId="0" borderId="44" xfId="2" applyBorder="1" applyAlignment="1">
      <alignment horizontal="center" vertical="center"/>
    </xf>
    <xf numFmtId="41" fontId="1" fillId="0" borderId="42" xfId="2" applyBorder="1" applyAlignment="1">
      <alignment horizontal="center" vertical="center"/>
    </xf>
    <xf numFmtId="41" fontId="1" fillId="0" borderId="42" xfId="2" applyFill="1" applyBorder="1" applyAlignment="1">
      <alignment horizontal="center" vertical="center"/>
    </xf>
    <xf numFmtId="41" fontId="1" fillId="0" borderId="43" xfId="2" applyFill="1" applyBorder="1" applyAlignment="1">
      <alignment horizontal="center" vertical="center"/>
    </xf>
    <xf numFmtId="41" fontId="1" fillId="0" borderId="44" xfId="2" applyFill="1" applyBorder="1" applyAlignment="1">
      <alignment horizontal="center" vertical="center"/>
    </xf>
    <xf numFmtId="41" fontId="0" fillId="0" borderId="42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41" fontId="0" fillId="0" borderId="43" xfId="0" applyNumberFormat="1" applyBorder="1" applyAlignment="1">
      <alignment horizontal="center" vertical="center"/>
    </xf>
    <xf numFmtId="41" fontId="0" fillId="0" borderId="44" xfId="0" applyNumberFormat="1" applyBorder="1" applyAlignment="1">
      <alignment horizontal="center" vertical="center"/>
    </xf>
    <xf numFmtId="41" fontId="1" fillId="0" borderId="49" xfId="2" applyFont="1" applyBorder="1" applyAlignment="1">
      <alignment horizontal="center" vertical="center"/>
    </xf>
    <xf numFmtId="41" fontId="1" fillId="0" borderId="1" xfId="2" applyBorder="1" applyAlignment="1">
      <alignment horizontal="center" vertical="center"/>
    </xf>
    <xf numFmtId="41" fontId="1" fillId="0" borderId="50" xfId="2" applyBorder="1" applyAlignment="1">
      <alignment horizontal="center" vertical="center"/>
    </xf>
    <xf numFmtId="41" fontId="6" fillId="0" borderId="49" xfId="2" applyFont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41" fontId="6" fillId="0" borderId="50" xfId="2" applyFont="1" applyBorder="1" applyAlignment="1">
      <alignment horizontal="center" vertical="center"/>
    </xf>
    <xf numFmtId="41" fontId="1" fillId="0" borderId="49" xfId="2" applyFill="1" applyBorder="1" applyAlignment="1">
      <alignment horizontal="center" vertical="center"/>
    </xf>
    <xf numFmtId="41" fontId="1" fillId="0" borderId="1" xfId="2" applyFill="1" applyBorder="1" applyAlignment="1">
      <alignment horizontal="center" vertical="center"/>
    </xf>
    <xf numFmtId="41" fontId="1" fillId="0" borderId="50" xfId="2" applyFill="1" applyBorder="1" applyAlignment="1">
      <alignment horizontal="center" vertical="center"/>
    </xf>
    <xf numFmtId="41" fontId="6" fillId="0" borderId="49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16" fillId="0" borderId="56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16" fillId="0" borderId="58" xfId="0" applyFont="1" applyBorder="1" applyAlignment="1">
      <alignment horizontal="center" vertical="center" wrapText="1"/>
    </xf>
    <xf numFmtId="0" fontId="16" fillId="0" borderId="59" xfId="0" applyFont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6" fillId="0" borderId="65" xfId="0" applyFont="1" applyBorder="1" applyAlignment="1">
      <alignment horizontal="center" vertical="center" wrapText="1"/>
    </xf>
    <xf numFmtId="0" fontId="0" fillId="0" borderId="66" xfId="0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7">
    <cellStyle name="백분율" xfId="1" builtinId="5"/>
    <cellStyle name="쉼표 [0]" xfId="2" builtinId="6"/>
    <cellStyle name="표준" xfId="0" builtinId="0"/>
    <cellStyle name="표준 132" xfId="3" xr:uid="{00000000-0005-0000-0000-000003000000}"/>
    <cellStyle name="표준 2" xfId="4" xr:uid="{00000000-0005-0000-0000-000004000000}"/>
    <cellStyle name="표준 6 13" xfId="5" xr:uid="{00000000-0005-0000-0000-000005000000}"/>
    <cellStyle name="표준_설계비2" xfId="6" xr:uid="{00000000-0005-0000-0000-000006000000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1600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19050</xdr:colOff>
      <xdr:row>15</xdr:row>
      <xdr:rowOff>123825</xdr:rowOff>
    </xdr:from>
    <xdr:to>
      <xdr:col>38</xdr:col>
      <xdr:colOff>590550</xdr:colOff>
      <xdr:row>21</xdr:row>
      <xdr:rowOff>276225</xdr:rowOff>
    </xdr:to>
    <xdr:pic>
      <xdr:nvPicPr>
        <xdr:cNvPr id="1026" name="Picture 4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39325" y="4552950"/>
          <a:ext cx="6115050" cy="169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6</xdr:col>
      <xdr:colOff>354724</xdr:colOff>
      <xdr:row>38</xdr:row>
      <xdr:rowOff>127366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4926723" cy="6617503"/>
        </a:xfrm>
        <a:prstGeom prst="rect">
          <a:avLst/>
        </a:prstGeom>
      </xdr:spPr>
    </xdr:pic>
    <xdr:clientData/>
  </xdr:twoCellAnchor>
  <xdr:oneCellAnchor>
    <xdr:from>
      <xdr:col>12</xdr:col>
      <xdr:colOff>81643</xdr:colOff>
      <xdr:row>27</xdr:row>
      <xdr:rowOff>27214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9225643" y="461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>
    <xdr:from>
      <xdr:col>1</xdr:col>
      <xdr:colOff>268625</xdr:colOff>
      <xdr:row>37</xdr:row>
      <xdr:rowOff>137948</xdr:rowOff>
    </xdr:from>
    <xdr:to>
      <xdr:col>2</xdr:col>
      <xdr:colOff>518948</xdr:colOff>
      <xdr:row>37</xdr:row>
      <xdr:rowOff>139122</xdr:rowOff>
    </xdr:to>
    <xdr:cxnSp macro="">
      <xdr:nvCxnSpPr>
        <xdr:cNvPr id="8" name="직선 연결선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CxnSpPr/>
      </xdr:nvCxnSpPr>
      <xdr:spPr>
        <a:xfrm flipV="1">
          <a:off x="1030625" y="6457293"/>
          <a:ext cx="1012323" cy="1174"/>
        </a:xfrm>
        <a:prstGeom prst="line">
          <a:avLst/>
        </a:prstGeom>
        <a:ln w="57150">
          <a:solidFill>
            <a:srgbClr val="C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610913</xdr:colOff>
      <xdr:row>26</xdr:row>
      <xdr:rowOff>164224</xdr:rowOff>
    </xdr:from>
    <xdr:to>
      <xdr:col>2</xdr:col>
      <xdr:colOff>459828</xdr:colOff>
      <xdr:row>26</xdr:row>
      <xdr:rowOff>164224</xdr:rowOff>
    </xdr:to>
    <xdr:cxnSp macro="">
      <xdr:nvCxnSpPr>
        <xdr:cNvPr id="10" name="직선 연결선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CxnSpPr/>
      </xdr:nvCxnSpPr>
      <xdr:spPr>
        <a:xfrm>
          <a:off x="1372913" y="4604845"/>
          <a:ext cx="610915" cy="0"/>
        </a:xfrm>
        <a:prstGeom prst="line">
          <a:avLst/>
        </a:prstGeom>
        <a:ln w="57150">
          <a:solidFill>
            <a:srgbClr val="C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view="pageBreakPreview" zoomScaleNormal="100" zoomScaleSheetLayoutView="100" workbookViewId="0">
      <selection activeCell="A2" sqref="A2"/>
    </sheetView>
  </sheetViews>
  <sheetFormatPr defaultRowHeight="13.5"/>
  <cols>
    <col min="1" max="1" width="40.88671875" customWidth="1"/>
    <col min="2" max="2" width="5.6640625" bestFit="1" customWidth="1"/>
    <col min="3" max="3" width="12.44140625" customWidth="1"/>
    <col min="4" max="4" width="13.6640625" customWidth="1"/>
    <col min="5" max="5" width="12.109375" bestFit="1" customWidth="1"/>
    <col min="7" max="7" width="9" bestFit="1" customWidth="1"/>
    <col min="8" max="8" width="9.5546875" bestFit="1" customWidth="1"/>
    <col min="9" max="9" width="10.44140625" bestFit="1" customWidth="1"/>
    <col min="10" max="10" width="8.21875" bestFit="1" customWidth="1"/>
    <col min="11" max="11" width="9.33203125" bestFit="1" customWidth="1"/>
    <col min="13" max="13" width="9.33203125" bestFit="1" customWidth="1"/>
    <col min="14" max="14" width="26.77734375" customWidth="1"/>
  </cols>
  <sheetData>
    <row r="1" spans="1:14" ht="25.5">
      <c r="A1" s="195" t="s">
        <v>308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4">
      <c r="A2" s="35" t="s">
        <v>313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130"/>
    </row>
    <row r="3" spans="1:14" ht="14.25" thickBot="1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179"/>
      <c r="M3" s="165" t="s">
        <v>46</v>
      </c>
    </row>
    <row r="4" spans="1:14">
      <c r="A4" s="197" t="s">
        <v>253</v>
      </c>
      <c r="B4" s="199" t="s">
        <v>293</v>
      </c>
      <c r="C4" s="199" t="s">
        <v>254</v>
      </c>
      <c r="D4" s="199" t="s">
        <v>255</v>
      </c>
      <c r="E4" s="203" t="s">
        <v>306</v>
      </c>
      <c r="F4" s="199" t="s">
        <v>307</v>
      </c>
      <c r="G4" s="199" t="s">
        <v>301</v>
      </c>
      <c r="H4" s="199"/>
      <c r="I4" s="199"/>
      <c r="J4" s="199" t="s">
        <v>302</v>
      </c>
      <c r="K4" s="199"/>
      <c r="L4" s="199"/>
      <c r="M4" s="201" t="s">
        <v>256</v>
      </c>
    </row>
    <row r="5" spans="1:14" ht="14.25" thickBot="1">
      <c r="A5" s="198"/>
      <c r="B5" s="200"/>
      <c r="C5" s="200"/>
      <c r="D5" s="200"/>
      <c r="E5" s="204"/>
      <c r="F5" s="200"/>
      <c r="G5" s="180" t="s">
        <v>0</v>
      </c>
      <c r="H5" s="183" t="s">
        <v>303</v>
      </c>
      <c r="I5" s="183" t="s">
        <v>307</v>
      </c>
      <c r="J5" s="183" t="s">
        <v>0</v>
      </c>
      <c r="K5" s="183" t="s">
        <v>304</v>
      </c>
      <c r="L5" s="180" t="s">
        <v>305</v>
      </c>
      <c r="M5" s="202"/>
    </row>
    <row r="6" spans="1:14" ht="30" customHeight="1" thickBot="1">
      <c r="A6" s="131" t="s">
        <v>299</v>
      </c>
      <c r="B6" s="132">
        <v>1</v>
      </c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4">
        <f>SUM(M7:M7)</f>
        <v>1333000</v>
      </c>
    </row>
    <row r="7" spans="1:14" s="51" customFormat="1" ht="30" customHeight="1" thickBot="1">
      <c r="A7" s="166" t="s">
        <v>309</v>
      </c>
      <c r="B7" s="184">
        <v>1</v>
      </c>
      <c r="C7" s="167">
        <f>G7+J7</f>
        <v>44806000</v>
      </c>
      <c r="D7" s="167">
        <f>H7+K7</f>
        <v>41067273</v>
      </c>
      <c r="E7" s="167">
        <f>I7+L7</f>
        <v>3738727</v>
      </c>
      <c r="F7" s="167">
        <f>I7</f>
        <v>3716727</v>
      </c>
      <c r="G7" s="167">
        <f>TRUNC((H7+I7),-3)</f>
        <v>40884000</v>
      </c>
      <c r="H7" s="167">
        <v>37167273</v>
      </c>
      <c r="I7" s="167">
        <v>3716727</v>
      </c>
      <c r="J7" s="185">
        <f>K7+L7</f>
        <v>3922000</v>
      </c>
      <c r="K7" s="186">
        <v>3900000</v>
      </c>
      <c r="L7" s="185">
        <v>22000</v>
      </c>
      <c r="M7" s="175">
        <v>1333000</v>
      </c>
      <c r="N7" s="176">
        <v>1333000</v>
      </c>
    </row>
    <row r="8" spans="1:14">
      <c r="A8" s="179"/>
      <c r="B8" s="179"/>
      <c r="C8" s="179"/>
      <c r="D8" s="179"/>
      <c r="E8" s="182"/>
      <c r="F8" s="179"/>
      <c r="G8" s="179"/>
      <c r="H8" s="179"/>
      <c r="I8" s="179"/>
      <c r="J8" s="179"/>
      <c r="K8" s="179"/>
      <c r="L8" s="179"/>
      <c r="M8" s="130"/>
    </row>
    <row r="9" spans="1:14" s="109" customFormat="1" ht="12" hidden="1" customHeight="1">
      <c r="A9" s="163"/>
      <c r="B9" s="163"/>
      <c r="C9" s="163"/>
      <c r="D9" s="163"/>
      <c r="E9" s="163"/>
      <c r="F9" s="163"/>
      <c r="G9" s="163"/>
      <c r="H9" s="187">
        <v>128347304</v>
      </c>
      <c r="I9" s="187">
        <v>4410696</v>
      </c>
      <c r="J9" s="188">
        <f>K9+L9</f>
        <v>2132000</v>
      </c>
      <c r="K9" s="187">
        <v>1938181</v>
      </c>
      <c r="L9" s="187">
        <v>193819</v>
      </c>
      <c r="M9" s="164"/>
    </row>
    <row r="10" spans="1:14" s="109" customFormat="1" ht="12" hidden="1" customHeight="1"/>
    <row r="11" spans="1:14" s="109" customFormat="1" ht="12" hidden="1" customHeight="1"/>
    <row r="12" spans="1:14" s="109" customFormat="1" ht="12" hidden="1"/>
    <row r="13" spans="1:14" s="109" customFormat="1" ht="12" hidden="1">
      <c r="J13" s="109">
        <f>2132000</f>
        <v>2132000</v>
      </c>
      <c r="K13" s="109">
        <v>1938181</v>
      </c>
    </row>
    <row r="14" spans="1:14" s="109" customFormat="1" ht="12" hidden="1">
      <c r="J14" s="109">
        <v>2132000</v>
      </c>
      <c r="K14" s="109">
        <f>J14/1.1</f>
        <v>1938181.8181818181</v>
      </c>
    </row>
    <row r="15" spans="1:14" s="109" customFormat="1" ht="12" hidden="1"/>
    <row r="16" spans="1:14">
      <c r="A16" s="7"/>
      <c r="B16" s="7"/>
      <c r="C16" s="7"/>
      <c r="D16" s="7"/>
      <c r="E16" s="7"/>
      <c r="F16" s="7"/>
      <c r="G16" s="189"/>
      <c r="H16" s="189"/>
      <c r="I16" s="189"/>
      <c r="J16" s="189"/>
      <c r="K16" s="189"/>
      <c r="L16" s="189"/>
      <c r="M16" s="7"/>
      <c r="N16" s="7"/>
    </row>
    <row r="17" spans="4:12">
      <c r="G17" s="189"/>
      <c r="H17" s="189"/>
      <c r="I17" s="189"/>
      <c r="J17" s="189"/>
      <c r="K17" s="189"/>
      <c r="L17" s="189"/>
    </row>
    <row r="18" spans="4:12">
      <c r="G18" s="189"/>
      <c r="H18" s="189"/>
      <c r="I18" s="189"/>
      <c r="J18" s="189"/>
      <c r="K18" s="189"/>
      <c r="L18" s="189"/>
    </row>
    <row r="20" spans="4:12">
      <c r="D20" s="1"/>
      <c r="E20" s="1"/>
    </row>
  </sheetData>
  <mergeCells count="10">
    <mergeCell ref="A1:M1"/>
    <mergeCell ref="A4:A5"/>
    <mergeCell ref="B4:B5"/>
    <mergeCell ref="C4:C5"/>
    <mergeCell ref="D4:D5"/>
    <mergeCell ref="F4:F5"/>
    <mergeCell ref="G4:I4"/>
    <mergeCell ref="J4:L4"/>
    <mergeCell ref="M4:M5"/>
    <mergeCell ref="E4:E5"/>
  </mergeCells>
  <phoneticPr fontId="2" type="noConversion"/>
  <conditionalFormatting sqref="B7">
    <cfRule type="containsBlanks" dxfId="1" priority="2" stopIfTrue="1">
      <formula>LEN(TRIM(B7))=0</formula>
    </cfRule>
  </conditionalFormatting>
  <conditionalFormatting sqref="A7">
    <cfRule type="containsBlanks" dxfId="0" priority="1" stopIfTrue="1">
      <formula>LEN(TRIM(A7))=0</formula>
    </cfRule>
  </conditionalFormatting>
  <pageMargins left="0.7" right="0.7" top="0.75" bottom="0.75" header="0.3" footer="0.3"/>
  <pageSetup paperSize="9" scale="4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2"/>
    <pageSetUpPr fitToPage="1"/>
  </sheetPr>
  <dimension ref="A1:AM84"/>
  <sheetViews>
    <sheetView view="pageBreakPreview" zoomScaleNormal="100" zoomScaleSheetLayoutView="100" workbookViewId="0">
      <selection sqref="A1:AB1"/>
    </sheetView>
  </sheetViews>
  <sheetFormatPr defaultRowHeight="13.5"/>
  <cols>
    <col min="1" max="3" width="2.88671875" customWidth="1"/>
    <col min="4" max="4" width="5.109375" customWidth="1"/>
    <col min="5" max="5" width="2.88671875" customWidth="1"/>
    <col min="6" max="6" width="3.109375" customWidth="1"/>
    <col min="7" max="7" width="2.77734375" customWidth="1"/>
    <col min="8" max="8" width="2.109375" customWidth="1"/>
    <col min="9" max="11" width="2.88671875" customWidth="1"/>
    <col min="12" max="12" width="2.5546875" customWidth="1"/>
    <col min="13" max="13" width="5.6640625" customWidth="1"/>
    <col min="14" max="14" width="2.21875" customWidth="1"/>
    <col min="15" max="15" width="5.5546875" customWidth="1"/>
    <col min="16" max="20" width="2.88671875" customWidth="1"/>
    <col min="21" max="21" width="2.33203125" customWidth="1"/>
    <col min="22" max="22" width="1.77734375" customWidth="1"/>
    <col min="23" max="23" width="3.44140625" bestFit="1" customWidth="1"/>
    <col min="24" max="24" width="2.44140625" bestFit="1" customWidth="1"/>
    <col min="25" max="25" width="2.88671875" customWidth="1"/>
    <col min="26" max="26" width="2.77734375" bestFit="1" customWidth="1"/>
    <col min="27" max="27" width="2.88671875" customWidth="1"/>
    <col min="28" max="28" width="3.109375" customWidth="1"/>
    <col min="29" max="29" width="7.109375" style="109" customWidth="1"/>
    <col min="30" max="30" width="13.77734375" style="109" bestFit="1" customWidth="1"/>
    <col min="31" max="31" width="2.21875" style="109" customWidth="1"/>
    <col min="32" max="33" width="3" customWidth="1"/>
    <col min="34" max="34" width="15.44140625" bestFit="1" customWidth="1"/>
    <col min="35" max="35" width="9.77734375" bestFit="1" customWidth="1"/>
    <col min="36" max="36" width="18" customWidth="1"/>
    <col min="37" max="37" width="11.6640625" customWidth="1"/>
    <col min="38" max="38" width="9.77734375" bestFit="1" customWidth="1"/>
    <col min="39" max="39" width="9" bestFit="1" customWidth="1"/>
    <col min="40" max="46" width="3" customWidth="1"/>
  </cols>
  <sheetData>
    <row r="1" spans="1:39" ht="36.75" customHeight="1">
      <c r="A1" s="263" t="s">
        <v>251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</row>
    <row r="2" spans="1:39" ht="15" customHeight="1">
      <c r="AH2" t="s">
        <v>295</v>
      </c>
    </row>
    <row r="3" spans="1:39" s="53" customFormat="1" ht="24.95" customHeight="1">
      <c r="A3" s="264" t="s">
        <v>43</v>
      </c>
      <c r="B3" s="264"/>
      <c r="C3" s="264"/>
      <c r="D3" s="264"/>
      <c r="E3" s="264" t="s">
        <v>311</v>
      </c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C3" s="109"/>
      <c r="AD3" s="109"/>
      <c r="AE3" s="109"/>
    </row>
    <row r="4" spans="1:39" s="53" customFormat="1" ht="15" customHeight="1">
      <c r="A4" s="54"/>
      <c r="B4" s="54"/>
      <c r="C4" s="54"/>
      <c r="D4" s="54"/>
      <c r="AC4" s="109"/>
      <c r="AD4" s="109"/>
      <c r="AE4" s="109"/>
      <c r="AH4" s="53" t="s">
        <v>257</v>
      </c>
    </row>
    <row r="5" spans="1:39" s="53" customFormat="1" ht="26.25" customHeight="1">
      <c r="A5" s="264" t="s">
        <v>240</v>
      </c>
      <c r="B5" s="264"/>
      <c r="C5" s="264"/>
      <c r="D5" s="264"/>
      <c r="E5" s="265" t="s">
        <v>252</v>
      </c>
      <c r="F5" s="265"/>
      <c r="G5" s="265"/>
      <c r="H5" s="265"/>
      <c r="I5" s="266">
        <v>1</v>
      </c>
      <c r="J5" s="266"/>
      <c r="K5" s="266"/>
      <c r="L5" s="266"/>
      <c r="M5" s="107" t="s">
        <v>249</v>
      </c>
      <c r="N5" s="106"/>
      <c r="O5" s="261" t="s">
        <v>298</v>
      </c>
      <c r="P5" s="261"/>
      <c r="Q5" s="261"/>
      <c r="R5" s="261"/>
      <c r="S5" s="262">
        <f>F39</f>
        <v>1333000</v>
      </c>
      <c r="T5" s="261"/>
      <c r="U5" s="261"/>
      <c r="V5" s="261"/>
      <c r="W5" s="261"/>
      <c r="X5" s="261"/>
      <c r="Y5" s="174" t="s">
        <v>297</v>
      </c>
      <c r="Z5" s="105"/>
      <c r="AA5" s="105"/>
      <c r="AC5" s="126"/>
      <c r="AD5" s="127"/>
      <c r="AE5" s="110"/>
      <c r="AF5" s="108"/>
      <c r="AG5" s="108"/>
      <c r="AH5" s="135" t="s">
        <v>63</v>
      </c>
      <c r="AI5" s="135" t="s">
        <v>258</v>
      </c>
      <c r="AJ5" s="135" t="s">
        <v>63</v>
      </c>
      <c r="AK5" s="135" t="s">
        <v>258</v>
      </c>
      <c r="AL5" s="144"/>
      <c r="AM5" s="144"/>
    </row>
    <row r="6" spans="1:39" s="53" customFormat="1" ht="14.25" customHeight="1">
      <c r="AC6" s="126"/>
      <c r="AD6" s="127"/>
      <c r="AE6" s="110"/>
      <c r="AF6" s="108"/>
      <c r="AG6" s="108"/>
      <c r="AH6" s="193" t="s">
        <v>259</v>
      </c>
      <c r="AI6" s="194">
        <v>3.02</v>
      </c>
      <c r="AJ6" s="136" t="s">
        <v>235</v>
      </c>
      <c r="AK6" s="137">
        <v>1.41</v>
      </c>
      <c r="AL6" s="145"/>
      <c r="AM6" s="145"/>
    </row>
    <row r="7" spans="1:39" s="53" customFormat="1" ht="24.95" customHeight="1">
      <c r="A7" s="52" t="s">
        <v>45</v>
      </c>
      <c r="W7" s="55"/>
      <c r="X7" s="55"/>
      <c r="AB7" s="112"/>
      <c r="AC7" s="128"/>
      <c r="AD7" s="129"/>
      <c r="AE7" s="109"/>
      <c r="AH7" s="191" t="s">
        <v>260</v>
      </c>
      <c r="AI7" s="192">
        <v>2.85</v>
      </c>
      <c r="AJ7" s="138" t="s">
        <v>236</v>
      </c>
      <c r="AK7" s="139">
        <v>1.37</v>
      </c>
      <c r="AL7" s="146"/>
      <c r="AM7" s="146"/>
    </row>
    <row r="8" spans="1:39" ht="20.25" customHeight="1">
      <c r="A8" s="42"/>
      <c r="W8" s="50"/>
      <c r="X8" s="50"/>
      <c r="Y8" s="50"/>
      <c r="AB8" s="113" t="s">
        <v>46</v>
      </c>
      <c r="AH8" s="191" t="s">
        <v>261</v>
      </c>
      <c r="AI8" s="192">
        <v>2.2599999999999998</v>
      </c>
      <c r="AJ8" s="138" t="s">
        <v>237</v>
      </c>
      <c r="AK8" s="139">
        <v>1.35</v>
      </c>
      <c r="AL8" s="148"/>
      <c r="AM8" s="148"/>
    </row>
    <row r="9" spans="1:39" ht="24.95" customHeight="1" thickBot="1">
      <c r="B9" s="267" t="s">
        <v>51</v>
      </c>
      <c r="C9" s="268"/>
      <c r="D9" s="268"/>
      <c r="E9" s="268"/>
      <c r="F9" s="268"/>
      <c r="G9" s="268"/>
      <c r="H9" s="269"/>
      <c r="I9" s="270" t="s">
        <v>8</v>
      </c>
      <c r="J9" s="271"/>
      <c r="K9" s="271"/>
      <c r="L9" s="271"/>
      <c r="M9" s="271"/>
      <c r="N9" s="271"/>
      <c r="O9" s="272"/>
      <c r="P9" s="267" t="s">
        <v>52</v>
      </c>
      <c r="Q9" s="273"/>
      <c r="R9" s="273"/>
      <c r="S9" s="273"/>
      <c r="T9" s="273"/>
      <c r="U9" s="273"/>
      <c r="V9" s="274"/>
      <c r="W9" s="267" t="s">
        <v>10</v>
      </c>
      <c r="X9" s="273"/>
      <c r="Y9" s="273"/>
      <c r="Z9" s="273"/>
      <c r="AA9" s="273"/>
      <c r="AB9" s="274"/>
      <c r="AH9" s="169" t="s">
        <v>262</v>
      </c>
      <c r="AI9" s="170">
        <v>2.06</v>
      </c>
      <c r="AJ9" s="140" t="s">
        <v>238</v>
      </c>
      <c r="AK9" s="141">
        <v>1.33</v>
      </c>
      <c r="AL9" s="148"/>
      <c r="AM9" s="148"/>
    </row>
    <row r="10" spans="1:39" ht="24.95" customHeight="1" thickTop="1">
      <c r="B10" s="275" t="s">
        <v>0</v>
      </c>
      <c r="C10" s="276"/>
      <c r="D10" s="276"/>
      <c r="E10" s="276"/>
      <c r="F10" s="276"/>
      <c r="G10" s="276"/>
      <c r="H10" s="277"/>
      <c r="I10" s="238">
        <f>SUM(I11:O11)</f>
        <v>44806000</v>
      </c>
      <c r="J10" s="239"/>
      <c r="K10" s="239"/>
      <c r="L10" s="239"/>
      <c r="M10" s="239"/>
      <c r="N10" s="239"/>
      <c r="O10" s="240"/>
      <c r="P10" s="238">
        <f>SUM(P11:V11)</f>
        <v>3738727</v>
      </c>
      <c r="Q10" s="239"/>
      <c r="R10" s="239"/>
      <c r="S10" s="239"/>
      <c r="T10" s="239"/>
      <c r="U10" s="239"/>
      <c r="V10" s="240"/>
      <c r="W10" s="241">
        <f>SUM(W11:AB11)</f>
        <v>41067273</v>
      </c>
      <c r="X10" s="242"/>
      <c r="Y10" s="242"/>
      <c r="Z10" s="242"/>
      <c r="AA10" s="242"/>
      <c r="AB10" s="243"/>
      <c r="AH10" s="177" t="s">
        <v>263</v>
      </c>
      <c r="AI10" s="178">
        <v>1.89</v>
      </c>
      <c r="AJ10" s="136" t="s">
        <v>239</v>
      </c>
      <c r="AK10" s="137">
        <v>1.3</v>
      </c>
      <c r="AL10" s="148"/>
      <c r="AM10" s="148"/>
    </row>
    <row r="11" spans="1:39" ht="33.75" customHeight="1">
      <c r="B11" s="246" t="s">
        <v>311</v>
      </c>
      <c r="C11" s="247"/>
      <c r="D11" s="247"/>
      <c r="E11" s="247"/>
      <c r="F11" s="247"/>
      <c r="G11" s="247"/>
      <c r="H11" s="248"/>
      <c r="I11" s="249">
        <f>'감리용역 세부내역'!C7</f>
        <v>44806000</v>
      </c>
      <c r="J11" s="250"/>
      <c r="K11" s="250"/>
      <c r="L11" s="250"/>
      <c r="M11" s="250"/>
      <c r="N11" s="250"/>
      <c r="O11" s="251"/>
      <c r="P11" s="252">
        <f>'감리용역 세부내역'!E7</f>
        <v>3738727</v>
      </c>
      <c r="Q11" s="253"/>
      <c r="R11" s="253"/>
      <c r="S11" s="253"/>
      <c r="T11" s="253"/>
      <c r="U11" s="253"/>
      <c r="V11" s="254"/>
      <c r="W11" s="255">
        <f>'감리용역 세부내역'!D7</f>
        <v>41067273</v>
      </c>
      <c r="X11" s="256"/>
      <c r="Y11" s="256"/>
      <c r="Z11" s="256"/>
      <c r="AA11" s="256"/>
      <c r="AB11" s="257"/>
      <c r="AH11" s="172" t="s">
        <v>231</v>
      </c>
      <c r="AI11" s="173">
        <v>1.66</v>
      </c>
      <c r="AJ11" s="138" t="s">
        <v>264</v>
      </c>
      <c r="AK11" s="139">
        <v>1.28</v>
      </c>
      <c r="AL11" s="148"/>
      <c r="AM11" s="148"/>
    </row>
    <row r="12" spans="1:39" ht="27.75" customHeight="1">
      <c r="B12" s="258" t="s">
        <v>269</v>
      </c>
      <c r="C12" s="258"/>
      <c r="D12" s="258"/>
      <c r="E12" s="258"/>
      <c r="F12" s="258"/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8"/>
      <c r="R12" s="258"/>
      <c r="S12" s="258"/>
      <c r="T12" s="258"/>
      <c r="U12" s="258"/>
      <c r="V12" s="258"/>
      <c r="W12" s="258"/>
      <c r="X12" s="150"/>
      <c r="Y12" s="150"/>
      <c r="Z12" s="150"/>
      <c r="AA12" s="150"/>
      <c r="AB12" s="150"/>
      <c r="AH12" s="138"/>
      <c r="AI12" s="139"/>
      <c r="AJ12" s="138"/>
      <c r="AK12" s="139"/>
      <c r="AL12" s="148"/>
      <c r="AM12" s="148"/>
    </row>
    <row r="13" spans="1:39" ht="17.25" customHeight="1">
      <c r="B13" s="11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H13" s="138" t="s">
        <v>232</v>
      </c>
      <c r="AI13" s="139">
        <v>1.53</v>
      </c>
      <c r="AJ13" s="138" t="s">
        <v>265</v>
      </c>
      <c r="AK13" s="139">
        <v>1.25</v>
      </c>
      <c r="AL13" s="148"/>
      <c r="AM13" s="148"/>
    </row>
    <row r="14" spans="1:39" s="53" customFormat="1" ht="24.95" customHeight="1">
      <c r="A14" s="52" t="s">
        <v>14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109"/>
      <c r="AD14" s="109"/>
      <c r="AE14" s="109"/>
      <c r="AH14" s="138" t="s">
        <v>233</v>
      </c>
      <c r="AI14" s="139">
        <v>1.48</v>
      </c>
      <c r="AJ14" s="140" t="s">
        <v>266</v>
      </c>
      <c r="AK14" s="141">
        <v>1.23</v>
      </c>
      <c r="AL14" s="148"/>
      <c r="AM14" s="148"/>
    </row>
    <row r="15" spans="1:39" s="43" customFormat="1" ht="24.95" customHeight="1">
      <c r="B15" s="57" t="s">
        <v>294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109"/>
      <c r="AD15" s="190"/>
      <c r="AE15" s="109"/>
      <c r="AH15" s="140" t="s">
        <v>234</v>
      </c>
      <c r="AI15" s="141">
        <v>1.45</v>
      </c>
      <c r="AJ15" s="142" t="s">
        <v>267</v>
      </c>
      <c r="AK15" s="143" t="s">
        <v>268</v>
      </c>
      <c r="AL15" s="148"/>
      <c r="AM15" s="148"/>
    </row>
    <row r="16" spans="1:39" s="43" customFormat="1" ht="24.95" customHeight="1">
      <c r="B16" s="244" t="s">
        <v>285</v>
      </c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57"/>
      <c r="Z16" s="57"/>
      <c r="AA16" s="57"/>
      <c r="AB16" s="57"/>
      <c r="AC16" s="109"/>
      <c r="AD16" s="109"/>
      <c r="AE16" s="109"/>
      <c r="AH16" s="147"/>
      <c r="AI16" s="148"/>
      <c r="AJ16" s="147"/>
      <c r="AK16" s="148"/>
      <c r="AL16" s="148"/>
      <c r="AM16" s="148"/>
    </row>
    <row r="17" spans="2:39" s="43" customFormat="1" ht="11.25" customHeight="1"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57"/>
      <c r="Z17" s="57"/>
      <c r="AA17" s="57"/>
      <c r="AB17" s="57"/>
      <c r="AC17" s="109"/>
      <c r="AD17" s="109"/>
      <c r="AE17" s="109"/>
      <c r="AH17" s="147"/>
      <c r="AI17" s="148"/>
      <c r="AJ17" s="147"/>
      <c r="AK17" s="148"/>
      <c r="AL17" s="148"/>
      <c r="AM17" s="148"/>
    </row>
    <row r="18" spans="2:39" s="43" customFormat="1" ht="24.95" customHeight="1">
      <c r="B18" s="161"/>
      <c r="C18" s="161"/>
      <c r="D18" s="245" t="s">
        <v>286</v>
      </c>
      <c r="E18" s="245"/>
      <c r="F18" s="245"/>
      <c r="G18" s="245"/>
      <c r="H18" s="245"/>
      <c r="I18" s="245"/>
      <c r="J18" s="245"/>
      <c r="K18" s="245"/>
      <c r="L18" s="245"/>
      <c r="M18" s="245"/>
      <c r="N18" s="245" t="s">
        <v>287</v>
      </c>
      <c r="O18" s="245"/>
      <c r="P18" s="245"/>
      <c r="Q18" s="245"/>
      <c r="R18" s="245"/>
      <c r="S18" s="245" t="s">
        <v>288</v>
      </c>
      <c r="T18" s="245"/>
      <c r="U18" s="245"/>
      <c r="V18" s="245"/>
      <c r="W18" s="245"/>
      <c r="X18" s="161"/>
      <c r="Y18" s="57"/>
      <c r="Z18" s="57"/>
      <c r="AA18" s="57"/>
      <c r="AB18" s="57"/>
      <c r="AC18" s="109"/>
      <c r="AD18" s="109"/>
      <c r="AE18" s="109"/>
      <c r="AH18" s="147"/>
      <c r="AI18" s="148"/>
      <c r="AJ18" s="147"/>
      <c r="AK18" s="148"/>
      <c r="AL18" s="148"/>
      <c r="AM18" s="148"/>
    </row>
    <row r="19" spans="2:39" s="43" customFormat="1" ht="24.95" customHeight="1">
      <c r="B19" s="161"/>
      <c r="C19" s="161"/>
      <c r="D19" s="229">
        <v>5000000</v>
      </c>
      <c r="E19" s="230"/>
      <c r="F19" s="230"/>
      <c r="G19" s="230"/>
      <c r="H19" s="230"/>
      <c r="I19" s="230"/>
      <c r="J19" s="230"/>
      <c r="K19" s="230"/>
      <c r="L19" s="230"/>
      <c r="M19" s="231"/>
      <c r="N19" s="232">
        <v>3.02</v>
      </c>
      <c r="O19" s="233"/>
      <c r="P19" s="233"/>
      <c r="Q19" s="233"/>
      <c r="R19" s="234"/>
      <c r="S19" s="232">
        <v>3.02</v>
      </c>
      <c r="T19" s="233"/>
      <c r="U19" s="233"/>
      <c r="V19" s="233"/>
      <c r="W19" s="234"/>
      <c r="X19" s="161"/>
      <c r="Y19" s="57"/>
      <c r="Z19" s="57"/>
      <c r="AA19" s="57"/>
      <c r="AB19" s="57"/>
      <c r="AC19" s="109"/>
      <c r="AD19" s="109"/>
      <c r="AE19" s="109"/>
      <c r="AH19" s="147"/>
      <c r="AI19" s="148"/>
      <c r="AJ19" s="147"/>
      <c r="AK19" s="148"/>
      <c r="AL19" s="148"/>
      <c r="AM19" s="148"/>
    </row>
    <row r="20" spans="2:39" s="43" customFormat="1" ht="24.95" customHeight="1">
      <c r="B20" s="161"/>
      <c r="C20" s="161"/>
      <c r="D20" s="229">
        <v>5000000</v>
      </c>
      <c r="E20" s="230"/>
      <c r="F20" s="230"/>
      <c r="G20" s="230"/>
      <c r="H20" s="230"/>
      <c r="I20" s="230"/>
      <c r="J20" s="230"/>
      <c r="K20" s="230"/>
      <c r="L20" s="230"/>
      <c r="M20" s="231"/>
      <c r="N20" s="232">
        <v>3.02</v>
      </c>
      <c r="O20" s="233"/>
      <c r="P20" s="233"/>
      <c r="Q20" s="233"/>
      <c r="R20" s="234"/>
      <c r="S20" s="232">
        <v>3.02</v>
      </c>
      <c r="T20" s="233"/>
      <c r="U20" s="233"/>
      <c r="V20" s="233"/>
      <c r="W20" s="234"/>
      <c r="X20" s="161"/>
      <c r="Y20" s="57"/>
      <c r="Z20" s="57"/>
      <c r="AA20" s="57"/>
      <c r="AB20" s="57"/>
      <c r="AC20" s="109"/>
      <c r="AD20" s="109"/>
      <c r="AE20" s="109"/>
      <c r="AH20" s="147"/>
      <c r="AI20" s="148"/>
      <c r="AJ20" s="147"/>
      <c r="AK20" s="148"/>
      <c r="AL20" s="148"/>
      <c r="AM20" s="148"/>
    </row>
    <row r="21" spans="2:39" s="43" customFormat="1" ht="11.25" customHeight="1"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57"/>
      <c r="Z21" s="57"/>
      <c r="AA21" s="57"/>
      <c r="AB21" s="57"/>
      <c r="AC21" s="109"/>
      <c r="AD21" s="109"/>
      <c r="AE21" s="109"/>
      <c r="AH21" s="147"/>
      <c r="AI21" s="148"/>
      <c r="AJ21" s="147"/>
      <c r="AK21" s="148"/>
      <c r="AL21" s="148"/>
      <c r="AM21" s="148"/>
    </row>
    <row r="22" spans="2:39" s="43" customFormat="1" ht="24.95" customHeight="1">
      <c r="B22" s="235" t="s">
        <v>289</v>
      </c>
      <c r="C22" s="235"/>
      <c r="D22" s="235"/>
      <c r="E22" s="235"/>
      <c r="F22" s="235"/>
      <c r="G22" s="235"/>
      <c r="H22" s="235"/>
      <c r="I22" s="235"/>
      <c r="J22" s="235"/>
      <c r="K22" s="235"/>
      <c r="L22" s="235"/>
      <c r="M22" s="235"/>
      <c r="N22" s="235"/>
      <c r="O22" s="235"/>
      <c r="P22" s="235"/>
      <c r="Q22" s="235"/>
      <c r="R22" s="235"/>
      <c r="S22" s="235"/>
      <c r="T22" s="235"/>
      <c r="U22" s="235"/>
      <c r="V22" s="235"/>
      <c r="W22" s="235"/>
      <c r="X22" s="235"/>
      <c r="Y22" s="57"/>
      <c r="Z22" s="57"/>
      <c r="AA22" s="57"/>
      <c r="AB22" s="57"/>
      <c r="AC22" s="109"/>
      <c r="AD22" s="109"/>
      <c r="AE22" s="109"/>
      <c r="AH22" s="147"/>
      <c r="AI22" s="148"/>
      <c r="AJ22" s="148"/>
      <c r="AK22" s="148"/>
      <c r="AL22" s="148"/>
      <c r="AM22" s="148"/>
    </row>
    <row r="23" spans="2:39" s="43" customFormat="1" ht="15.75" customHeight="1">
      <c r="B23" s="216" t="s">
        <v>271</v>
      </c>
      <c r="C23" s="216" t="s">
        <v>29</v>
      </c>
      <c r="D23" s="216" t="s">
        <v>272</v>
      </c>
      <c r="E23" s="216" t="s">
        <v>25</v>
      </c>
      <c r="F23" s="155" t="s">
        <v>26</v>
      </c>
      <c r="G23" s="155" t="s">
        <v>273</v>
      </c>
      <c r="H23" s="155" t="s">
        <v>25</v>
      </c>
      <c r="I23" s="155" t="s">
        <v>274</v>
      </c>
      <c r="J23" s="155" t="s">
        <v>275</v>
      </c>
      <c r="K23" s="155" t="s">
        <v>272</v>
      </c>
      <c r="L23" s="155" t="s">
        <v>25</v>
      </c>
      <c r="M23" s="155" t="s">
        <v>276</v>
      </c>
      <c r="N23" s="155" t="s">
        <v>28</v>
      </c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57"/>
      <c r="AA23" s="57"/>
      <c r="AB23" s="57"/>
      <c r="AC23" s="109"/>
      <c r="AD23" s="109"/>
      <c r="AE23" s="109"/>
      <c r="AH23" s="147"/>
      <c r="AI23" s="148"/>
      <c r="AJ23" s="148"/>
      <c r="AK23" s="148"/>
      <c r="AL23" s="148"/>
      <c r="AM23" s="148"/>
    </row>
    <row r="24" spans="2:39" s="43" customFormat="1" ht="15.75" customHeight="1">
      <c r="B24" s="216"/>
      <c r="C24" s="216"/>
      <c r="D24" s="216"/>
      <c r="E24" s="216"/>
      <c r="F24" s="153"/>
      <c r="G24" s="153"/>
      <c r="H24" s="153"/>
      <c r="I24" s="153" t="s">
        <v>277</v>
      </c>
      <c r="J24" s="153" t="s">
        <v>25</v>
      </c>
      <c r="K24" s="153" t="s">
        <v>274</v>
      </c>
      <c r="L24" s="153"/>
      <c r="M24" s="153"/>
      <c r="N24" s="153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57"/>
      <c r="AA24" s="57"/>
      <c r="AB24" s="57"/>
      <c r="AC24" s="109"/>
      <c r="AD24" s="109"/>
      <c r="AE24" s="109"/>
      <c r="AH24" s="147"/>
      <c r="AI24" s="148"/>
      <c r="AJ24" s="148"/>
      <c r="AK24" s="148"/>
      <c r="AL24" s="148"/>
      <c r="AM24" s="148"/>
    </row>
    <row r="25" spans="2:39" s="43" customFormat="1" ht="10.5" customHeight="1">
      <c r="B25" s="153"/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57"/>
      <c r="AA25" s="57"/>
      <c r="AB25" s="57"/>
      <c r="AC25" s="109"/>
      <c r="AD25" s="109"/>
      <c r="AE25" s="109"/>
      <c r="AH25" s="147"/>
      <c r="AI25" s="148"/>
      <c r="AJ25" s="148"/>
      <c r="AK25" s="148"/>
      <c r="AL25" s="148"/>
      <c r="AM25" s="148"/>
    </row>
    <row r="26" spans="2:39" s="43" customFormat="1" ht="15.75" customHeight="1">
      <c r="B26" s="151"/>
      <c r="C26" s="151" t="s">
        <v>273</v>
      </c>
      <c r="D26" s="151" t="s">
        <v>278</v>
      </c>
      <c r="E26" s="151"/>
      <c r="F26" s="151"/>
      <c r="G26" s="151"/>
      <c r="H26" s="151"/>
      <c r="I26" s="151" t="s">
        <v>29</v>
      </c>
      <c r="J26" s="221">
        <f>W11</f>
        <v>41067273</v>
      </c>
      <c r="K26" s="221"/>
      <c r="L26" s="221"/>
      <c r="M26" s="221"/>
      <c r="N26" s="221"/>
      <c r="O26" s="151"/>
      <c r="P26" s="151" t="s">
        <v>271</v>
      </c>
      <c r="Q26" s="154" t="s">
        <v>279</v>
      </c>
      <c r="R26" s="151"/>
      <c r="S26" s="151"/>
      <c r="T26" s="151"/>
      <c r="U26" s="151"/>
      <c r="V26" s="151"/>
      <c r="W26" s="236"/>
      <c r="X26" s="236"/>
      <c r="Y26" s="151"/>
      <c r="Z26" s="57"/>
      <c r="AA26" s="57"/>
      <c r="AB26" s="57"/>
      <c r="AC26" s="109"/>
      <c r="AD26" s="109"/>
      <c r="AE26" s="109"/>
      <c r="AH26" s="147"/>
      <c r="AI26" s="148"/>
      <c r="AJ26" s="148"/>
      <c r="AK26" s="148"/>
      <c r="AL26" s="148"/>
      <c r="AM26" s="148"/>
    </row>
    <row r="27" spans="2:39" s="43" customFormat="1" ht="15.75" customHeight="1">
      <c r="B27" s="151"/>
      <c r="C27" s="151" t="s">
        <v>277</v>
      </c>
      <c r="D27" s="151" t="s">
        <v>280</v>
      </c>
      <c r="E27" s="151"/>
      <c r="F27" s="151"/>
      <c r="G27" s="151"/>
      <c r="H27" s="151"/>
      <c r="I27" s="151" t="s">
        <v>29</v>
      </c>
      <c r="J27" s="227">
        <f>D20</f>
        <v>5000000</v>
      </c>
      <c r="K27" s="227"/>
      <c r="L27" s="227"/>
      <c r="M27" s="227"/>
      <c r="N27" s="227"/>
      <c r="O27" s="151"/>
      <c r="P27" s="151" t="s">
        <v>272</v>
      </c>
      <c r="Q27" s="151" t="s">
        <v>281</v>
      </c>
      <c r="R27" s="151"/>
      <c r="S27" s="151"/>
      <c r="T27" s="151"/>
      <c r="U27" s="151"/>
      <c r="V27" s="151" t="s">
        <v>29</v>
      </c>
      <c r="W27" s="237">
        <f>N19</f>
        <v>3.02</v>
      </c>
      <c r="X27" s="237"/>
      <c r="Y27" s="151"/>
      <c r="Z27" s="57"/>
      <c r="AA27" s="57"/>
      <c r="AB27" s="57"/>
      <c r="AC27" s="109"/>
      <c r="AD27" s="109"/>
      <c r="AE27" s="109"/>
      <c r="AH27" s="147"/>
      <c r="AI27" s="148"/>
      <c r="AJ27" s="148"/>
      <c r="AK27" s="148"/>
      <c r="AL27" s="148"/>
      <c r="AM27" s="148"/>
    </row>
    <row r="28" spans="2:39" s="43" customFormat="1" ht="15.75" customHeight="1">
      <c r="B28" s="151"/>
      <c r="C28" s="151" t="s">
        <v>274</v>
      </c>
      <c r="D28" s="151" t="s">
        <v>282</v>
      </c>
      <c r="E28" s="151"/>
      <c r="F28" s="151"/>
      <c r="G28" s="151"/>
      <c r="H28" s="151"/>
      <c r="I28" s="151" t="s">
        <v>29</v>
      </c>
      <c r="J28" s="227">
        <f>D19</f>
        <v>5000000</v>
      </c>
      <c r="K28" s="227"/>
      <c r="L28" s="227"/>
      <c r="M28" s="227"/>
      <c r="N28" s="227"/>
      <c r="O28" s="151"/>
      <c r="P28" s="151" t="s">
        <v>276</v>
      </c>
      <c r="Q28" s="151" t="s">
        <v>283</v>
      </c>
      <c r="R28" s="151"/>
      <c r="S28" s="151"/>
      <c r="T28" s="151"/>
      <c r="U28" s="151"/>
      <c r="V28" s="151" t="s">
        <v>29</v>
      </c>
      <c r="W28" s="237">
        <f>N20</f>
        <v>3.02</v>
      </c>
      <c r="X28" s="237"/>
      <c r="Y28" s="151"/>
      <c r="Z28" s="57"/>
      <c r="AA28" s="57"/>
      <c r="AB28" s="57"/>
      <c r="AC28" s="109"/>
      <c r="AD28" s="109"/>
      <c r="AE28" s="109"/>
      <c r="AH28" s="147"/>
      <c r="AI28" s="148"/>
      <c r="AJ28" s="148"/>
      <c r="AK28" s="148"/>
      <c r="AL28" s="148"/>
      <c r="AM28" s="148"/>
    </row>
    <row r="29" spans="2:39" s="43" customFormat="1" ht="11.25" customHeight="1">
      <c r="B29" s="151"/>
      <c r="C29" s="151"/>
      <c r="D29" s="151"/>
      <c r="E29" s="151"/>
      <c r="F29" s="151"/>
      <c r="G29" s="151"/>
      <c r="H29" s="151"/>
      <c r="I29" s="151"/>
      <c r="J29" s="157"/>
      <c r="K29" s="157"/>
      <c r="L29" s="157"/>
      <c r="M29" s="157"/>
      <c r="N29" s="157"/>
      <c r="O29" s="151"/>
      <c r="P29" s="151"/>
      <c r="Q29" s="151"/>
      <c r="R29" s="151"/>
      <c r="S29" s="151"/>
      <c r="T29" s="151"/>
      <c r="U29" s="151"/>
      <c r="V29" s="151"/>
      <c r="W29" s="156"/>
      <c r="X29" s="156"/>
      <c r="Y29" s="151"/>
      <c r="Z29" s="57"/>
      <c r="AA29" s="57"/>
      <c r="AB29" s="57"/>
      <c r="AC29" s="109"/>
      <c r="AD29" s="109"/>
      <c r="AE29" s="109"/>
      <c r="AH29" s="147"/>
      <c r="AI29" s="148"/>
      <c r="AJ29" s="148"/>
      <c r="AK29" s="148"/>
      <c r="AL29" s="148"/>
      <c r="AM29" s="148"/>
    </row>
    <row r="30" spans="2:39" s="43" customFormat="1" ht="15.75" customHeight="1">
      <c r="B30" s="216" t="s">
        <v>271</v>
      </c>
      <c r="C30" s="216" t="s">
        <v>29</v>
      </c>
      <c r="D30" s="224">
        <f>W27</f>
        <v>3.02</v>
      </c>
      <c r="E30" s="216"/>
      <c r="F30" s="216" t="s">
        <v>25</v>
      </c>
      <c r="G30" s="155" t="s">
        <v>26</v>
      </c>
      <c r="H30" s="225">
        <f>J26</f>
        <v>41067273</v>
      </c>
      <c r="I30" s="225"/>
      <c r="J30" s="225"/>
      <c r="K30" s="225"/>
      <c r="L30" s="225"/>
      <c r="M30" s="155" t="s">
        <v>25</v>
      </c>
      <c r="N30" s="225">
        <f>J28</f>
        <v>5000000</v>
      </c>
      <c r="O30" s="225"/>
      <c r="P30" s="225"/>
      <c r="Q30" s="225"/>
      <c r="R30" s="225"/>
      <c r="S30" s="155" t="s">
        <v>275</v>
      </c>
      <c r="T30" s="222">
        <f>W27</f>
        <v>3.02</v>
      </c>
      <c r="U30" s="222"/>
      <c r="V30" s="159" t="s">
        <v>25</v>
      </c>
      <c r="W30" s="222">
        <f>W28</f>
        <v>3.02</v>
      </c>
      <c r="X30" s="222"/>
      <c r="Y30" s="162" t="s">
        <v>28</v>
      </c>
      <c r="Z30" s="57"/>
      <c r="AA30" s="57"/>
      <c r="AB30" s="57"/>
      <c r="AC30" s="109"/>
      <c r="AD30" s="109"/>
      <c r="AE30" s="109"/>
      <c r="AH30" s="147"/>
      <c r="AI30" s="148"/>
      <c r="AJ30" s="148"/>
      <c r="AK30" s="148"/>
      <c r="AL30" s="148"/>
      <c r="AM30" s="148"/>
    </row>
    <row r="31" spans="2:39" s="43" customFormat="1" ht="15.75" customHeight="1">
      <c r="B31" s="216"/>
      <c r="C31" s="216"/>
      <c r="D31" s="216"/>
      <c r="E31" s="216"/>
      <c r="F31" s="216"/>
      <c r="G31" s="153"/>
      <c r="H31" s="153"/>
      <c r="I31" s="153"/>
      <c r="J31" s="153"/>
      <c r="K31" s="223">
        <f>J27</f>
        <v>5000000</v>
      </c>
      <c r="L31" s="223"/>
      <c r="M31" s="223"/>
      <c r="N31" s="223"/>
      <c r="O31" s="223"/>
      <c r="P31" s="153" t="s">
        <v>25</v>
      </c>
      <c r="Q31" s="223">
        <f>J28</f>
        <v>5000000</v>
      </c>
      <c r="R31" s="223"/>
      <c r="S31" s="223"/>
      <c r="T31" s="223"/>
      <c r="U31" s="223"/>
      <c r="V31" s="151"/>
      <c r="W31" s="151"/>
      <c r="X31" s="151"/>
      <c r="Y31" s="151"/>
      <c r="Z31" s="57"/>
      <c r="AA31" s="57"/>
      <c r="AB31" s="57"/>
      <c r="AC31" s="109"/>
      <c r="AD31" s="109"/>
      <c r="AE31" s="109"/>
      <c r="AH31" s="147"/>
      <c r="AI31" s="148"/>
      <c r="AJ31" s="148"/>
      <c r="AK31" s="148"/>
      <c r="AL31" s="148"/>
      <c r="AM31" s="148"/>
    </row>
    <row r="32" spans="2:39" s="43" customFormat="1" ht="10.5" customHeight="1">
      <c r="B32" s="153"/>
      <c r="C32" s="153"/>
      <c r="D32" s="153"/>
      <c r="E32" s="153"/>
      <c r="F32" s="153"/>
      <c r="G32" s="153"/>
      <c r="H32" s="153"/>
      <c r="I32" s="153"/>
      <c r="J32" s="153"/>
      <c r="K32" s="152"/>
      <c r="L32" s="152"/>
      <c r="M32" s="152"/>
      <c r="N32" s="152"/>
      <c r="O32" s="152"/>
      <c r="P32" s="153"/>
      <c r="Q32" s="152"/>
      <c r="R32" s="152"/>
      <c r="S32" s="152"/>
      <c r="T32" s="152"/>
      <c r="U32" s="152"/>
      <c r="V32" s="151"/>
      <c r="W32" s="151"/>
      <c r="X32" s="151"/>
      <c r="Y32" s="151"/>
      <c r="Z32" s="57"/>
      <c r="AA32" s="57"/>
      <c r="AB32" s="57"/>
      <c r="AC32" s="109"/>
      <c r="AD32" s="109"/>
      <c r="AE32" s="109"/>
      <c r="AH32" s="147"/>
      <c r="AI32" s="148"/>
      <c r="AJ32" s="148"/>
      <c r="AK32" s="148"/>
      <c r="AL32" s="148"/>
      <c r="AM32" s="148"/>
    </row>
    <row r="33" spans="1:39" s="43" customFormat="1" ht="15.75" customHeight="1">
      <c r="B33" s="216" t="s">
        <v>271</v>
      </c>
      <c r="C33" s="216" t="s">
        <v>29</v>
      </c>
      <c r="D33" s="224">
        <f>D30</f>
        <v>3.02</v>
      </c>
      <c r="E33" s="216"/>
      <c r="F33" s="216" t="s">
        <v>25</v>
      </c>
      <c r="G33" s="225">
        <f>H30-N30</f>
        <v>36067273</v>
      </c>
      <c r="H33" s="225"/>
      <c r="I33" s="225"/>
      <c r="J33" s="225"/>
      <c r="K33" s="225"/>
      <c r="L33" s="155" t="s">
        <v>32</v>
      </c>
      <c r="M33" s="222">
        <f>T30-W30</f>
        <v>0</v>
      </c>
      <c r="N33" s="222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57"/>
      <c r="AA33" s="57"/>
      <c r="AB33" s="57"/>
      <c r="AC33" s="109"/>
      <c r="AD33" s="109"/>
      <c r="AE33" s="109"/>
      <c r="AH33" s="147"/>
      <c r="AI33" s="148"/>
      <c r="AJ33" s="148"/>
      <c r="AK33" s="148"/>
      <c r="AL33" s="148"/>
      <c r="AM33" s="148"/>
    </row>
    <row r="34" spans="1:39" s="43" customFormat="1" ht="24.95" customHeight="1">
      <c r="B34" s="216"/>
      <c r="C34" s="216"/>
      <c r="D34" s="216"/>
      <c r="E34" s="216"/>
      <c r="F34" s="216"/>
      <c r="G34" s="153"/>
      <c r="H34" s="223">
        <f>K31-Q31</f>
        <v>0</v>
      </c>
      <c r="I34" s="223"/>
      <c r="J34" s="223"/>
      <c r="K34" s="223"/>
      <c r="L34" s="226"/>
      <c r="M34" s="153"/>
      <c r="N34" s="152"/>
      <c r="O34" s="152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57"/>
      <c r="AA34" s="57"/>
      <c r="AB34" s="57"/>
      <c r="AC34" s="109"/>
      <c r="AD34" s="109"/>
      <c r="AE34" s="109"/>
      <c r="AH34" s="147"/>
      <c r="AI34" s="148"/>
      <c r="AJ34" s="148"/>
      <c r="AK34" s="148"/>
      <c r="AL34" s="148"/>
      <c r="AM34" s="148"/>
    </row>
    <row r="35" spans="1:39" s="43" customFormat="1" ht="12" customHeight="1">
      <c r="B35" s="153"/>
      <c r="C35" s="153"/>
      <c r="D35" s="153"/>
      <c r="E35" s="153"/>
      <c r="F35" s="153"/>
      <c r="G35" s="153"/>
      <c r="H35" s="152"/>
      <c r="I35" s="152"/>
      <c r="J35" s="152"/>
      <c r="K35" s="152"/>
      <c r="L35" s="152"/>
      <c r="M35" s="153"/>
      <c r="N35" s="152"/>
      <c r="O35" s="152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57"/>
      <c r="AA35" s="57"/>
      <c r="AB35" s="57"/>
      <c r="AC35" s="109"/>
      <c r="AD35" s="109"/>
      <c r="AE35" s="109"/>
      <c r="AH35" s="147"/>
      <c r="AI35" s="148"/>
      <c r="AJ35" s="148"/>
      <c r="AK35" s="148"/>
      <c r="AL35" s="148"/>
      <c r="AM35" s="148"/>
    </row>
    <row r="36" spans="1:39" s="43" customFormat="1" ht="24.95" customHeight="1">
      <c r="B36" s="153" t="s">
        <v>271</v>
      </c>
      <c r="C36" s="153" t="s">
        <v>29</v>
      </c>
      <c r="D36" s="216">
        <f>D33</f>
        <v>3.02</v>
      </c>
      <c r="E36" s="216"/>
      <c r="F36" s="153" t="s">
        <v>25</v>
      </c>
      <c r="G36" s="217">
        <f>IF(H34=0,0,ROUNDDOWN(G33*M33/H34,4))</f>
        <v>0</v>
      </c>
      <c r="H36" s="217"/>
      <c r="I36" s="217"/>
      <c r="J36" s="160" t="s">
        <v>29</v>
      </c>
      <c r="K36" s="218">
        <v>2.9279999999999999</v>
      </c>
      <c r="L36" s="218"/>
      <c r="M36" s="218"/>
      <c r="N36" s="158" t="s">
        <v>53</v>
      </c>
      <c r="O36" s="206" t="s">
        <v>284</v>
      </c>
      <c r="P36" s="206"/>
      <c r="Q36" s="206"/>
      <c r="R36" s="206"/>
      <c r="S36" s="206"/>
      <c r="T36" s="206"/>
      <c r="U36" s="206"/>
      <c r="V36" s="151"/>
      <c r="W36" s="151"/>
      <c r="X36" s="151"/>
      <c r="Y36" s="151"/>
      <c r="Z36" s="57"/>
      <c r="AA36" s="57"/>
      <c r="AB36" s="57"/>
      <c r="AC36" s="109"/>
      <c r="AD36" s="109"/>
      <c r="AE36" s="109"/>
      <c r="AH36" s="147"/>
      <c r="AI36" s="148"/>
      <c r="AJ36" s="148"/>
      <c r="AK36" s="148"/>
      <c r="AL36" s="148"/>
      <c r="AM36" s="148"/>
    </row>
    <row r="37" spans="1:39" ht="18" customHeight="1">
      <c r="A37" s="42"/>
      <c r="B37" s="51"/>
      <c r="C37" s="51"/>
      <c r="D37" s="51"/>
      <c r="E37" s="51"/>
      <c r="F37" s="51"/>
      <c r="G37" s="51"/>
      <c r="H37" s="51"/>
      <c r="I37" s="51"/>
      <c r="J37" s="51"/>
      <c r="K37" s="259" t="s">
        <v>310</v>
      </c>
      <c r="L37" s="259"/>
      <c r="M37" s="259"/>
      <c r="N37" s="259"/>
      <c r="O37" s="259"/>
      <c r="P37" s="259"/>
      <c r="Q37" s="259"/>
      <c r="R37" s="259"/>
      <c r="S37" s="259"/>
      <c r="T37" s="259"/>
      <c r="U37" s="259"/>
      <c r="V37" s="116"/>
      <c r="W37" s="116"/>
      <c r="X37" s="116"/>
      <c r="Y37" s="116"/>
      <c r="Z37" s="116"/>
      <c r="AA37" s="51"/>
      <c r="AB37" s="51"/>
      <c r="AH37" s="149"/>
      <c r="AI37" s="149"/>
      <c r="AJ37" s="149"/>
      <c r="AK37" s="149"/>
      <c r="AL37" s="149"/>
      <c r="AM37" s="149"/>
    </row>
    <row r="38" spans="1:39" ht="15" customHeight="1">
      <c r="A38" s="42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51"/>
      <c r="AB38" s="51"/>
      <c r="AH38" s="149"/>
      <c r="AI38" s="149"/>
      <c r="AJ38" s="149"/>
      <c r="AK38" s="149"/>
      <c r="AL38" s="149"/>
      <c r="AM38" s="149"/>
    </row>
    <row r="39" spans="1:39" s="53" customFormat="1" ht="24.95" customHeight="1">
      <c r="A39" s="52" t="s">
        <v>230</v>
      </c>
      <c r="F39" s="219">
        <f>ROUNDDOWN(R45,-3)</f>
        <v>1333000</v>
      </c>
      <c r="G39" s="219"/>
      <c r="H39" s="219"/>
      <c r="I39" s="219"/>
      <c r="J39" s="219"/>
      <c r="K39" s="8" t="s">
        <v>34</v>
      </c>
      <c r="L39" t="s">
        <v>250</v>
      </c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C39" s="109"/>
      <c r="AD39" s="109"/>
      <c r="AE39" s="109"/>
    </row>
    <row r="40" spans="1:39" s="43" customFormat="1" ht="24.95" customHeight="1">
      <c r="B40" s="70" t="s">
        <v>241</v>
      </c>
      <c r="C40" s="70"/>
      <c r="D40" s="70"/>
      <c r="E40" s="58" t="s">
        <v>29</v>
      </c>
      <c r="F40" s="212">
        <f>W10</f>
        <v>41067273</v>
      </c>
      <c r="G40" s="212"/>
      <c r="H40" s="212"/>
      <c r="I40" s="212"/>
      <c r="J40" s="212"/>
      <c r="K40" s="212"/>
      <c r="L40" s="70" t="s">
        <v>34</v>
      </c>
      <c r="M40" s="58" t="s">
        <v>32</v>
      </c>
      <c r="N40" s="213">
        <f>K36</f>
        <v>2.9279999999999999</v>
      </c>
      <c r="O40" s="213"/>
      <c r="P40" s="114" t="s">
        <v>53</v>
      </c>
      <c r="Q40" s="115" t="s">
        <v>29</v>
      </c>
      <c r="R40" s="220">
        <f>F40*N40%</f>
        <v>1202449.7534400001</v>
      </c>
      <c r="S40" s="220"/>
      <c r="T40" s="220"/>
      <c r="U40" s="220"/>
      <c r="V40" s="220"/>
      <c r="W40" s="42" t="s">
        <v>34</v>
      </c>
      <c r="X40" s="118"/>
      <c r="Y40" s="118"/>
      <c r="Z40" s="118"/>
      <c r="AC40" s="109"/>
      <c r="AD40" s="109"/>
      <c r="AE40" s="109"/>
    </row>
    <row r="41" spans="1:39" s="43" customFormat="1" ht="24.95" customHeight="1">
      <c r="B41" s="70" t="s">
        <v>248</v>
      </c>
      <c r="C41" s="58"/>
      <c r="D41" s="58"/>
      <c r="E41" s="58"/>
      <c r="F41" s="119"/>
      <c r="G41" s="119"/>
      <c r="H41" s="119"/>
      <c r="I41" s="119"/>
      <c r="J41" s="119"/>
      <c r="K41" s="120"/>
      <c r="L41" s="70" t="s">
        <v>29</v>
      </c>
      <c r="M41" s="58"/>
      <c r="N41" s="205"/>
      <c r="O41" s="205"/>
      <c r="P41" s="115"/>
      <c r="Q41" s="58"/>
      <c r="R41" s="220">
        <f>SUM(R42:V43)</f>
        <v>9900</v>
      </c>
      <c r="S41" s="220"/>
      <c r="T41" s="220"/>
      <c r="U41" s="220"/>
      <c r="V41" s="220"/>
      <c r="W41" s="42" t="s">
        <v>34</v>
      </c>
      <c r="AC41" s="109"/>
      <c r="AD41" s="109"/>
      <c r="AE41" s="109"/>
    </row>
    <row r="42" spans="1:39" s="43" customFormat="1" ht="24.95" customHeight="1">
      <c r="B42" s="70"/>
      <c r="C42" s="58" t="s">
        <v>243</v>
      </c>
      <c r="D42" s="41" t="s">
        <v>242</v>
      </c>
      <c r="E42" s="58"/>
      <c r="F42" s="119"/>
      <c r="G42" s="119" t="s">
        <v>29</v>
      </c>
      <c r="H42" s="214">
        <f>R40</f>
        <v>1202449.7534400001</v>
      </c>
      <c r="I42" s="214"/>
      <c r="J42" s="214"/>
      <c r="K42" s="214"/>
      <c r="L42" s="43" t="s">
        <v>34</v>
      </c>
      <c r="M42" s="58" t="s">
        <v>32</v>
      </c>
      <c r="N42" s="215">
        <f>0.833*80%</f>
        <v>0.66639999999999999</v>
      </c>
      <c r="O42" s="215"/>
      <c r="P42" s="114" t="s">
        <v>53</v>
      </c>
      <c r="Q42" s="115" t="s">
        <v>29</v>
      </c>
      <c r="R42" s="214">
        <f>ROUNDDOWN((H42*N42%),-2)</f>
        <v>8000</v>
      </c>
      <c r="S42" s="214"/>
      <c r="T42" s="214"/>
      <c r="U42" s="214"/>
      <c r="V42" s="214"/>
      <c r="W42" s="43" t="s">
        <v>34</v>
      </c>
      <c r="AC42" s="109"/>
      <c r="AD42" s="109"/>
      <c r="AE42" s="109"/>
    </row>
    <row r="43" spans="1:39" s="43" customFormat="1" ht="24.95" customHeight="1">
      <c r="B43" s="70"/>
      <c r="C43" s="58" t="s">
        <v>244</v>
      </c>
      <c r="D43" s="41" t="s">
        <v>245</v>
      </c>
      <c r="E43" s="58"/>
      <c r="F43" s="119"/>
      <c r="G43" s="119" t="s">
        <v>29</v>
      </c>
      <c r="H43" s="214">
        <f>R40</f>
        <v>1202449.7534400001</v>
      </c>
      <c r="I43" s="214"/>
      <c r="J43" s="214"/>
      <c r="K43" s="214"/>
      <c r="L43" s="43" t="s">
        <v>34</v>
      </c>
      <c r="M43" s="58" t="s">
        <v>32</v>
      </c>
      <c r="N43" s="205">
        <v>0.16</v>
      </c>
      <c r="O43" s="205"/>
      <c r="P43" s="114" t="s">
        <v>53</v>
      </c>
      <c r="Q43" s="115" t="s">
        <v>29</v>
      </c>
      <c r="R43" s="214">
        <f>ROUNDDOWN((H43*N43%),-2)</f>
        <v>1900</v>
      </c>
      <c r="S43" s="214"/>
      <c r="T43" s="214"/>
      <c r="U43" s="214"/>
      <c r="V43" s="214"/>
      <c r="W43" s="43" t="s">
        <v>34</v>
      </c>
      <c r="AC43" s="109"/>
      <c r="AD43" s="109"/>
      <c r="AE43" s="109"/>
    </row>
    <row r="44" spans="1:39" s="43" customFormat="1" ht="24.95" customHeight="1">
      <c r="B44" s="207" t="s">
        <v>291</v>
      </c>
      <c r="C44" s="207"/>
      <c r="D44" s="207"/>
      <c r="E44" s="207"/>
      <c r="F44" s="119" t="s">
        <v>29</v>
      </c>
      <c r="G44" s="208">
        <f>R40+R41</f>
        <v>1212349.7534400001</v>
      </c>
      <c r="H44" s="208"/>
      <c r="I44" s="208"/>
      <c r="J44" s="208"/>
      <c r="K44" s="208"/>
      <c r="L44" s="43" t="s">
        <v>34</v>
      </c>
      <c r="M44" s="58" t="s">
        <v>290</v>
      </c>
      <c r="N44" s="209">
        <v>10</v>
      </c>
      <c r="O44" s="209"/>
      <c r="P44" s="114" t="s">
        <v>53</v>
      </c>
      <c r="Q44" s="115" t="s">
        <v>29</v>
      </c>
      <c r="R44" s="210">
        <f>G44*10%</f>
        <v>121234.97534400002</v>
      </c>
      <c r="S44" s="211"/>
      <c r="T44" s="211"/>
      <c r="U44" s="211"/>
      <c r="V44" s="211"/>
      <c r="W44" s="42" t="s">
        <v>34</v>
      </c>
      <c r="AC44" s="109"/>
      <c r="AD44" s="109"/>
      <c r="AE44" s="109"/>
    </row>
    <row r="45" spans="1:39" s="43" customFormat="1" ht="24.95" customHeight="1">
      <c r="B45" s="70" t="s">
        <v>246</v>
      </c>
      <c r="C45" s="58"/>
      <c r="D45" s="58"/>
      <c r="E45" s="58"/>
      <c r="F45" s="119" t="s">
        <v>29</v>
      </c>
      <c r="G45" s="208">
        <f>R40+R41</f>
        <v>1212349.7534400001</v>
      </c>
      <c r="H45" s="208"/>
      <c r="I45" s="208"/>
      <c r="J45" s="208"/>
      <c r="K45" s="208"/>
      <c r="L45" s="121" t="s">
        <v>34</v>
      </c>
      <c r="M45" s="58" t="s">
        <v>270</v>
      </c>
      <c r="N45" s="228">
        <f>R44</f>
        <v>121234.97534400002</v>
      </c>
      <c r="O45" s="228"/>
      <c r="P45" s="228"/>
      <c r="Q45" s="58" t="s">
        <v>29</v>
      </c>
      <c r="R45" s="220">
        <f>G45+N45</f>
        <v>1333584.728784</v>
      </c>
      <c r="S45" s="220"/>
      <c r="T45" s="220"/>
      <c r="U45" s="220"/>
      <c r="V45" s="220"/>
      <c r="W45" s="42" t="s">
        <v>34</v>
      </c>
      <c r="AC45" s="109"/>
      <c r="AD45" s="109"/>
      <c r="AE45" s="109"/>
    </row>
    <row r="46" spans="1:39" ht="24.95" customHeight="1">
      <c r="B46" s="35"/>
      <c r="C46" t="s">
        <v>247</v>
      </c>
      <c r="E46" s="3"/>
      <c r="F46" s="36"/>
      <c r="H46" s="33"/>
      <c r="I46" s="33"/>
      <c r="J46" s="33"/>
      <c r="K46" s="33"/>
      <c r="L46" s="35"/>
      <c r="N46" s="23"/>
      <c r="O46" s="38"/>
      <c r="P46" s="38"/>
      <c r="R46" s="37"/>
      <c r="S46" s="37"/>
    </row>
    <row r="47" spans="1:39" ht="10.5" customHeight="1">
      <c r="B47" s="35"/>
      <c r="E47" s="3"/>
      <c r="F47" s="36"/>
      <c r="H47" s="33"/>
      <c r="I47" s="33"/>
      <c r="J47" s="33"/>
      <c r="K47" s="33"/>
      <c r="L47" s="35"/>
      <c r="N47" s="23"/>
      <c r="O47" s="38"/>
      <c r="P47" s="38"/>
      <c r="R47" s="37"/>
      <c r="S47" s="37"/>
    </row>
    <row r="48" spans="1:39" ht="24.95" customHeight="1">
      <c r="A48" s="52" t="s">
        <v>292</v>
      </c>
      <c r="B48" s="35"/>
      <c r="E48" s="3"/>
      <c r="F48" s="168" t="s">
        <v>296</v>
      </c>
      <c r="G48" s="260">
        <f>F39</f>
        <v>1333000</v>
      </c>
      <c r="H48" s="260"/>
      <c r="I48" s="260"/>
      <c r="J48" s="260"/>
      <c r="K48" s="260"/>
      <c r="L48" s="171" t="s">
        <v>297</v>
      </c>
      <c r="M48" s="7"/>
      <c r="N48" s="23"/>
      <c r="O48" s="38"/>
      <c r="P48" s="38"/>
      <c r="R48" s="37"/>
      <c r="S48" s="37"/>
    </row>
    <row r="49" spans="1:38" ht="11.25" customHeight="1">
      <c r="B49" s="35"/>
      <c r="E49" s="3"/>
      <c r="F49" s="36"/>
      <c r="H49" s="33"/>
      <c r="I49" s="33"/>
      <c r="J49" s="33"/>
      <c r="K49" s="33"/>
      <c r="L49" s="35"/>
      <c r="N49" s="23"/>
      <c r="O49" s="38"/>
      <c r="P49" s="38"/>
      <c r="R49" s="37"/>
      <c r="S49" s="37"/>
    </row>
    <row r="50" spans="1:38" s="53" customFormat="1" ht="24.95" customHeight="1">
      <c r="A50" s="53" t="s">
        <v>312</v>
      </c>
      <c r="AC50" s="109"/>
      <c r="AD50" s="109"/>
      <c r="AE50" s="109"/>
    </row>
    <row r="51" spans="1:38" ht="28.5" customHeight="1">
      <c r="B51" s="122"/>
      <c r="AH51" s="123"/>
      <c r="AI51" s="43"/>
      <c r="AJ51" s="43"/>
      <c r="AK51" s="43"/>
      <c r="AL51" s="43"/>
    </row>
    <row r="52" spans="1:38" ht="18.75">
      <c r="AF52" s="52"/>
      <c r="AH52" s="124"/>
      <c r="AI52" s="43"/>
      <c r="AJ52" s="43"/>
      <c r="AK52" s="43"/>
      <c r="AL52" s="43"/>
    </row>
    <row r="53" spans="1:38" ht="16.5" customHeight="1">
      <c r="AH53" s="125"/>
      <c r="AI53" s="43"/>
      <c r="AJ53" s="43"/>
      <c r="AK53" s="43"/>
      <c r="AL53" s="43"/>
    </row>
    <row r="54" spans="1:38" ht="18.75" customHeight="1">
      <c r="AH54" s="125"/>
      <c r="AI54" s="43"/>
      <c r="AJ54" s="43"/>
      <c r="AK54" s="43"/>
      <c r="AL54" s="43"/>
    </row>
    <row r="55" spans="1:38" ht="18.75" customHeight="1">
      <c r="AH55" s="125"/>
      <c r="AI55" s="43"/>
      <c r="AJ55" s="43"/>
      <c r="AK55" s="43"/>
      <c r="AL55" s="43"/>
    </row>
    <row r="56" spans="1:38" ht="18.75" customHeight="1"/>
    <row r="57" spans="1:38" ht="18.75" customHeight="1"/>
    <row r="58" spans="1:38" ht="18.75" customHeight="1"/>
    <row r="59" spans="1:38" ht="18.75" customHeight="1"/>
    <row r="60" spans="1:38" ht="18.75" customHeight="1"/>
    <row r="61" spans="1:38" ht="18.75" customHeight="1"/>
    <row r="62" spans="1:38" ht="18.75" customHeight="1"/>
    <row r="63" spans="1:38" ht="18.75" customHeight="1"/>
    <row r="64" spans="1:38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9" customHeight="1"/>
    <row r="84" ht="9.75" customHeight="1"/>
  </sheetData>
  <mergeCells count="84">
    <mergeCell ref="K37:U37"/>
    <mergeCell ref="G48:K48"/>
    <mergeCell ref="O5:R5"/>
    <mergeCell ref="S5:X5"/>
    <mergeCell ref="A1:AB1"/>
    <mergeCell ref="A3:D3"/>
    <mergeCell ref="E3:AA3"/>
    <mergeCell ref="A5:D5"/>
    <mergeCell ref="E5:H5"/>
    <mergeCell ref="I5:L5"/>
    <mergeCell ref="B9:H9"/>
    <mergeCell ref="I9:O9"/>
    <mergeCell ref="P9:V9"/>
    <mergeCell ref="W9:AB9"/>
    <mergeCell ref="B10:H10"/>
    <mergeCell ref="I10:O10"/>
    <mergeCell ref="P10:V10"/>
    <mergeCell ref="W10:AB10"/>
    <mergeCell ref="B16:X16"/>
    <mergeCell ref="D18:M18"/>
    <mergeCell ref="D20:M20"/>
    <mergeCell ref="N18:R18"/>
    <mergeCell ref="S18:W18"/>
    <mergeCell ref="S20:W20"/>
    <mergeCell ref="B11:H11"/>
    <mergeCell ref="I11:O11"/>
    <mergeCell ref="P11:V11"/>
    <mergeCell ref="W11:AB11"/>
    <mergeCell ref="B12:W12"/>
    <mergeCell ref="G45:K45"/>
    <mergeCell ref="R45:V45"/>
    <mergeCell ref="N45:P45"/>
    <mergeCell ref="R41:V41"/>
    <mergeCell ref="D19:M19"/>
    <mergeCell ref="N19:R19"/>
    <mergeCell ref="S19:W19"/>
    <mergeCell ref="B22:X22"/>
    <mergeCell ref="N20:R20"/>
    <mergeCell ref="W26:X26"/>
    <mergeCell ref="H43:K43"/>
    <mergeCell ref="N43:O43"/>
    <mergeCell ref="R43:V43"/>
    <mergeCell ref="W27:X27"/>
    <mergeCell ref="W28:X28"/>
    <mergeCell ref="J27:N27"/>
    <mergeCell ref="J28:N28"/>
    <mergeCell ref="N30:R30"/>
    <mergeCell ref="C33:C34"/>
    <mergeCell ref="D33:E34"/>
    <mergeCell ref="T30:U30"/>
    <mergeCell ref="W30:X30"/>
    <mergeCell ref="K31:O31"/>
    <mergeCell ref="Q31:U31"/>
    <mergeCell ref="B33:B34"/>
    <mergeCell ref="B30:B31"/>
    <mergeCell ref="C30:C31"/>
    <mergeCell ref="D30:E31"/>
    <mergeCell ref="F30:F31"/>
    <mergeCell ref="H30:L30"/>
    <mergeCell ref="F33:F34"/>
    <mergeCell ref="G33:K33"/>
    <mergeCell ref="M33:N33"/>
    <mergeCell ref="H34:L34"/>
    <mergeCell ref="B23:B24"/>
    <mergeCell ref="C23:C24"/>
    <mergeCell ref="D23:D24"/>
    <mergeCell ref="E23:E24"/>
    <mergeCell ref="J26:N26"/>
    <mergeCell ref="N41:O41"/>
    <mergeCell ref="O36:U36"/>
    <mergeCell ref="B44:E44"/>
    <mergeCell ref="G44:K44"/>
    <mergeCell ref="N44:O44"/>
    <mergeCell ref="R44:V44"/>
    <mergeCell ref="F40:K40"/>
    <mergeCell ref="N40:O40"/>
    <mergeCell ref="H42:K42"/>
    <mergeCell ref="N42:O42"/>
    <mergeCell ref="R42:V42"/>
    <mergeCell ref="D36:E36"/>
    <mergeCell ref="G36:I36"/>
    <mergeCell ref="K36:M36"/>
    <mergeCell ref="F39:J39"/>
    <mergeCell ref="R40:V4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8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41"/>
  <sheetViews>
    <sheetView view="pageBreakPreview" topLeftCell="A10" zoomScaleNormal="100" workbookViewId="0">
      <selection activeCell="F7" sqref="F7"/>
    </sheetView>
  </sheetViews>
  <sheetFormatPr defaultRowHeight="13.5"/>
  <cols>
    <col min="1" max="30" width="2.88671875" customWidth="1"/>
    <col min="31" max="31" width="12.44140625" customWidth="1"/>
    <col min="32" max="32" width="13.44140625" customWidth="1"/>
  </cols>
  <sheetData>
    <row r="1" spans="1:32" ht="25.5">
      <c r="A1" s="326" t="s">
        <v>50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</row>
    <row r="3" spans="1:32" s="5" customFormat="1" ht="18.75" customHeight="1">
      <c r="A3" s="327" t="s">
        <v>43</v>
      </c>
      <c r="B3" s="327"/>
      <c r="C3" s="327"/>
      <c r="D3" s="327"/>
      <c r="E3" s="42"/>
    </row>
    <row r="4" spans="1:32" s="5" customFormat="1" ht="15" customHeight="1">
      <c r="A4" s="41"/>
      <c r="B4" s="41"/>
      <c r="C4" s="41"/>
      <c r="D4" s="41"/>
      <c r="AE4" s="39"/>
      <c r="AF4" s="39"/>
    </row>
    <row r="5" spans="1:32" s="5" customFormat="1" ht="18.75" customHeight="1">
      <c r="A5" s="327" t="s">
        <v>44</v>
      </c>
      <c r="B5" s="327"/>
      <c r="C5" s="327"/>
      <c r="D5" s="327"/>
      <c r="E5" s="5" t="s">
        <v>1</v>
      </c>
      <c r="F5" t="s">
        <v>2</v>
      </c>
      <c r="T5" s="7" t="s">
        <v>3</v>
      </c>
      <c r="AE5" s="1"/>
      <c r="AF5" s="4"/>
    </row>
    <row r="6" spans="1:32" s="5" customFormat="1" ht="15" customHeight="1">
      <c r="A6" s="40"/>
      <c r="B6" s="40"/>
      <c r="C6" s="40"/>
      <c r="D6" s="40"/>
      <c r="E6" s="5" t="s">
        <v>4</v>
      </c>
      <c r="F6" s="5" t="s">
        <v>5</v>
      </c>
      <c r="T6" s="7" t="s">
        <v>6</v>
      </c>
      <c r="AE6" s="1"/>
      <c r="AF6" s="4"/>
    </row>
    <row r="7" spans="1:32" s="5" customFormat="1" ht="15" customHeight="1">
      <c r="A7" s="41"/>
      <c r="B7" s="41"/>
      <c r="C7" s="41"/>
      <c r="D7" s="41"/>
    </row>
    <row r="8" spans="1:32" s="5" customFormat="1" ht="18.75" customHeight="1">
      <c r="A8" s="42" t="s">
        <v>45</v>
      </c>
      <c r="B8" s="43"/>
      <c r="C8" s="43"/>
      <c r="D8" s="43"/>
      <c r="W8" s="9"/>
      <c r="X8" s="9"/>
      <c r="Z8" s="22"/>
      <c r="AA8" s="22"/>
      <c r="AB8" s="49" t="s">
        <v>46</v>
      </c>
    </row>
    <row r="9" spans="1:32" s="5" customFormat="1" ht="6" customHeight="1">
      <c r="A9" s="42"/>
      <c r="B9" s="43"/>
      <c r="C9" s="43"/>
      <c r="D9" s="43"/>
      <c r="W9" s="9"/>
      <c r="X9" s="9"/>
      <c r="Y9" s="9"/>
    </row>
    <row r="10" spans="1:32" ht="15" customHeight="1" thickBot="1">
      <c r="B10" s="328" t="s">
        <v>7</v>
      </c>
      <c r="C10" s="329"/>
      <c r="D10" s="329"/>
      <c r="E10" s="329"/>
      <c r="F10" s="329"/>
      <c r="G10" s="329"/>
      <c r="H10" s="330"/>
      <c r="I10" s="328" t="s">
        <v>8</v>
      </c>
      <c r="J10" s="329"/>
      <c r="K10" s="329"/>
      <c r="L10" s="329"/>
      <c r="M10" s="329"/>
      <c r="N10" s="329"/>
      <c r="O10" s="330"/>
      <c r="P10" s="328" t="s">
        <v>9</v>
      </c>
      <c r="Q10" s="329"/>
      <c r="R10" s="329"/>
      <c r="S10" s="329"/>
      <c r="T10" s="329"/>
      <c r="U10" s="329"/>
      <c r="V10" s="330"/>
      <c r="W10" s="328" t="s">
        <v>10</v>
      </c>
      <c r="X10" s="329"/>
      <c r="Y10" s="329"/>
      <c r="Z10" s="329"/>
      <c r="AA10" s="329"/>
      <c r="AB10" s="330"/>
    </row>
    <row r="11" spans="1:32" ht="15" customHeight="1" thickTop="1">
      <c r="B11" s="314" t="s">
        <v>0</v>
      </c>
      <c r="C11" s="315"/>
      <c r="D11" s="315"/>
      <c r="E11" s="315"/>
      <c r="F11" s="315"/>
      <c r="G11" s="315"/>
      <c r="H11" s="316"/>
      <c r="I11" s="317">
        <f>SUM(P11:AB11)</f>
        <v>0</v>
      </c>
      <c r="J11" s="318"/>
      <c r="K11" s="318"/>
      <c r="L11" s="318"/>
      <c r="M11" s="318"/>
      <c r="N11" s="318"/>
      <c r="O11" s="319"/>
      <c r="P11" s="320">
        <f>SUM(P12:V14)</f>
        <v>0</v>
      </c>
      <c r="Q11" s="321"/>
      <c r="R11" s="321"/>
      <c r="S11" s="321"/>
      <c r="T11" s="321"/>
      <c r="U11" s="321"/>
      <c r="V11" s="322"/>
      <c r="W11" s="323">
        <f>SUM(W12:AB14)</f>
        <v>0</v>
      </c>
      <c r="X11" s="324"/>
      <c r="Y11" s="324"/>
      <c r="Z11" s="324"/>
      <c r="AA11" s="324"/>
      <c r="AB11" s="325"/>
    </row>
    <row r="12" spans="1:32" ht="15" customHeight="1">
      <c r="B12" s="302" t="s">
        <v>11</v>
      </c>
      <c r="C12" s="303"/>
      <c r="D12" s="303"/>
      <c r="E12" s="303"/>
      <c r="F12" s="303"/>
      <c r="G12" s="303"/>
      <c r="H12" s="304"/>
      <c r="I12" s="305"/>
      <c r="J12" s="303"/>
      <c r="K12" s="303"/>
      <c r="L12" s="303"/>
      <c r="M12" s="303"/>
      <c r="N12" s="303"/>
      <c r="O12" s="304"/>
      <c r="P12" s="306"/>
      <c r="Q12" s="307"/>
      <c r="R12" s="307"/>
      <c r="S12" s="307"/>
      <c r="T12" s="307"/>
      <c r="U12" s="307"/>
      <c r="V12" s="308"/>
      <c r="W12" s="309">
        <f>I12-P12</f>
        <v>0</v>
      </c>
      <c r="X12" s="310"/>
      <c r="Y12" s="310"/>
      <c r="Z12" s="310"/>
      <c r="AA12" s="310"/>
      <c r="AB12" s="311"/>
    </row>
    <row r="13" spans="1:32" ht="15" customHeight="1">
      <c r="B13" s="302" t="s">
        <v>12</v>
      </c>
      <c r="C13" s="303"/>
      <c r="D13" s="303"/>
      <c r="E13" s="303"/>
      <c r="F13" s="303"/>
      <c r="G13" s="303"/>
      <c r="H13" s="304"/>
      <c r="I13" s="305"/>
      <c r="J13" s="303"/>
      <c r="K13" s="303"/>
      <c r="L13" s="303"/>
      <c r="M13" s="303"/>
      <c r="N13" s="303"/>
      <c r="O13" s="304"/>
      <c r="P13" s="306"/>
      <c r="Q13" s="307"/>
      <c r="R13" s="307"/>
      <c r="S13" s="307"/>
      <c r="T13" s="307"/>
      <c r="U13" s="307"/>
      <c r="V13" s="308"/>
      <c r="W13" s="309">
        <f>I13-P13</f>
        <v>0</v>
      </c>
      <c r="X13" s="312"/>
      <c r="Y13" s="312"/>
      <c r="Z13" s="312"/>
      <c r="AA13" s="312"/>
      <c r="AB13" s="313"/>
    </row>
    <row r="14" spans="1:32" ht="15" customHeight="1">
      <c r="B14" s="302" t="s">
        <v>13</v>
      </c>
      <c r="C14" s="303"/>
      <c r="D14" s="303"/>
      <c r="E14" s="303"/>
      <c r="F14" s="303"/>
      <c r="G14" s="303"/>
      <c r="H14" s="304"/>
      <c r="I14" s="305"/>
      <c r="J14" s="303"/>
      <c r="K14" s="303"/>
      <c r="L14" s="303"/>
      <c r="M14" s="303"/>
      <c r="N14" s="303"/>
      <c r="O14" s="304"/>
      <c r="P14" s="306">
        <f>ROUNDUP(I14/11,0)</f>
        <v>0</v>
      </c>
      <c r="Q14" s="307"/>
      <c r="R14" s="307"/>
      <c r="S14" s="307"/>
      <c r="T14" s="307"/>
      <c r="U14" s="307"/>
      <c r="V14" s="308"/>
      <c r="W14" s="309">
        <f>I14-P14</f>
        <v>0</v>
      </c>
      <c r="X14" s="310"/>
      <c r="Y14" s="310"/>
      <c r="Z14" s="310"/>
      <c r="AA14" s="310"/>
      <c r="AB14" s="311"/>
    </row>
    <row r="15" spans="1:32" s="5" customFormat="1" ht="15" customHeight="1"/>
    <row r="16" spans="1:32" s="5" customFormat="1" ht="18.75" customHeight="1">
      <c r="A16" s="42" t="s">
        <v>14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1:31" s="5" customFormat="1" ht="15" customHeight="1">
      <c r="B17" s="10" t="s">
        <v>15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</row>
    <row r="18" spans="1:31" s="5" customFormat="1" ht="15" customHeight="1">
      <c r="B18" s="10" t="s">
        <v>16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</row>
    <row r="19" spans="1:31" s="5" customFormat="1" ht="15" customHeight="1">
      <c r="B19" s="10"/>
      <c r="C19" s="299" t="s">
        <v>17</v>
      </c>
      <c r="D19" s="299"/>
      <c r="E19" s="299"/>
      <c r="F19" s="299"/>
      <c r="G19" s="299"/>
      <c r="H19" s="299"/>
      <c r="I19" s="300">
        <v>70000000</v>
      </c>
      <c r="J19" s="300"/>
      <c r="K19" s="300"/>
      <c r="L19" s="300"/>
      <c r="M19" s="300"/>
      <c r="N19" s="301" t="s">
        <v>34</v>
      </c>
      <c r="O19" s="301"/>
      <c r="P19" s="12"/>
      <c r="Q19" s="12"/>
      <c r="R19" s="12"/>
      <c r="S19" s="299" t="s">
        <v>18</v>
      </c>
      <c r="T19" s="299"/>
      <c r="U19" s="299"/>
      <c r="V19" s="299"/>
      <c r="W19" s="298">
        <v>1.2</v>
      </c>
      <c r="X19" s="298"/>
      <c r="Y19" s="298"/>
      <c r="Z19" s="10" t="s">
        <v>19</v>
      </c>
      <c r="AA19" s="10"/>
      <c r="AB19" s="10"/>
      <c r="AC19" s="10"/>
    </row>
    <row r="20" spans="1:31" s="5" customFormat="1" ht="15" customHeight="1">
      <c r="B20" s="10"/>
      <c r="C20" s="299" t="s">
        <v>20</v>
      </c>
      <c r="D20" s="299"/>
      <c r="E20" s="299"/>
      <c r="F20" s="299"/>
      <c r="G20" s="299"/>
      <c r="H20" s="299"/>
      <c r="I20" s="300">
        <v>60000000</v>
      </c>
      <c r="J20" s="300"/>
      <c r="K20" s="300"/>
      <c r="L20" s="300"/>
      <c r="M20" s="300"/>
      <c r="N20" s="301" t="s">
        <v>34</v>
      </c>
      <c r="O20" s="301"/>
      <c r="P20" s="12"/>
      <c r="Q20" s="12"/>
      <c r="R20" s="12"/>
      <c r="S20" s="299" t="s">
        <v>21</v>
      </c>
      <c r="T20" s="299"/>
      <c r="U20" s="299"/>
      <c r="V20" s="299"/>
      <c r="W20" s="298">
        <v>1.1000000000000001</v>
      </c>
      <c r="X20" s="298"/>
      <c r="Y20" s="298"/>
      <c r="Z20" s="10" t="s">
        <v>19</v>
      </c>
      <c r="AA20" s="10"/>
      <c r="AB20" s="10"/>
      <c r="AC20" s="10"/>
    </row>
    <row r="21" spans="1:31" s="5" customFormat="1" ht="15" customHeight="1">
      <c r="B21" s="10"/>
      <c r="C21" s="13" t="s">
        <v>22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</row>
    <row r="22" spans="1:31" s="5" customFormat="1" ht="15" customHeight="1">
      <c r="B22" s="14" t="s">
        <v>23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1:31" s="5" customFormat="1" ht="15" customHeight="1">
      <c r="B23" s="10"/>
      <c r="C23" s="12" t="s">
        <v>24</v>
      </c>
      <c r="D23" s="296">
        <f>W20</f>
        <v>1.1000000000000001</v>
      </c>
      <c r="E23" s="296"/>
      <c r="F23" s="296"/>
      <c r="G23" s="15" t="s">
        <v>25</v>
      </c>
      <c r="H23" s="16" t="s">
        <v>26</v>
      </c>
      <c r="I23" s="295">
        <f>W11</f>
        <v>0</v>
      </c>
      <c r="J23" s="295"/>
      <c r="K23" s="295"/>
      <c r="L23" s="295"/>
      <c r="M23" s="295"/>
      <c r="N23" s="44" t="s">
        <v>25</v>
      </c>
      <c r="O23" s="294">
        <f>I20</f>
        <v>60000000</v>
      </c>
      <c r="P23" s="294"/>
      <c r="Q23" s="294"/>
      <c r="R23" s="294"/>
      <c r="S23" s="294"/>
      <c r="T23" s="297" t="s">
        <v>27</v>
      </c>
      <c r="U23" s="297"/>
      <c r="V23" s="293">
        <f>W20</f>
        <v>1.1000000000000001</v>
      </c>
      <c r="W23" s="293"/>
      <c r="X23" s="17" t="s">
        <v>25</v>
      </c>
      <c r="Y23" s="293">
        <f>W19</f>
        <v>1.2</v>
      </c>
      <c r="Z23" s="293"/>
      <c r="AA23" s="16" t="s">
        <v>28</v>
      </c>
      <c r="AB23" s="10"/>
    </row>
    <row r="24" spans="1:31" s="5" customFormat="1" ht="15" customHeight="1">
      <c r="B24" s="10"/>
      <c r="C24" s="10"/>
      <c r="D24" s="10"/>
      <c r="E24" s="10"/>
      <c r="F24" s="10"/>
      <c r="G24" s="10"/>
      <c r="H24" s="10"/>
      <c r="I24" s="45"/>
      <c r="J24" s="46" t="s">
        <v>26</v>
      </c>
      <c r="K24" s="289">
        <f>I19</f>
        <v>70000000</v>
      </c>
      <c r="L24" s="289"/>
      <c r="M24" s="289"/>
      <c r="N24" s="289"/>
      <c r="O24" s="289"/>
      <c r="P24" s="47"/>
      <c r="Q24" s="47" t="s">
        <v>25</v>
      </c>
      <c r="R24" s="48"/>
      <c r="S24" s="289">
        <f>I20</f>
        <v>60000000</v>
      </c>
      <c r="T24" s="289"/>
      <c r="U24" s="289"/>
      <c r="V24" s="289"/>
      <c r="W24" s="289"/>
      <c r="X24" s="10" t="s">
        <v>28</v>
      </c>
      <c r="Y24" s="10"/>
      <c r="Z24" s="10"/>
      <c r="AA24" s="10"/>
      <c r="AB24" s="10"/>
    </row>
    <row r="25" spans="1:31" s="5" customFormat="1" ht="15" customHeight="1">
      <c r="B25" s="10"/>
      <c r="C25" s="18" t="s">
        <v>29</v>
      </c>
      <c r="D25" s="290">
        <f>D23-(((I23-O23)*(V23-Y23))/(K24-S24))</f>
        <v>0.50000000000000089</v>
      </c>
      <c r="E25" s="290"/>
      <c r="F25" s="290"/>
      <c r="G25" s="10" t="s">
        <v>30</v>
      </c>
      <c r="H25" s="287" t="s">
        <v>31</v>
      </c>
      <c r="I25" s="287"/>
      <c r="J25" s="287"/>
      <c r="K25" s="287"/>
      <c r="L25" s="286">
        <f>INT(D25*10)/10</f>
        <v>0.5</v>
      </c>
      <c r="M25" s="286"/>
      <c r="N25" s="286"/>
      <c r="O25" s="10" t="s">
        <v>30</v>
      </c>
      <c r="P25" s="10" t="s">
        <v>32</v>
      </c>
      <c r="Q25" s="287"/>
      <c r="R25" s="287"/>
      <c r="S25" s="10" t="s">
        <v>33</v>
      </c>
      <c r="T25" s="12" t="s">
        <v>29</v>
      </c>
      <c r="U25" s="288">
        <f>L25*Q25</f>
        <v>0</v>
      </c>
      <c r="V25" s="288"/>
      <c r="W25" s="288"/>
      <c r="X25" s="10"/>
      <c r="Y25" s="10"/>
      <c r="Z25" s="10"/>
      <c r="AA25" s="10"/>
      <c r="AB25" s="10"/>
    </row>
    <row r="26" spans="1:31" s="5" customFormat="1" ht="15" customHeight="1">
      <c r="B26" s="10"/>
      <c r="C26" s="18"/>
      <c r="D26" s="12"/>
      <c r="E26" s="12"/>
      <c r="F26" s="12"/>
      <c r="G26" s="10"/>
      <c r="H26" s="12"/>
      <c r="I26" s="12"/>
      <c r="J26" s="12"/>
      <c r="K26" s="12"/>
      <c r="L26" s="19"/>
      <c r="M26" s="19"/>
      <c r="N26" s="19"/>
      <c r="O26" s="10"/>
      <c r="P26" s="10"/>
      <c r="Q26" s="21" t="s">
        <v>62</v>
      </c>
      <c r="R26" s="12"/>
      <c r="S26" s="10"/>
      <c r="T26" s="12"/>
      <c r="U26" s="20"/>
      <c r="V26" s="20"/>
      <c r="W26" s="20"/>
      <c r="X26" s="10"/>
      <c r="Y26" s="10"/>
      <c r="Z26" s="10"/>
      <c r="AA26" s="10"/>
      <c r="AB26" s="10"/>
    </row>
    <row r="27" spans="1:31" s="5" customFormat="1" ht="15" customHeight="1">
      <c r="B27" s="10"/>
      <c r="C27" s="18"/>
      <c r="D27" s="12"/>
      <c r="E27" s="12"/>
      <c r="F27" s="12"/>
      <c r="G27" s="10"/>
      <c r="H27" s="12"/>
      <c r="I27" s="12"/>
      <c r="J27" s="12"/>
      <c r="K27" s="12"/>
      <c r="L27" s="19"/>
      <c r="M27" s="19"/>
      <c r="N27" s="19"/>
      <c r="O27" s="10"/>
      <c r="P27" s="10"/>
      <c r="Q27" s="21"/>
      <c r="R27" s="12"/>
      <c r="S27" s="10"/>
      <c r="T27" s="12"/>
      <c r="U27" s="20"/>
      <c r="V27" s="20"/>
      <c r="W27" s="20"/>
      <c r="X27" s="10"/>
      <c r="Y27" s="10"/>
      <c r="Z27" s="10"/>
      <c r="AA27" s="10"/>
      <c r="AB27" s="10"/>
    </row>
    <row r="28" spans="1:31" s="5" customFormat="1" ht="18.75" customHeight="1">
      <c r="A28" s="42" t="s">
        <v>47</v>
      </c>
      <c r="S28" s="291">
        <f>S29+S30+S31+S32</f>
        <v>5000</v>
      </c>
      <c r="T28" s="292"/>
      <c r="U28" s="292"/>
      <c r="V28" s="292"/>
      <c r="W28" s="292"/>
      <c r="X28" s="8" t="s">
        <v>34</v>
      </c>
    </row>
    <row r="29" spans="1:31" s="5" customFormat="1" ht="15" customHeight="1">
      <c r="B29" s="22" t="s">
        <v>35</v>
      </c>
      <c r="C29" s="22"/>
      <c r="D29" s="22"/>
      <c r="E29" s="22"/>
      <c r="G29" s="286">
        <f>INT(U25/1)*1</f>
        <v>0</v>
      </c>
      <c r="H29" s="286"/>
      <c r="I29" s="286"/>
      <c r="J29" s="23" t="s">
        <v>30</v>
      </c>
      <c r="K29" s="5" t="s">
        <v>32</v>
      </c>
      <c r="L29" s="278">
        <v>178291</v>
      </c>
      <c r="M29" s="278"/>
      <c r="N29" s="278"/>
      <c r="O29" s="278"/>
      <c r="P29" s="24" t="s">
        <v>34</v>
      </c>
      <c r="Q29" s="24"/>
      <c r="R29" s="25" t="s">
        <v>29</v>
      </c>
      <c r="S29" s="278">
        <f>INT(G29*L29)</f>
        <v>0</v>
      </c>
      <c r="T29" s="278"/>
      <c r="U29" s="278"/>
      <c r="V29" s="278"/>
      <c r="W29" s="278"/>
      <c r="X29" s="25" t="s">
        <v>34</v>
      </c>
      <c r="AE29" s="5" t="s">
        <v>49</v>
      </c>
    </row>
    <row r="30" spans="1:31" s="5" customFormat="1" ht="15" customHeight="1">
      <c r="B30" s="5" t="s">
        <v>36</v>
      </c>
      <c r="E30" s="25"/>
      <c r="F30" s="6" t="s">
        <v>29</v>
      </c>
      <c r="G30" s="278">
        <f>S29</f>
        <v>0</v>
      </c>
      <c r="H30" s="278"/>
      <c r="I30" s="278"/>
      <c r="J30" s="278"/>
      <c r="K30" s="278"/>
      <c r="L30" s="5" t="s">
        <v>34</v>
      </c>
      <c r="M30" s="5" t="s">
        <v>32</v>
      </c>
      <c r="N30" s="279">
        <v>1.1000000000000001</v>
      </c>
      <c r="O30" s="279"/>
      <c r="P30" s="279"/>
      <c r="Q30" s="26"/>
      <c r="R30" s="25" t="s">
        <v>29</v>
      </c>
      <c r="S30" s="278">
        <f>INT(G30*N30)</f>
        <v>0</v>
      </c>
      <c r="T30" s="278"/>
      <c r="U30" s="278"/>
      <c r="V30" s="278"/>
      <c r="W30" s="278"/>
      <c r="X30" s="25" t="s">
        <v>34</v>
      </c>
    </row>
    <row r="31" spans="1:31" s="5" customFormat="1" ht="15" customHeight="1">
      <c r="B31" s="5" t="s">
        <v>37</v>
      </c>
      <c r="F31" s="6" t="s">
        <v>29</v>
      </c>
      <c r="G31" s="280">
        <f>S29+S30</f>
        <v>0</v>
      </c>
      <c r="H31" s="281"/>
      <c r="I31" s="281"/>
      <c r="J31" s="281"/>
      <c r="K31" s="281"/>
      <c r="L31" s="5" t="s">
        <v>34</v>
      </c>
      <c r="M31" s="5" t="s">
        <v>32</v>
      </c>
      <c r="N31" s="279">
        <v>0.2</v>
      </c>
      <c r="O31" s="279"/>
      <c r="P31" s="279"/>
      <c r="Q31" s="26"/>
      <c r="R31" s="25" t="s">
        <v>29</v>
      </c>
      <c r="S31" s="278">
        <f>INT(G31*N31)</f>
        <v>0</v>
      </c>
      <c r="T31" s="278"/>
      <c r="U31" s="278"/>
      <c r="V31" s="278"/>
      <c r="W31" s="278"/>
      <c r="X31" s="25" t="s">
        <v>34</v>
      </c>
    </row>
    <row r="32" spans="1:31" s="5" customFormat="1" ht="15" customHeight="1">
      <c r="B32" s="5" t="s">
        <v>38</v>
      </c>
      <c r="F32" s="6"/>
      <c r="G32" s="280"/>
      <c r="H32" s="281"/>
      <c r="I32" s="281"/>
      <c r="J32" s="281"/>
      <c r="K32" s="281"/>
      <c r="N32" s="279"/>
      <c r="O32" s="279"/>
      <c r="P32" s="279"/>
      <c r="Q32" s="26"/>
      <c r="R32" s="25"/>
      <c r="S32" s="278">
        <f>S33</f>
        <v>5000</v>
      </c>
      <c r="T32" s="278"/>
      <c r="U32" s="278"/>
      <c r="V32" s="278"/>
      <c r="W32" s="278"/>
      <c r="X32" s="25" t="s">
        <v>34</v>
      </c>
    </row>
    <row r="33" spans="1:24" s="5" customFormat="1" ht="15" customHeight="1">
      <c r="B33" s="284" t="s">
        <v>39</v>
      </c>
      <c r="C33" s="284"/>
      <c r="D33" s="284"/>
      <c r="E33" s="284"/>
      <c r="F33" s="6" t="s">
        <v>29</v>
      </c>
      <c r="G33" s="280">
        <v>5000</v>
      </c>
      <c r="H33" s="280"/>
      <c r="I33" s="280"/>
      <c r="J33" s="5" t="s">
        <v>34</v>
      </c>
      <c r="K33" s="5" t="s">
        <v>32</v>
      </c>
      <c r="L33" s="285">
        <v>1</v>
      </c>
      <c r="M33" s="285"/>
      <c r="N33" s="28" t="s">
        <v>40</v>
      </c>
      <c r="O33" s="25"/>
      <c r="P33" s="29"/>
      <c r="Q33" s="29"/>
      <c r="R33" s="29" t="s">
        <v>29</v>
      </c>
      <c r="S33" s="278">
        <f>INT(G33*L33)</f>
        <v>5000</v>
      </c>
      <c r="T33" s="278"/>
      <c r="U33" s="278"/>
      <c r="V33" s="278"/>
      <c r="W33" s="278"/>
      <c r="X33" s="25" t="s">
        <v>34</v>
      </c>
    </row>
    <row r="34" spans="1:24" s="5" customFormat="1" ht="15" customHeight="1">
      <c r="B34" s="6" t="s">
        <v>41</v>
      </c>
      <c r="C34" s="30"/>
      <c r="D34" s="30"/>
      <c r="E34" s="30"/>
      <c r="F34" s="6"/>
      <c r="G34" s="27"/>
      <c r="H34" s="25"/>
      <c r="I34" s="25"/>
      <c r="J34" s="25"/>
      <c r="K34" s="25"/>
      <c r="N34" s="26"/>
      <c r="O34" s="26"/>
      <c r="P34" s="26"/>
      <c r="Q34" s="25"/>
      <c r="R34" s="24"/>
      <c r="S34" s="24"/>
      <c r="T34" s="24"/>
      <c r="U34" s="24"/>
      <c r="V34" s="24"/>
      <c r="W34" s="27"/>
    </row>
    <row r="35" spans="1:24" s="5" customFormat="1" ht="15" customHeight="1">
      <c r="B35" s="30"/>
      <c r="C35" s="30"/>
      <c r="D35" s="30"/>
      <c r="E35" s="30"/>
      <c r="F35" s="6"/>
      <c r="G35" s="27"/>
      <c r="H35" s="25"/>
      <c r="I35" s="25"/>
      <c r="J35" s="25"/>
      <c r="K35" s="25"/>
      <c r="N35" s="26"/>
      <c r="O35" s="26"/>
      <c r="P35" s="26"/>
      <c r="Q35" s="25"/>
      <c r="R35" s="24"/>
      <c r="S35" s="24"/>
      <c r="T35" s="24"/>
      <c r="U35" s="24"/>
      <c r="V35" s="24"/>
      <c r="W35" s="27"/>
    </row>
    <row r="36" spans="1:24" s="5" customFormat="1" ht="18.75" customHeight="1">
      <c r="A36" s="42" t="s">
        <v>48</v>
      </c>
      <c r="F36" s="219">
        <f>ROUNDDOWN(R37,-1)</f>
        <v>5500</v>
      </c>
      <c r="G36" s="219"/>
      <c r="H36" s="219"/>
      <c r="I36" s="219"/>
      <c r="J36" s="219"/>
      <c r="K36" s="8" t="s">
        <v>34</v>
      </c>
    </row>
    <row r="37" spans="1:24" s="5" customFormat="1" ht="15" customHeight="1">
      <c r="A37" s="8"/>
      <c r="B37" s="31" t="s">
        <v>42</v>
      </c>
      <c r="C37" s="31"/>
      <c r="D37" s="31"/>
      <c r="E37" s="31"/>
      <c r="F37" s="32"/>
      <c r="G37" s="280">
        <f>S28</f>
        <v>5000</v>
      </c>
      <c r="H37" s="280"/>
      <c r="I37" s="280"/>
      <c r="J37" s="280"/>
      <c r="K37" s="280"/>
      <c r="L37" s="5" t="s">
        <v>34</v>
      </c>
      <c r="M37" s="11" t="s">
        <v>32</v>
      </c>
      <c r="N37" s="282">
        <v>1.1000000000000001</v>
      </c>
      <c r="O37" s="282"/>
      <c r="P37" s="34"/>
      <c r="Q37" s="34" t="s">
        <v>29</v>
      </c>
      <c r="R37" s="283">
        <f>G37*(N37)</f>
        <v>5500</v>
      </c>
      <c r="S37" s="283"/>
      <c r="T37" s="283"/>
      <c r="U37" s="283"/>
      <c r="V37" s="283"/>
      <c r="W37" s="8" t="s">
        <v>34</v>
      </c>
    </row>
    <row r="38" spans="1:24" s="5" customFormat="1" ht="15" customHeight="1">
      <c r="A38" s="8"/>
      <c r="N38" s="43" t="s">
        <v>54</v>
      </c>
    </row>
    <row r="39" spans="1:24" s="5" customFormat="1" ht="15" customHeight="1">
      <c r="A39" s="8"/>
      <c r="N39" s="43"/>
    </row>
    <row r="40" spans="1:24" ht="18.75" customHeight="1">
      <c r="A40" s="8" t="s">
        <v>229</v>
      </c>
    </row>
    <row r="41" spans="1:24" ht="24" customHeight="1">
      <c r="A41" s="8"/>
    </row>
  </sheetData>
  <mergeCells count="67">
    <mergeCell ref="A1:AB1"/>
    <mergeCell ref="A3:D3"/>
    <mergeCell ref="A5:D5"/>
    <mergeCell ref="B10:H10"/>
    <mergeCell ref="I10:O10"/>
    <mergeCell ref="P10:V10"/>
    <mergeCell ref="W10:AB10"/>
    <mergeCell ref="B12:H12"/>
    <mergeCell ref="I12:O12"/>
    <mergeCell ref="P12:V12"/>
    <mergeCell ref="W12:AB12"/>
    <mergeCell ref="B11:H11"/>
    <mergeCell ref="I11:O11"/>
    <mergeCell ref="P11:V11"/>
    <mergeCell ref="W11:AB11"/>
    <mergeCell ref="B14:H14"/>
    <mergeCell ref="I14:O14"/>
    <mergeCell ref="P14:V14"/>
    <mergeCell ref="W14:AB14"/>
    <mergeCell ref="B13:H13"/>
    <mergeCell ref="I13:O13"/>
    <mergeCell ref="P13:V13"/>
    <mergeCell ref="W13:AB13"/>
    <mergeCell ref="W19:Y19"/>
    <mergeCell ref="C20:H20"/>
    <mergeCell ref="I20:M20"/>
    <mergeCell ref="N20:O20"/>
    <mergeCell ref="S20:V20"/>
    <mergeCell ref="W20:Y20"/>
    <mergeCell ref="C19:H19"/>
    <mergeCell ref="I19:M19"/>
    <mergeCell ref="N19:O19"/>
    <mergeCell ref="S19:V19"/>
    <mergeCell ref="K24:O24"/>
    <mergeCell ref="D25:F25"/>
    <mergeCell ref="S28:W28"/>
    <mergeCell ref="Y23:Z23"/>
    <mergeCell ref="V23:W23"/>
    <mergeCell ref="O23:S23"/>
    <mergeCell ref="I23:M23"/>
    <mergeCell ref="S24:W24"/>
    <mergeCell ref="D23:F23"/>
    <mergeCell ref="T23:U23"/>
    <mergeCell ref="G29:I29"/>
    <mergeCell ref="L29:O29"/>
    <mergeCell ref="S29:W29"/>
    <mergeCell ref="H25:K25"/>
    <mergeCell ref="L25:N25"/>
    <mergeCell ref="Q25:R25"/>
    <mergeCell ref="U25:W25"/>
    <mergeCell ref="G37:K37"/>
    <mergeCell ref="N37:O37"/>
    <mergeCell ref="R37:V37"/>
    <mergeCell ref="B33:E33"/>
    <mergeCell ref="G33:I33"/>
    <mergeCell ref="L33:M33"/>
    <mergeCell ref="S33:W33"/>
    <mergeCell ref="F36:J36"/>
    <mergeCell ref="S30:W30"/>
    <mergeCell ref="G30:K30"/>
    <mergeCell ref="N30:P30"/>
    <mergeCell ref="G32:K32"/>
    <mergeCell ref="N32:P32"/>
    <mergeCell ref="G31:K31"/>
    <mergeCell ref="N31:P31"/>
    <mergeCell ref="S31:W31"/>
    <mergeCell ref="S32:W32"/>
  </mergeCells>
  <phoneticPr fontId="2" type="noConversion"/>
  <pageMargins left="0.75" right="0.75" top="1" bottom="1" header="0.5" footer="0.5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7"/>
  <sheetViews>
    <sheetView view="pageBreakPreview" zoomScaleNormal="100" workbookViewId="0">
      <selection activeCell="L28" sqref="L28"/>
    </sheetView>
  </sheetViews>
  <sheetFormatPr defaultRowHeight="13.5"/>
  <cols>
    <col min="1" max="1" width="6.6640625" customWidth="1"/>
    <col min="2" max="2" width="8.44140625" customWidth="1"/>
    <col min="3" max="10" width="6.77734375" customWidth="1"/>
    <col min="11" max="11" width="7.21875" customWidth="1"/>
    <col min="12" max="12" width="3.109375" customWidth="1"/>
    <col min="14" max="16" width="10.77734375" customWidth="1"/>
  </cols>
  <sheetData>
    <row r="1" spans="1:17" ht="20.25" customHeight="1">
      <c r="A1" s="75" t="s">
        <v>86</v>
      </c>
    </row>
    <row r="2" spans="1:17" ht="18.75" customHeight="1" thickBot="1">
      <c r="A2" s="74" t="s">
        <v>226</v>
      </c>
      <c r="M2" s="74" t="s">
        <v>85</v>
      </c>
    </row>
    <row r="3" spans="1:17" ht="14.25">
      <c r="A3" s="91"/>
      <c r="B3" s="341" t="s">
        <v>87</v>
      </c>
      <c r="C3" s="335" t="s">
        <v>88</v>
      </c>
      <c r="D3" s="336"/>
      <c r="E3" s="341"/>
      <c r="F3" s="335" t="s">
        <v>89</v>
      </c>
      <c r="G3" s="336"/>
      <c r="H3" s="341"/>
      <c r="I3" s="335" t="s">
        <v>90</v>
      </c>
      <c r="J3" s="336"/>
      <c r="K3" s="337"/>
      <c r="M3" s="74"/>
    </row>
    <row r="4" spans="1:17" ht="14.25" thickBot="1">
      <c r="A4" s="92"/>
      <c r="B4" s="342"/>
      <c r="C4" s="338"/>
      <c r="D4" s="339"/>
      <c r="E4" s="342"/>
      <c r="F4" s="338"/>
      <c r="G4" s="339"/>
      <c r="H4" s="342"/>
      <c r="I4" s="338"/>
      <c r="J4" s="339"/>
      <c r="K4" s="340"/>
    </row>
    <row r="5" spans="1:17" ht="20.100000000000001" customHeight="1" thickBot="1">
      <c r="A5" s="93" t="s">
        <v>63</v>
      </c>
      <c r="B5" s="88" t="s">
        <v>91</v>
      </c>
      <c r="C5" s="89" t="s">
        <v>92</v>
      </c>
      <c r="D5" s="89" t="s">
        <v>93</v>
      </c>
      <c r="E5" s="89" t="s">
        <v>94</v>
      </c>
      <c r="F5" s="89" t="s">
        <v>92</v>
      </c>
      <c r="G5" s="89" t="s">
        <v>93</v>
      </c>
      <c r="H5" s="89" t="s">
        <v>94</v>
      </c>
      <c r="I5" s="89" t="s">
        <v>92</v>
      </c>
      <c r="J5" s="89" t="s">
        <v>93</v>
      </c>
      <c r="K5" s="94" t="s">
        <v>94</v>
      </c>
      <c r="M5" s="76" t="s">
        <v>63</v>
      </c>
      <c r="N5" s="77" t="s">
        <v>64</v>
      </c>
      <c r="O5" s="78" t="s">
        <v>65</v>
      </c>
      <c r="P5" s="80" t="s">
        <v>66</v>
      </c>
      <c r="Q5" s="84"/>
    </row>
    <row r="6" spans="1:17" ht="20.100000000000001" customHeight="1" thickTop="1">
      <c r="A6" s="331" t="s">
        <v>95</v>
      </c>
      <c r="B6" s="332"/>
      <c r="C6" s="90">
        <v>11.83</v>
      </c>
      <c r="D6" s="90" t="s">
        <v>96</v>
      </c>
      <c r="E6" s="90" t="s">
        <v>97</v>
      </c>
      <c r="F6" s="90" t="s">
        <v>98</v>
      </c>
      <c r="G6" s="90" t="s">
        <v>99</v>
      </c>
      <c r="H6" s="90" t="s">
        <v>100</v>
      </c>
      <c r="I6" s="90" t="s">
        <v>101</v>
      </c>
      <c r="J6" s="90" t="s">
        <v>102</v>
      </c>
      <c r="K6" s="95" t="s">
        <v>103</v>
      </c>
      <c r="M6" s="99" t="s">
        <v>67</v>
      </c>
      <c r="N6" s="73">
        <v>2.46</v>
      </c>
      <c r="O6" s="73">
        <v>2.2400000000000002</v>
      </c>
      <c r="P6" s="81" t="s">
        <v>68</v>
      </c>
      <c r="Q6" s="85"/>
    </row>
    <row r="7" spans="1:17" ht="20.100000000000001" customHeight="1">
      <c r="A7" s="333" t="s">
        <v>69</v>
      </c>
      <c r="B7" s="334"/>
      <c r="C7" s="72">
        <v>11.11</v>
      </c>
      <c r="D7" s="72" t="s">
        <v>104</v>
      </c>
      <c r="E7" s="72" t="s">
        <v>105</v>
      </c>
      <c r="F7" s="72" t="s">
        <v>106</v>
      </c>
      <c r="G7" s="72" t="s">
        <v>107</v>
      </c>
      <c r="H7" s="72" t="s">
        <v>108</v>
      </c>
      <c r="I7" s="72" t="s">
        <v>109</v>
      </c>
      <c r="J7" s="72" t="s">
        <v>110</v>
      </c>
      <c r="K7" s="96" t="s">
        <v>111</v>
      </c>
      <c r="M7" s="100" t="s">
        <v>69</v>
      </c>
      <c r="N7" s="71">
        <v>2.3199999999999998</v>
      </c>
      <c r="O7" s="103">
        <v>2.11</v>
      </c>
      <c r="P7" s="82">
        <v>1.9</v>
      </c>
      <c r="Q7" s="86"/>
    </row>
    <row r="8" spans="1:17" ht="20.100000000000001" customHeight="1">
      <c r="A8" s="333" t="s">
        <v>70</v>
      </c>
      <c r="B8" s="334"/>
      <c r="C8" s="72" t="s">
        <v>112</v>
      </c>
      <c r="D8" s="72" t="s">
        <v>113</v>
      </c>
      <c r="E8" s="72" t="s">
        <v>114</v>
      </c>
      <c r="F8" s="72" t="s">
        <v>102</v>
      </c>
      <c r="G8" s="72" t="s">
        <v>115</v>
      </c>
      <c r="H8" s="72" t="s">
        <v>116</v>
      </c>
      <c r="I8" s="72" t="s">
        <v>117</v>
      </c>
      <c r="J8" s="72" t="s">
        <v>118</v>
      </c>
      <c r="K8" s="96" t="s">
        <v>119</v>
      </c>
      <c r="M8" s="100" t="s">
        <v>70</v>
      </c>
      <c r="N8" s="71">
        <v>1.85</v>
      </c>
      <c r="O8" s="103">
        <v>1.68</v>
      </c>
      <c r="P8" s="82">
        <v>1.51</v>
      </c>
      <c r="Q8" s="86"/>
    </row>
    <row r="9" spans="1:17" ht="20.100000000000001" customHeight="1">
      <c r="A9" s="333" t="s">
        <v>120</v>
      </c>
      <c r="B9" s="334"/>
      <c r="C9" s="72" t="s">
        <v>121</v>
      </c>
      <c r="D9" s="72" t="s">
        <v>108</v>
      </c>
      <c r="E9" s="72" t="s">
        <v>122</v>
      </c>
      <c r="F9" s="72" t="s">
        <v>123</v>
      </c>
      <c r="G9" s="72" t="s">
        <v>124</v>
      </c>
      <c r="H9" s="72" t="s">
        <v>125</v>
      </c>
      <c r="I9" s="72" t="s">
        <v>126</v>
      </c>
      <c r="J9" s="72" t="s">
        <v>127</v>
      </c>
      <c r="K9" s="96" t="s">
        <v>128</v>
      </c>
      <c r="M9" s="100" t="s">
        <v>71</v>
      </c>
      <c r="N9" s="71">
        <v>1.7</v>
      </c>
      <c r="O9" s="104">
        <v>1.54</v>
      </c>
      <c r="P9" s="82">
        <v>1.39</v>
      </c>
      <c r="Q9" s="86"/>
    </row>
    <row r="10" spans="1:17" ht="20.100000000000001" customHeight="1">
      <c r="A10" s="333" t="s">
        <v>72</v>
      </c>
      <c r="B10" s="334"/>
      <c r="C10" s="72" t="s">
        <v>110</v>
      </c>
      <c r="D10" s="72" t="s">
        <v>129</v>
      </c>
      <c r="E10" s="72" t="s">
        <v>130</v>
      </c>
      <c r="F10" s="72" t="s">
        <v>131</v>
      </c>
      <c r="G10" s="72" t="s">
        <v>132</v>
      </c>
      <c r="H10" s="72" t="s">
        <v>133</v>
      </c>
      <c r="I10" s="72" t="s">
        <v>134</v>
      </c>
      <c r="J10" s="72" t="s">
        <v>135</v>
      </c>
      <c r="K10" s="96" t="s">
        <v>136</v>
      </c>
      <c r="M10" s="100" t="s">
        <v>72</v>
      </c>
      <c r="N10" s="71">
        <v>1.57</v>
      </c>
      <c r="O10" s="102">
        <v>1.43</v>
      </c>
      <c r="P10" s="82">
        <v>1.29</v>
      </c>
      <c r="Q10" s="86"/>
    </row>
    <row r="11" spans="1:17" ht="20.100000000000001" customHeight="1">
      <c r="A11" s="333" t="s">
        <v>73</v>
      </c>
      <c r="B11" s="334"/>
      <c r="C11" s="72" t="s">
        <v>137</v>
      </c>
      <c r="D11" s="72" t="s">
        <v>138</v>
      </c>
      <c r="E11" s="72" t="s">
        <v>139</v>
      </c>
      <c r="F11" s="72" t="s">
        <v>140</v>
      </c>
      <c r="G11" s="72" t="s">
        <v>141</v>
      </c>
      <c r="H11" s="72" t="s">
        <v>142</v>
      </c>
      <c r="I11" s="72" t="s">
        <v>143</v>
      </c>
      <c r="J11" s="72" t="s">
        <v>144</v>
      </c>
      <c r="K11" s="96" t="s">
        <v>145</v>
      </c>
      <c r="M11" s="100" t="s">
        <v>73</v>
      </c>
      <c r="N11" s="71">
        <v>1.35</v>
      </c>
      <c r="O11" s="71">
        <v>1.23</v>
      </c>
      <c r="P11" s="82">
        <v>1.1100000000000001</v>
      </c>
      <c r="Q11" s="86"/>
    </row>
    <row r="12" spans="1:17" ht="20.100000000000001" customHeight="1">
      <c r="A12" s="333" t="s">
        <v>74</v>
      </c>
      <c r="B12" s="334"/>
      <c r="C12" s="72" t="s">
        <v>146</v>
      </c>
      <c r="D12" s="72" t="s">
        <v>147</v>
      </c>
      <c r="E12" s="72" t="s">
        <v>148</v>
      </c>
      <c r="F12" s="72" t="s">
        <v>149</v>
      </c>
      <c r="G12" s="72" t="s">
        <v>150</v>
      </c>
      <c r="H12" s="72" t="s">
        <v>151</v>
      </c>
      <c r="I12" s="72" t="s">
        <v>152</v>
      </c>
      <c r="J12" s="72" t="s">
        <v>153</v>
      </c>
      <c r="K12" s="96" t="s">
        <v>154</v>
      </c>
      <c r="M12" s="100" t="s">
        <v>74</v>
      </c>
      <c r="N12" s="71">
        <v>1.24</v>
      </c>
      <c r="O12" s="71">
        <v>1.1299999999999999</v>
      </c>
      <c r="P12" s="82">
        <v>1.02</v>
      </c>
      <c r="Q12" s="86"/>
    </row>
    <row r="13" spans="1:17" ht="20.100000000000001" customHeight="1">
      <c r="A13" s="333" t="s">
        <v>75</v>
      </c>
      <c r="B13" s="334"/>
      <c r="C13" s="72" t="s">
        <v>155</v>
      </c>
      <c r="D13" s="72" t="s">
        <v>156</v>
      </c>
      <c r="E13" s="72" t="s">
        <v>157</v>
      </c>
      <c r="F13" s="72" t="s">
        <v>158</v>
      </c>
      <c r="G13" s="72" t="s">
        <v>159</v>
      </c>
      <c r="H13" s="72" t="s">
        <v>160</v>
      </c>
      <c r="I13" s="72" t="s">
        <v>161</v>
      </c>
      <c r="J13" s="72" t="s">
        <v>162</v>
      </c>
      <c r="K13" s="96" t="s">
        <v>163</v>
      </c>
      <c r="M13" s="100" t="s">
        <v>75</v>
      </c>
      <c r="N13" s="71">
        <v>1.2</v>
      </c>
      <c r="O13" s="71">
        <v>1.0900000000000001</v>
      </c>
      <c r="P13" s="82">
        <v>0.98</v>
      </c>
      <c r="Q13" s="86"/>
    </row>
    <row r="14" spans="1:17" ht="20.100000000000001" customHeight="1">
      <c r="A14" s="333" t="s">
        <v>76</v>
      </c>
      <c r="B14" s="334"/>
      <c r="C14" s="72" t="s">
        <v>164</v>
      </c>
      <c r="D14" s="72" t="s">
        <v>161</v>
      </c>
      <c r="E14" s="72" t="s">
        <v>165</v>
      </c>
      <c r="F14" s="72" t="s">
        <v>166</v>
      </c>
      <c r="G14" s="72" t="s">
        <v>167</v>
      </c>
      <c r="H14" s="72" t="s">
        <v>168</v>
      </c>
      <c r="I14" s="72" t="s">
        <v>169</v>
      </c>
      <c r="J14" s="72" t="s">
        <v>170</v>
      </c>
      <c r="K14" s="96" t="s">
        <v>171</v>
      </c>
      <c r="M14" s="100" t="s">
        <v>76</v>
      </c>
      <c r="N14" s="71">
        <v>1.18</v>
      </c>
      <c r="O14" s="71">
        <v>1.07</v>
      </c>
      <c r="P14" s="82">
        <v>0.96</v>
      </c>
      <c r="Q14" s="86"/>
    </row>
    <row r="15" spans="1:17" ht="20.100000000000001" customHeight="1">
      <c r="A15" s="333" t="s">
        <v>77</v>
      </c>
      <c r="B15" s="334"/>
      <c r="C15" s="72" t="s">
        <v>172</v>
      </c>
      <c r="D15" s="72" t="s">
        <v>133</v>
      </c>
      <c r="E15" s="72" t="s">
        <v>173</v>
      </c>
      <c r="F15" s="72" t="s">
        <v>174</v>
      </c>
      <c r="G15" s="72" t="s">
        <v>175</v>
      </c>
      <c r="H15" s="72" t="s">
        <v>176</v>
      </c>
      <c r="I15" s="72" t="s">
        <v>177</v>
      </c>
      <c r="J15" s="72" t="s">
        <v>178</v>
      </c>
      <c r="K15" s="96" t="s">
        <v>179</v>
      </c>
      <c r="M15" s="100" t="s">
        <v>77</v>
      </c>
      <c r="N15" s="71">
        <v>1.1399999999999999</v>
      </c>
      <c r="O15" s="71">
        <v>1.04</v>
      </c>
      <c r="P15" s="82">
        <v>0.94</v>
      </c>
      <c r="Q15" s="86"/>
    </row>
    <row r="16" spans="1:17" ht="20.100000000000001" customHeight="1">
      <c r="A16" s="333" t="s">
        <v>78</v>
      </c>
      <c r="B16" s="334"/>
      <c r="C16" s="72" t="s">
        <v>180</v>
      </c>
      <c r="D16" s="72" t="s">
        <v>181</v>
      </c>
      <c r="E16" s="72" t="s">
        <v>182</v>
      </c>
      <c r="F16" s="72" t="s">
        <v>183</v>
      </c>
      <c r="G16" s="72" t="s">
        <v>184</v>
      </c>
      <c r="H16" s="72" t="s">
        <v>185</v>
      </c>
      <c r="I16" s="72" t="s">
        <v>159</v>
      </c>
      <c r="J16" s="72" t="s">
        <v>186</v>
      </c>
      <c r="K16" s="96" t="s">
        <v>187</v>
      </c>
      <c r="M16" s="100" t="s">
        <v>78</v>
      </c>
      <c r="N16" s="71">
        <v>1.1100000000000001</v>
      </c>
      <c r="O16" s="71">
        <v>1.01</v>
      </c>
      <c r="P16" s="82">
        <v>0.91</v>
      </c>
      <c r="Q16" s="86"/>
    </row>
    <row r="17" spans="1:17" ht="20.100000000000001" customHeight="1">
      <c r="A17" s="333" t="s">
        <v>79</v>
      </c>
      <c r="B17" s="334"/>
      <c r="C17" s="72" t="s">
        <v>188</v>
      </c>
      <c r="D17" s="72" t="s">
        <v>128</v>
      </c>
      <c r="E17" s="72" t="s">
        <v>189</v>
      </c>
      <c r="F17" s="72" t="s">
        <v>190</v>
      </c>
      <c r="G17" s="72" t="s">
        <v>191</v>
      </c>
      <c r="H17" s="72" t="s">
        <v>192</v>
      </c>
      <c r="I17" s="72" t="s">
        <v>193</v>
      </c>
      <c r="J17" s="72" t="s">
        <v>194</v>
      </c>
      <c r="K17" s="96" t="s">
        <v>195</v>
      </c>
      <c r="M17" s="100" t="s">
        <v>79</v>
      </c>
      <c r="N17" s="71">
        <v>1.1000000000000001</v>
      </c>
      <c r="O17" s="71">
        <v>1</v>
      </c>
      <c r="P17" s="82">
        <v>0.9</v>
      </c>
      <c r="Q17" s="86"/>
    </row>
    <row r="18" spans="1:17" ht="20.100000000000001" customHeight="1">
      <c r="A18" s="333" t="s">
        <v>80</v>
      </c>
      <c r="B18" s="334"/>
      <c r="C18" s="72" t="s">
        <v>196</v>
      </c>
      <c r="D18" s="72" t="s">
        <v>139</v>
      </c>
      <c r="E18" s="72" t="s">
        <v>197</v>
      </c>
      <c r="F18" s="72" t="s">
        <v>198</v>
      </c>
      <c r="G18" s="72" t="s">
        <v>142</v>
      </c>
      <c r="H18" s="72" t="s">
        <v>163</v>
      </c>
      <c r="I18" s="72" t="s">
        <v>199</v>
      </c>
      <c r="J18" s="72" t="s">
        <v>145</v>
      </c>
      <c r="K18" s="96" t="s">
        <v>200</v>
      </c>
      <c r="M18" s="100" t="s">
        <v>80</v>
      </c>
      <c r="N18" s="71">
        <v>1.08</v>
      </c>
      <c r="O18" s="71">
        <v>0.98</v>
      </c>
      <c r="P18" s="82">
        <v>0.88</v>
      </c>
      <c r="Q18" s="86"/>
    </row>
    <row r="19" spans="1:17" ht="20.100000000000001" customHeight="1">
      <c r="A19" s="333" t="s">
        <v>81</v>
      </c>
      <c r="B19" s="334"/>
      <c r="C19" s="72" t="s">
        <v>201</v>
      </c>
      <c r="D19" s="72" t="s">
        <v>202</v>
      </c>
      <c r="E19" s="72" t="s">
        <v>203</v>
      </c>
      <c r="F19" s="72" t="s">
        <v>204</v>
      </c>
      <c r="G19" s="72">
        <v>3.86</v>
      </c>
      <c r="H19" s="72" t="s">
        <v>205</v>
      </c>
      <c r="I19" s="72" t="s">
        <v>175</v>
      </c>
      <c r="J19" s="72" t="s">
        <v>206</v>
      </c>
      <c r="K19" s="96" t="s">
        <v>207</v>
      </c>
      <c r="M19" s="100" t="s">
        <v>81</v>
      </c>
      <c r="N19" s="71">
        <v>1.07</v>
      </c>
      <c r="O19" s="71">
        <v>0.97</v>
      </c>
      <c r="P19" s="82">
        <v>0.87</v>
      </c>
      <c r="Q19" s="86"/>
    </row>
    <row r="20" spans="1:17" ht="20.100000000000001" customHeight="1">
      <c r="A20" s="333" t="s">
        <v>82</v>
      </c>
      <c r="B20" s="334"/>
      <c r="C20" s="72" t="s">
        <v>208</v>
      </c>
      <c r="D20" s="72" t="s">
        <v>209</v>
      </c>
      <c r="E20" s="72" t="s">
        <v>210</v>
      </c>
      <c r="F20" s="72" t="s">
        <v>211</v>
      </c>
      <c r="G20" s="72">
        <v>3.81</v>
      </c>
      <c r="H20" s="72" t="s">
        <v>212</v>
      </c>
      <c r="I20" s="72" t="s">
        <v>213</v>
      </c>
      <c r="J20" s="72" t="s">
        <v>214</v>
      </c>
      <c r="K20" s="96" t="s">
        <v>215</v>
      </c>
      <c r="M20" s="100" t="s">
        <v>82</v>
      </c>
      <c r="N20" s="71">
        <v>1.05</v>
      </c>
      <c r="O20" s="71">
        <v>0.95</v>
      </c>
      <c r="P20" s="82">
        <v>0.86</v>
      </c>
      <c r="Q20" s="86"/>
    </row>
    <row r="21" spans="1:17" ht="20.100000000000001" customHeight="1">
      <c r="A21" s="333" t="s">
        <v>83</v>
      </c>
      <c r="B21" s="334"/>
      <c r="C21" s="72" t="s">
        <v>216</v>
      </c>
      <c r="D21" s="72" t="s">
        <v>136</v>
      </c>
      <c r="E21" s="72" t="s">
        <v>217</v>
      </c>
      <c r="F21" s="72" t="s">
        <v>177</v>
      </c>
      <c r="G21" s="72">
        <v>3.75</v>
      </c>
      <c r="H21" s="72" t="s">
        <v>179</v>
      </c>
      <c r="I21" s="72" t="s">
        <v>218</v>
      </c>
      <c r="J21" s="72" t="s">
        <v>219</v>
      </c>
      <c r="K21" s="96" t="s">
        <v>220</v>
      </c>
      <c r="M21" s="100" t="s">
        <v>83</v>
      </c>
      <c r="N21" s="71">
        <v>1.03</v>
      </c>
      <c r="O21" s="71">
        <v>0.94</v>
      </c>
      <c r="P21" s="82">
        <v>0.85</v>
      </c>
      <c r="Q21" s="86"/>
    </row>
    <row r="22" spans="1:17" ht="20.100000000000001" customHeight="1" thickBot="1">
      <c r="A22" s="345" t="s">
        <v>84</v>
      </c>
      <c r="B22" s="346"/>
      <c r="C22" s="97" t="s">
        <v>152</v>
      </c>
      <c r="D22" s="97" t="s">
        <v>153</v>
      </c>
      <c r="E22" s="97" t="s">
        <v>221</v>
      </c>
      <c r="F22" s="97" t="s">
        <v>181</v>
      </c>
      <c r="G22" s="97">
        <v>3.7</v>
      </c>
      <c r="H22" s="97" t="s">
        <v>222</v>
      </c>
      <c r="I22" s="97" t="s">
        <v>223</v>
      </c>
      <c r="J22" s="97" t="s">
        <v>224</v>
      </c>
      <c r="K22" s="98" t="s">
        <v>225</v>
      </c>
      <c r="M22" s="101" t="s">
        <v>84</v>
      </c>
      <c r="N22" s="79">
        <v>1.02</v>
      </c>
      <c r="O22" s="79">
        <v>0.93</v>
      </c>
      <c r="P22" s="83">
        <v>0.84</v>
      </c>
      <c r="Q22" s="87"/>
    </row>
    <row r="24" spans="1:17" ht="45.75" customHeight="1">
      <c r="A24" s="343" t="s">
        <v>228</v>
      </c>
      <c r="B24" s="344"/>
      <c r="C24" s="344"/>
      <c r="D24" s="344"/>
      <c r="E24" s="344"/>
      <c r="F24" s="344"/>
      <c r="G24" s="344"/>
      <c r="H24" s="344"/>
      <c r="I24" s="344"/>
      <c r="J24" s="344"/>
      <c r="K24" s="344"/>
      <c r="M24" s="343" t="s">
        <v>227</v>
      </c>
      <c r="N24" s="344"/>
      <c r="O24" s="344"/>
      <c r="P24" s="344"/>
      <c r="Q24" s="344"/>
    </row>
    <row r="25" spans="1:17" ht="20.100000000000001" customHeight="1"/>
    <row r="26" spans="1:17" ht="20.100000000000001" customHeight="1"/>
    <row r="27" spans="1:17" ht="20.100000000000001" customHeight="1"/>
    <row r="28" spans="1:17" ht="20.100000000000001" customHeight="1"/>
    <row r="29" spans="1:17" ht="20.100000000000001" customHeight="1"/>
    <row r="30" spans="1:17" ht="20.100000000000001" customHeight="1"/>
    <row r="31" spans="1:17" ht="20.100000000000001" customHeight="1"/>
    <row r="32" spans="1:17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7" ht="43.5" customHeight="1"/>
  </sheetData>
  <mergeCells count="23">
    <mergeCell ref="A24:K24"/>
    <mergeCell ref="A12:B12"/>
    <mergeCell ref="A21:B21"/>
    <mergeCell ref="M24:Q24"/>
    <mergeCell ref="A15:B15"/>
    <mergeCell ref="A16:B16"/>
    <mergeCell ref="A22:B22"/>
    <mergeCell ref="A17:B17"/>
    <mergeCell ref="A18:B18"/>
    <mergeCell ref="A19:B19"/>
    <mergeCell ref="A20:B20"/>
    <mergeCell ref="A9:B9"/>
    <mergeCell ref="A11:B11"/>
    <mergeCell ref="A13:B13"/>
    <mergeCell ref="A14:B14"/>
    <mergeCell ref="A10:B10"/>
    <mergeCell ref="A6:B6"/>
    <mergeCell ref="A8:B8"/>
    <mergeCell ref="A7:B7"/>
    <mergeCell ref="I3:K4"/>
    <mergeCell ref="B3:B4"/>
    <mergeCell ref="C3:E4"/>
    <mergeCell ref="F3:H4"/>
  </mergeCells>
  <phoneticPr fontId="2" type="noConversion"/>
  <pageMargins left="0.69" right="0.62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E35"/>
  <sheetViews>
    <sheetView workbookViewId="0">
      <selection activeCell="H32" sqref="H32"/>
    </sheetView>
  </sheetViews>
  <sheetFormatPr defaultRowHeight="13.5"/>
  <cols>
    <col min="2" max="5" width="15.77734375" customWidth="1"/>
  </cols>
  <sheetData>
    <row r="1" spans="2:5" ht="27.75" customHeight="1">
      <c r="B1" s="347" t="s">
        <v>55</v>
      </c>
      <c r="C1" s="347"/>
      <c r="D1" s="347"/>
      <c r="E1" s="347"/>
    </row>
    <row r="3" spans="2:5" ht="18.75">
      <c r="B3" s="2" t="s">
        <v>56</v>
      </c>
    </row>
    <row r="4" spans="2:5" ht="16.5">
      <c r="B4" s="59" t="s">
        <v>57</v>
      </c>
    </row>
    <row r="5" spans="2:5" ht="16.5">
      <c r="B5" s="60" t="s">
        <v>58</v>
      </c>
      <c r="C5" s="61" t="s">
        <v>59</v>
      </c>
      <c r="D5" s="61" t="s">
        <v>60</v>
      </c>
      <c r="E5" s="61" t="s">
        <v>61</v>
      </c>
    </row>
    <row r="6" spans="2:5" ht="16.5">
      <c r="B6" s="62">
        <v>0.05</v>
      </c>
      <c r="C6" s="63">
        <v>0.15</v>
      </c>
      <c r="D6" s="63">
        <v>0.16</v>
      </c>
      <c r="E6" s="63">
        <v>0.18</v>
      </c>
    </row>
    <row r="7" spans="2:5" ht="16.5">
      <c r="B7" s="64">
        <v>0.1</v>
      </c>
      <c r="C7" s="65">
        <v>0.25</v>
      </c>
      <c r="D7" s="65">
        <v>0.28000000000000003</v>
      </c>
      <c r="E7" s="65">
        <v>0.3</v>
      </c>
    </row>
    <row r="8" spans="2:5" ht="16.5">
      <c r="B8" s="64">
        <v>0.2</v>
      </c>
      <c r="C8" s="65">
        <v>0.42</v>
      </c>
      <c r="D8" s="65">
        <v>0.47</v>
      </c>
      <c r="E8" s="65">
        <v>0.52</v>
      </c>
    </row>
    <row r="9" spans="2:5" ht="16.5">
      <c r="B9" s="64">
        <v>0.3</v>
      </c>
      <c r="C9" s="65">
        <v>0.57999999999999996</v>
      </c>
      <c r="D9" s="65">
        <v>0.64</v>
      </c>
      <c r="E9" s="65">
        <v>0.71</v>
      </c>
    </row>
    <row r="10" spans="2:5" ht="16.5">
      <c r="B10" s="64">
        <v>0.4</v>
      </c>
      <c r="C10" s="65">
        <v>0.72</v>
      </c>
      <c r="D10" s="65">
        <v>0.8</v>
      </c>
      <c r="E10" s="65">
        <v>0.88</v>
      </c>
    </row>
    <row r="11" spans="2:5" ht="16.5">
      <c r="B11" s="64">
        <v>0.5</v>
      </c>
      <c r="C11" s="65">
        <v>0.86</v>
      </c>
      <c r="D11" s="65">
        <v>1</v>
      </c>
      <c r="E11" s="65">
        <v>1.1000000000000001</v>
      </c>
    </row>
    <row r="12" spans="2:5" ht="16.5">
      <c r="B12" s="64">
        <v>0.6</v>
      </c>
      <c r="C12" s="65">
        <v>0.98</v>
      </c>
      <c r="D12" s="65">
        <v>1.1000000000000001</v>
      </c>
      <c r="E12" s="65">
        <v>1.2</v>
      </c>
    </row>
    <row r="13" spans="2:5" ht="16.5">
      <c r="B13" s="64">
        <v>0.7</v>
      </c>
      <c r="C13" s="65">
        <v>1.1000000000000001</v>
      </c>
      <c r="D13" s="65">
        <v>1.2</v>
      </c>
      <c r="E13" s="65">
        <v>1.4</v>
      </c>
    </row>
    <row r="14" spans="2:5" ht="16.5">
      <c r="B14" s="64">
        <v>0.8</v>
      </c>
      <c r="C14" s="65">
        <v>1.2</v>
      </c>
      <c r="D14" s="65">
        <v>1.4</v>
      </c>
      <c r="E14" s="65">
        <v>1.5</v>
      </c>
    </row>
    <row r="15" spans="2:5" ht="16.5">
      <c r="B15" s="64">
        <v>0.9</v>
      </c>
      <c r="C15" s="65">
        <v>1.3</v>
      </c>
      <c r="D15" s="65">
        <v>1.5</v>
      </c>
      <c r="E15" s="65">
        <v>1.6</v>
      </c>
    </row>
    <row r="16" spans="2:5" ht="16.5">
      <c r="B16" s="64">
        <v>1</v>
      </c>
      <c r="C16" s="65">
        <v>1.5</v>
      </c>
      <c r="D16" s="66">
        <v>1.6</v>
      </c>
      <c r="E16" s="65">
        <v>1.8</v>
      </c>
    </row>
    <row r="17" spans="2:5" ht="16.5">
      <c r="B17" s="64">
        <v>2</v>
      </c>
      <c r="C17" s="65">
        <v>2.5</v>
      </c>
      <c r="D17" s="66">
        <v>2.8</v>
      </c>
      <c r="E17" s="65">
        <v>3</v>
      </c>
    </row>
    <row r="18" spans="2:5" ht="16.5">
      <c r="B18" s="64">
        <v>3</v>
      </c>
      <c r="C18" s="65">
        <v>3.4</v>
      </c>
      <c r="D18" s="65">
        <v>3.8</v>
      </c>
      <c r="E18" s="65">
        <v>4.0999999999999996</v>
      </c>
    </row>
    <row r="19" spans="2:5" ht="16.5">
      <c r="B19" s="64">
        <v>4</v>
      </c>
      <c r="C19" s="65">
        <v>4.2</v>
      </c>
      <c r="D19" s="67">
        <v>4.7</v>
      </c>
      <c r="E19" s="65">
        <v>5.2</v>
      </c>
    </row>
    <row r="20" spans="2:5" ht="16.5">
      <c r="B20" s="64">
        <v>5</v>
      </c>
      <c r="C20" s="65">
        <v>5</v>
      </c>
      <c r="D20" s="67">
        <v>5.6</v>
      </c>
      <c r="E20" s="65">
        <v>6.1</v>
      </c>
    </row>
    <row r="21" spans="2:5" ht="16.5">
      <c r="B21" s="64">
        <v>6</v>
      </c>
      <c r="C21" s="65">
        <v>5.8</v>
      </c>
      <c r="D21" s="65">
        <v>6.4</v>
      </c>
      <c r="E21" s="65">
        <v>7.1</v>
      </c>
    </row>
    <row r="22" spans="2:5" ht="16.5">
      <c r="B22" s="64">
        <v>7</v>
      </c>
      <c r="C22" s="65">
        <v>6.5</v>
      </c>
      <c r="D22" s="65">
        <v>7.2</v>
      </c>
      <c r="E22" s="65">
        <v>8</v>
      </c>
    </row>
    <row r="23" spans="2:5" ht="16.5">
      <c r="B23" s="64">
        <v>8</v>
      </c>
      <c r="C23" s="65">
        <v>7.2</v>
      </c>
      <c r="D23" s="65">
        <v>8</v>
      </c>
      <c r="E23" s="65">
        <v>8.8000000000000007</v>
      </c>
    </row>
    <row r="24" spans="2:5" ht="16.5">
      <c r="B24" s="64">
        <v>9</v>
      </c>
      <c r="C24" s="65">
        <v>7.9</v>
      </c>
      <c r="D24" s="65">
        <v>8.8000000000000007</v>
      </c>
      <c r="E24" s="65">
        <v>9.6</v>
      </c>
    </row>
    <row r="25" spans="2:5" ht="16.5">
      <c r="B25" s="64">
        <v>10</v>
      </c>
      <c r="C25" s="65">
        <v>8.6</v>
      </c>
      <c r="D25" s="65">
        <v>9.5</v>
      </c>
      <c r="E25" s="65">
        <v>10.5</v>
      </c>
    </row>
    <row r="26" spans="2:5" ht="16.5">
      <c r="B26" s="64">
        <v>20</v>
      </c>
      <c r="C26" s="65">
        <v>14.9</v>
      </c>
      <c r="D26" s="65">
        <v>16.2</v>
      </c>
      <c r="E26" s="65">
        <v>17.8</v>
      </c>
    </row>
    <row r="27" spans="2:5" ht="16.5">
      <c r="B27" s="64">
        <v>30</v>
      </c>
      <c r="C27" s="65">
        <v>19.899999999999999</v>
      </c>
      <c r="D27" s="65">
        <v>22.1</v>
      </c>
      <c r="E27" s="65">
        <v>24.4</v>
      </c>
    </row>
    <row r="28" spans="2:5" ht="16.5">
      <c r="B28" s="64">
        <v>40</v>
      </c>
      <c r="C28" s="65">
        <v>24.9</v>
      </c>
      <c r="D28" s="65">
        <v>27.6</v>
      </c>
      <c r="E28" s="65">
        <v>30.4</v>
      </c>
    </row>
    <row r="29" spans="2:5" ht="16.5">
      <c r="B29" s="64">
        <v>50</v>
      </c>
      <c r="C29" s="65">
        <v>29.5</v>
      </c>
      <c r="D29" s="65">
        <v>32.799999999999997</v>
      </c>
      <c r="E29" s="65">
        <v>36.1</v>
      </c>
    </row>
    <row r="30" spans="2:5" ht="16.5">
      <c r="B30" s="64">
        <v>70</v>
      </c>
      <c r="C30" s="65">
        <v>38.200000000000003</v>
      </c>
      <c r="D30" s="65">
        <v>42.5</v>
      </c>
      <c r="E30" s="65">
        <v>46.7</v>
      </c>
    </row>
    <row r="31" spans="2:5" ht="16.5">
      <c r="B31" s="64">
        <v>100</v>
      </c>
      <c r="C31" s="65">
        <v>50.3</v>
      </c>
      <c r="D31" s="65">
        <v>55.9</v>
      </c>
      <c r="E31" s="65">
        <v>61.5</v>
      </c>
    </row>
    <row r="32" spans="2:5" ht="16.5">
      <c r="B32" s="64">
        <v>200</v>
      </c>
      <c r="C32" s="65">
        <v>85.7</v>
      </c>
      <c r="D32" s="65">
        <v>95.2</v>
      </c>
      <c r="E32" s="65">
        <v>104.8</v>
      </c>
    </row>
    <row r="33" spans="2:5" ht="16.5">
      <c r="B33" s="64">
        <v>300</v>
      </c>
      <c r="C33" s="65">
        <v>117.1</v>
      </c>
      <c r="D33" s="65">
        <v>130.1</v>
      </c>
      <c r="E33" s="65">
        <v>143.1</v>
      </c>
    </row>
    <row r="34" spans="2:5" ht="16.5">
      <c r="B34" s="64">
        <v>400</v>
      </c>
      <c r="C34" s="65">
        <v>146.1</v>
      </c>
      <c r="D34" s="65">
        <v>162.30000000000001</v>
      </c>
      <c r="E34" s="65">
        <v>178.5</v>
      </c>
    </row>
    <row r="35" spans="2:5" ht="16.5">
      <c r="B35" s="68">
        <v>500</v>
      </c>
      <c r="C35" s="69">
        <v>173.4</v>
      </c>
      <c r="D35" s="69">
        <v>192.7</v>
      </c>
      <c r="E35" s="69">
        <v>211.9</v>
      </c>
    </row>
  </sheetData>
  <mergeCells count="1">
    <mergeCell ref="B1:E1"/>
  </mergeCells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F40"/>
  <sheetViews>
    <sheetView view="pageBreakPreview" topLeftCell="A16" zoomScale="145" zoomScaleNormal="140" zoomScaleSheetLayoutView="145" workbookViewId="0">
      <selection activeCell="B45" sqref="B45"/>
    </sheetView>
  </sheetViews>
  <sheetFormatPr defaultRowHeight="13.5"/>
  <sheetData>
    <row r="40" spans="6:6">
      <c r="F40" s="181" t="s">
        <v>300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4</vt:i4>
      </vt:variant>
    </vt:vector>
  </HeadingPairs>
  <TitlesOfParts>
    <vt:vector size="10" baseType="lpstr">
      <vt:lpstr>감리용역 세부내역</vt:lpstr>
      <vt:lpstr>감리용역 예정금액 산출내역서</vt:lpstr>
      <vt:lpstr>감리(전기,통신)</vt:lpstr>
      <vt:lpstr>건축사용역의범위와대가기준</vt:lpstr>
      <vt:lpstr>전력기설물공사 감리원배치기준</vt:lpstr>
      <vt:lpstr>엔지니어링 손해배상공제 요율표</vt:lpstr>
      <vt:lpstr>'감리(전기,통신)'!Print_Area</vt:lpstr>
      <vt:lpstr>'감리용역 세부내역'!Print_Area</vt:lpstr>
      <vt:lpstr>'감리용역 예정금액 산출내역서'!Print_Area</vt:lpstr>
      <vt:lpstr>'엔지니어링 손해배상공제 요율표'!Print_Area</vt:lpstr>
    </vt:vector>
  </TitlesOfParts>
  <Company>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2019-07-22T08:07:51Z</cp:lastPrinted>
  <dcterms:created xsi:type="dcterms:W3CDTF">2008-04-08T11:20:40Z</dcterms:created>
  <dcterms:modified xsi:type="dcterms:W3CDTF">2026-07-22T05:34:47Z</dcterms:modified>
</cp:coreProperties>
</file>