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다목적강당 전면보수\진도중 최종 수정본(0804~)\05. 통신\2.내역서\"/>
    </mc:Choice>
  </mc:AlternateContent>
  <xr:revisionPtr revIDLastSave="0" documentId="8_{EE0ADABF-12EF-4D08-AA39-F34E77FE9262}" xr6:coauthVersionLast="47" xr6:coauthVersionMax="47" xr10:uidLastSave="{00000000-0000-0000-0000-000000000000}"/>
  <bookViews>
    <workbookView xWindow="-120" yWindow="-120" windowWidth="29040" windowHeight="15720" activeTab="1" xr2:uid="{9B71D107-E6E7-440A-9E8F-F8A65026F77B}"/>
  </bookViews>
  <sheets>
    <sheet name="원가계산서" sheetId="3" r:id="rId1"/>
    <sheet name="총괄표" sheetId="2" r:id="rId2"/>
    <sheet name="내역서" sheetId="1" r:id="rId3"/>
  </sheets>
  <externalReferences>
    <externalReference r:id="rId4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4" i="3" l="1"/>
  <c r="E29" i="3"/>
  <c r="E27" i="3"/>
  <c r="E26" i="3"/>
  <c r="E23" i="3"/>
  <c r="E22" i="3"/>
  <c r="E21" i="3"/>
  <c r="E20" i="3"/>
  <c r="E19" i="3"/>
  <c r="E18" i="3"/>
  <c r="D18" i="3"/>
  <c r="E17" i="3"/>
  <c r="E16" i="3"/>
  <c r="E14" i="3"/>
  <c r="E13" i="3"/>
  <c r="E12" i="3"/>
  <c r="E11" i="3"/>
  <c r="D10" i="3"/>
  <c r="E8" i="3"/>
  <c r="D7" i="3"/>
  <c r="D17" i="3" s="1"/>
  <c r="D21" i="3" s="1"/>
  <c r="D4" i="3"/>
  <c r="D6" i="3" s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48" i="1"/>
  <c r="D47" i="1"/>
  <c r="D46" i="1"/>
  <c r="D45" i="1"/>
  <c r="D44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5" i="1"/>
  <c r="D14" i="3" l="1"/>
  <c r="D15" i="3" s="1"/>
  <c r="D19" i="3"/>
  <c r="D8" i="3"/>
  <c r="D9" i="3"/>
  <c r="D16" i="3" l="1"/>
  <c r="D22" i="3"/>
  <c r="D23" i="3"/>
  <c r="D12" i="3"/>
  <c r="D20" i="3"/>
  <c r="D11" i="3"/>
  <c r="D24" i="3" s="1"/>
  <c r="D25" i="3"/>
  <c r="D26" i="3" s="1"/>
</calcChain>
</file>

<file path=xl/sharedStrings.xml><?xml version="1.0" encoding="utf-8"?>
<sst xmlns="http://schemas.openxmlformats.org/spreadsheetml/2006/main" count="284" uniqueCount="158">
  <si>
    <t>[ 진도중학교 다목적강당 전면보수 통신공사 ]</t>
  </si>
  <si>
    <t>명   칭</t>
    <phoneticPr fontId="4" type="noConversion"/>
  </si>
  <si>
    <t>규   격</t>
    <phoneticPr fontId="4" type="noConversion"/>
  </si>
  <si>
    <t>단위</t>
    <phoneticPr fontId="4" type="noConversion"/>
  </si>
  <si>
    <t>수량</t>
    <phoneticPr fontId="4" type="noConversion"/>
  </si>
  <si>
    <t>재료비</t>
    <phoneticPr fontId="4" type="noConversion"/>
  </si>
  <si>
    <t>노무비</t>
    <phoneticPr fontId="4" type="noConversion"/>
  </si>
  <si>
    <t>경비</t>
    <phoneticPr fontId="4" type="noConversion"/>
  </si>
  <si>
    <t>계</t>
    <phoneticPr fontId="4" type="noConversion"/>
  </si>
  <si>
    <t>비고</t>
    <phoneticPr fontId="4" type="noConversion"/>
  </si>
  <si>
    <t>단가</t>
    <phoneticPr fontId="4" type="noConversion"/>
  </si>
  <si>
    <t>금액</t>
    <phoneticPr fontId="4" type="noConversion"/>
  </si>
  <si>
    <t>1.통신공사::1-1.통신설비공사</t>
  </si>
  <si>
    <t>합성수지제 가요전선관</t>
  </si>
  <si>
    <t>CD-난연성 16㎜</t>
  </si>
  <si>
    <t>m</t>
  </si>
  <si>
    <t>[ 배관 부속재 ]</t>
  </si>
  <si>
    <t>CD 전선관의 40 %</t>
  </si>
  <si>
    <t>식</t>
  </si>
  <si>
    <t>1종금속제가요전선관</t>
  </si>
  <si>
    <t>16 mm 일반-비방수</t>
  </si>
  <si>
    <t>22 mm 일반-비방수</t>
  </si>
  <si>
    <t>28 mm 일반-비방수</t>
  </si>
  <si>
    <t>커넥터, 16 mm 일반-비방수</t>
  </si>
  <si>
    <t>개</t>
  </si>
  <si>
    <t>커넥터, 22 mm 일반-비방수</t>
  </si>
  <si>
    <t>커넥터, 28 mm 일반-비방수</t>
  </si>
  <si>
    <t>아우트렛박스</t>
  </si>
  <si>
    <t>중형4각 54㎜</t>
  </si>
  <si>
    <t>스위치박스</t>
  </si>
  <si>
    <t>2 개용 54 mm</t>
  </si>
  <si>
    <t>아우트렛박스 커버</t>
  </si>
  <si>
    <t>커버, 4각, 평형</t>
  </si>
  <si>
    <t>콘카바</t>
  </si>
  <si>
    <t>합성수지 전기함(ABS BOX)</t>
  </si>
  <si>
    <t>190*280*130</t>
  </si>
  <si>
    <t>전선덕트</t>
  </si>
  <si>
    <t>PVC 40x60x2000 mm</t>
  </si>
  <si>
    <t>고발포동축케이블</t>
  </si>
  <si>
    <t>삼중차폐, 5C-HFBT</t>
  </si>
  <si>
    <t>UTP 케이블</t>
  </si>
  <si>
    <t>Cat.6 0.5mm 4P</t>
  </si>
  <si>
    <t>모듈라짹</t>
  </si>
  <si>
    <t>매입용, Cat.6 2구</t>
  </si>
  <si>
    <t>TV UNIT</t>
  </si>
  <si>
    <t>쌍방향, 단말</t>
  </si>
  <si>
    <t>배관용 홈파기</t>
  </si>
  <si>
    <t>Φ22이하</t>
  </si>
  <si>
    <t>벽관통 구멍(코어드릴)</t>
  </si>
  <si>
    <t>Φ50-벽두께 30cm</t>
  </si>
  <si>
    <t>개소</t>
  </si>
  <si>
    <t>배관용 구멍뚫기(손파기)</t>
  </si>
  <si>
    <t>Φ50-벽두께 15cm</t>
  </si>
  <si>
    <t>광케이블 국내성단</t>
  </si>
  <si>
    <t>2C</t>
  </si>
  <si>
    <t>광케이블시험</t>
  </si>
  <si>
    <t>19  MINI RACK</t>
  </si>
  <si>
    <t>9U</t>
  </si>
  <si>
    <t>HDMI Cable</t>
  </si>
  <si>
    <t>15m</t>
  </si>
  <si>
    <t>Mic Cable</t>
  </si>
  <si>
    <t>KL-4E6</t>
  </si>
  <si>
    <t>MIC JACK BOX</t>
  </si>
  <si>
    <t>2CCT</t>
  </si>
  <si>
    <t>PC JACK PLATE</t>
  </si>
  <si>
    <t>HDMI, MIC, UTP JACK</t>
  </si>
  <si>
    <t>UTP 케이블 이설</t>
  </si>
  <si>
    <t>Cat.6E 0.5mm 4P</t>
  </si>
  <si>
    <t>광 스위치허브</t>
  </si>
  <si>
    <t>2SFP, 24PORT</t>
  </si>
  <si>
    <t>광케이블 이설</t>
  </si>
  <si>
    <t>SM 2C</t>
  </si>
  <si>
    <t>무선벨 경광등</t>
  </si>
  <si>
    <t>ea</t>
  </si>
  <si>
    <t>무선벨 송신기</t>
  </si>
  <si>
    <t>무선벨 중계기</t>
  </si>
  <si>
    <t>무선 비상벨 수신기</t>
  </si>
  <si>
    <t>보드판</t>
  </si>
  <si>
    <t>경관등 안내보드판</t>
  </si>
  <si>
    <t>비상벨 안내보드판</t>
  </si>
  <si>
    <t>몰탈미장마감</t>
  </si>
  <si>
    <t>M2</t>
  </si>
  <si>
    <t>m2</t>
  </si>
  <si>
    <t>[ 소모 잡자재 ]</t>
  </si>
  <si>
    <t>전선, 전선관의 2 %</t>
  </si>
  <si>
    <t>노 무 비</t>
  </si>
  <si>
    <t>내선전공</t>
  </si>
  <si>
    <t>인</t>
  </si>
  <si>
    <t>통신내선공</t>
  </si>
  <si>
    <t>통신케이블공</t>
  </si>
  <si>
    <t>통신설비공</t>
  </si>
  <si>
    <t>보통인부</t>
  </si>
  <si>
    <t>[ 공 구 손 료 ]</t>
  </si>
  <si>
    <t>노무비의 3 %</t>
  </si>
  <si>
    <t>( 합       계 )</t>
  </si>
  <si>
    <t>1.통신공사::1-2.철거공사</t>
  </si>
  <si>
    <t>CCTV 카메라</t>
  </si>
  <si>
    <t>철거</t>
  </si>
  <si>
    <t>MIC JACK BOX(2CH)</t>
  </si>
  <si>
    <t>PoE SW HUB 2SFP, 24PORT</t>
  </si>
  <si>
    <t>철거 재설치</t>
  </si>
  <si>
    <t>SW HUB 8PORT</t>
  </si>
  <si>
    <t>광분배함 4 CORE</t>
  </si>
  <si>
    <t>메인스피커 및 서버우퍼</t>
  </si>
  <si>
    <t>무선AP</t>
  </si>
  <si>
    <t>방송 무선 안테나</t>
  </si>
  <si>
    <t>방송 앰프랙</t>
  </si>
  <si>
    <t>방송 콘솔</t>
  </si>
  <si>
    <t>배관, 배선 철거 및 정리</t>
  </si>
  <si>
    <t>빔프로젝터</t>
  </si>
  <si>
    <t>스테이지 스피커</t>
  </si>
  <si>
    <t>전동스크린</t>
  </si>
  <si>
    <t>전화단자함 20P</t>
  </si>
  <si>
    <t>면</t>
  </si>
  <si>
    <t>통신관련산업기사</t>
  </si>
  <si>
    <t>내장공</t>
  </si>
  <si>
    <t>공   종   명</t>
    <phoneticPr fontId="4" type="noConversion"/>
  </si>
  <si>
    <t>규격</t>
    <phoneticPr fontId="4" type="noConversion"/>
  </si>
  <si>
    <t>진도중학교 다목적강당 전면보수 통신공사</t>
  </si>
  <si>
    <t>1.통신공사</t>
  </si>
  <si>
    <t>1-1.통신설비공사</t>
  </si>
  <si>
    <t>1-2.철거공사</t>
  </si>
  <si>
    <t>진도중학교 다목적강당 전면 보수 통신공사</t>
    <phoneticPr fontId="4" type="noConversion"/>
  </si>
  <si>
    <t>공사원가계산서</t>
    <phoneticPr fontId="4" type="noConversion"/>
  </si>
  <si>
    <r>
      <t>[</t>
    </r>
    <r>
      <rPr>
        <sz val="10"/>
        <rFont val="맑은 고딕"/>
        <family val="2"/>
        <charset val="129"/>
      </rPr>
      <t>6</t>
    </r>
    <r>
      <rPr>
        <sz val="10"/>
        <rFont val="굴림"/>
        <family val="2"/>
        <charset val="129"/>
      </rPr>
      <t>개월</t>
    </r>
    <r>
      <rPr>
        <sz val="10"/>
        <rFont val="에스코어 드림 3 Light"/>
        <family val="2"/>
      </rPr>
      <t xml:space="preserve"> </t>
    </r>
    <r>
      <rPr>
        <sz val="10"/>
        <rFont val="굴림"/>
        <family val="2"/>
        <charset val="129"/>
      </rPr>
      <t>이하</t>
    </r>
    <r>
      <rPr>
        <sz val="10"/>
        <rFont val="에스코어 드림 3 Light"/>
        <family val="2"/>
        <charset val="129"/>
      </rPr>
      <t>]</t>
    </r>
    <phoneticPr fontId="4" type="noConversion"/>
  </si>
  <si>
    <t>비     목</t>
    <phoneticPr fontId="12" type="noConversion"/>
  </si>
  <si>
    <t>구        분</t>
    <phoneticPr fontId="12" type="noConversion"/>
  </si>
  <si>
    <t>금        액</t>
    <phoneticPr fontId="12" type="noConversion"/>
  </si>
  <si>
    <t>비                    고</t>
    <phoneticPr fontId="12" type="noConversion"/>
  </si>
  <si>
    <t>순 공 사 원 가</t>
  </si>
  <si>
    <t>재 료 비</t>
  </si>
  <si>
    <t>직접재료비</t>
  </si>
  <si>
    <t>간접재료비</t>
  </si>
  <si>
    <t>소  계</t>
  </si>
  <si>
    <t>노무비</t>
  </si>
  <si>
    <t>직접노무비</t>
  </si>
  <si>
    <t>간접노무비</t>
  </si>
  <si>
    <t>경비</t>
  </si>
  <si>
    <t>기계경비</t>
  </si>
  <si>
    <t>기타경비</t>
  </si>
  <si>
    <t>산재보험료</t>
  </si>
  <si>
    <t>산업안전보건관리비</t>
    <phoneticPr fontId="12" type="noConversion"/>
  </si>
  <si>
    <t>(재료비+직노)×3.11%×1.2</t>
  </si>
  <si>
    <t>고용보험료</t>
  </si>
  <si>
    <t>건강보험료</t>
    <phoneticPr fontId="14" type="noConversion"/>
  </si>
  <si>
    <t>연금보험료</t>
    <phoneticPr fontId="14" type="noConversion"/>
  </si>
  <si>
    <t>퇴직공제부금비</t>
    <phoneticPr fontId="14" type="noConversion"/>
  </si>
  <si>
    <t>수도광열비</t>
    <phoneticPr fontId="14" type="noConversion"/>
  </si>
  <si>
    <t>노인장기요양 보험료</t>
    <phoneticPr fontId="14" type="noConversion"/>
  </si>
  <si>
    <t>석 면 분 담 금</t>
  </si>
  <si>
    <t>임금채권부담금</t>
  </si>
  <si>
    <t>계</t>
  </si>
  <si>
    <t>일 반 관 리 비</t>
  </si>
  <si>
    <t>이          윤</t>
    <phoneticPr fontId="12" type="noConversion"/>
  </si>
  <si>
    <t>공    사    비</t>
    <phoneticPr fontId="12" type="noConversion"/>
  </si>
  <si>
    <t>부 가 가 치 세</t>
  </si>
  <si>
    <r>
      <t>도</t>
    </r>
    <r>
      <rPr>
        <b/>
        <sz val="10"/>
        <rFont val="에스코어 드림 3 Light"/>
        <family val="2"/>
      </rPr>
      <t xml:space="preserve"> </t>
    </r>
    <r>
      <rPr>
        <b/>
        <sz val="10"/>
        <rFont val="에스코어 드림 3 Light"/>
        <family val="2"/>
        <charset val="129"/>
      </rPr>
      <t xml:space="preserve">급 </t>
    </r>
    <r>
      <rPr>
        <b/>
        <sz val="10"/>
        <rFont val="맑은 고딕"/>
        <family val="2"/>
        <charset val="129"/>
      </rPr>
      <t>공</t>
    </r>
    <r>
      <rPr>
        <b/>
        <sz val="10"/>
        <rFont val="에스코어 드림 3 Light"/>
        <family val="2"/>
      </rPr>
      <t xml:space="preserve"> </t>
    </r>
    <r>
      <rPr>
        <b/>
        <sz val="10"/>
        <rFont val="맑은 고딕"/>
        <family val="2"/>
        <charset val="129"/>
      </rPr>
      <t>사</t>
    </r>
    <r>
      <rPr>
        <b/>
        <sz val="10"/>
        <rFont val="에스코어 드림 3 Light"/>
        <family val="2"/>
      </rPr>
      <t xml:space="preserve"> </t>
    </r>
    <r>
      <rPr>
        <b/>
        <sz val="10"/>
        <rFont val="맑은 고딕"/>
        <family val="2"/>
        <charset val="129"/>
      </rPr>
      <t>비</t>
    </r>
    <phoneticPr fontId="12" type="noConversion"/>
  </si>
  <si>
    <t>총 공 사 비 계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</si>
</sst>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#;\-#,###"/>
    <numFmt numFmtId="177" formatCode="_ * #,##0_ ;_ * \-#,##0_ ;_ * &quot;-&quot;_ ;_ @_ "/>
    <numFmt numFmtId="178" formatCode="_-* #,##0_-;&quot;₩&quot;\!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u/>
      <sz val="15"/>
      <name val="Arial Unicode MS"/>
      <family val="2"/>
      <charset val="129"/>
    </font>
    <font>
      <b/>
      <u/>
      <sz val="15"/>
      <name val="에스코어 드림 3 Light"/>
      <family val="2"/>
      <charset val="129"/>
    </font>
    <font>
      <sz val="10"/>
      <name val="에스코어 드림 3 Light"/>
      <family val="2"/>
      <charset val="129"/>
    </font>
    <font>
      <sz val="10"/>
      <name val="맑은 고딕"/>
      <family val="2"/>
      <charset val="129"/>
    </font>
    <font>
      <sz val="10"/>
      <name val="굴림"/>
      <family val="2"/>
      <charset val="129"/>
    </font>
    <font>
      <sz val="10"/>
      <name val="에스코어 드림 3 Light"/>
      <family val="2"/>
    </font>
    <font>
      <sz val="8"/>
      <name val="바탕"/>
      <family val="1"/>
      <charset val="129"/>
    </font>
    <font>
      <b/>
      <sz val="10"/>
      <name val="에스코어 드림 3 Light"/>
      <family val="2"/>
      <charset val="129"/>
    </font>
    <font>
      <sz val="8"/>
      <name val="바탕체"/>
      <family val="1"/>
      <charset val="129"/>
    </font>
    <font>
      <b/>
      <sz val="10"/>
      <name val="에스코어 드림 3 Light"/>
      <family val="2"/>
    </font>
    <font>
      <b/>
      <sz val="1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5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>
      <alignment vertical="center"/>
    </xf>
    <xf numFmtId="0" fontId="5" fillId="0" borderId="0"/>
  </cellStyleXfs>
  <cellXfs count="64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6" fontId="3" fillId="0" borderId="2" xfId="0" applyNumberFormat="1" applyFont="1" applyBorder="1">
      <alignment vertical="center"/>
    </xf>
    <xf numFmtId="176" fontId="3" fillId="0" borderId="2" xfId="1" applyNumberFormat="1" applyFont="1" applyBorder="1" applyAlignment="1">
      <alignment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6" fillId="0" borderId="0" xfId="0" applyFont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8" fillId="0" borderId="0" xfId="2" applyFont="1" applyAlignment="1">
      <alignment vertical="center"/>
    </xf>
    <xf numFmtId="41" fontId="8" fillId="0" borderId="0" xfId="2" applyNumberFormat="1" applyFont="1" applyAlignment="1">
      <alignment vertical="center"/>
    </xf>
    <xf numFmtId="0" fontId="8" fillId="0" borderId="0" xfId="2" applyFont="1" applyAlignment="1">
      <alignment horizontal="right" vertical="center"/>
    </xf>
    <xf numFmtId="0" fontId="8" fillId="0" borderId="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41" fontId="8" fillId="0" borderId="8" xfId="2" applyNumberFormat="1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 textRotation="255"/>
    </xf>
    <xf numFmtId="0" fontId="8" fillId="0" borderId="11" xfId="2" applyFont="1" applyBorder="1" applyAlignment="1">
      <alignment horizontal="center" vertical="center"/>
    </xf>
    <xf numFmtId="0" fontId="13" fillId="0" borderId="11" xfId="2" applyFont="1" applyBorder="1" applyAlignment="1">
      <alignment horizontal="center" vertical="center"/>
    </xf>
    <xf numFmtId="41" fontId="13" fillId="0" borderId="11" xfId="3" applyFont="1" applyFill="1" applyBorder="1" applyAlignment="1">
      <alignment vertical="center"/>
    </xf>
    <xf numFmtId="0" fontId="8" fillId="0" borderId="12" xfId="2" applyFont="1" applyBorder="1" applyAlignment="1">
      <alignment vertical="center"/>
    </xf>
    <xf numFmtId="0" fontId="8" fillId="0" borderId="13" xfId="2" applyFont="1" applyBorder="1" applyAlignment="1">
      <alignment horizontal="center" vertical="center" textRotation="255"/>
    </xf>
    <xf numFmtId="0" fontId="8" fillId="0" borderId="14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41" fontId="8" fillId="0" borderId="14" xfId="3" applyFont="1" applyFill="1" applyBorder="1" applyAlignment="1">
      <alignment vertical="center"/>
    </xf>
    <xf numFmtId="177" fontId="8" fillId="0" borderId="15" xfId="2" applyNumberFormat="1" applyFont="1" applyBorder="1" applyAlignment="1">
      <alignment vertical="center"/>
    </xf>
    <xf numFmtId="0" fontId="8" fillId="0" borderId="15" xfId="2" applyFont="1" applyBorder="1" applyAlignment="1">
      <alignment vertical="center"/>
    </xf>
    <xf numFmtId="0" fontId="13" fillId="0" borderId="14" xfId="2" applyFont="1" applyBorder="1" applyAlignment="1">
      <alignment horizontal="center" vertical="center"/>
    </xf>
    <xf numFmtId="41" fontId="13" fillId="0" borderId="14" xfId="3" applyFont="1" applyFill="1" applyBorder="1" applyAlignment="1">
      <alignment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178" fontId="8" fillId="0" borderId="14" xfId="4" applyNumberFormat="1" applyFont="1" applyBorder="1" applyAlignment="1">
      <alignment horizontal="center" vertical="center"/>
    </xf>
    <xf numFmtId="178" fontId="8" fillId="0" borderId="14" xfId="4" applyNumberFormat="1" applyFont="1" applyBorder="1" applyAlignment="1">
      <alignment horizontal="center" vertical="center" shrinkToFit="1"/>
    </xf>
    <xf numFmtId="0" fontId="8" fillId="0" borderId="19" xfId="2" applyFont="1" applyBorder="1" applyAlignment="1">
      <alignment horizontal="center" vertical="center" textRotation="255"/>
    </xf>
    <xf numFmtId="0" fontId="13" fillId="0" borderId="20" xfId="2" applyFont="1" applyBorder="1" applyAlignment="1">
      <alignment horizontal="center" vertical="center"/>
    </xf>
    <xf numFmtId="0" fontId="13" fillId="0" borderId="14" xfId="2" applyFont="1" applyBorder="1" applyAlignment="1">
      <alignment horizontal="center" vertical="center"/>
    </xf>
    <xf numFmtId="0" fontId="8" fillId="0" borderId="20" xfId="2" applyFont="1" applyBorder="1" applyAlignment="1">
      <alignment horizontal="center" vertical="center"/>
    </xf>
    <xf numFmtId="0" fontId="8" fillId="0" borderId="15" xfId="2" applyFont="1" applyBorder="1" applyAlignment="1">
      <alignment horizontal="left" vertical="center"/>
    </xf>
    <xf numFmtId="41" fontId="8" fillId="2" borderId="14" xfId="3" applyFont="1" applyFill="1" applyBorder="1" applyAlignment="1">
      <alignment vertical="center"/>
    </xf>
    <xf numFmtId="0" fontId="13" fillId="0" borderId="21" xfId="2" applyFont="1" applyBorder="1" applyAlignment="1">
      <alignment horizontal="center" vertical="center"/>
    </xf>
    <xf numFmtId="0" fontId="13" fillId="0" borderId="22" xfId="2" applyFont="1" applyBorder="1" applyAlignment="1">
      <alignment horizontal="center" vertical="center"/>
    </xf>
    <xf numFmtId="0" fontId="13" fillId="0" borderId="23" xfId="2" applyFont="1" applyBorder="1" applyAlignment="1">
      <alignment horizontal="center" vertical="center"/>
    </xf>
    <xf numFmtId="0" fontId="16" fillId="0" borderId="20" xfId="2" applyFont="1" applyBorder="1" applyAlignment="1">
      <alignment horizontal="center" vertical="center"/>
    </xf>
    <xf numFmtId="0" fontId="13" fillId="0" borderId="24" xfId="2" applyFont="1" applyBorder="1" applyAlignment="1">
      <alignment horizontal="centerContinuous" vertical="center"/>
    </xf>
    <xf numFmtId="0" fontId="8" fillId="0" borderId="25" xfId="2" applyFont="1" applyBorder="1" applyAlignment="1">
      <alignment horizontal="centerContinuous" vertical="center"/>
    </xf>
    <xf numFmtId="41" fontId="13" fillId="0" borderId="25" xfId="3" applyFont="1" applyFill="1" applyBorder="1" applyAlignment="1">
      <alignment vertical="center"/>
    </xf>
    <xf numFmtId="0" fontId="8" fillId="0" borderId="26" xfId="2" applyFont="1" applyBorder="1" applyAlignment="1">
      <alignment vertical="center"/>
    </xf>
  </cellXfs>
  <cellStyles count="5">
    <cellStyle name="쉼표 [0] 2" xfId="1" xr:uid="{76D771C3-A1C2-46FB-B8D2-4B05C16DB909}"/>
    <cellStyle name="쉼표 [0]_춘천하수 계략공사비(전기계측제어) 2 2" xfId="3" xr:uid="{795F46EA-D218-416E-A3FC-E2A63EB9C0C3}"/>
    <cellStyle name="표준" xfId="0" builtinId="0"/>
    <cellStyle name="표준_전기내역서(0927)수정" xfId="2" xr:uid="{B60CEB9F-9AB1-4D4F-A791-031EF0B3D1B4}"/>
    <cellStyle name="표준_파주내역(TON당)0312_전기내역서" xfId="4" xr:uid="{C1108715-F500-45EA-99A3-D8737242D9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.&#51652;&#46020;&#51473;&#54617;&#44368;%20&#45796;&#47785;&#51201;&#44053;&#45817;%20&#51204;&#47732;%20&#48372;&#49688;%20&#53685;&#49888;&#44277;&#49324;%20&#47932;&#47049;&#45236;&#50669;&#49436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원가계산"/>
      <sheetName val="총괄표2"/>
      <sheetName val="내역서"/>
      <sheetName val="노임근거"/>
      <sheetName val="일대목차"/>
      <sheetName val="일위대가"/>
      <sheetName val="일위노임"/>
      <sheetName val="합산자재"/>
      <sheetName val="단가조사"/>
      <sheetName val="목차"/>
      <sheetName val="산출집계"/>
      <sheetName val="기본산출서"/>
      <sheetName val="목록별산출서"/>
      <sheetName val="사용설명"/>
      <sheetName val="옵션"/>
    </sheetNames>
    <sheetDataSet>
      <sheetData sheetId="0"/>
      <sheetData sheetId="1"/>
      <sheetData sheetId="2"/>
      <sheetData sheetId="3"/>
      <sheetData sheetId="4">
        <row r="33">
          <cell r="D33" t="str">
            <v>노 무 비</v>
          </cell>
        </row>
        <row r="34">
          <cell r="D34" t="str">
            <v>노 무 비</v>
          </cell>
        </row>
        <row r="35">
          <cell r="D35" t="str">
            <v>노 무 비</v>
          </cell>
        </row>
        <row r="36">
          <cell r="D36" t="str">
            <v>노 무 비</v>
          </cell>
        </row>
        <row r="37">
          <cell r="D37" t="str">
            <v>노 무 비</v>
          </cell>
        </row>
        <row r="91">
          <cell r="D91" t="str">
            <v>노 무 비</v>
          </cell>
        </row>
        <row r="92">
          <cell r="D92" t="str">
            <v>노 무 비</v>
          </cell>
        </row>
        <row r="93">
          <cell r="D93" t="str">
            <v>노 무 비</v>
          </cell>
        </row>
        <row r="94">
          <cell r="D94" t="str">
            <v>노 무 비</v>
          </cell>
        </row>
        <row r="95">
          <cell r="D95" t="str">
            <v>노 무 비</v>
          </cell>
        </row>
        <row r="96">
          <cell r="D96" t="str">
            <v>노 무 비</v>
          </cell>
        </row>
      </sheetData>
      <sheetData sheetId="5"/>
      <sheetData sheetId="6"/>
      <sheetData sheetId="7"/>
      <sheetData sheetId="8"/>
      <sheetData sheetId="9"/>
      <sheetData sheetId="10"/>
      <sheetData sheetId="11">
        <row r="5">
          <cell r="E5" t="str">
            <v>CD-난연성 16㎜</v>
          </cell>
        </row>
        <row r="6">
          <cell r="E6" t="str">
            <v>16 mm 일반-비방수</v>
          </cell>
        </row>
        <row r="7">
          <cell r="E7" t="str">
            <v>22 mm 일반-비방수</v>
          </cell>
        </row>
        <row r="8">
          <cell r="E8" t="str">
            <v>28 mm 일반-비방수</v>
          </cell>
        </row>
        <row r="9">
          <cell r="E9" t="str">
            <v>커넥터, 16 mm 일반-비방수</v>
          </cell>
        </row>
        <row r="10">
          <cell r="E10" t="str">
            <v>커넥터, 22 mm 일반-비방수</v>
          </cell>
        </row>
        <row r="11">
          <cell r="E11" t="str">
            <v>커넥터, 28 mm 일반-비방수</v>
          </cell>
        </row>
        <row r="12">
          <cell r="E12" t="str">
            <v>중형4각 54㎜</v>
          </cell>
        </row>
        <row r="13">
          <cell r="E13" t="str">
            <v>2 개용 54 mm</v>
          </cell>
        </row>
        <row r="14">
          <cell r="E14" t="str">
            <v>커버, 4각, 평형</v>
          </cell>
        </row>
        <row r="15">
          <cell r="E15" t="str">
            <v>콘카바</v>
          </cell>
        </row>
        <row r="16">
          <cell r="E16" t="str">
            <v>190*280*130</v>
          </cell>
        </row>
        <row r="17">
          <cell r="E17" t="str">
            <v>PVC 40x60x2000 mm</v>
          </cell>
        </row>
        <row r="18">
          <cell r="E18" t="str">
            <v>삼중차폐, 5C-HFBT</v>
          </cell>
        </row>
        <row r="19">
          <cell r="E19" t="str">
            <v>Cat.6 0.5mm 4P</v>
          </cell>
        </row>
        <row r="20">
          <cell r="E20" t="str">
            <v>매입용, Cat.6 2구</v>
          </cell>
        </row>
        <row r="21">
          <cell r="E21" t="str">
            <v>쌍방향, 단말</v>
          </cell>
        </row>
        <row r="22">
          <cell r="E22" t="str">
            <v>Φ22이하</v>
          </cell>
        </row>
        <row r="23">
          <cell r="E23" t="str">
            <v>Φ50-벽두께 30cm</v>
          </cell>
        </row>
        <row r="24">
          <cell r="E24" t="str">
            <v>Φ50-벽두께 15cm</v>
          </cell>
        </row>
        <row r="25">
          <cell r="E25" t="str">
            <v>2C</v>
          </cell>
        </row>
        <row r="26">
          <cell r="E26" t="str">
            <v>2C</v>
          </cell>
        </row>
        <row r="27">
          <cell r="E27" t="str">
            <v>9U</v>
          </cell>
        </row>
        <row r="28">
          <cell r="E28" t="str">
            <v>15m</v>
          </cell>
        </row>
        <row r="29">
          <cell r="E29" t="str">
            <v>KL-4E6</v>
          </cell>
        </row>
        <row r="30">
          <cell r="E30" t="str">
            <v>2CCT</v>
          </cell>
        </row>
        <row r="31">
          <cell r="E31" t="str">
            <v>HDMI, MIC, UTP JACK</v>
          </cell>
        </row>
        <row r="32">
          <cell r="E32" t="str">
            <v>Cat.6E 0.5mm 4P</v>
          </cell>
        </row>
        <row r="33">
          <cell r="E33" t="str">
            <v>2SFP, 24PORT</v>
          </cell>
        </row>
        <row r="34">
          <cell r="E34" t="str">
            <v>SM 2C</v>
          </cell>
        </row>
        <row r="43">
          <cell r="E43" t="str">
            <v>경관등 안내보드판</v>
          </cell>
        </row>
        <row r="44">
          <cell r="E44" t="str">
            <v>비상벨 안내보드판</v>
          </cell>
        </row>
        <row r="45">
          <cell r="E45" t="str">
            <v>M2</v>
          </cell>
        </row>
        <row r="79">
          <cell r="E79" t="str">
            <v>철거</v>
          </cell>
        </row>
        <row r="80">
          <cell r="E80" t="str">
            <v>철거</v>
          </cell>
        </row>
        <row r="81">
          <cell r="E81" t="str">
            <v>철거</v>
          </cell>
        </row>
        <row r="82">
          <cell r="E82" t="str">
            <v>철거 재설치</v>
          </cell>
        </row>
        <row r="83">
          <cell r="E83" t="str">
            <v>철거</v>
          </cell>
        </row>
        <row r="84">
          <cell r="E84" t="str">
            <v>이설</v>
          </cell>
        </row>
        <row r="85">
          <cell r="E85" t="str">
            <v>철거 재설치</v>
          </cell>
        </row>
        <row r="86">
          <cell r="E86" t="str">
            <v>철거 재설치</v>
          </cell>
        </row>
        <row r="87">
          <cell r="E87" t="str">
            <v>철거 재설치</v>
          </cell>
        </row>
        <row r="88">
          <cell r="E88" t="str">
            <v>철거 재설치</v>
          </cell>
        </row>
        <row r="89">
          <cell r="E89" t="str">
            <v>철거 재설치</v>
          </cell>
        </row>
        <row r="91">
          <cell r="E91" t="str">
            <v>철거</v>
          </cell>
        </row>
        <row r="92">
          <cell r="E92" t="str">
            <v>철거 재설치</v>
          </cell>
        </row>
        <row r="93">
          <cell r="E93" t="str">
            <v>철거</v>
          </cell>
        </row>
        <row r="94">
          <cell r="E94" t="str">
            <v>철거</v>
          </cell>
        </row>
      </sheetData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8611E-C31E-422B-BA74-9D03CFEA9308}">
  <dimension ref="A1:E34"/>
  <sheetViews>
    <sheetView workbookViewId="0">
      <selection activeCell="D30" sqref="D30"/>
    </sheetView>
  </sheetViews>
  <sheetFormatPr defaultRowHeight="16.5"/>
  <cols>
    <col min="2" max="2" width="15.375" customWidth="1"/>
    <col min="3" max="3" width="18.75" customWidth="1"/>
    <col min="4" max="4" width="13.25" customWidth="1"/>
    <col min="5" max="5" width="18.625" customWidth="1"/>
  </cols>
  <sheetData>
    <row r="1" spans="1:5" ht="21">
      <c r="A1" s="21" t="s">
        <v>122</v>
      </c>
      <c r="B1" s="22"/>
      <c r="C1" s="22"/>
      <c r="D1" s="22"/>
      <c r="E1" s="22"/>
    </row>
    <row r="2" spans="1:5">
      <c r="A2" s="23" t="s">
        <v>123</v>
      </c>
      <c r="B2" s="24"/>
      <c r="C2" s="24"/>
      <c r="D2" s="25"/>
      <c r="E2" s="26" t="s">
        <v>124</v>
      </c>
    </row>
    <row r="3" spans="1:5">
      <c r="A3" s="27" t="s">
        <v>125</v>
      </c>
      <c r="B3" s="28"/>
      <c r="C3" s="29" t="s">
        <v>126</v>
      </c>
      <c r="D3" s="30" t="s">
        <v>127</v>
      </c>
      <c r="E3" s="31" t="s">
        <v>128</v>
      </c>
    </row>
    <row r="4" spans="1:5">
      <c r="A4" s="32" t="s">
        <v>129</v>
      </c>
      <c r="B4" s="33" t="s">
        <v>130</v>
      </c>
      <c r="C4" s="34" t="s">
        <v>131</v>
      </c>
      <c r="D4" s="35">
        <f>[1]총괄표2!I6</f>
        <v>0</v>
      </c>
      <c r="E4" s="36"/>
    </row>
    <row r="5" spans="1:5">
      <c r="A5" s="37"/>
      <c r="B5" s="38"/>
      <c r="C5" s="39" t="s">
        <v>132</v>
      </c>
      <c r="D5" s="40"/>
      <c r="E5" s="41"/>
    </row>
    <row r="6" spans="1:5">
      <c r="A6" s="37"/>
      <c r="B6" s="38"/>
      <c r="C6" s="39" t="s">
        <v>133</v>
      </c>
      <c r="D6" s="40">
        <f>SUM(D4:D5)</f>
        <v>0</v>
      </c>
      <c r="E6" s="42"/>
    </row>
    <row r="7" spans="1:5">
      <c r="A7" s="37"/>
      <c r="B7" s="38" t="s">
        <v>134</v>
      </c>
      <c r="C7" s="43" t="s">
        <v>135</v>
      </c>
      <c r="D7" s="44">
        <f>[1]총괄표2!L6</f>
        <v>0</v>
      </c>
      <c r="E7" s="42"/>
    </row>
    <row r="8" spans="1:5">
      <c r="A8" s="37"/>
      <c r="B8" s="38"/>
      <c r="C8" s="39" t="s">
        <v>136</v>
      </c>
      <c r="D8" s="40">
        <f>INT(D7*H8)</f>
        <v>0</v>
      </c>
      <c r="E8" s="42" t="str">
        <f>CONCATENATE("직노×",(H8*100),"%","")</f>
        <v>직노×0%</v>
      </c>
    </row>
    <row r="9" spans="1:5">
      <c r="A9" s="37"/>
      <c r="B9" s="38"/>
      <c r="C9" s="39" t="s">
        <v>133</v>
      </c>
      <c r="D9" s="40">
        <f>SUM(D7:D8)</f>
        <v>0</v>
      </c>
      <c r="E9" s="42"/>
    </row>
    <row r="10" spans="1:5">
      <c r="A10" s="37"/>
      <c r="B10" s="38" t="s">
        <v>137</v>
      </c>
      <c r="C10" s="43" t="s">
        <v>138</v>
      </c>
      <c r="D10" s="44">
        <f>[1]총괄표2!N6</f>
        <v>0</v>
      </c>
      <c r="E10" s="42"/>
    </row>
    <row r="11" spans="1:5">
      <c r="A11" s="37"/>
      <c r="B11" s="38"/>
      <c r="C11" s="39" t="s">
        <v>139</v>
      </c>
      <c r="D11" s="40">
        <f>INT((D6+D9)*H11)</f>
        <v>0</v>
      </c>
      <c r="E11" s="42" t="str">
        <f>CONCATENATE("(재＋노)×",(H11*100),"%")</f>
        <v>(재＋노)×0%</v>
      </c>
    </row>
    <row r="12" spans="1:5">
      <c r="A12" s="37"/>
      <c r="B12" s="38"/>
      <c r="C12" s="39" t="s">
        <v>140</v>
      </c>
      <c r="D12" s="40">
        <f>INT(D9*H12)</f>
        <v>0</v>
      </c>
      <c r="E12" s="42" t="str">
        <f>CONCATENATE("노무비×",(H12*100),"%")</f>
        <v>노무비×0%</v>
      </c>
    </row>
    <row r="13" spans="1:5">
      <c r="A13" s="37"/>
      <c r="B13" s="38"/>
      <c r="C13" s="45" t="s">
        <v>141</v>
      </c>
      <c r="D13" s="40"/>
      <c r="E13" s="42" t="str">
        <f>CONCATENATE("(재＋직노+도급자관급자재)×",(H13*100),"%")</f>
        <v>(재＋직노+도급자관급자재)×0%</v>
      </c>
    </row>
    <row r="14" spans="1:5">
      <c r="A14" s="37"/>
      <c r="B14" s="38"/>
      <c r="C14" s="46"/>
      <c r="D14" s="40">
        <f>IF(I13&lt;500000000,INT((D6+D7)*H13)*1.2,IF(I13&lt;=5000000000,INT((D6+D7)*H13+4325000*1.2),INT((D6+D7)*H13)*1.2))</f>
        <v>0</v>
      </c>
      <c r="E14" s="42" t="str">
        <f>IF(I13&lt;500000000,"(재료비+직노)×"&amp;H13*100&amp;"%×1.2",IF(I13&lt;=500000000,"(재료+직노) × "&amp;H13*100&amp;"% +3,250천원 × 1.2","(재료비+직노)×"&amp;H13*100&amp;"%×1.2"))</f>
        <v>(재료비+직노)×0%×1.2</v>
      </c>
    </row>
    <row r="15" spans="1:5">
      <c r="A15" s="37"/>
      <c r="B15" s="38"/>
      <c r="C15" s="47"/>
      <c r="D15" s="40">
        <f>MIN(D13:D14)</f>
        <v>0</v>
      </c>
      <c r="E15" s="42" t="s">
        <v>142</v>
      </c>
    </row>
    <row r="16" spans="1:5">
      <c r="A16" s="37"/>
      <c r="B16" s="38"/>
      <c r="C16" s="39" t="s">
        <v>143</v>
      </c>
      <c r="D16" s="40">
        <f>INT(D9*H16)</f>
        <v>0</v>
      </c>
      <c r="E16" s="42" t="str">
        <f>CONCATENATE("노무비×",(H16*100),"%","")</f>
        <v>노무비×0%</v>
      </c>
    </row>
    <row r="17" spans="1:5">
      <c r="A17" s="37"/>
      <c r="B17" s="38"/>
      <c r="C17" s="48" t="s">
        <v>144</v>
      </c>
      <c r="D17" s="40">
        <f>INT(D7*H17)</f>
        <v>0</v>
      </c>
      <c r="E17" s="42" t="str">
        <f>CONCATENATE("직노×",(H17*100),"%")</f>
        <v>직노×0%</v>
      </c>
    </row>
    <row r="18" spans="1:5">
      <c r="A18" s="37"/>
      <c r="B18" s="38"/>
      <c r="C18" s="48" t="s">
        <v>145</v>
      </c>
      <c r="D18" s="40">
        <f>INT(D7*H18)</f>
        <v>0</v>
      </c>
      <c r="E18" s="42" t="str">
        <f>CONCATENATE("직노×",(H18*100),"%")</f>
        <v>직노×0%</v>
      </c>
    </row>
    <row r="19" spans="1:5">
      <c r="A19" s="37"/>
      <c r="B19" s="38"/>
      <c r="C19" s="48" t="s">
        <v>146</v>
      </c>
      <c r="D19" s="40">
        <f>INT(D7*H19)*0</f>
        <v>0</v>
      </c>
      <c r="E19" s="42" t="str">
        <f>CONCATENATE("직노×",(H19*100),"%")</f>
        <v>직노×0%</v>
      </c>
    </row>
    <row r="20" spans="1:5">
      <c r="A20" s="37"/>
      <c r="B20" s="38"/>
      <c r="C20" s="49" t="s">
        <v>147</v>
      </c>
      <c r="D20" s="40">
        <f>INT((D6+D9)*H20)</f>
        <v>0</v>
      </c>
      <c r="E20" s="42" t="str">
        <f>CONCATENATE("(재＋노)×",(H20*100),"%")</f>
        <v>(재＋노)×0%</v>
      </c>
    </row>
    <row r="21" spans="1:5">
      <c r="A21" s="37"/>
      <c r="B21" s="38"/>
      <c r="C21" s="48" t="s">
        <v>148</v>
      </c>
      <c r="D21" s="40">
        <f>INT((D17)*H21)</f>
        <v>0</v>
      </c>
      <c r="E21" s="42" t="str">
        <f>CONCATENATE("(건강보험료)×",(H21*100),"%")</f>
        <v>(건강보험료)×0%</v>
      </c>
    </row>
    <row r="22" spans="1:5">
      <c r="A22" s="37"/>
      <c r="B22" s="38"/>
      <c r="C22" s="48" t="s">
        <v>149</v>
      </c>
      <c r="D22" s="40">
        <f>INT((D9)*H22)</f>
        <v>0</v>
      </c>
      <c r="E22" s="42" t="str">
        <f>CONCATENATE("노무비×",(H22*100),"%")</f>
        <v>노무비×0%</v>
      </c>
    </row>
    <row r="23" spans="1:5">
      <c r="A23" s="37"/>
      <c r="B23" s="38"/>
      <c r="C23" s="48" t="s">
        <v>150</v>
      </c>
      <c r="D23" s="40">
        <f>INT((D9)*H23)</f>
        <v>0</v>
      </c>
      <c r="E23" s="42" t="str">
        <f>CONCATENATE("노무비×",(H23*100),"%")</f>
        <v>노무비×0%</v>
      </c>
    </row>
    <row r="24" spans="1:5">
      <c r="A24" s="50"/>
      <c r="B24" s="38"/>
      <c r="C24" s="39" t="s">
        <v>133</v>
      </c>
      <c r="D24" s="40">
        <f>D10+D11+D12+D15+D16+D17+D18+D19+D20+D21+D22+D23</f>
        <v>0</v>
      </c>
      <c r="E24" s="42"/>
    </row>
    <row r="25" spans="1:5">
      <c r="A25" s="51" t="s">
        <v>151</v>
      </c>
      <c r="B25" s="52"/>
      <c r="C25" s="52"/>
      <c r="D25" s="40">
        <f>INT(D6+D9+D24)</f>
        <v>0</v>
      </c>
      <c r="E25" s="42"/>
    </row>
    <row r="26" spans="1:5">
      <c r="A26" s="53" t="s">
        <v>152</v>
      </c>
      <c r="B26" s="38"/>
      <c r="C26" s="38"/>
      <c r="D26" s="40">
        <f>INT(D25*H26)</f>
        <v>0</v>
      </c>
      <c r="E26" s="42" t="str">
        <f>CONCATENATE("(재＋노＋경)×",(H26*100),"%")</f>
        <v>(재＋노＋경)×0%</v>
      </c>
    </row>
    <row r="27" spans="1:5">
      <c r="A27" s="53" t="s">
        <v>153</v>
      </c>
      <c r="B27" s="38"/>
      <c r="C27" s="38"/>
      <c r="D27" s="40"/>
      <c r="E27" s="42" t="str">
        <f>CONCATENATE("(노＋경＋일)×",(K27*100),"%")</f>
        <v>(노＋경＋일)×0%</v>
      </c>
    </row>
    <row r="28" spans="1:5">
      <c r="A28" s="53" t="s">
        <v>154</v>
      </c>
      <c r="B28" s="38"/>
      <c r="C28" s="38"/>
      <c r="D28" s="40"/>
      <c r="E28" s="54"/>
    </row>
    <row r="29" spans="1:5">
      <c r="A29" s="53" t="s">
        <v>155</v>
      </c>
      <c r="B29" s="38"/>
      <c r="C29" s="38"/>
      <c r="D29" s="40"/>
      <c r="E29" s="42" t="str">
        <f>CONCATENATE("공사원가×",(H29*100),"%")</f>
        <v>공사원가×0%</v>
      </c>
    </row>
    <row r="30" spans="1:5">
      <c r="A30" s="51" t="s">
        <v>156</v>
      </c>
      <c r="B30" s="52"/>
      <c r="C30" s="52"/>
      <c r="D30" s="55"/>
      <c r="E30" s="54"/>
    </row>
    <row r="31" spans="1:5">
      <c r="A31" s="56"/>
      <c r="B31" s="57"/>
      <c r="C31" s="58"/>
      <c r="D31" s="40"/>
      <c r="E31" s="42"/>
    </row>
    <row r="32" spans="1:5">
      <c r="A32" s="59"/>
      <c r="B32" s="52"/>
      <c r="C32" s="52"/>
      <c r="D32" s="40"/>
      <c r="E32" s="42"/>
    </row>
    <row r="33" spans="1:5">
      <c r="A33" s="51"/>
      <c r="B33" s="52"/>
      <c r="C33" s="52"/>
      <c r="D33" s="40"/>
      <c r="E33" s="42"/>
    </row>
    <row r="34" spans="1:5">
      <c r="A34" s="60" t="s">
        <v>157</v>
      </c>
      <c r="B34" s="61"/>
      <c r="C34" s="61"/>
      <c r="D34" s="62">
        <f>SUM(D30:D33)</f>
        <v>0</v>
      </c>
      <c r="E34" s="63"/>
    </row>
  </sheetData>
  <mergeCells count="16">
    <mergeCell ref="A31:C31"/>
    <mergeCell ref="A32:C32"/>
    <mergeCell ref="A33:C33"/>
    <mergeCell ref="A25:C25"/>
    <mergeCell ref="A26:C26"/>
    <mergeCell ref="A27:C27"/>
    <mergeCell ref="A28:C28"/>
    <mergeCell ref="A29:C29"/>
    <mergeCell ref="A30:C30"/>
    <mergeCell ref="A1:E1"/>
    <mergeCell ref="A3:B3"/>
    <mergeCell ref="A4:A24"/>
    <mergeCell ref="B4:B6"/>
    <mergeCell ref="B7:B9"/>
    <mergeCell ref="B10:B24"/>
    <mergeCell ref="C13:C15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FA18E-A78C-4CD8-845E-D9B3B824E028}">
  <dimension ref="A1:N11"/>
  <sheetViews>
    <sheetView tabSelected="1" workbookViewId="0">
      <selection activeCell="F18" sqref="F18"/>
    </sheetView>
  </sheetViews>
  <sheetFormatPr defaultRowHeight="16.5"/>
  <sheetData>
    <row r="1" spans="1:14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>
      <c r="A2" s="2" t="s">
        <v>116</v>
      </c>
      <c r="B2" s="3" t="s">
        <v>117</v>
      </c>
      <c r="C2" s="3" t="s">
        <v>3</v>
      </c>
      <c r="D2" s="4" t="s">
        <v>4</v>
      </c>
      <c r="E2" s="4" t="s">
        <v>5</v>
      </c>
      <c r="F2" s="4"/>
      <c r="G2" s="4" t="s">
        <v>6</v>
      </c>
      <c r="H2" s="4"/>
      <c r="I2" s="4"/>
      <c r="J2" s="4" t="s">
        <v>7</v>
      </c>
      <c r="K2" s="4"/>
      <c r="L2" s="5"/>
      <c r="M2" s="4" t="s">
        <v>8</v>
      </c>
      <c r="N2" s="2" t="s">
        <v>9</v>
      </c>
    </row>
    <row r="3" spans="1:14">
      <c r="A3" s="6"/>
      <c r="B3" s="7"/>
      <c r="C3" s="7"/>
      <c r="D3" s="9"/>
      <c r="E3" s="8" t="s">
        <v>10</v>
      </c>
      <c r="F3" s="8" t="s">
        <v>11</v>
      </c>
      <c r="G3" s="8" t="s">
        <v>4</v>
      </c>
      <c r="H3" s="8" t="s">
        <v>10</v>
      </c>
      <c r="I3" s="8" t="s">
        <v>11</v>
      </c>
      <c r="J3" s="8" t="s">
        <v>10</v>
      </c>
      <c r="K3" s="8" t="s">
        <v>11</v>
      </c>
      <c r="L3" s="8" t="s">
        <v>10</v>
      </c>
      <c r="M3" s="9"/>
      <c r="N3" s="6"/>
    </row>
    <row r="4" spans="1:14">
      <c r="A4" s="13" t="s">
        <v>118</v>
      </c>
      <c r="B4" s="15"/>
      <c r="C4" s="14"/>
      <c r="D4" s="16"/>
      <c r="E4" s="16"/>
      <c r="F4" s="16"/>
      <c r="G4" s="16"/>
      <c r="H4" s="16"/>
      <c r="I4" s="16"/>
      <c r="J4" s="16"/>
      <c r="K4" s="16"/>
      <c r="L4" s="16"/>
      <c r="M4" s="16"/>
      <c r="N4" s="13"/>
    </row>
    <row r="5" spans="1:14">
      <c r="A5" s="13"/>
      <c r="B5" s="15"/>
      <c r="C5" s="14"/>
      <c r="D5" s="16"/>
      <c r="E5" s="16"/>
      <c r="F5" s="16"/>
      <c r="G5" s="16"/>
      <c r="H5" s="16"/>
      <c r="I5" s="16"/>
      <c r="J5" s="16"/>
      <c r="K5" s="16"/>
      <c r="L5" s="16"/>
      <c r="M5" s="16"/>
      <c r="N5" s="13"/>
    </row>
    <row r="6" spans="1:14">
      <c r="A6" s="13" t="s">
        <v>119</v>
      </c>
      <c r="B6" s="15"/>
      <c r="C6" s="14" t="s">
        <v>18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3"/>
    </row>
    <row r="7" spans="1:14">
      <c r="A7" s="13" t="s">
        <v>120</v>
      </c>
      <c r="B7" s="15"/>
      <c r="C7" s="14" t="s">
        <v>18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3"/>
    </row>
    <row r="8" spans="1:14">
      <c r="A8" s="13" t="s">
        <v>121</v>
      </c>
      <c r="B8" s="15"/>
      <c r="C8" s="14" t="s">
        <v>18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3"/>
    </row>
    <row r="9" spans="1:14">
      <c r="A9" s="13"/>
      <c r="B9" s="15"/>
      <c r="C9" s="14"/>
      <c r="D9" s="16"/>
      <c r="E9" s="16"/>
      <c r="F9" s="16"/>
      <c r="G9" s="16"/>
      <c r="H9" s="16"/>
      <c r="I9" s="16"/>
      <c r="J9" s="16"/>
      <c r="K9" s="16"/>
      <c r="L9" s="16"/>
      <c r="M9" s="16"/>
      <c r="N9" s="13"/>
    </row>
    <row r="10" spans="1:14">
      <c r="A10" s="13"/>
      <c r="B10" s="15"/>
      <c r="C10" s="14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3"/>
    </row>
    <row r="11" spans="1:14">
      <c r="A11" s="13"/>
      <c r="B11" s="15"/>
      <c r="C11" s="14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3"/>
    </row>
  </sheetData>
  <mergeCells count="10">
    <mergeCell ref="A1:N1"/>
    <mergeCell ref="A2:A3"/>
    <mergeCell ref="B2:B3"/>
    <mergeCell ref="C2:C3"/>
    <mergeCell ref="D2:D3"/>
    <mergeCell ref="E2:F2"/>
    <mergeCell ref="G2:I2"/>
    <mergeCell ref="J2:K2"/>
    <mergeCell ref="M2:M3"/>
    <mergeCell ref="N2:N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BE8B4-B528-4A63-B1CF-18654D03E50E}">
  <dimension ref="A1:N81"/>
  <sheetViews>
    <sheetView workbookViewId="0">
      <selection activeCell="J11" sqref="J11"/>
    </sheetView>
  </sheetViews>
  <sheetFormatPr defaultRowHeight="16.5"/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 t="s">
        <v>2</v>
      </c>
      <c r="C2" s="3" t="s">
        <v>3</v>
      </c>
      <c r="D2" s="3" t="s">
        <v>4</v>
      </c>
      <c r="E2" s="4" t="s">
        <v>5</v>
      </c>
      <c r="F2" s="4"/>
      <c r="G2" s="4" t="s">
        <v>6</v>
      </c>
      <c r="H2" s="4"/>
      <c r="I2" s="4"/>
      <c r="J2" s="4" t="s">
        <v>7</v>
      </c>
      <c r="K2" s="4"/>
      <c r="L2" s="5"/>
      <c r="M2" s="4" t="s">
        <v>8</v>
      </c>
      <c r="N2" s="2" t="s">
        <v>9</v>
      </c>
    </row>
    <row r="3" spans="1:14">
      <c r="A3" s="6"/>
      <c r="B3" s="6"/>
      <c r="C3" s="7"/>
      <c r="D3" s="7"/>
      <c r="E3" s="8" t="s">
        <v>10</v>
      </c>
      <c r="F3" s="8" t="s">
        <v>11</v>
      </c>
      <c r="G3" s="8" t="s">
        <v>4</v>
      </c>
      <c r="H3" s="8" t="s">
        <v>10</v>
      </c>
      <c r="I3" s="8" t="s">
        <v>11</v>
      </c>
      <c r="J3" s="8" t="s">
        <v>10</v>
      </c>
      <c r="K3" s="8" t="s">
        <v>11</v>
      </c>
      <c r="L3" s="8" t="s">
        <v>10</v>
      </c>
      <c r="M3" s="9"/>
      <c r="N3" s="6"/>
    </row>
    <row r="4" spans="1:14">
      <c r="A4" s="10" t="s">
        <v>12</v>
      </c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2"/>
    </row>
    <row r="5" spans="1:14">
      <c r="A5" s="13" t="s">
        <v>13</v>
      </c>
      <c r="B5" s="13" t="s">
        <v>14</v>
      </c>
      <c r="C5" s="14" t="s">
        <v>15</v>
      </c>
      <c r="D5" s="15" t="str">
        <f>[1]산출집계!E5</f>
        <v>CD-난연성 16㎜</v>
      </c>
      <c r="E5" s="16"/>
      <c r="F5" s="17"/>
      <c r="G5" s="16"/>
      <c r="H5" s="16"/>
      <c r="I5" s="17"/>
      <c r="J5" s="16"/>
      <c r="K5" s="17"/>
      <c r="L5" s="16"/>
      <c r="M5" s="16"/>
      <c r="N5" s="18"/>
    </row>
    <row r="6" spans="1:14">
      <c r="A6" s="13" t="s">
        <v>16</v>
      </c>
      <c r="B6" s="13" t="s">
        <v>17</v>
      </c>
      <c r="C6" s="14" t="s">
        <v>18</v>
      </c>
      <c r="D6" s="15">
        <v>1</v>
      </c>
      <c r="E6" s="16"/>
      <c r="F6" s="16"/>
      <c r="G6" s="16"/>
      <c r="H6" s="16"/>
      <c r="I6" s="16"/>
      <c r="J6" s="16"/>
      <c r="K6" s="16"/>
      <c r="L6" s="16"/>
      <c r="M6" s="16"/>
      <c r="N6" s="18"/>
    </row>
    <row r="7" spans="1:14">
      <c r="A7" s="13" t="s">
        <v>19</v>
      </c>
      <c r="B7" s="13" t="s">
        <v>20</v>
      </c>
      <c r="C7" s="14" t="s">
        <v>15</v>
      </c>
      <c r="D7" s="15" t="str">
        <f>[1]산출집계!E6</f>
        <v>16 mm 일반-비방수</v>
      </c>
      <c r="E7" s="16"/>
      <c r="F7" s="16"/>
      <c r="G7" s="16"/>
      <c r="H7" s="16"/>
      <c r="I7" s="16"/>
      <c r="J7" s="16"/>
      <c r="K7" s="16"/>
      <c r="L7" s="16"/>
      <c r="M7" s="16"/>
      <c r="N7" s="18"/>
    </row>
    <row r="8" spans="1:14">
      <c r="A8" s="13" t="s">
        <v>19</v>
      </c>
      <c r="B8" s="13" t="s">
        <v>21</v>
      </c>
      <c r="C8" s="14" t="s">
        <v>15</v>
      </c>
      <c r="D8" s="15" t="str">
        <f>[1]산출집계!E7</f>
        <v>22 mm 일반-비방수</v>
      </c>
      <c r="E8" s="16"/>
      <c r="F8" s="16"/>
      <c r="G8" s="16"/>
      <c r="H8" s="16"/>
      <c r="I8" s="16"/>
      <c r="J8" s="16"/>
      <c r="K8" s="16"/>
      <c r="L8" s="16"/>
      <c r="M8" s="16"/>
      <c r="N8" s="18"/>
    </row>
    <row r="9" spans="1:14">
      <c r="A9" s="13" t="s">
        <v>19</v>
      </c>
      <c r="B9" s="13" t="s">
        <v>22</v>
      </c>
      <c r="C9" s="14" t="s">
        <v>15</v>
      </c>
      <c r="D9" s="15" t="str">
        <f>[1]산출집계!E8</f>
        <v>28 mm 일반-비방수</v>
      </c>
      <c r="E9" s="16"/>
      <c r="F9" s="16"/>
      <c r="G9" s="16"/>
      <c r="H9" s="16"/>
      <c r="I9" s="16"/>
      <c r="J9" s="16"/>
      <c r="K9" s="16"/>
      <c r="L9" s="16"/>
      <c r="M9" s="16"/>
      <c r="N9" s="18"/>
    </row>
    <row r="10" spans="1:14">
      <c r="A10" s="13" t="s">
        <v>19</v>
      </c>
      <c r="B10" s="13" t="s">
        <v>23</v>
      </c>
      <c r="C10" s="14" t="s">
        <v>24</v>
      </c>
      <c r="D10" s="15" t="str">
        <f>[1]산출집계!E9</f>
        <v>커넥터, 16 mm 일반-비방수</v>
      </c>
      <c r="E10" s="16"/>
      <c r="F10" s="16"/>
      <c r="G10" s="16"/>
      <c r="H10" s="16"/>
      <c r="I10" s="16"/>
      <c r="J10" s="16"/>
      <c r="K10" s="16"/>
      <c r="L10" s="16"/>
      <c r="M10" s="16"/>
      <c r="N10" s="18"/>
    </row>
    <row r="11" spans="1:14">
      <c r="A11" s="13" t="s">
        <v>19</v>
      </c>
      <c r="B11" s="13" t="s">
        <v>25</v>
      </c>
      <c r="C11" s="14" t="s">
        <v>24</v>
      </c>
      <c r="D11" s="15" t="str">
        <f>[1]산출집계!E10</f>
        <v>커넥터, 22 mm 일반-비방수</v>
      </c>
      <c r="E11" s="16"/>
      <c r="F11" s="16"/>
      <c r="G11" s="16"/>
      <c r="H11" s="16"/>
      <c r="I11" s="16"/>
      <c r="J11" s="16"/>
      <c r="K11" s="16"/>
      <c r="L11" s="16"/>
      <c r="M11" s="16"/>
      <c r="N11" s="18"/>
    </row>
    <row r="12" spans="1:14">
      <c r="A12" s="13" t="s">
        <v>19</v>
      </c>
      <c r="B12" s="13" t="s">
        <v>26</v>
      </c>
      <c r="C12" s="14" t="s">
        <v>24</v>
      </c>
      <c r="D12" s="15" t="str">
        <f>[1]산출집계!E11</f>
        <v>커넥터, 28 mm 일반-비방수</v>
      </c>
      <c r="E12" s="16"/>
      <c r="F12" s="16"/>
      <c r="G12" s="16"/>
      <c r="H12" s="16"/>
      <c r="I12" s="16"/>
      <c r="J12" s="16"/>
      <c r="K12" s="16"/>
      <c r="L12" s="16"/>
      <c r="M12" s="16"/>
      <c r="N12" s="18"/>
    </row>
    <row r="13" spans="1:14">
      <c r="A13" s="13" t="s">
        <v>27</v>
      </c>
      <c r="B13" s="13" t="s">
        <v>28</v>
      </c>
      <c r="C13" s="14" t="s">
        <v>24</v>
      </c>
      <c r="D13" s="15" t="str">
        <f>[1]산출집계!E12</f>
        <v>중형4각 54㎜</v>
      </c>
      <c r="E13" s="16"/>
      <c r="F13" s="16"/>
      <c r="G13" s="16"/>
      <c r="H13" s="16"/>
      <c r="I13" s="16"/>
      <c r="J13" s="16"/>
      <c r="K13" s="16"/>
      <c r="L13" s="16"/>
      <c r="M13" s="16"/>
      <c r="N13" s="18"/>
    </row>
    <row r="14" spans="1:14">
      <c r="A14" s="13" t="s">
        <v>29</v>
      </c>
      <c r="B14" s="13" t="s">
        <v>30</v>
      </c>
      <c r="C14" s="14" t="s">
        <v>24</v>
      </c>
      <c r="D14" s="15" t="str">
        <f>[1]산출집계!E13</f>
        <v>2 개용 54 mm</v>
      </c>
      <c r="E14" s="16"/>
      <c r="F14" s="16"/>
      <c r="G14" s="16"/>
      <c r="H14" s="16"/>
      <c r="I14" s="16"/>
      <c r="J14" s="16"/>
      <c r="K14" s="16"/>
      <c r="L14" s="16"/>
      <c r="M14" s="16"/>
      <c r="N14" s="18"/>
    </row>
    <row r="15" spans="1:14">
      <c r="A15" s="13" t="s">
        <v>31</v>
      </c>
      <c r="B15" s="13" t="s">
        <v>32</v>
      </c>
      <c r="C15" s="14" t="s">
        <v>24</v>
      </c>
      <c r="D15" s="15" t="str">
        <f>[1]산출집계!E14</f>
        <v>커버, 4각, 평형</v>
      </c>
      <c r="E15" s="16"/>
      <c r="F15" s="16"/>
      <c r="G15" s="16"/>
      <c r="H15" s="16"/>
      <c r="I15" s="16"/>
      <c r="J15" s="16"/>
      <c r="K15" s="16"/>
      <c r="L15" s="16"/>
      <c r="M15" s="16"/>
      <c r="N15" s="18"/>
    </row>
    <row r="16" spans="1:14">
      <c r="A16" s="13" t="s">
        <v>31</v>
      </c>
      <c r="B16" s="13" t="s">
        <v>33</v>
      </c>
      <c r="C16" s="14" t="s">
        <v>24</v>
      </c>
      <c r="D16" s="15" t="str">
        <f>[1]산출집계!E15</f>
        <v>콘카바</v>
      </c>
      <c r="E16" s="16"/>
      <c r="F16" s="16"/>
      <c r="G16" s="16"/>
      <c r="H16" s="16"/>
      <c r="I16" s="16"/>
      <c r="J16" s="16"/>
      <c r="K16" s="16"/>
      <c r="L16" s="16"/>
      <c r="M16" s="16"/>
      <c r="N16" s="18"/>
    </row>
    <row r="17" spans="1:14">
      <c r="A17" s="13" t="s">
        <v>34</v>
      </c>
      <c r="B17" s="13" t="s">
        <v>35</v>
      </c>
      <c r="C17" s="14" t="s">
        <v>24</v>
      </c>
      <c r="D17" s="15" t="str">
        <f>[1]산출집계!E16</f>
        <v>190*280*130</v>
      </c>
      <c r="E17" s="16"/>
      <c r="F17" s="16"/>
      <c r="G17" s="16"/>
      <c r="H17" s="16"/>
      <c r="I17" s="16"/>
      <c r="J17" s="16"/>
      <c r="K17" s="16"/>
      <c r="L17" s="16"/>
      <c r="M17" s="16"/>
      <c r="N17" s="18"/>
    </row>
    <row r="18" spans="1:14">
      <c r="A18" s="13" t="s">
        <v>36</v>
      </c>
      <c r="B18" s="13" t="s">
        <v>37</v>
      </c>
      <c r="C18" s="14" t="s">
        <v>24</v>
      </c>
      <c r="D18" s="15" t="str">
        <f>[1]산출집계!E17</f>
        <v>PVC 40x60x2000 mm</v>
      </c>
      <c r="E18" s="16"/>
      <c r="F18" s="16"/>
      <c r="G18" s="16"/>
      <c r="H18" s="16"/>
      <c r="I18" s="16"/>
      <c r="J18" s="16"/>
      <c r="K18" s="16"/>
      <c r="L18" s="16"/>
      <c r="M18" s="16"/>
      <c r="N18" s="18"/>
    </row>
    <row r="19" spans="1:14">
      <c r="A19" s="13" t="s">
        <v>38</v>
      </c>
      <c r="B19" s="13" t="s">
        <v>39</v>
      </c>
      <c r="C19" s="14" t="s">
        <v>15</v>
      </c>
      <c r="D19" s="15" t="str">
        <f>[1]산출집계!E18</f>
        <v>삼중차폐, 5C-HFBT</v>
      </c>
      <c r="E19" s="16"/>
      <c r="F19" s="16"/>
      <c r="G19" s="16"/>
      <c r="H19" s="16"/>
      <c r="I19" s="16"/>
      <c r="J19" s="16"/>
      <c r="K19" s="16"/>
      <c r="L19" s="16"/>
      <c r="M19" s="16"/>
      <c r="N19" s="18"/>
    </row>
    <row r="20" spans="1:14">
      <c r="A20" s="13" t="s">
        <v>40</v>
      </c>
      <c r="B20" s="13" t="s">
        <v>41</v>
      </c>
      <c r="C20" s="14" t="s">
        <v>15</v>
      </c>
      <c r="D20" s="15" t="str">
        <f>[1]산출집계!E19</f>
        <v>Cat.6 0.5mm 4P</v>
      </c>
      <c r="E20" s="16"/>
      <c r="F20" s="16"/>
      <c r="G20" s="16"/>
      <c r="H20" s="16"/>
      <c r="I20" s="16"/>
      <c r="J20" s="16"/>
      <c r="K20" s="16"/>
      <c r="L20" s="16"/>
      <c r="M20" s="16"/>
      <c r="N20" s="18"/>
    </row>
    <row r="21" spans="1:14">
      <c r="A21" s="13" t="s">
        <v>42</v>
      </c>
      <c r="B21" s="13" t="s">
        <v>43</v>
      </c>
      <c r="C21" s="14" t="s">
        <v>24</v>
      </c>
      <c r="D21" s="15" t="str">
        <f>[1]산출집계!E20</f>
        <v>매입용, Cat.6 2구</v>
      </c>
      <c r="E21" s="16"/>
      <c r="F21" s="16"/>
      <c r="G21" s="16"/>
      <c r="H21" s="16"/>
      <c r="I21" s="16"/>
      <c r="J21" s="16"/>
      <c r="K21" s="16"/>
      <c r="L21" s="16"/>
      <c r="M21" s="16"/>
      <c r="N21" s="18"/>
    </row>
    <row r="22" spans="1:14">
      <c r="A22" s="13" t="s">
        <v>44</v>
      </c>
      <c r="B22" s="13" t="s">
        <v>45</v>
      </c>
      <c r="C22" s="14" t="s">
        <v>24</v>
      </c>
      <c r="D22" s="15" t="str">
        <f>[1]산출집계!E21</f>
        <v>쌍방향, 단말</v>
      </c>
      <c r="E22" s="16"/>
      <c r="F22" s="16"/>
      <c r="G22" s="16"/>
      <c r="H22" s="16"/>
      <c r="I22" s="16"/>
      <c r="J22" s="16"/>
      <c r="K22" s="16"/>
      <c r="L22" s="16"/>
      <c r="M22" s="16"/>
      <c r="N22" s="18"/>
    </row>
    <row r="23" spans="1:14">
      <c r="A23" s="13" t="s">
        <v>46</v>
      </c>
      <c r="B23" s="13" t="s">
        <v>47</v>
      </c>
      <c r="C23" s="14" t="s">
        <v>15</v>
      </c>
      <c r="D23" s="15" t="str">
        <f>[1]산출집계!E22</f>
        <v>Φ22이하</v>
      </c>
      <c r="E23" s="16"/>
      <c r="F23" s="16"/>
      <c r="G23" s="16"/>
      <c r="H23" s="16"/>
      <c r="I23" s="16"/>
      <c r="J23" s="16"/>
      <c r="K23" s="16"/>
      <c r="L23" s="16"/>
      <c r="M23" s="16"/>
      <c r="N23" s="18"/>
    </row>
    <row r="24" spans="1:14">
      <c r="A24" s="13" t="s">
        <v>48</v>
      </c>
      <c r="B24" s="13" t="s">
        <v>49</v>
      </c>
      <c r="C24" s="14" t="s">
        <v>50</v>
      </c>
      <c r="D24" s="15" t="str">
        <f>[1]산출집계!E23</f>
        <v>Φ50-벽두께 30cm</v>
      </c>
      <c r="E24" s="16"/>
      <c r="F24" s="16"/>
      <c r="G24" s="16"/>
      <c r="H24" s="16"/>
      <c r="I24" s="16"/>
      <c r="J24" s="16"/>
      <c r="K24" s="16"/>
      <c r="L24" s="16"/>
      <c r="M24" s="16"/>
      <c r="N24" s="18"/>
    </row>
    <row r="25" spans="1:14">
      <c r="A25" s="13" t="s">
        <v>51</v>
      </c>
      <c r="B25" s="13" t="s">
        <v>52</v>
      </c>
      <c r="C25" s="14" t="s">
        <v>18</v>
      </c>
      <c r="D25" s="15" t="str">
        <f>[1]산출집계!E24</f>
        <v>Φ50-벽두께 15cm</v>
      </c>
      <c r="E25" s="16"/>
      <c r="F25" s="16"/>
      <c r="G25" s="16"/>
      <c r="H25" s="16"/>
      <c r="I25" s="16"/>
      <c r="J25" s="16"/>
      <c r="K25" s="16"/>
      <c r="L25" s="16"/>
      <c r="M25" s="16"/>
      <c r="N25" s="18"/>
    </row>
    <row r="26" spans="1:14">
      <c r="A26" s="13" t="s">
        <v>53</v>
      </c>
      <c r="B26" s="13" t="s">
        <v>54</v>
      </c>
      <c r="C26" s="14" t="s">
        <v>50</v>
      </c>
      <c r="D26" s="15" t="str">
        <f>[1]산출집계!E25</f>
        <v>2C</v>
      </c>
      <c r="E26" s="16"/>
      <c r="F26" s="16"/>
      <c r="G26" s="16"/>
      <c r="H26" s="16"/>
      <c r="I26" s="16"/>
      <c r="J26" s="16"/>
      <c r="K26" s="16"/>
      <c r="L26" s="16"/>
      <c r="M26" s="16"/>
      <c r="N26" s="18"/>
    </row>
    <row r="27" spans="1:14">
      <c r="A27" s="13" t="s">
        <v>55</v>
      </c>
      <c r="B27" s="13" t="s">
        <v>54</v>
      </c>
      <c r="C27" s="14" t="s">
        <v>18</v>
      </c>
      <c r="D27" s="15" t="str">
        <f>[1]산출집계!E26</f>
        <v>2C</v>
      </c>
      <c r="E27" s="16"/>
      <c r="F27" s="16"/>
      <c r="G27" s="16"/>
      <c r="H27" s="16"/>
      <c r="I27" s="16"/>
      <c r="J27" s="16"/>
      <c r="K27" s="16"/>
      <c r="L27" s="16"/>
      <c r="M27" s="16"/>
      <c r="N27" s="18"/>
    </row>
    <row r="28" spans="1:14">
      <c r="A28" s="13" t="s">
        <v>56</v>
      </c>
      <c r="B28" s="13" t="s">
        <v>57</v>
      </c>
      <c r="C28" s="14" t="s">
        <v>24</v>
      </c>
      <c r="D28" s="15" t="str">
        <f>[1]산출집계!E27</f>
        <v>9U</v>
      </c>
      <c r="E28" s="16"/>
      <c r="F28" s="16"/>
      <c r="G28" s="16"/>
      <c r="H28" s="16"/>
      <c r="I28" s="16"/>
      <c r="J28" s="16"/>
      <c r="K28" s="16"/>
      <c r="L28" s="16"/>
      <c r="M28" s="16"/>
      <c r="N28" s="18"/>
    </row>
    <row r="29" spans="1:14">
      <c r="A29" s="13" t="s">
        <v>58</v>
      </c>
      <c r="B29" s="13" t="s">
        <v>59</v>
      </c>
      <c r="C29" s="14" t="s">
        <v>24</v>
      </c>
      <c r="D29" s="15" t="str">
        <f>[1]산출집계!E28</f>
        <v>15m</v>
      </c>
      <c r="E29" s="16"/>
      <c r="F29" s="16"/>
      <c r="G29" s="16"/>
      <c r="H29" s="16"/>
      <c r="I29" s="16"/>
      <c r="J29" s="16"/>
      <c r="K29" s="16"/>
      <c r="L29" s="16"/>
      <c r="M29" s="16"/>
      <c r="N29" s="18"/>
    </row>
    <row r="30" spans="1:14">
      <c r="A30" s="13" t="s">
        <v>60</v>
      </c>
      <c r="B30" s="13" t="s">
        <v>61</v>
      </c>
      <c r="C30" s="14" t="s">
        <v>15</v>
      </c>
      <c r="D30" s="15" t="str">
        <f>[1]산출집계!E29</f>
        <v>KL-4E6</v>
      </c>
      <c r="E30" s="16"/>
      <c r="F30" s="16"/>
      <c r="G30" s="16"/>
      <c r="H30" s="16"/>
      <c r="I30" s="16"/>
      <c r="J30" s="16"/>
      <c r="K30" s="16"/>
      <c r="L30" s="16"/>
      <c r="M30" s="16"/>
      <c r="N30" s="18"/>
    </row>
    <row r="31" spans="1:14">
      <c r="A31" s="13" t="s">
        <v>62</v>
      </c>
      <c r="B31" s="13" t="s">
        <v>63</v>
      </c>
      <c r="C31" s="14" t="s">
        <v>24</v>
      </c>
      <c r="D31" s="15" t="str">
        <f>[1]산출집계!E30</f>
        <v>2CCT</v>
      </c>
      <c r="E31" s="16"/>
      <c r="F31" s="16"/>
      <c r="G31" s="16"/>
      <c r="H31" s="16"/>
      <c r="I31" s="16"/>
      <c r="J31" s="16"/>
      <c r="K31" s="16"/>
      <c r="L31" s="16"/>
      <c r="M31" s="16"/>
      <c r="N31" s="18"/>
    </row>
    <row r="32" spans="1:14">
      <c r="A32" s="13" t="s">
        <v>64</v>
      </c>
      <c r="B32" s="13" t="s">
        <v>65</v>
      </c>
      <c r="C32" s="14" t="s">
        <v>24</v>
      </c>
      <c r="D32" s="15" t="str">
        <f>[1]산출집계!E31</f>
        <v>HDMI, MIC, UTP JACK</v>
      </c>
      <c r="E32" s="16"/>
      <c r="F32" s="16"/>
      <c r="G32" s="16"/>
      <c r="H32" s="16"/>
      <c r="I32" s="16"/>
      <c r="J32" s="16"/>
      <c r="K32" s="16"/>
      <c r="L32" s="16"/>
      <c r="M32" s="16"/>
      <c r="N32" s="18"/>
    </row>
    <row r="33" spans="1:14">
      <c r="A33" s="13" t="s">
        <v>66</v>
      </c>
      <c r="B33" s="13" t="s">
        <v>67</v>
      </c>
      <c r="C33" s="14" t="s">
        <v>15</v>
      </c>
      <c r="D33" s="15" t="str">
        <f>[1]산출집계!E32</f>
        <v>Cat.6E 0.5mm 4P</v>
      </c>
      <c r="E33" s="16"/>
      <c r="F33" s="16"/>
      <c r="G33" s="16"/>
      <c r="H33" s="16"/>
      <c r="I33" s="16"/>
      <c r="J33" s="16"/>
      <c r="K33" s="16"/>
      <c r="L33" s="16"/>
      <c r="M33" s="16"/>
      <c r="N33" s="18"/>
    </row>
    <row r="34" spans="1:14">
      <c r="A34" s="13" t="s">
        <v>68</v>
      </c>
      <c r="B34" s="13" t="s">
        <v>69</v>
      </c>
      <c r="C34" s="14" t="s">
        <v>24</v>
      </c>
      <c r="D34" s="15" t="str">
        <f>[1]산출집계!E33</f>
        <v>2SFP, 24PORT</v>
      </c>
      <c r="E34" s="16"/>
      <c r="F34" s="16"/>
      <c r="G34" s="16"/>
      <c r="H34" s="16"/>
      <c r="I34" s="16"/>
      <c r="J34" s="16"/>
      <c r="K34" s="16"/>
      <c r="L34" s="16"/>
      <c r="M34" s="16"/>
      <c r="N34" s="18"/>
    </row>
    <row r="35" spans="1:14">
      <c r="A35" s="13" t="s">
        <v>70</v>
      </c>
      <c r="B35" s="13" t="s">
        <v>71</v>
      </c>
      <c r="C35" s="14" t="s">
        <v>15</v>
      </c>
      <c r="D35" s="15" t="str">
        <f>[1]산출집계!E34</f>
        <v>SM 2C</v>
      </c>
      <c r="E35" s="16"/>
      <c r="F35" s="16"/>
      <c r="G35" s="16"/>
      <c r="H35" s="16"/>
      <c r="I35" s="16"/>
      <c r="J35" s="16"/>
      <c r="K35" s="16"/>
      <c r="L35" s="16"/>
      <c r="M35" s="16"/>
      <c r="N35" s="18"/>
    </row>
    <row r="36" spans="1:14">
      <c r="A36" s="13" t="s">
        <v>72</v>
      </c>
      <c r="B36" s="13"/>
      <c r="C36" s="14" t="s">
        <v>73</v>
      </c>
      <c r="D36" s="15">
        <f>[1]산출집계!E35</f>
        <v>0</v>
      </c>
      <c r="E36" s="16"/>
      <c r="F36" s="16"/>
      <c r="G36" s="16"/>
      <c r="H36" s="16"/>
      <c r="I36" s="16"/>
      <c r="J36" s="16"/>
      <c r="K36" s="16"/>
      <c r="L36" s="16"/>
      <c r="M36" s="16"/>
      <c r="N36" s="18"/>
    </row>
    <row r="37" spans="1:14">
      <c r="A37" s="13" t="s">
        <v>74</v>
      </c>
      <c r="B37" s="13"/>
      <c r="C37" s="14" t="s">
        <v>73</v>
      </c>
      <c r="D37" s="15">
        <f>[1]산출집계!E36</f>
        <v>0</v>
      </c>
      <c r="E37" s="16"/>
      <c r="F37" s="16"/>
      <c r="G37" s="16"/>
      <c r="H37" s="16"/>
      <c r="I37" s="16"/>
      <c r="J37" s="16"/>
      <c r="K37" s="16"/>
      <c r="L37" s="16"/>
      <c r="M37" s="16"/>
      <c r="N37" s="18"/>
    </row>
    <row r="38" spans="1:14">
      <c r="A38" s="13" t="s">
        <v>75</v>
      </c>
      <c r="B38" s="13"/>
      <c r="C38" s="14" t="s">
        <v>73</v>
      </c>
      <c r="D38" s="15">
        <f>[1]산출집계!E37</f>
        <v>0</v>
      </c>
      <c r="E38" s="16"/>
      <c r="F38" s="16"/>
      <c r="G38" s="16"/>
      <c r="H38" s="16"/>
      <c r="I38" s="16"/>
      <c r="J38" s="16"/>
      <c r="K38" s="16"/>
      <c r="L38" s="16"/>
      <c r="M38" s="16"/>
      <c r="N38" s="18"/>
    </row>
    <row r="39" spans="1:14">
      <c r="A39" s="13" t="s">
        <v>76</v>
      </c>
      <c r="B39" s="13"/>
      <c r="C39" s="14" t="s">
        <v>73</v>
      </c>
      <c r="D39" s="15">
        <f>[1]산출집계!E42</f>
        <v>0</v>
      </c>
      <c r="E39" s="16"/>
      <c r="F39" s="16"/>
      <c r="G39" s="16"/>
      <c r="H39" s="16"/>
      <c r="I39" s="16"/>
      <c r="J39" s="16"/>
      <c r="K39" s="16"/>
      <c r="L39" s="16"/>
      <c r="M39" s="16"/>
      <c r="N39" s="18"/>
    </row>
    <row r="40" spans="1:14">
      <c r="A40" s="13" t="s">
        <v>77</v>
      </c>
      <c r="B40" s="13" t="s">
        <v>78</v>
      </c>
      <c r="C40" s="14" t="s">
        <v>73</v>
      </c>
      <c r="D40" s="15" t="str">
        <f>[1]산출집계!E43</f>
        <v>경관등 안내보드판</v>
      </c>
      <c r="E40" s="16"/>
      <c r="F40" s="16"/>
      <c r="G40" s="16"/>
      <c r="H40" s="16"/>
      <c r="I40" s="16"/>
      <c r="J40" s="16"/>
      <c r="K40" s="16"/>
      <c r="L40" s="16"/>
      <c r="M40" s="16"/>
      <c r="N40" s="18"/>
    </row>
    <row r="41" spans="1:14">
      <c r="A41" s="13" t="s">
        <v>77</v>
      </c>
      <c r="B41" s="13" t="s">
        <v>79</v>
      </c>
      <c r="C41" s="14" t="s">
        <v>73</v>
      </c>
      <c r="D41" s="15" t="str">
        <f>[1]산출집계!E44</f>
        <v>비상벨 안내보드판</v>
      </c>
      <c r="E41" s="16"/>
      <c r="F41" s="16"/>
      <c r="G41" s="16"/>
      <c r="H41" s="16"/>
      <c r="I41" s="16"/>
      <c r="J41" s="16"/>
      <c r="K41" s="16"/>
      <c r="L41" s="16"/>
      <c r="M41" s="16"/>
      <c r="N41" s="18"/>
    </row>
    <row r="42" spans="1:14">
      <c r="A42" s="13" t="s">
        <v>80</v>
      </c>
      <c r="B42" s="13" t="s">
        <v>81</v>
      </c>
      <c r="C42" s="14" t="s">
        <v>82</v>
      </c>
      <c r="D42" s="15" t="str">
        <f>[1]산출집계!E45</f>
        <v>M2</v>
      </c>
      <c r="E42" s="16"/>
      <c r="F42" s="16"/>
      <c r="G42" s="16"/>
      <c r="H42" s="16"/>
      <c r="I42" s="16"/>
      <c r="J42" s="16"/>
      <c r="K42" s="16"/>
      <c r="L42" s="16"/>
      <c r="M42" s="16"/>
      <c r="N42" s="18"/>
    </row>
    <row r="43" spans="1:14">
      <c r="A43" s="13" t="s">
        <v>83</v>
      </c>
      <c r="B43" s="13" t="s">
        <v>84</v>
      </c>
      <c r="C43" s="14" t="s">
        <v>18</v>
      </c>
      <c r="D43" s="15">
        <v>1</v>
      </c>
      <c r="E43" s="16"/>
      <c r="F43" s="16"/>
      <c r="G43" s="16"/>
      <c r="H43" s="16"/>
      <c r="I43" s="16"/>
      <c r="J43" s="16"/>
      <c r="K43" s="16"/>
      <c r="L43" s="16"/>
      <c r="M43" s="16"/>
      <c r="N43" s="18"/>
    </row>
    <row r="44" spans="1:14">
      <c r="A44" s="13" t="s">
        <v>85</v>
      </c>
      <c r="B44" s="13" t="s">
        <v>86</v>
      </c>
      <c r="C44" s="14" t="s">
        <v>87</v>
      </c>
      <c r="D44" s="15" t="str">
        <f>[1]노임근거!D33</f>
        <v>노 무 비</v>
      </c>
      <c r="E44" s="16"/>
      <c r="F44" s="16"/>
      <c r="G44" s="16"/>
      <c r="H44" s="16"/>
      <c r="I44" s="16"/>
      <c r="J44" s="16"/>
      <c r="K44" s="16"/>
      <c r="L44" s="16"/>
      <c r="M44" s="16"/>
      <c r="N44" s="18"/>
    </row>
    <row r="45" spans="1:14">
      <c r="A45" s="13" t="s">
        <v>85</v>
      </c>
      <c r="B45" s="13" t="s">
        <v>88</v>
      </c>
      <c r="C45" s="14" t="s">
        <v>87</v>
      </c>
      <c r="D45" s="15" t="str">
        <f>[1]노임근거!D34</f>
        <v>노 무 비</v>
      </c>
      <c r="E45" s="16"/>
      <c r="F45" s="16"/>
      <c r="G45" s="16"/>
      <c r="H45" s="16"/>
      <c r="I45" s="16"/>
      <c r="J45" s="16"/>
      <c r="K45" s="16"/>
      <c r="L45" s="16"/>
      <c r="M45" s="16"/>
      <c r="N45" s="18"/>
    </row>
    <row r="46" spans="1:14">
      <c r="A46" s="13" t="s">
        <v>85</v>
      </c>
      <c r="B46" s="13" t="s">
        <v>89</v>
      </c>
      <c r="C46" s="14" t="s">
        <v>87</v>
      </c>
      <c r="D46" s="15" t="str">
        <f>[1]노임근거!D35</f>
        <v>노 무 비</v>
      </c>
      <c r="E46" s="16"/>
      <c r="F46" s="16"/>
      <c r="G46" s="16"/>
      <c r="H46" s="16"/>
      <c r="I46" s="16"/>
      <c r="J46" s="16"/>
      <c r="K46" s="16"/>
      <c r="L46" s="16"/>
      <c r="M46" s="16"/>
      <c r="N46" s="18"/>
    </row>
    <row r="47" spans="1:14">
      <c r="A47" s="13" t="s">
        <v>85</v>
      </c>
      <c r="B47" s="13" t="s">
        <v>90</v>
      </c>
      <c r="C47" s="14" t="s">
        <v>87</v>
      </c>
      <c r="D47" s="15" t="str">
        <f>[1]노임근거!D36</f>
        <v>노 무 비</v>
      </c>
      <c r="E47" s="16"/>
      <c r="F47" s="16"/>
      <c r="G47" s="16"/>
      <c r="H47" s="16"/>
      <c r="I47" s="16"/>
      <c r="J47" s="16"/>
      <c r="K47" s="16"/>
      <c r="L47" s="16"/>
      <c r="M47" s="16"/>
      <c r="N47" s="18"/>
    </row>
    <row r="48" spans="1:14">
      <c r="A48" s="13" t="s">
        <v>85</v>
      </c>
      <c r="B48" s="13" t="s">
        <v>91</v>
      </c>
      <c r="C48" s="14" t="s">
        <v>87</v>
      </c>
      <c r="D48" s="15" t="str">
        <f>[1]노임근거!D37</f>
        <v>노 무 비</v>
      </c>
      <c r="E48" s="16"/>
      <c r="F48" s="16"/>
      <c r="G48" s="16"/>
      <c r="H48" s="16"/>
      <c r="I48" s="16"/>
      <c r="J48" s="16"/>
      <c r="K48" s="16"/>
      <c r="L48" s="16"/>
      <c r="M48" s="16"/>
      <c r="N48" s="18"/>
    </row>
    <row r="49" spans="1:14">
      <c r="A49" s="13" t="s">
        <v>92</v>
      </c>
      <c r="B49" s="13" t="s">
        <v>93</v>
      </c>
      <c r="C49" s="14" t="s">
        <v>18</v>
      </c>
      <c r="D49" s="15">
        <v>1</v>
      </c>
      <c r="E49" s="16"/>
      <c r="F49" s="16"/>
      <c r="G49" s="16"/>
      <c r="H49" s="16"/>
      <c r="I49" s="16"/>
      <c r="J49" s="16"/>
      <c r="K49" s="16"/>
      <c r="L49" s="16"/>
      <c r="M49" s="16"/>
      <c r="N49" s="18"/>
    </row>
    <row r="50" spans="1:14">
      <c r="A50" s="13"/>
      <c r="B50" s="13"/>
      <c r="C50" s="14"/>
      <c r="D50" s="15"/>
      <c r="E50" s="16"/>
      <c r="F50" s="16"/>
      <c r="G50" s="16"/>
      <c r="H50" s="16"/>
      <c r="I50" s="16"/>
      <c r="J50" s="16"/>
      <c r="K50" s="16"/>
      <c r="L50" s="16"/>
      <c r="M50" s="16"/>
      <c r="N50" s="18"/>
    </row>
    <row r="51" spans="1:14">
      <c r="A51" s="13"/>
      <c r="B51" s="13"/>
      <c r="C51" s="14"/>
      <c r="D51" s="15"/>
      <c r="E51" s="16"/>
      <c r="F51" s="16"/>
      <c r="G51" s="16"/>
      <c r="H51" s="16"/>
      <c r="I51" s="16"/>
      <c r="J51" s="16"/>
      <c r="K51" s="16"/>
      <c r="L51" s="16"/>
      <c r="M51" s="16"/>
      <c r="N51" s="18"/>
    </row>
    <row r="52" spans="1:14">
      <c r="A52" s="13"/>
      <c r="B52" s="13"/>
      <c r="C52" s="14"/>
      <c r="D52" s="15"/>
      <c r="E52" s="16"/>
      <c r="F52" s="16"/>
      <c r="G52" s="16"/>
      <c r="H52" s="16"/>
      <c r="I52" s="16"/>
      <c r="J52" s="16"/>
      <c r="K52" s="16"/>
      <c r="L52" s="16"/>
      <c r="M52" s="16"/>
      <c r="N52" s="18"/>
    </row>
    <row r="53" spans="1:14">
      <c r="A53" s="13"/>
      <c r="B53" s="13"/>
      <c r="C53" s="14"/>
      <c r="D53" s="15"/>
      <c r="E53" s="16"/>
      <c r="F53" s="16"/>
      <c r="G53" s="16"/>
      <c r="H53" s="16"/>
      <c r="I53" s="16"/>
      <c r="J53" s="16"/>
      <c r="K53" s="16"/>
      <c r="L53" s="16"/>
      <c r="M53" s="16"/>
      <c r="N53" s="18"/>
    </row>
    <row r="54" spans="1:14">
      <c r="A54" s="13"/>
      <c r="B54" s="13"/>
      <c r="C54" s="14"/>
      <c r="D54" s="15"/>
      <c r="E54" s="16"/>
      <c r="F54" s="16"/>
      <c r="G54" s="16"/>
      <c r="H54" s="16"/>
      <c r="I54" s="16"/>
      <c r="J54" s="16"/>
      <c r="K54" s="16"/>
      <c r="L54" s="16"/>
      <c r="M54" s="16"/>
      <c r="N54" s="18"/>
    </row>
    <row r="55" spans="1:14">
      <c r="A55" s="13" t="s">
        <v>94</v>
      </c>
      <c r="B55" s="13"/>
      <c r="C55" s="14"/>
      <c r="D55" s="15"/>
      <c r="E55" s="16"/>
      <c r="F55" s="16"/>
      <c r="G55" s="16"/>
      <c r="H55" s="16"/>
      <c r="I55" s="16"/>
      <c r="J55" s="16"/>
      <c r="K55" s="16"/>
      <c r="L55" s="16"/>
      <c r="M55" s="16"/>
      <c r="N55" s="18"/>
    </row>
    <row r="56" spans="1:14">
      <c r="A56" s="10" t="s">
        <v>95</v>
      </c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2"/>
    </row>
    <row r="57" spans="1:14">
      <c r="A57" s="13" t="s">
        <v>96</v>
      </c>
      <c r="B57" s="13" t="s">
        <v>97</v>
      </c>
      <c r="C57" s="14" t="s">
        <v>24</v>
      </c>
      <c r="D57" s="15" t="str">
        <f>[1]산출집계!E79</f>
        <v>철거</v>
      </c>
      <c r="E57" s="16"/>
      <c r="F57" s="16"/>
      <c r="G57" s="16"/>
      <c r="H57" s="16"/>
      <c r="I57" s="16"/>
      <c r="J57" s="16"/>
      <c r="K57" s="16"/>
      <c r="L57" s="16"/>
      <c r="M57" s="16"/>
      <c r="N57" s="18"/>
    </row>
    <row r="58" spans="1:14">
      <c r="A58" s="13" t="s">
        <v>98</v>
      </c>
      <c r="B58" s="13" t="s">
        <v>97</v>
      </c>
      <c r="C58" s="14" t="s">
        <v>24</v>
      </c>
      <c r="D58" s="15" t="str">
        <f>[1]산출집계!E80</f>
        <v>철거</v>
      </c>
      <c r="E58" s="16"/>
      <c r="F58" s="16"/>
      <c r="G58" s="16"/>
      <c r="H58" s="16"/>
      <c r="I58" s="16"/>
      <c r="J58" s="16"/>
      <c r="K58" s="16"/>
      <c r="L58" s="16"/>
      <c r="M58" s="16"/>
      <c r="N58" s="18"/>
    </row>
    <row r="59" spans="1:14">
      <c r="A59" s="13" t="s">
        <v>64</v>
      </c>
      <c r="B59" s="13" t="s">
        <v>97</v>
      </c>
      <c r="C59" s="14" t="s">
        <v>24</v>
      </c>
      <c r="D59" s="15" t="str">
        <f>[1]산출집계!E81</f>
        <v>철거</v>
      </c>
      <c r="E59" s="16"/>
      <c r="F59" s="16"/>
      <c r="G59" s="16"/>
      <c r="H59" s="16"/>
      <c r="I59" s="16"/>
      <c r="J59" s="16"/>
      <c r="K59" s="16"/>
      <c r="L59" s="16"/>
      <c r="M59" s="16"/>
      <c r="N59" s="18"/>
    </row>
    <row r="60" spans="1:14">
      <c r="A60" s="13" t="s">
        <v>99</v>
      </c>
      <c r="B60" s="13" t="s">
        <v>100</v>
      </c>
      <c r="C60" s="14" t="s">
        <v>24</v>
      </c>
      <c r="D60" s="15" t="str">
        <f>[1]산출집계!E82</f>
        <v>철거 재설치</v>
      </c>
      <c r="E60" s="16"/>
      <c r="F60" s="16"/>
      <c r="G60" s="16"/>
      <c r="H60" s="16"/>
      <c r="I60" s="16"/>
      <c r="J60" s="16"/>
      <c r="K60" s="16"/>
      <c r="L60" s="16"/>
      <c r="M60" s="16"/>
      <c r="N60" s="18"/>
    </row>
    <row r="61" spans="1:14">
      <c r="A61" s="13" t="s">
        <v>101</v>
      </c>
      <c r="B61" s="13" t="s">
        <v>97</v>
      </c>
      <c r="C61" s="14" t="s">
        <v>24</v>
      </c>
      <c r="D61" s="15" t="str">
        <f>[1]산출집계!E83</f>
        <v>철거</v>
      </c>
      <c r="E61" s="16"/>
      <c r="F61" s="16"/>
      <c r="G61" s="16"/>
      <c r="H61" s="16"/>
      <c r="I61" s="16"/>
      <c r="J61" s="16"/>
      <c r="K61" s="16"/>
      <c r="L61" s="16"/>
      <c r="M61" s="16"/>
      <c r="N61" s="18"/>
    </row>
    <row r="62" spans="1:14">
      <c r="A62" s="13" t="s">
        <v>102</v>
      </c>
      <c r="B62" s="13" t="s">
        <v>100</v>
      </c>
      <c r="C62" s="14" t="s">
        <v>24</v>
      </c>
      <c r="D62" s="15" t="str">
        <f>[1]산출집계!E84</f>
        <v>이설</v>
      </c>
      <c r="E62" s="16"/>
      <c r="F62" s="16"/>
      <c r="G62" s="16"/>
      <c r="H62" s="16"/>
      <c r="I62" s="16"/>
      <c r="J62" s="16"/>
      <c r="K62" s="16"/>
      <c r="L62" s="16"/>
      <c r="M62" s="16"/>
      <c r="N62" s="18"/>
    </row>
    <row r="63" spans="1:14">
      <c r="A63" s="13" t="s">
        <v>103</v>
      </c>
      <c r="B63" s="13" t="s">
        <v>100</v>
      </c>
      <c r="C63" s="14" t="s">
        <v>18</v>
      </c>
      <c r="D63" s="15" t="str">
        <f>[1]산출집계!E85</f>
        <v>철거 재설치</v>
      </c>
      <c r="E63" s="16"/>
      <c r="F63" s="16"/>
      <c r="G63" s="16"/>
      <c r="H63" s="16"/>
      <c r="I63" s="16"/>
      <c r="J63" s="16"/>
      <c r="K63" s="16"/>
      <c r="L63" s="16"/>
      <c r="M63" s="16"/>
      <c r="N63" s="18"/>
    </row>
    <row r="64" spans="1:14">
      <c r="A64" s="13" t="s">
        <v>104</v>
      </c>
      <c r="B64" s="13" t="s">
        <v>100</v>
      </c>
      <c r="C64" s="14" t="s">
        <v>24</v>
      </c>
      <c r="D64" s="15" t="str">
        <f>[1]산출집계!E86</f>
        <v>철거 재설치</v>
      </c>
      <c r="E64" s="16"/>
      <c r="F64" s="16"/>
      <c r="G64" s="16"/>
      <c r="H64" s="16"/>
      <c r="I64" s="16"/>
      <c r="J64" s="16"/>
      <c r="K64" s="16"/>
      <c r="L64" s="16"/>
      <c r="M64" s="16"/>
      <c r="N64" s="18"/>
    </row>
    <row r="65" spans="1:14">
      <c r="A65" s="13" t="s">
        <v>105</v>
      </c>
      <c r="B65" s="13" t="s">
        <v>100</v>
      </c>
      <c r="C65" s="14" t="s">
        <v>24</v>
      </c>
      <c r="D65" s="15" t="str">
        <f>[1]산출집계!E87</f>
        <v>철거 재설치</v>
      </c>
      <c r="E65" s="16"/>
      <c r="F65" s="16"/>
      <c r="G65" s="16"/>
      <c r="H65" s="16"/>
      <c r="I65" s="16"/>
      <c r="J65" s="16"/>
      <c r="K65" s="16"/>
      <c r="L65" s="16"/>
      <c r="M65" s="16"/>
      <c r="N65" s="18"/>
    </row>
    <row r="66" spans="1:14">
      <c r="A66" s="13" t="s">
        <v>106</v>
      </c>
      <c r="B66" s="13" t="s">
        <v>100</v>
      </c>
      <c r="C66" s="14" t="s">
        <v>18</v>
      </c>
      <c r="D66" s="15" t="str">
        <f>[1]산출집계!E88</f>
        <v>철거 재설치</v>
      </c>
      <c r="E66" s="16"/>
      <c r="F66" s="16"/>
      <c r="G66" s="16"/>
      <c r="H66" s="16"/>
      <c r="I66" s="16"/>
      <c r="J66" s="16"/>
      <c r="K66" s="16"/>
      <c r="L66" s="16"/>
      <c r="M66" s="16"/>
      <c r="N66" s="18"/>
    </row>
    <row r="67" spans="1:14">
      <c r="A67" s="13" t="s">
        <v>107</v>
      </c>
      <c r="B67" s="13" t="s">
        <v>100</v>
      </c>
      <c r="C67" s="14" t="s">
        <v>24</v>
      </c>
      <c r="D67" s="15" t="str">
        <f>[1]산출집계!E89</f>
        <v>철거 재설치</v>
      </c>
      <c r="E67" s="16"/>
      <c r="F67" s="16"/>
      <c r="G67" s="16"/>
      <c r="H67" s="16"/>
      <c r="I67" s="16"/>
      <c r="J67" s="16"/>
      <c r="K67" s="16"/>
      <c r="L67" s="16"/>
      <c r="M67" s="16"/>
      <c r="N67" s="18"/>
    </row>
    <row r="68" spans="1:14">
      <c r="A68" s="13" t="s">
        <v>108</v>
      </c>
      <c r="B68" s="13"/>
      <c r="C68" s="14" t="s">
        <v>18</v>
      </c>
      <c r="D68" s="15">
        <f>[1]산출집계!E90</f>
        <v>0</v>
      </c>
      <c r="E68" s="16"/>
      <c r="F68" s="16"/>
      <c r="G68" s="16"/>
      <c r="H68" s="16"/>
      <c r="I68" s="16"/>
      <c r="J68" s="16"/>
      <c r="K68" s="16"/>
      <c r="L68" s="16"/>
      <c r="M68" s="16"/>
      <c r="N68" s="18"/>
    </row>
    <row r="69" spans="1:14">
      <c r="A69" s="13" t="s">
        <v>109</v>
      </c>
      <c r="B69" s="13" t="s">
        <v>97</v>
      </c>
      <c r="C69" s="14" t="s">
        <v>24</v>
      </c>
      <c r="D69" s="15" t="str">
        <f>[1]산출집계!E91</f>
        <v>철거</v>
      </c>
      <c r="E69" s="16"/>
      <c r="F69" s="16"/>
      <c r="G69" s="16"/>
      <c r="H69" s="16"/>
      <c r="I69" s="16"/>
      <c r="J69" s="16"/>
      <c r="K69" s="16"/>
      <c r="L69" s="16"/>
      <c r="M69" s="16"/>
      <c r="N69" s="18"/>
    </row>
    <row r="70" spans="1:14">
      <c r="A70" s="13" t="s">
        <v>110</v>
      </c>
      <c r="B70" s="13" t="s">
        <v>100</v>
      </c>
      <c r="C70" s="14" t="s">
        <v>24</v>
      </c>
      <c r="D70" s="15" t="str">
        <f>[1]산출집계!E92</f>
        <v>철거 재설치</v>
      </c>
      <c r="E70" s="16"/>
      <c r="F70" s="16"/>
      <c r="G70" s="16"/>
      <c r="H70" s="16"/>
      <c r="I70" s="16"/>
      <c r="J70" s="16"/>
      <c r="K70" s="16"/>
      <c r="L70" s="16"/>
      <c r="M70" s="16"/>
      <c r="N70" s="18"/>
    </row>
    <row r="71" spans="1:14">
      <c r="A71" s="13" t="s">
        <v>111</v>
      </c>
      <c r="B71" s="13" t="s">
        <v>97</v>
      </c>
      <c r="C71" s="14" t="s">
        <v>24</v>
      </c>
      <c r="D71" s="15" t="str">
        <f>[1]산출집계!E93</f>
        <v>철거</v>
      </c>
      <c r="E71" s="16"/>
      <c r="F71" s="16"/>
      <c r="G71" s="16"/>
      <c r="H71" s="16"/>
      <c r="I71" s="16"/>
      <c r="J71" s="16"/>
      <c r="K71" s="16"/>
      <c r="L71" s="16"/>
      <c r="M71" s="16"/>
      <c r="N71" s="18"/>
    </row>
    <row r="72" spans="1:14">
      <c r="A72" s="13" t="s">
        <v>112</v>
      </c>
      <c r="B72" s="13" t="s">
        <v>97</v>
      </c>
      <c r="C72" s="14" t="s">
        <v>113</v>
      </c>
      <c r="D72" s="15" t="str">
        <f>[1]산출집계!E94</f>
        <v>철거</v>
      </c>
      <c r="E72" s="16"/>
      <c r="F72" s="16"/>
      <c r="G72" s="16"/>
      <c r="H72" s="16"/>
      <c r="I72" s="16"/>
      <c r="J72" s="16"/>
      <c r="K72" s="16"/>
      <c r="L72" s="16"/>
      <c r="M72" s="16"/>
      <c r="N72" s="18"/>
    </row>
    <row r="73" spans="1:14">
      <c r="A73" s="13" t="s">
        <v>85</v>
      </c>
      <c r="B73" s="13" t="s">
        <v>88</v>
      </c>
      <c r="C73" s="14" t="s">
        <v>87</v>
      </c>
      <c r="D73" s="15" t="str">
        <f>[1]노임근거!D91</f>
        <v>노 무 비</v>
      </c>
      <c r="E73" s="16"/>
      <c r="F73" s="16"/>
      <c r="G73" s="16"/>
      <c r="H73" s="16"/>
      <c r="I73" s="16"/>
      <c r="J73" s="16"/>
      <c r="K73" s="16"/>
      <c r="L73" s="16"/>
      <c r="M73" s="16"/>
      <c r="N73" s="18"/>
    </row>
    <row r="74" spans="1:14">
      <c r="A74" s="13" t="s">
        <v>85</v>
      </c>
      <c r="B74" s="13" t="s">
        <v>89</v>
      </c>
      <c r="C74" s="14" t="s">
        <v>87</v>
      </c>
      <c r="D74" s="15" t="str">
        <f>[1]노임근거!D92</f>
        <v>노 무 비</v>
      </c>
      <c r="E74" s="16"/>
      <c r="F74" s="16"/>
      <c r="G74" s="16"/>
      <c r="H74" s="16"/>
      <c r="I74" s="16"/>
      <c r="J74" s="16"/>
      <c r="K74" s="16"/>
      <c r="L74" s="16"/>
      <c r="M74" s="16"/>
      <c r="N74" s="18"/>
    </row>
    <row r="75" spans="1:14">
      <c r="A75" s="13" t="s">
        <v>85</v>
      </c>
      <c r="B75" s="13" t="s">
        <v>90</v>
      </c>
      <c r="C75" s="14" t="s">
        <v>87</v>
      </c>
      <c r="D75" s="15" t="str">
        <f>[1]노임근거!D93</f>
        <v>노 무 비</v>
      </c>
      <c r="E75" s="16"/>
      <c r="F75" s="16"/>
      <c r="G75" s="16"/>
      <c r="H75" s="16"/>
      <c r="I75" s="16"/>
      <c r="J75" s="16"/>
      <c r="K75" s="16"/>
      <c r="L75" s="16"/>
      <c r="M75" s="16"/>
      <c r="N75" s="18"/>
    </row>
    <row r="76" spans="1:14">
      <c r="A76" s="13" t="s">
        <v>85</v>
      </c>
      <c r="B76" s="13" t="s">
        <v>114</v>
      </c>
      <c r="C76" s="14" t="s">
        <v>87</v>
      </c>
      <c r="D76" s="15" t="str">
        <f>[1]노임근거!D94</f>
        <v>노 무 비</v>
      </c>
      <c r="E76" s="16"/>
      <c r="F76" s="16"/>
      <c r="G76" s="16"/>
      <c r="H76" s="16"/>
      <c r="I76" s="16"/>
      <c r="J76" s="16"/>
      <c r="K76" s="16"/>
      <c r="L76" s="16"/>
      <c r="M76" s="16"/>
      <c r="N76" s="18"/>
    </row>
    <row r="77" spans="1:14">
      <c r="A77" s="13" t="s">
        <v>85</v>
      </c>
      <c r="B77" s="13" t="s">
        <v>91</v>
      </c>
      <c r="C77" s="14" t="s">
        <v>87</v>
      </c>
      <c r="D77" s="15" t="str">
        <f>[1]노임근거!D95</f>
        <v>노 무 비</v>
      </c>
      <c r="E77" s="16"/>
      <c r="F77" s="16"/>
      <c r="G77" s="16"/>
      <c r="H77" s="16"/>
      <c r="I77" s="16"/>
      <c r="J77" s="16"/>
      <c r="K77" s="16"/>
      <c r="L77" s="16"/>
      <c r="M77" s="16"/>
      <c r="N77" s="18"/>
    </row>
    <row r="78" spans="1:14">
      <c r="A78" s="13" t="s">
        <v>85</v>
      </c>
      <c r="B78" s="13" t="s">
        <v>115</v>
      </c>
      <c r="C78" s="14" t="s">
        <v>87</v>
      </c>
      <c r="D78" s="15" t="str">
        <f>[1]노임근거!D96</f>
        <v>노 무 비</v>
      </c>
      <c r="E78" s="16"/>
      <c r="F78" s="16"/>
      <c r="G78" s="16"/>
      <c r="H78" s="16"/>
      <c r="I78" s="16"/>
      <c r="J78" s="16"/>
      <c r="K78" s="16"/>
      <c r="L78" s="16"/>
      <c r="M78" s="16"/>
      <c r="N78" s="18"/>
    </row>
    <row r="79" spans="1:14">
      <c r="A79" s="13" t="s">
        <v>92</v>
      </c>
      <c r="B79" s="13" t="s">
        <v>93</v>
      </c>
      <c r="C79" s="14" t="s">
        <v>18</v>
      </c>
      <c r="D79" s="15">
        <v>1</v>
      </c>
      <c r="E79" s="16"/>
      <c r="F79" s="16"/>
      <c r="G79" s="16"/>
      <c r="H79" s="16"/>
      <c r="I79" s="16"/>
      <c r="J79" s="16"/>
      <c r="K79" s="16"/>
      <c r="L79" s="16"/>
      <c r="M79" s="16"/>
      <c r="N79" s="18"/>
    </row>
    <row r="80" spans="1:14">
      <c r="A80" s="13"/>
      <c r="B80" s="13"/>
      <c r="C80" s="14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8"/>
    </row>
    <row r="81" spans="1:14">
      <c r="A81" s="13" t="s">
        <v>94</v>
      </c>
      <c r="B81" s="13"/>
      <c r="C81" s="14"/>
      <c r="D81" s="15"/>
      <c r="E81" s="16"/>
      <c r="F81" s="16"/>
      <c r="G81" s="16"/>
      <c r="H81" s="16"/>
      <c r="I81" s="16"/>
      <c r="J81" s="16"/>
      <c r="K81" s="16"/>
      <c r="L81" s="16"/>
      <c r="M81" s="16"/>
      <c r="N81" s="18"/>
    </row>
  </sheetData>
  <mergeCells count="12">
    <mergeCell ref="A4:N4"/>
    <mergeCell ref="A56:N56"/>
    <mergeCell ref="A1:N1"/>
    <mergeCell ref="A2:A3"/>
    <mergeCell ref="B2:B3"/>
    <mergeCell ref="C2:C3"/>
    <mergeCell ref="D2:D3"/>
    <mergeCell ref="E2:F2"/>
    <mergeCell ref="G2:I2"/>
    <mergeCell ref="J2:K2"/>
    <mergeCell ref="M2:M3"/>
    <mergeCell ref="N2:N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원가계산서</vt:lpstr>
      <vt:lpstr>총괄표</vt:lpstr>
      <vt:lpstr>내역서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2026-08-24T06:44:25Z</dcterms:created>
  <dcterms:modified xsi:type="dcterms:W3CDTF">2026-08-24T06:47:06Z</dcterms:modified>
</cp:coreProperties>
</file>