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계약관련\견적서2026\대수선\20260807 (소액수의_입찰) 측정실 보강 및 보수 등 공사\(견적입찰_수의) 측정실 보강 및 보수 공사 _ 종합건축업\입찰관련\"/>
    </mc:Choice>
  </mc:AlternateContent>
  <xr:revisionPtr revIDLastSave="0" documentId="13_ncr:1_{1692AA30-680E-4665-871E-FA02B86720F9}" xr6:coauthVersionLast="47" xr6:coauthVersionMax="47" xr10:uidLastSave="{00000000-0000-0000-0000-000000000000}"/>
  <bookViews>
    <workbookView xWindow="2175" yWindow="1200" windowWidth="24765" windowHeight="13980" xr2:uid="{CDBA117F-232F-462C-B374-FE643CCC617E}"/>
  </bookViews>
  <sheets>
    <sheet name="원가계산서" sheetId="11" r:id="rId1"/>
    <sheet name="집계표" sheetId="10" r:id="rId2"/>
    <sheet name="내역서" sheetId="9" r:id="rId3"/>
    <sheet name="Sheet1" sheetId="1" r:id="rId4"/>
  </sheets>
  <definedNames>
    <definedName name="_xlnm.Print_Area" localSheetId="2">내역서!$A$1:$M$340</definedName>
    <definedName name="_xlnm.Print_Area" localSheetId="0">원가계산서!$A$1:$F$40</definedName>
    <definedName name="_xlnm.Print_Area" localSheetId="1">집계표!$A$1:$L$52</definedName>
    <definedName name="_xlnm.Print_Titles" localSheetId="2">내역서!$1:$4</definedName>
    <definedName name="_xlnm.Print_Titles" localSheetId="0">원가계산서!$1:$4</definedName>
    <definedName name="_xlnm.Print_Titles" localSheetId="1">집계표!$1:$4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0" i="11" l="1"/>
  <c r="D36" i="11"/>
  <c r="D32" i="11"/>
  <c r="D31" i="11"/>
  <c r="D28" i="11"/>
  <c r="D27" i="11"/>
  <c r="D24" i="11"/>
  <c r="D22" i="11"/>
  <c r="D21" i="11"/>
  <c r="D20" i="11"/>
  <c r="D19" i="11"/>
  <c r="D17" i="11"/>
  <c r="D16" i="11"/>
  <c r="D15" i="11"/>
  <c r="D14" i="11"/>
  <c r="D13" i="11"/>
  <c r="AU52" i="10"/>
  <c r="AV52" i="10"/>
  <c r="AW52" i="10"/>
  <c r="AX52" i="10"/>
  <c r="F41" i="10"/>
  <c r="G41" i="10" s="1"/>
  <c r="H41" i="10"/>
  <c r="I41" i="10" s="1"/>
  <c r="Q41" i="10"/>
  <c r="U41" i="10"/>
  <c r="V41" i="10"/>
  <c r="X41" i="10"/>
  <c r="AU41" i="10"/>
  <c r="D40" i="10"/>
  <c r="E40" i="10" s="1"/>
  <c r="F40" i="10"/>
  <c r="G40" i="10" s="1"/>
  <c r="S40" i="10"/>
  <c r="T40" i="10"/>
  <c r="Y40" i="10"/>
  <c r="AU40" i="10"/>
  <c r="AU39" i="10"/>
  <c r="AU38" i="10"/>
  <c r="AU37" i="10"/>
  <c r="AU36" i="10"/>
  <c r="AU35" i="10"/>
  <c r="AU34" i="10"/>
  <c r="AU33" i="10"/>
  <c r="AU32" i="10"/>
  <c r="AU31" i="10"/>
  <c r="AU30" i="10"/>
  <c r="AU29" i="10"/>
  <c r="AU28" i="10"/>
  <c r="AU27" i="10"/>
  <c r="AU26" i="10"/>
  <c r="AU25" i="10"/>
  <c r="AU24" i="10"/>
  <c r="AU23" i="10"/>
  <c r="AU22" i="10"/>
  <c r="AV20" i="10"/>
  <c r="AW20" i="10"/>
  <c r="AX20" i="10"/>
  <c r="AU5" i="10"/>
  <c r="AU20" i="10" s="1"/>
  <c r="H340" i="9"/>
  <c r="J340" i="9"/>
  <c r="R340" i="9"/>
  <c r="V340" i="9"/>
  <c r="W340" i="9"/>
  <c r="Y340" i="9"/>
  <c r="AM340" i="9"/>
  <c r="AL41" i="10" s="1"/>
  <c r="AN340" i="9"/>
  <c r="AM41" i="10" s="1"/>
  <c r="AP340" i="9"/>
  <c r="AO41" i="10" s="1"/>
  <c r="AU340" i="9"/>
  <c r="AT41" i="10" s="1"/>
  <c r="AV340" i="9"/>
  <c r="AW340" i="9"/>
  <c r="AX340" i="9"/>
  <c r="AY340" i="9"/>
  <c r="F326" i="9"/>
  <c r="L326" i="9" s="1"/>
  <c r="AG326" i="9" s="1"/>
  <c r="AG340" i="9" s="1"/>
  <c r="AF41" i="10" s="1"/>
  <c r="H326" i="9"/>
  <c r="J326" i="9"/>
  <c r="O326" i="9"/>
  <c r="R326" i="9"/>
  <c r="S326" i="9"/>
  <c r="S340" i="9" s="1"/>
  <c r="R41" i="10" s="1"/>
  <c r="T326" i="9"/>
  <c r="T340" i="9" s="1"/>
  <c r="S41" i="10" s="1"/>
  <c r="U326" i="9"/>
  <c r="U340" i="9" s="1"/>
  <c r="T41" i="10" s="1"/>
  <c r="V326" i="9"/>
  <c r="W326" i="9"/>
  <c r="X326" i="9"/>
  <c r="X340" i="9" s="1"/>
  <c r="W41" i="10" s="1"/>
  <c r="Y326" i="9"/>
  <c r="Z326" i="9"/>
  <c r="Z340" i="9" s="1"/>
  <c r="Y41" i="10" s="1"/>
  <c r="AA326" i="9"/>
  <c r="AA340" i="9" s="1"/>
  <c r="Z41" i="10" s="1"/>
  <c r="AB326" i="9"/>
  <c r="AB340" i="9" s="1"/>
  <c r="AA41" i="10" s="1"/>
  <c r="AC326" i="9"/>
  <c r="AC340" i="9" s="1"/>
  <c r="AB41" i="10" s="1"/>
  <c r="AD326" i="9"/>
  <c r="AD340" i="9" s="1"/>
  <c r="AC41" i="10" s="1"/>
  <c r="AE326" i="9"/>
  <c r="AE340" i="9" s="1"/>
  <c r="AD41" i="10" s="1"/>
  <c r="AF326" i="9"/>
  <c r="AF340" i="9" s="1"/>
  <c r="AE41" i="10" s="1"/>
  <c r="AH326" i="9"/>
  <c r="AH340" i="9" s="1"/>
  <c r="AG41" i="10" s="1"/>
  <c r="AI326" i="9"/>
  <c r="AI340" i="9" s="1"/>
  <c r="AH41" i="10" s="1"/>
  <c r="AJ326" i="9"/>
  <c r="AJ340" i="9" s="1"/>
  <c r="AI41" i="10" s="1"/>
  <c r="AK326" i="9"/>
  <c r="AK340" i="9" s="1"/>
  <c r="AJ41" i="10" s="1"/>
  <c r="AL326" i="9"/>
  <c r="AL340" i="9" s="1"/>
  <c r="AK41" i="10" s="1"/>
  <c r="AM326" i="9"/>
  <c r="AN326" i="9"/>
  <c r="AO326" i="9"/>
  <c r="AO340" i="9" s="1"/>
  <c r="AN41" i="10" s="1"/>
  <c r="AP326" i="9"/>
  <c r="AQ326" i="9"/>
  <c r="AQ340" i="9" s="1"/>
  <c r="AP41" i="10" s="1"/>
  <c r="AR326" i="9"/>
  <c r="AR340" i="9" s="1"/>
  <c r="AQ41" i="10" s="1"/>
  <c r="AS326" i="9"/>
  <c r="AS340" i="9" s="1"/>
  <c r="AR41" i="10" s="1"/>
  <c r="AT326" i="9"/>
  <c r="AT340" i="9" s="1"/>
  <c r="AS41" i="10" s="1"/>
  <c r="AU326" i="9"/>
  <c r="F324" i="9"/>
  <c r="H324" i="9"/>
  <c r="T324" i="9"/>
  <c r="U324" i="9"/>
  <c r="Z324" i="9"/>
  <c r="AV324" i="9"/>
  <c r="AW324" i="9"/>
  <c r="AX324" i="9"/>
  <c r="AY324" i="9"/>
  <c r="F312" i="9"/>
  <c r="H312" i="9"/>
  <c r="J312" i="9"/>
  <c r="L312" i="9" s="1"/>
  <c r="X312" i="9" s="1"/>
  <c r="O312" i="9"/>
  <c r="R312" i="9"/>
  <c r="S312" i="9"/>
  <c r="T312" i="9"/>
  <c r="U312" i="9"/>
  <c r="V312" i="9"/>
  <c r="W312" i="9"/>
  <c r="Y312" i="9"/>
  <c r="Z312" i="9"/>
  <c r="AA312" i="9"/>
  <c r="AB312" i="9"/>
  <c r="AC312" i="9"/>
  <c r="AD312" i="9"/>
  <c r="AE312" i="9"/>
  <c r="AF312" i="9"/>
  <c r="AG312" i="9"/>
  <c r="AH312" i="9"/>
  <c r="AI312" i="9"/>
  <c r="AJ312" i="9"/>
  <c r="AK312" i="9"/>
  <c r="AL312" i="9"/>
  <c r="AM312" i="9"/>
  <c r="AN312" i="9"/>
  <c r="AO312" i="9"/>
  <c r="AP312" i="9"/>
  <c r="AQ312" i="9"/>
  <c r="AR312" i="9"/>
  <c r="AS312" i="9"/>
  <c r="AT312" i="9"/>
  <c r="AU312" i="9"/>
  <c r="F311" i="9"/>
  <c r="H311" i="9"/>
  <c r="J311" i="9"/>
  <c r="O311" i="9"/>
  <c r="R311" i="9"/>
  <c r="S311" i="9"/>
  <c r="T311" i="9"/>
  <c r="U311" i="9"/>
  <c r="V311" i="9"/>
  <c r="W311" i="9"/>
  <c r="Y311" i="9"/>
  <c r="Z311" i="9"/>
  <c r="AA311" i="9"/>
  <c r="AB311" i="9"/>
  <c r="AC311" i="9"/>
  <c r="AD311" i="9"/>
  <c r="AE311" i="9"/>
  <c r="AF311" i="9"/>
  <c r="AG311" i="9"/>
  <c r="AH311" i="9"/>
  <c r="AI311" i="9"/>
  <c r="AJ311" i="9"/>
  <c r="AK311" i="9"/>
  <c r="AL311" i="9"/>
  <c r="AM311" i="9"/>
  <c r="AN311" i="9"/>
  <c r="AO311" i="9"/>
  <c r="AP311" i="9"/>
  <c r="AQ311" i="9"/>
  <c r="AR311" i="9"/>
  <c r="AS311" i="9"/>
  <c r="AT311" i="9"/>
  <c r="AU311" i="9"/>
  <c r="F310" i="9"/>
  <c r="H310" i="9"/>
  <c r="J310" i="9"/>
  <c r="J324" i="9" s="1"/>
  <c r="O310" i="9"/>
  <c r="R310" i="9"/>
  <c r="R324" i="9" s="1"/>
  <c r="Q40" i="10" s="1"/>
  <c r="S310" i="9"/>
  <c r="T310" i="9"/>
  <c r="U310" i="9"/>
  <c r="V310" i="9"/>
  <c r="W310" i="9"/>
  <c r="Y310" i="9"/>
  <c r="Z310" i="9"/>
  <c r="AA310" i="9"/>
  <c r="AB310" i="9"/>
  <c r="AC310" i="9"/>
  <c r="AC324" i="9" s="1"/>
  <c r="AB40" i="10" s="1"/>
  <c r="AD310" i="9"/>
  <c r="AE310" i="9"/>
  <c r="AE324" i="9" s="1"/>
  <c r="AD40" i="10" s="1"/>
  <c r="AF310" i="9"/>
  <c r="AG310" i="9"/>
  <c r="AG324" i="9" s="1"/>
  <c r="AF40" i="10" s="1"/>
  <c r="AH310" i="9"/>
  <c r="AH324" i="9" s="1"/>
  <c r="AG40" i="10" s="1"/>
  <c r="AI310" i="9"/>
  <c r="AJ310" i="9"/>
  <c r="AJ324" i="9" s="1"/>
  <c r="AI40" i="10" s="1"/>
  <c r="AK310" i="9"/>
  <c r="AL310" i="9"/>
  <c r="AM310" i="9"/>
  <c r="AN310" i="9"/>
  <c r="AO310" i="9"/>
  <c r="AO324" i="9" s="1"/>
  <c r="AN40" i="10" s="1"/>
  <c r="AP310" i="9"/>
  <c r="AQ310" i="9"/>
  <c r="AQ324" i="9" s="1"/>
  <c r="AP40" i="10" s="1"/>
  <c r="AR310" i="9"/>
  <c r="AS310" i="9"/>
  <c r="AS324" i="9" s="1"/>
  <c r="AR40" i="10" s="1"/>
  <c r="AT310" i="9"/>
  <c r="AT324" i="9" s="1"/>
  <c r="AS40" i="10" s="1"/>
  <c r="AU310" i="9"/>
  <c r="AV308" i="9"/>
  <c r="AW308" i="9"/>
  <c r="AX308" i="9"/>
  <c r="AY308" i="9"/>
  <c r="F305" i="9"/>
  <c r="H305" i="9"/>
  <c r="J305" i="9"/>
  <c r="R305" i="9" s="1"/>
  <c r="O305" i="9"/>
  <c r="S305" i="9"/>
  <c r="T305" i="9"/>
  <c r="U305" i="9"/>
  <c r="V305" i="9"/>
  <c r="W305" i="9"/>
  <c r="X305" i="9"/>
  <c r="Y305" i="9"/>
  <c r="Z305" i="9"/>
  <c r="AA305" i="9"/>
  <c r="AB305" i="9"/>
  <c r="AC305" i="9"/>
  <c r="AD305" i="9"/>
  <c r="AE305" i="9"/>
  <c r="AF305" i="9"/>
  <c r="AG305" i="9"/>
  <c r="AH305" i="9"/>
  <c r="AI305" i="9"/>
  <c r="AJ305" i="9"/>
  <c r="AK305" i="9"/>
  <c r="AL305" i="9"/>
  <c r="AM305" i="9"/>
  <c r="AN305" i="9"/>
  <c r="AO305" i="9"/>
  <c r="AP305" i="9"/>
  <c r="AQ305" i="9"/>
  <c r="AR305" i="9"/>
  <c r="AS305" i="9"/>
  <c r="AT305" i="9"/>
  <c r="AU305" i="9"/>
  <c r="F304" i="9"/>
  <c r="H304" i="9"/>
  <c r="J304" i="9"/>
  <c r="R304" i="9" s="1"/>
  <c r="O304" i="9"/>
  <c r="S304" i="9"/>
  <c r="T304" i="9"/>
  <c r="U304" i="9"/>
  <c r="V304" i="9"/>
  <c r="W304" i="9"/>
  <c r="X304" i="9"/>
  <c r="Y304" i="9"/>
  <c r="Z304" i="9"/>
  <c r="AA304" i="9"/>
  <c r="AB304" i="9"/>
  <c r="AC304" i="9"/>
  <c r="AD304" i="9"/>
  <c r="AE304" i="9"/>
  <c r="AF304" i="9"/>
  <c r="AG304" i="9"/>
  <c r="AH304" i="9"/>
  <c r="AI304" i="9"/>
  <c r="AJ304" i="9"/>
  <c r="AK304" i="9"/>
  <c r="AL304" i="9"/>
  <c r="AM304" i="9"/>
  <c r="AN304" i="9"/>
  <c r="AO304" i="9"/>
  <c r="AP304" i="9"/>
  <c r="AQ304" i="9"/>
  <c r="AR304" i="9"/>
  <c r="AS304" i="9"/>
  <c r="AT304" i="9"/>
  <c r="AU304" i="9"/>
  <c r="F303" i="9"/>
  <c r="H303" i="9"/>
  <c r="J303" i="9"/>
  <c r="R303" i="9" s="1"/>
  <c r="O303" i="9"/>
  <c r="S303" i="9"/>
  <c r="T303" i="9"/>
  <c r="U303" i="9"/>
  <c r="V303" i="9"/>
  <c r="W303" i="9"/>
  <c r="X303" i="9"/>
  <c r="Y303" i="9"/>
  <c r="Z303" i="9"/>
  <c r="AA303" i="9"/>
  <c r="AB303" i="9"/>
  <c r="AC303" i="9"/>
  <c r="AD303" i="9"/>
  <c r="AE303" i="9"/>
  <c r="AF303" i="9"/>
  <c r="AG303" i="9"/>
  <c r="AH303" i="9"/>
  <c r="AI303" i="9"/>
  <c r="AJ303" i="9"/>
  <c r="AK303" i="9"/>
  <c r="AL303" i="9"/>
  <c r="AM303" i="9"/>
  <c r="AN303" i="9"/>
  <c r="AO303" i="9"/>
  <c r="AP303" i="9"/>
  <c r="AQ303" i="9"/>
  <c r="AR303" i="9"/>
  <c r="AS303" i="9"/>
  <c r="AT303" i="9"/>
  <c r="AU303" i="9"/>
  <c r="F302" i="9"/>
  <c r="H302" i="9"/>
  <c r="J302" i="9"/>
  <c r="R302" i="9" s="1"/>
  <c r="O302" i="9"/>
  <c r="S302" i="9"/>
  <c r="T302" i="9"/>
  <c r="U302" i="9"/>
  <c r="V302" i="9"/>
  <c r="W302" i="9"/>
  <c r="X302" i="9"/>
  <c r="Y302" i="9"/>
  <c r="Z302" i="9"/>
  <c r="AA302" i="9"/>
  <c r="AB302" i="9"/>
  <c r="AC302" i="9"/>
  <c r="AD302" i="9"/>
  <c r="AE302" i="9"/>
  <c r="AF302" i="9"/>
  <c r="AG302" i="9"/>
  <c r="AH302" i="9"/>
  <c r="AI302" i="9"/>
  <c r="AJ302" i="9"/>
  <c r="AK302" i="9"/>
  <c r="AL302" i="9"/>
  <c r="AM302" i="9"/>
  <c r="AN302" i="9"/>
  <c r="AO302" i="9"/>
  <c r="AP302" i="9"/>
  <c r="AQ302" i="9"/>
  <c r="AR302" i="9"/>
  <c r="AS302" i="9"/>
  <c r="AT302" i="9"/>
  <c r="AU302" i="9"/>
  <c r="F301" i="9"/>
  <c r="H301" i="9"/>
  <c r="J301" i="9"/>
  <c r="R301" i="9" s="1"/>
  <c r="O301" i="9"/>
  <c r="S301" i="9"/>
  <c r="T301" i="9"/>
  <c r="U301" i="9"/>
  <c r="V301" i="9"/>
  <c r="W301" i="9"/>
  <c r="X301" i="9"/>
  <c r="Y301" i="9"/>
  <c r="Z301" i="9"/>
  <c r="AA301" i="9"/>
  <c r="AB301" i="9"/>
  <c r="AC301" i="9"/>
  <c r="AD301" i="9"/>
  <c r="AE301" i="9"/>
  <c r="AF301" i="9"/>
  <c r="AG301" i="9"/>
  <c r="AH301" i="9"/>
  <c r="AI301" i="9"/>
  <c r="AJ301" i="9"/>
  <c r="AK301" i="9"/>
  <c r="AL301" i="9"/>
  <c r="AM301" i="9"/>
  <c r="AN301" i="9"/>
  <c r="AO301" i="9"/>
  <c r="AP301" i="9"/>
  <c r="AQ301" i="9"/>
  <c r="AR301" i="9"/>
  <c r="AS301" i="9"/>
  <c r="AT301" i="9"/>
  <c r="AU301" i="9"/>
  <c r="F300" i="9"/>
  <c r="H300" i="9"/>
  <c r="J300" i="9"/>
  <c r="R300" i="9" s="1"/>
  <c r="O300" i="9"/>
  <c r="S300" i="9"/>
  <c r="T300" i="9"/>
  <c r="U300" i="9"/>
  <c r="V300" i="9"/>
  <c r="W300" i="9"/>
  <c r="X300" i="9"/>
  <c r="Y300" i="9"/>
  <c r="Z300" i="9"/>
  <c r="AA300" i="9"/>
  <c r="AB300" i="9"/>
  <c r="AC300" i="9"/>
  <c r="AD300" i="9"/>
  <c r="AE300" i="9"/>
  <c r="AF300" i="9"/>
  <c r="AG300" i="9"/>
  <c r="AH300" i="9"/>
  <c r="AI300" i="9"/>
  <c r="AJ300" i="9"/>
  <c r="AK300" i="9"/>
  <c r="AL300" i="9"/>
  <c r="AM300" i="9"/>
  <c r="AN300" i="9"/>
  <c r="AO300" i="9"/>
  <c r="AP300" i="9"/>
  <c r="AQ300" i="9"/>
  <c r="AR300" i="9"/>
  <c r="AS300" i="9"/>
  <c r="AT300" i="9"/>
  <c r="AU300" i="9"/>
  <c r="F299" i="9"/>
  <c r="H299" i="9"/>
  <c r="J299" i="9"/>
  <c r="R299" i="9" s="1"/>
  <c r="O299" i="9"/>
  <c r="S299" i="9"/>
  <c r="T299" i="9"/>
  <c r="U299" i="9"/>
  <c r="V299" i="9"/>
  <c r="W299" i="9"/>
  <c r="X299" i="9"/>
  <c r="Y299" i="9"/>
  <c r="Z299" i="9"/>
  <c r="AA299" i="9"/>
  <c r="AB299" i="9"/>
  <c r="AC299" i="9"/>
  <c r="AD299" i="9"/>
  <c r="AE299" i="9"/>
  <c r="AF299" i="9"/>
  <c r="AG299" i="9"/>
  <c r="AH299" i="9"/>
  <c r="AI299" i="9"/>
  <c r="AJ299" i="9"/>
  <c r="AK299" i="9"/>
  <c r="AL299" i="9"/>
  <c r="AM299" i="9"/>
  <c r="AN299" i="9"/>
  <c r="AO299" i="9"/>
  <c r="AP299" i="9"/>
  <c r="AQ299" i="9"/>
  <c r="AR299" i="9"/>
  <c r="AS299" i="9"/>
  <c r="AT299" i="9"/>
  <c r="AU299" i="9"/>
  <c r="F298" i="9"/>
  <c r="H298" i="9"/>
  <c r="J298" i="9"/>
  <c r="R298" i="9" s="1"/>
  <c r="O298" i="9"/>
  <c r="S298" i="9"/>
  <c r="T298" i="9"/>
  <c r="U298" i="9"/>
  <c r="V298" i="9"/>
  <c r="W298" i="9"/>
  <c r="X298" i="9"/>
  <c r="Y298" i="9"/>
  <c r="Z298" i="9"/>
  <c r="AA298" i="9"/>
  <c r="AB298" i="9"/>
  <c r="AC298" i="9"/>
  <c r="AD298" i="9"/>
  <c r="AE298" i="9"/>
  <c r="AF298" i="9"/>
  <c r="AG298" i="9"/>
  <c r="AH298" i="9"/>
  <c r="AI298" i="9"/>
  <c r="AJ298" i="9"/>
  <c r="AK298" i="9"/>
  <c r="AL298" i="9"/>
  <c r="AM298" i="9"/>
  <c r="AN298" i="9"/>
  <c r="AO298" i="9"/>
  <c r="AP298" i="9"/>
  <c r="AQ298" i="9"/>
  <c r="AR298" i="9"/>
  <c r="AS298" i="9"/>
  <c r="AT298" i="9"/>
  <c r="AU298" i="9"/>
  <c r="H297" i="9"/>
  <c r="J297" i="9"/>
  <c r="R297" i="9" s="1"/>
  <c r="O297" i="9"/>
  <c r="S297" i="9"/>
  <c r="T297" i="9"/>
  <c r="U297" i="9"/>
  <c r="V297" i="9"/>
  <c r="W297" i="9"/>
  <c r="X297" i="9"/>
  <c r="Y297" i="9"/>
  <c r="Z297" i="9"/>
  <c r="AA297" i="9"/>
  <c r="AB297" i="9"/>
  <c r="AC297" i="9"/>
  <c r="AD297" i="9"/>
  <c r="AE297" i="9"/>
  <c r="AF297" i="9"/>
  <c r="AG297" i="9"/>
  <c r="AH297" i="9"/>
  <c r="AI297" i="9"/>
  <c r="AJ297" i="9"/>
  <c r="AK297" i="9"/>
  <c r="AL297" i="9"/>
  <c r="AM297" i="9"/>
  <c r="AN297" i="9"/>
  <c r="AO297" i="9"/>
  <c r="AP297" i="9"/>
  <c r="AQ297" i="9"/>
  <c r="AR297" i="9"/>
  <c r="AS297" i="9"/>
  <c r="AT297" i="9"/>
  <c r="AU297" i="9"/>
  <c r="F296" i="9"/>
  <c r="H296" i="9"/>
  <c r="J296" i="9"/>
  <c r="R296" i="9" s="1"/>
  <c r="O296" i="9"/>
  <c r="S296" i="9"/>
  <c r="T296" i="9"/>
  <c r="U296" i="9"/>
  <c r="V296" i="9"/>
  <c r="W296" i="9"/>
  <c r="X296" i="9"/>
  <c r="Y296" i="9"/>
  <c r="Z296" i="9"/>
  <c r="AA296" i="9"/>
  <c r="AB296" i="9"/>
  <c r="AC296" i="9"/>
  <c r="AD296" i="9"/>
  <c r="AE296" i="9"/>
  <c r="AF296" i="9"/>
  <c r="AG296" i="9"/>
  <c r="AH296" i="9"/>
  <c r="AI296" i="9"/>
  <c r="AJ296" i="9"/>
  <c r="AK296" i="9"/>
  <c r="AL296" i="9"/>
  <c r="AM296" i="9"/>
  <c r="AN296" i="9"/>
  <c r="AO296" i="9"/>
  <c r="AP296" i="9"/>
  <c r="AQ296" i="9"/>
  <c r="AR296" i="9"/>
  <c r="AS296" i="9"/>
  <c r="AT296" i="9"/>
  <c r="AU296" i="9"/>
  <c r="F295" i="9"/>
  <c r="H295" i="9"/>
  <c r="J295" i="9"/>
  <c r="R295" i="9" s="1"/>
  <c r="O295" i="9"/>
  <c r="S295" i="9"/>
  <c r="T295" i="9"/>
  <c r="U295" i="9"/>
  <c r="V295" i="9"/>
  <c r="W295" i="9"/>
  <c r="X295" i="9"/>
  <c r="Y295" i="9"/>
  <c r="Z295" i="9"/>
  <c r="AA295" i="9"/>
  <c r="AB295" i="9"/>
  <c r="AC295" i="9"/>
  <c r="AD295" i="9"/>
  <c r="AE295" i="9"/>
  <c r="AF295" i="9"/>
  <c r="AG295" i="9"/>
  <c r="AH295" i="9"/>
  <c r="AI295" i="9"/>
  <c r="AJ295" i="9"/>
  <c r="AK295" i="9"/>
  <c r="AL295" i="9"/>
  <c r="AM295" i="9"/>
  <c r="AN295" i="9"/>
  <c r="AO295" i="9"/>
  <c r="AP295" i="9"/>
  <c r="AQ295" i="9"/>
  <c r="AR295" i="9"/>
  <c r="AS295" i="9"/>
  <c r="AT295" i="9"/>
  <c r="AU295" i="9"/>
  <c r="F294" i="9"/>
  <c r="H294" i="9"/>
  <c r="J294" i="9"/>
  <c r="R294" i="9" s="1"/>
  <c r="O294" i="9"/>
  <c r="S294" i="9"/>
  <c r="T294" i="9"/>
  <c r="U294" i="9"/>
  <c r="V294" i="9"/>
  <c r="W294" i="9"/>
  <c r="X294" i="9"/>
  <c r="Y294" i="9"/>
  <c r="Z294" i="9"/>
  <c r="AA294" i="9"/>
  <c r="AB294" i="9"/>
  <c r="AC294" i="9"/>
  <c r="AD294" i="9"/>
  <c r="AE294" i="9"/>
  <c r="AF294" i="9"/>
  <c r="AG294" i="9"/>
  <c r="AH294" i="9"/>
  <c r="AI294" i="9"/>
  <c r="AJ294" i="9"/>
  <c r="AK294" i="9"/>
  <c r="AL294" i="9"/>
  <c r="AM294" i="9"/>
  <c r="AN294" i="9"/>
  <c r="AO294" i="9"/>
  <c r="AP294" i="9"/>
  <c r="AQ294" i="9"/>
  <c r="AR294" i="9"/>
  <c r="AS294" i="9"/>
  <c r="AT294" i="9"/>
  <c r="AU294" i="9"/>
  <c r="AV292" i="9"/>
  <c r="AW292" i="9"/>
  <c r="AX292" i="9"/>
  <c r="AY292" i="9"/>
  <c r="F279" i="9"/>
  <c r="H279" i="9"/>
  <c r="J279" i="9"/>
  <c r="R279" i="9" s="1"/>
  <c r="O279" i="9"/>
  <c r="S279" i="9"/>
  <c r="T279" i="9"/>
  <c r="U279" i="9"/>
  <c r="V279" i="9"/>
  <c r="W279" i="9"/>
  <c r="X279" i="9"/>
  <c r="Y279" i="9"/>
  <c r="Z279" i="9"/>
  <c r="AA279" i="9"/>
  <c r="AB279" i="9"/>
  <c r="AC279" i="9"/>
  <c r="AD279" i="9"/>
  <c r="AE279" i="9"/>
  <c r="AF279" i="9"/>
  <c r="AG279" i="9"/>
  <c r="AH279" i="9"/>
  <c r="AI279" i="9"/>
  <c r="AJ279" i="9"/>
  <c r="AK279" i="9"/>
  <c r="AL279" i="9"/>
  <c r="AM279" i="9"/>
  <c r="AN279" i="9"/>
  <c r="AO279" i="9"/>
  <c r="AP279" i="9"/>
  <c r="AQ279" i="9"/>
  <c r="AR279" i="9"/>
  <c r="AS279" i="9"/>
  <c r="AT279" i="9"/>
  <c r="AU279" i="9"/>
  <c r="F278" i="9"/>
  <c r="H278" i="9"/>
  <c r="H292" i="9" s="1"/>
  <c r="F38" i="10" s="1"/>
  <c r="G38" i="10" s="1"/>
  <c r="J278" i="9"/>
  <c r="R278" i="9" s="1"/>
  <c r="R292" i="9" s="1"/>
  <c r="Q38" i="10" s="1"/>
  <c r="O278" i="9"/>
  <c r="S278" i="9"/>
  <c r="T278" i="9"/>
  <c r="U278" i="9"/>
  <c r="V278" i="9"/>
  <c r="W278" i="9"/>
  <c r="X278" i="9"/>
  <c r="Y278" i="9"/>
  <c r="Z278" i="9"/>
  <c r="AA278" i="9"/>
  <c r="AB278" i="9"/>
  <c r="AC278" i="9"/>
  <c r="AD278" i="9"/>
  <c r="AE278" i="9"/>
  <c r="AF278" i="9"/>
  <c r="AG278" i="9"/>
  <c r="AH278" i="9"/>
  <c r="AI278" i="9"/>
  <c r="AJ278" i="9"/>
  <c r="AK278" i="9"/>
  <c r="AL278" i="9"/>
  <c r="AM278" i="9"/>
  <c r="AN278" i="9"/>
  <c r="AO278" i="9"/>
  <c r="AP278" i="9"/>
  <c r="AQ278" i="9"/>
  <c r="AR278" i="9"/>
  <c r="AS278" i="9"/>
  <c r="AT278" i="9"/>
  <c r="AU278" i="9"/>
  <c r="AV276" i="9"/>
  <c r="AW276" i="9"/>
  <c r="AX276" i="9"/>
  <c r="AY276" i="9"/>
  <c r="F264" i="9"/>
  <c r="H264" i="9"/>
  <c r="J264" i="9"/>
  <c r="R264" i="9" s="1"/>
  <c r="O264" i="9"/>
  <c r="S264" i="9"/>
  <c r="T264" i="9"/>
  <c r="U264" i="9"/>
  <c r="V264" i="9"/>
  <c r="W264" i="9"/>
  <c r="X264" i="9"/>
  <c r="Y264" i="9"/>
  <c r="Z264" i="9"/>
  <c r="AA264" i="9"/>
  <c r="AB264" i="9"/>
  <c r="AC264" i="9"/>
  <c r="AD264" i="9"/>
  <c r="AE264" i="9"/>
  <c r="AF264" i="9"/>
  <c r="AG264" i="9"/>
  <c r="AH264" i="9"/>
  <c r="AI264" i="9"/>
  <c r="AJ264" i="9"/>
  <c r="AK264" i="9"/>
  <c r="AL264" i="9"/>
  <c r="AM264" i="9"/>
  <c r="AN264" i="9"/>
  <c r="AO264" i="9"/>
  <c r="AP264" i="9"/>
  <c r="AQ264" i="9"/>
  <c r="AR264" i="9"/>
  <c r="AS264" i="9"/>
  <c r="AT264" i="9"/>
  <c r="AU264" i="9"/>
  <c r="F263" i="9"/>
  <c r="H263" i="9"/>
  <c r="H276" i="9" s="1"/>
  <c r="F37" i="10" s="1"/>
  <c r="G37" i="10" s="1"/>
  <c r="J263" i="9"/>
  <c r="J276" i="9" s="1"/>
  <c r="H37" i="10" s="1"/>
  <c r="I37" i="10" s="1"/>
  <c r="O263" i="9"/>
  <c r="S263" i="9"/>
  <c r="T263" i="9"/>
  <c r="U263" i="9"/>
  <c r="V263" i="9"/>
  <c r="W263" i="9"/>
  <c r="X263" i="9"/>
  <c r="Y263" i="9"/>
  <c r="Z263" i="9"/>
  <c r="AA263" i="9"/>
  <c r="AB263" i="9"/>
  <c r="AC263" i="9"/>
  <c r="AD263" i="9"/>
  <c r="AE263" i="9"/>
  <c r="AF263" i="9"/>
  <c r="AG263" i="9"/>
  <c r="AH263" i="9"/>
  <c r="AI263" i="9"/>
  <c r="AJ263" i="9"/>
  <c r="AK263" i="9"/>
  <c r="AL263" i="9"/>
  <c r="AM263" i="9"/>
  <c r="AN263" i="9"/>
  <c r="AO263" i="9"/>
  <c r="AP263" i="9"/>
  <c r="AQ263" i="9"/>
  <c r="AR263" i="9"/>
  <c r="AS263" i="9"/>
  <c r="AT263" i="9"/>
  <c r="AU263" i="9"/>
  <c r="F262" i="9"/>
  <c r="H262" i="9"/>
  <c r="J262" i="9"/>
  <c r="K262" i="9"/>
  <c r="O262" i="9"/>
  <c r="R262" i="9"/>
  <c r="S262" i="9"/>
  <c r="T262" i="9"/>
  <c r="U262" i="9"/>
  <c r="V262" i="9"/>
  <c r="W262" i="9"/>
  <c r="X262" i="9"/>
  <c r="Y262" i="9"/>
  <c r="Z262" i="9"/>
  <c r="AA262" i="9"/>
  <c r="AB262" i="9"/>
  <c r="AC262" i="9"/>
  <c r="AD262" i="9"/>
  <c r="AE262" i="9"/>
  <c r="AF262" i="9"/>
  <c r="AG262" i="9"/>
  <c r="AH262" i="9"/>
  <c r="AI262" i="9"/>
  <c r="AJ262" i="9"/>
  <c r="AK262" i="9"/>
  <c r="AL262" i="9"/>
  <c r="AM262" i="9"/>
  <c r="AN262" i="9"/>
  <c r="AO262" i="9"/>
  <c r="AP262" i="9"/>
  <c r="AQ262" i="9"/>
  <c r="AR262" i="9"/>
  <c r="AS262" i="9"/>
  <c r="AT262" i="9"/>
  <c r="AU262" i="9"/>
  <c r="AV260" i="9"/>
  <c r="AW260" i="9"/>
  <c r="AX260" i="9"/>
  <c r="AY260" i="9"/>
  <c r="F254" i="9"/>
  <c r="H254" i="9"/>
  <c r="J254" i="9"/>
  <c r="R254" i="9" s="1"/>
  <c r="O254" i="9"/>
  <c r="S254" i="9"/>
  <c r="T254" i="9"/>
  <c r="U254" i="9"/>
  <c r="V254" i="9"/>
  <c r="W254" i="9"/>
  <c r="X254" i="9"/>
  <c r="Y254" i="9"/>
  <c r="Z254" i="9"/>
  <c r="AA254" i="9"/>
  <c r="AB254" i="9"/>
  <c r="AC254" i="9"/>
  <c r="AD254" i="9"/>
  <c r="AE254" i="9"/>
  <c r="AF254" i="9"/>
  <c r="AG254" i="9"/>
  <c r="AH254" i="9"/>
  <c r="AI254" i="9"/>
  <c r="AJ254" i="9"/>
  <c r="AK254" i="9"/>
  <c r="AL254" i="9"/>
  <c r="AM254" i="9"/>
  <c r="AN254" i="9"/>
  <c r="AO254" i="9"/>
  <c r="AP254" i="9"/>
  <c r="AQ254" i="9"/>
  <c r="AR254" i="9"/>
  <c r="AS254" i="9"/>
  <c r="AT254" i="9"/>
  <c r="AU254" i="9"/>
  <c r="F253" i="9"/>
  <c r="H253" i="9"/>
  <c r="J253" i="9"/>
  <c r="R253" i="9" s="1"/>
  <c r="O253" i="9"/>
  <c r="S253" i="9"/>
  <c r="T253" i="9"/>
  <c r="U253" i="9"/>
  <c r="V253" i="9"/>
  <c r="W253" i="9"/>
  <c r="X253" i="9"/>
  <c r="Y253" i="9"/>
  <c r="Z253" i="9"/>
  <c r="AA253" i="9"/>
  <c r="AB253" i="9"/>
  <c r="AC253" i="9"/>
  <c r="AD253" i="9"/>
  <c r="AE253" i="9"/>
  <c r="AF253" i="9"/>
  <c r="AG253" i="9"/>
  <c r="AH253" i="9"/>
  <c r="AI253" i="9"/>
  <c r="AJ253" i="9"/>
  <c r="AK253" i="9"/>
  <c r="AL253" i="9"/>
  <c r="AM253" i="9"/>
  <c r="AN253" i="9"/>
  <c r="AO253" i="9"/>
  <c r="AP253" i="9"/>
  <c r="AQ253" i="9"/>
  <c r="AR253" i="9"/>
  <c r="AS253" i="9"/>
  <c r="AT253" i="9"/>
  <c r="AU253" i="9"/>
  <c r="F252" i="9"/>
  <c r="H252" i="9"/>
  <c r="J252" i="9"/>
  <c r="R252" i="9" s="1"/>
  <c r="O252" i="9"/>
  <c r="S252" i="9"/>
  <c r="T252" i="9"/>
  <c r="U252" i="9"/>
  <c r="V252" i="9"/>
  <c r="W252" i="9"/>
  <c r="X252" i="9"/>
  <c r="Y252" i="9"/>
  <c r="Z252" i="9"/>
  <c r="AA252" i="9"/>
  <c r="AB252" i="9"/>
  <c r="AC252" i="9"/>
  <c r="AD252" i="9"/>
  <c r="AE252" i="9"/>
  <c r="AF252" i="9"/>
  <c r="AG252" i="9"/>
  <c r="AH252" i="9"/>
  <c r="AI252" i="9"/>
  <c r="AJ252" i="9"/>
  <c r="AK252" i="9"/>
  <c r="AL252" i="9"/>
  <c r="AM252" i="9"/>
  <c r="AN252" i="9"/>
  <c r="AO252" i="9"/>
  <c r="AP252" i="9"/>
  <c r="AQ252" i="9"/>
  <c r="AR252" i="9"/>
  <c r="AS252" i="9"/>
  <c r="AT252" i="9"/>
  <c r="AU252" i="9"/>
  <c r="K251" i="9"/>
  <c r="H251" i="9"/>
  <c r="J251" i="9"/>
  <c r="R251" i="9" s="1"/>
  <c r="O251" i="9"/>
  <c r="S251" i="9"/>
  <c r="T251" i="9"/>
  <c r="U251" i="9"/>
  <c r="V251" i="9"/>
  <c r="W251" i="9"/>
  <c r="X251" i="9"/>
  <c r="Y251" i="9"/>
  <c r="Z251" i="9"/>
  <c r="AA251" i="9"/>
  <c r="AB251" i="9"/>
  <c r="AC251" i="9"/>
  <c r="AD251" i="9"/>
  <c r="AE251" i="9"/>
  <c r="AF251" i="9"/>
  <c r="AG251" i="9"/>
  <c r="AH251" i="9"/>
  <c r="AI251" i="9"/>
  <c r="AJ251" i="9"/>
  <c r="AK251" i="9"/>
  <c r="AL251" i="9"/>
  <c r="AM251" i="9"/>
  <c r="AN251" i="9"/>
  <c r="AO251" i="9"/>
  <c r="AP251" i="9"/>
  <c r="AQ251" i="9"/>
  <c r="AR251" i="9"/>
  <c r="AS251" i="9"/>
  <c r="AT251" i="9"/>
  <c r="AU251" i="9"/>
  <c r="F250" i="9"/>
  <c r="H250" i="9"/>
  <c r="J250" i="9"/>
  <c r="R250" i="9" s="1"/>
  <c r="O250" i="9"/>
  <c r="S250" i="9"/>
  <c r="T250" i="9"/>
  <c r="U250" i="9"/>
  <c r="V250" i="9"/>
  <c r="W250" i="9"/>
  <c r="X250" i="9"/>
  <c r="Y250" i="9"/>
  <c r="Z250" i="9"/>
  <c r="AA250" i="9"/>
  <c r="AB250" i="9"/>
  <c r="AC250" i="9"/>
  <c r="AD250" i="9"/>
  <c r="AE250" i="9"/>
  <c r="AF250" i="9"/>
  <c r="AG250" i="9"/>
  <c r="AH250" i="9"/>
  <c r="AI250" i="9"/>
  <c r="AJ250" i="9"/>
  <c r="AK250" i="9"/>
  <c r="AL250" i="9"/>
  <c r="AM250" i="9"/>
  <c r="AN250" i="9"/>
  <c r="AO250" i="9"/>
  <c r="AP250" i="9"/>
  <c r="AQ250" i="9"/>
  <c r="AR250" i="9"/>
  <c r="AS250" i="9"/>
  <c r="AT250" i="9"/>
  <c r="AU250" i="9"/>
  <c r="F249" i="9"/>
  <c r="L249" i="9" s="1"/>
  <c r="H249" i="9"/>
  <c r="J249" i="9"/>
  <c r="O249" i="9"/>
  <c r="R249" i="9"/>
  <c r="S249" i="9"/>
  <c r="T249" i="9"/>
  <c r="U249" i="9"/>
  <c r="V249" i="9"/>
  <c r="W249" i="9"/>
  <c r="X249" i="9"/>
  <c r="Y249" i="9"/>
  <c r="Z249" i="9"/>
  <c r="AA249" i="9"/>
  <c r="AB249" i="9"/>
  <c r="AC249" i="9"/>
  <c r="AD249" i="9"/>
  <c r="AE249" i="9"/>
  <c r="AF249" i="9"/>
  <c r="AG249" i="9"/>
  <c r="AH249" i="9"/>
  <c r="AI249" i="9"/>
  <c r="AJ249" i="9"/>
  <c r="AK249" i="9"/>
  <c r="AL249" i="9"/>
  <c r="AM249" i="9"/>
  <c r="AN249" i="9"/>
  <c r="AO249" i="9"/>
  <c r="AP249" i="9"/>
  <c r="AQ249" i="9"/>
  <c r="AR249" i="9"/>
  <c r="AS249" i="9"/>
  <c r="AT249" i="9"/>
  <c r="AU249" i="9"/>
  <c r="F248" i="9"/>
  <c r="H248" i="9"/>
  <c r="J248" i="9"/>
  <c r="R248" i="9" s="1"/>
  <c r="O248" i="9"/>
  <c r="S248" i="9"/>
  <c r="T248" i="9"/>
  <c r="U248" i="9"/>
  <c r="V248" i="9"/>
  <c r="W248" i="9"/>
  <c r="X248" i="9"/>
  <c r="Y248" i="9"/>
  <c r="Z248" i="9"/>
  <c r="AA248" i="9"/>
  <c r="AB248" i="9"/>
  <c r="AC248" i="9"/>
  <c r="AD248" i="9"/>
  <c r="AE248" i="9"/>
  <c r="AF248" i="9"/>
  <c r="AG248" i="9"/>
  <c r="AH248" i="9"/>
  <c r="AI248" i="9"/>
  <c r="AJ248" i="9"/>
  <c r="AK248" i="9"/>
  <c r="AL248" i="9"/>
  <c r="AM248" i="9"/>
  <c r="AN248" i="9"/>
  <c r="AO248" i="9"/>
  <c r="AP248" i="9"/>
  <c r="AQ248" i="9"/>
  <c r="AR248" i="9"/>
  <c r="AS248" i="9"/>
  <c r="AT248" i="9"/>
  <c r="AU248" i="9"/>
  <c r="F247" i="9"/>
  <c r="H247" i="9"/>
  <c r="J247" i="9"/>
  <c r="R247" i="9" s="1"/>
  <c r="O247" i="9"/>
  <c r="S247" i="9"/>
  <c r="T247" i="9"/>
  <c r="U247" i="9"/>
  <c r="V247" i="9"/>
  <c r="W247" i="9"/>
  <c r="X247" i="9"/>
  <c r="Y247" i="9"/>
  <c r="Z247" i="9"/>
  <c r="AA247" i="9"/>
  <c r="AB247" i="9"/>
  <c r="AC247" i="9"/>
  <c r="AD247" i="9"/>
  <c r="AE247" i="9"/>
  <c r="AF247" i="9"/>
  <c r="AG247" i="9"/>
  <c r="AH247" i="9"/>
  <c r="AI247" i="9"/>
  <c r="AJ247" i="9"/>
  <c r="AK247" i="9"/>
  <c r="AL247" i="9"/>
  <c r="AM247" i="9"/>
  <c r="AN247" i="9"/>
  <c r="AO247" i="9"/>
  <c r="AP247" i="9"/>
  <c r="AQ247" i="9"/>
  <c r="AR247" i="9"/>
  <c r="AS247" i="9"/>
  <c r="AT247" i="9"/>
  <c r="AU247" i="9"/>
  <c r="F246" i="9"/>
  <c r="H246" i="9"/>
  <c r="J246" i="9"/>
  <c r="O246" i="9"/>
  <c r="S246" i="9"/>
  <c r="T246" i="9"/>
  <c r="U246" i="9"/>
  <c r="V246" i="9"/>
  <c r="W246" i="9"/>
  <c r="X246" i="9"/>
  <c r="Y246" i="9"/>
  <c r="Z246" i="9"/>
  <c r="AA246" i="9"/>
  <c r="AB246" i="9"/>
  <c r="AC246" i="9"/>
  <c r="AD246" i="9"/>
  <c r="AE246" i="9"/>
  <c r="AF246" i="9"/>
  <c r="AG246" i="9"/>
  <c r="AH246" i="9"/>
  <c r="AI246" i="9"/>
  <c r="AJ246" i="9"/>
  <c r="AK246" i="9"/>
  <c r="AL246" i="9"/>
  <c r="AM246" i="9"/>
  <c r="AN246" i="9"/>
  <c r="AO246" i="9"/>
  <c r="AP246" i="9"/>
  <c r="AQ246" i="9"/>
  <c r="AR246" i="9"/>
  <c r="AS246" i="9"/>
  <c r="AT246" i="9"/>
  <c r="AU246" i="9"/>
  <c r="AV244" i="9"/>
  <c r="AW244" i="9"/>
  <c r="AX244" i="9"/>
  <c r="AY244" i="9"/>
  <c r="F230" i="9"/>
  <c r="F244" i="9" s="1"/>
  <c r="H230" i="9"/>
  <c r="H244" i="9" s="1"/>
  <c r="F35" i="10" s="1"/>
  <c r="G35" i="10" s="1"/>
  <c r="J230" i="9"/>
  <c r="R230" i="9" s="1"/>
  <c r="R244" i="9" s="1"/>
  <c r="Q35" i="10" s="1"/>
  <c r="O230" i="9"/>
  <c r="S230" i="9"/>
  <c r="S244" i="9" s="1"/>
  <c r="R35" i="10" s="1"/>
  <c r="T230" i="9"/>
  <c r="T244" i="9" s="1"/>
  <c r="S35" i="10" s="1"/>
  <c r="U230" i="9"/>
  <c r="U244" i="9" s="1"/>
  <c r="T35" i="10" s="1"/>
  <c r="V230" i="9"/>
  <c r="V244" i="9" s="1"/>
  <c r="U35" i="10" s="1"/>
  <c r="W230" i="9"/>
  <c r="W244" i="9" s="1"/>
  <c r="V35" i="10" s="1"/>
  <c r="X230" i="9"/>
  <c r="X244" i="9" s="1"/>
  <c r="W35" i="10" s="1"/>
  <c r="Y230" i="9"/>
  <c r="Y244" i="9" s="1"/>
  <c r="X35" i="10" s="1"/>
  <c r="Z230" i="9"/>
  <c r="Z244" i="9" s="1"/>
  <c r="Y35" i="10" s="1"/>
  <c r="AA230" i="9"/>
  <c r="AA244" i="9" s="1"/>
  <c r="Z35" i="10" s="1"/>
  <c r="AB230" i="9"/>
  <c r="AB244" i="9" s="1"/>
  <c r="AA35" i="10" s="1"/>
  <c r="AC230" i="9"/>
  <c r="AC244" i="9" s="1"/>
  <c r="AB35" i="10" s="1"/>
  <c r="AD230" i="9"/>
  <c r="AD244" i="9" s="1"/>
  <c r="AC35" i="10" s="1"/>
  <c r="AE230" i="9"/>
  <c r="AE244" i="9" s="1"/>
  <c r="AD35" i="10" s="1"/>
  <c r="AF230" i="9"/>
  <c r="AF244" i="9" s="1"/>
  <c r="AE35" i="10" s="1"/>
  <c r="AG230" i="9"/>
  <c r="AG244" i="9" s="1"/>
  <c r="AF35" i="10" s="1"/>
  <c r="AH230" i="9"/>
  <c r="AH244" i="9" s="1"/>
  <c r="AG35" i="10" s="1"/>
  <c r="AI230" i="9"/>
  <c r="AI244" i="9" s="1"/>
  <c r="AH35" i="10" s="1"/>
  <c r="AJ230" i="9"/>
  <c r="AJ244" i="9" s="1"/>
  <c r="AI35" i="10" s="1"/>
  <c r="AK230" i="9"/>
  <c r="AK244" i="9" s="1"/>
  <c r="AJ35" i="10" s="1"/>
  <c r="AL230" i="9"/>
  <c r="AL244" i="9" s="1"/>
  <c r="AK35" i="10" s="1"/>
  <c r="AM230" i="9"/>
  <c r="AM244" i="9" s="1"/>
  <c r="AL35" i="10" s="1"/>
  <c r="AN230" i="9"/>
  <c r="AN244" i="9" s="1"/>
  <c r="AM35" i="10" s="1"/>
  <c r="AO230" i="9"/>
  <c r="AO244" i="9" s="1"/>
  <c r="AN35" i="10" s="1"/>
  <c r="AP230" i="9"/>
  <c r="AP244" i="9" s="1"/>
  <c r="AO35" i="10" s="1"/>
  <c r="AQ230" i="9"/>
  <c r="AQ244" i="9" s="1"/>
  <c r="AP35" i="10" s="1"/>
  <c r="AR230" i="9"/>
  <c r="AR244" i="9" s="1"/>
  <c r="AQ35" i="10" s="1"/>
  <c r="AS230" i="9"/>
  <c r="AS244" i="9" s="1"/>
  <c r="AR35" i="10" s="1"/>
  <c r="AT230" i="9"/>
  <c r="AT244" i="9" s="1"/>
  <c r="AS35" i="10" s="1"/>
  <c r="AU230" i="9"/>
  <c r="AU244" i="9" s="1"/>
  <c r="AT35" i="10" s="1"/>
  <c r="AV228" i="9"/>
  <c r="AW228" i="9"/>
  <c r="AX228" i="9"/>
  <c r="AY228" i="9"/>
  <c r="F221" i="9"/>
  <c r="H221" i="9"/>
  <c r="J221" i="9"/>
  <c r="R221" i="9" s="1"/>
  <c r="O221" i="9"/>
  <c r="S221" i="9"/>
  <c r="T221" i="9"/>
  <c r="U221" i="9"/>
  <c r="V221" i="9"/>
  <c r="W221" i="9"/>
  <c r="X221" i="9"/>
  <c r="Y221" i="9"/>
  <c r="Z221" i="9"/>
  <c r="AA221" i="9"/>
  <c r="AB221" i="9"/>
  <c r="AC221" i="9"/>
  <c r="AD221" i="9"/>
  <c r="AE221" i="9"/>
  <c r="AF221" i="9"/>
  <c r="AG221" i="9"/>
  <c r="AH221" i="9"/>
  <c r="AI221" i="9"/>
  <c r="AJ221" i="9"/>
  <c r="AK221" i="9"/>
  <c r="AL221" i="9"/>
  <c r="AM221" i="9"/>
  <c r="AN221" i="9"/>
  <c r="AO221" i="9"/>
  <c r="AP221" i="9"/>
  <c r="AQ221" i="9"/>
  <c r="AR221" i="9"/>
  <c r="AS221" i="9"/>
  <c r="AT221" i="9"/>
  <c r="AU221" i="9"/>
  <c r="F220" i="9"/>
  <c r="H220" i="9"/>
  <c r="J220" i="9"/>
  <c r="R220" i="9" s="1"/>
  <c r="O220" i="9"/>
  <c r="S220" i="9"/>
  <c r="T220" i="9"/>
  <c r="U220" i="9"/>
  <c r="V220" i="9"/>
  <c r="W220" i="9"/>
  <c r="X220" i="9"/>
  <c r="Y220" i="9"/>
  <c r="Z220" i="9"/>
  <c r="AA220" i="9"/>
  <c r="AB220" i="9"/>
  <c r="AC220" i="9"/>
  <c r="AD220" i="9"/>
  <c r="AE220" i="9"/>
  <c r="AF220" i="9"/>
  <c r="AG220" i="9"/>
  <c r="AH220" i="9"/>
  <c r="AI220" i="9"/>
  <c r="AJ220" i="9"/>
  <c r="AK220" i="9"/>
  <c r="AL220" i="9"/>
  <c r="AM220" i="9"/>
  <c r="AN220" i="9"/>
  <c r="AO220" i="9"/>
  <c r="AP220" i="9"/>
  <c r="AQ220" i="9"/>
  <c r="AR220" i="9"/>
  <c r="AS220" i="9"/>
  <c r="AT220" i="9"/>
  <c r="AU220" i="9"/>
  <c r="F219" i="9"/>
  <c r="H219" i="9"/>
  <c r="J219" i="9"/>
  <c r="R219" i="9" s="1"/>
  <c r="O219" i="9"/>
  <c r="S219" i="9"/>
  <c r="T219" i="9"/>
  <c r="U219" i="9"/>
  <c r="V219" i="9"/>
  <c r="W219" i="9"/>
  <c r="X219" i="9"/>
  <c r="Y219" i="9"/>
  <c r="Z219" i="9"/>
  <c r="AA219" i="9"/>
  <c r="AB219" i="9"/>
  <c r="AC219" i="9"/>
  <c r="AD219" i="9"/>
  <c r="AE219" i="9"/>
  <c r="AF219" i="9"/>
  <c r="AG219" i="9"/>
  <c r="AH219" i="9"/>
  <c r="AI219" i="9"/>
  <c r="AJ219" i="9"/>
  <c r="AK219" i="9"/>
  <c r="AL219" i="9"/>
  <c r="AM219" i="9"/>
  <c r="AN219" i="9"/>
  <c r="AO219" i="9"/>
  <c r="AP219" i="9"/>
  <c r="AQ219" i="9"/>
  <c r="AR219" i="9"/>
  <c r="AS219" i="9"/>
  <c r="AT219" i="9"/>
  <c r="AU219" i="9"/>
  <c r="F218" i="9"/>
  <c r="H218" i="9"/>
  <c r="J218" i="9"/>
  <c r="R218" i="9" s="1"/>
  <c r="O218" i="9"/>
  <c r="S218" i="9"/>
  <c r="T218" i="9"/>
  <c r="U218" i="9"/>
  <c r="V218" i="9"/>
  <c r="W218" i="9"/>
  <c r="X218" i="9"/>
  <c r="Y218" i="9"/>
  <c r="Z218" i="9"/>
  <c r="AA218" i="9"/>
  <c r="AB218" i="9"/>
  <c r="AC218" i="9"/>
  <c r="AD218" i="9"/>
  <c r="AE218" i="9"/>
  <c r="AF218" i="9"/>
  <c r="AG218" i="9"/>
  <c r="AH218" i="9"/>
  <c r="AI218" i="9"/>
  <c r="AJ218" i="9"/>
  <c r="AK218" i="9"/>
  <c r="AL218" i="9"/>
  <c r="AM218" i="9"/>
  <c r="AN218" i="9"/>
  <c r="AO218" i="9"/>
  <c r="AP218" i="9"/>
  <c r="AQ218" i="9"/>
  <c r="AR218" i="9"/>
  <c r="AS218" i="9"/>
  <c r="AT218" i="9"/>
  <c r="AU218" i="9"/>
  <c r="F217" i="9"/>
  <c r="H217" i="9"/>
  <c r="J217" i="9"/>
  <c r="R217" i="9" s="1"/>
  <c r="O217" i="9"/>
  <c r="S217" i="9"/>
  <c r="T217" i="9"/>
  <c r="U217" i="9"/>
  <c r="V217" i="9"/>
  <c r="W217" i="9"/>
  <c r="X217" i="9"/>
  <c r="Y217" i="9"/>
  <c r="Z217" i="9"/>
  <c r="AA217" i="9"/>
  <c r="AB217" i="9"/>
  <c r="AC217" i="9"/>
  <c r="AD217" i="9"/>
  <c r="AE217" i="9"/>
  <c r="AF217" i="9"/>
  <c r="AG217" i="9"/>
  <c r="AH217" i="9"/>
  <c r="AI217" i="9"/>
  <c r="AJ217" i="9"/>
  <c r="AK217" i="9"/>
  <c r="AL217" i="9"/>
  <c r="AM217" i="9"/>
  <c r="AN217" i="9"/>
  <c r="AO217" i="9"/>
  <c r="AP217" i="9"/>
  <c r="AQ217" i="9"/>
  <c r="AR217" i="9"/>
  <c r="AS217" i="9"/>
  <c r="AT217" i="9"/>
  <c r="AU217" i="9"/>
  <c r="F216" i="9"/>
  <c r="H216" i="9"/>
  <c r="J216" i="9"/>
  <c r="R216" i="9" s="1"/>
  <c r="O216" i="9"/>
  <c r="S216" i="9"/>
  <c r="T216" i="9"/>
  <c r="U216" i="9"/>
  <c r="V216" i="9"/>
  <c r="W216" i="9"/>
  <c r="X216" i="9"/>
  <c r="Y216" i="9"/>
  <c r="Z216" i="9"/>
  <c r="AA216" i="9"/>
  <c r="AB216" i="9"/>
  <c r="AC216" i="9"/>
  <c r="AD216" i="9"/>
  <c r="AE216" i="9"/>
  <c r="AF216" i="9"/>
  <c r="AG216" i="9"/>
  <c r="AH216" i="9"/>
  <c r="AI216" i="9"/>
  <c r="AJ216" i="9"/>
  <c r="AK216" i="9"/>
  <c r="AL216" i="9"/>
  <c r="AM216" i="9"/>
  <c r="AN216" i="9"/>
  <c r="AO216" i="9"/>
  <c r="AP216" i="9"/>
  <c r="AQ216" i="9"/>
  <c r="AR216" i="9"/>
  <c r="AS216" i="9"/>
  <c r="AT216" i="9"/>
  <c r="AU216" i="9"/>
  <c r="F215" i="9"/>
  <c r="H215" i="9"/>
  <c r="J215" i="9"/>
  <c r="R215" i="9" s="1"/>
  <c r="O215" i="9"/>
  <c r="S215" i="9"/>
  <c r="T215" i="9"/>
  <c r="U215" i="9"/>
  <c r="V215" i="9"/>
  <c r="W215" i="9"/>
  <c r="X215" i="9"/>
  <c r="Y215" i="9"/>
  <c r="Z215" i="9"/>
  <c r="AA215" i="9"/>
  <c r="AB215" i="9"/>
  <c r="AC215" i="9"/>
  <c r="AD215" i="9"/>
  <c r="AE215" i="9"/>
  <c r="AF215" i="9"/>
  <c r="AG215" i="9"/>
  <c r="AH215" i="9"/>
  <c r="AI215" i="9"/>
  <c r="AJ215" i="9"/>
  <c r="AK215" i="9"/>
  <c r="AL215" i="9"/>
  <c r="AM215" i="9"/>
  <c r="AN215" i="9"/>
  <c r="AO215" i="9"/>
  <c r="AP215" i="9"/>
  <c r="AQ215" i="9"/>
  <c r="AR215" i="9"/>
  <c r="AS215" i="9"/>
  <c r="AT215" i="9"/>
  <c r="AU215" i="9"/>
  <c r="F214" i="9"/>
  <c r="H214" i="9"/>
  <c r="J214" i="9"/>
  <c r="R214" i="9" s="1"/>
  <c r="O214" i="9"/>
  <c r="S214" i="9"/>
  <c r="T214" i="9"/>
  <c r="U214" i="9"/>
  <c r="V214" i="9"/>
  <c r="W214" i="9"/>
  <c r="X214" i="9"/>
  <c r="Y214" i="9"/>
  <c r="Z214" i="9"/>
  <c r="AA214" i="9"/>
  <c r="AB214" i="9"/>
  <c r="AC214" i="9"/>
  <c r="AD214" i="9"/>
  <c r="AE214" i="9"/>
  <c r="AF214" i="9"/>
  <c r="AG214" i="9"/>
  <c r="AH214" i="9"/>
  <c r="AI214" i="9"/>
  <c r="AJ214" i="9"/>
  <c r="AK214" i="9"/>
  <c r="AL214" i="9"/>
  <c r="AM214" i="9"/>
  <c r="AN214" i="9"/>
  <c r="AO214" i="9"/>
  <c r="AP214" i="9"/>
  <c r="AQ214" i="9"/>
  <c r="AR214" i="9"/>
  <c r="AS214" i="9"/>
  <c r="AT214" i="9"/>
  <c r="AU214" i="9"/>
  <c r="AV212" i="9"/>
  <c r="AW212" i="9"/>
  <c r="AX212" i="9"/>
  <c r="AY212" i="9"/>
  <c r="F198" i="9"/>
  <c r="F212" i="9" s="1"/>
  <c r="D33" i="10" s="1"/>
  <c r="H198" i="9"/>
  <c r="H212" i="9" s="1"/>
  <c r="F33" i="10" s="1"/>
  <c r="G33" i="10" s="1"/>
  <c r="J198" i="9"/>
  <c r="R198" i="9" s="1"/>
  <c r="R212" i="9" s="1"/>
  <c r="Q33" i="10" s="1"/>
  <c r="O198" i="9"/>
  <c r="S198" i="9"/>
  <c r="S212" i="9" s="1"/>
  <c r="R33" i="10" s="1"/>
  <c r="T198" i="9"/>
  <c r="T212" i="9" s="1"/>
  <c r="S33" i="10" s="1"/>
  <c r="U198" i="9"/>
  <c r="U212" i="9" s="1"/>
  <c r="T33" i="10" s="1"/>
  <c r="V198" i="9"/>
  <c r="V212" i="9" s="1"/>
  <c r="U33" i="10" s="1"/>
  <c r="W198" i="9"/>
  <c r="W212" i="9" s="1"/>
  <c r="V33" i="10" s="1"/>
  <c r="X198" i="9"/>
  <c r="X212" i="9" s="1"/>
  <c r="W33" i="10" s="1"/>
  <c r="Y198" i="9"/>
  <c r="Y212" i="9" s="1"/>
  <c r="X33" i="10" s="1"/>
  <c r="Z198" i="9"/>
  <c r="Z212" i="9" s="1"/>
  <c r="Y33" i="10" s="1"/>
  <c r="AA198" i="9"/>
  <c r="AA212" i="9" s="1"/>
  <c r="Z33" i="10" s="1"/>
  <c r="AB198" i="9"/>
  <c r="AB212" i="9" s="1"/>
  <c r="AA33" i="10" s="1"/>
  <c r="AC198" i="9"/>
  <c r="AC212" i="9" s="1"/>
  <c r="AB33" i="10" s="1"/>
  <c r="AD198" i="9"/>
  <c r="AD212" i="9" s="1"/>
  <c r="AC33" i="10" s="1"/>
  <c r="AE198" i="9"/>
  <c r="AE212" i="9" s="1"/>
  <c r="AD33" i="10" s="1"/>
  <c r="AF198" i="9"/>
  <c r="AF212" i="9" s="1"/>
  <c r="AE33" i="10" s="1"/>
  <c r="AG198" i="9"/>
  <c r="AG212" i="9" s="1"/>
  <c r="AF33" i="10" s="1"/>
  <c r="AH198" i="9"/>
  <c r="AH212" i="9" s="1"/>
  <c r="AG33" i="10" s="1"/>
  <c r="AI198" i="9"/>
  <c r="AI212" i="9" s="1"/>
  <c r="AH33" i="10" s="1"/>
  <c r="AJ198" i="9"/>
  <c r="AJ212" i="9" s="1"/>
  <c r="AI33" i="10" s="1"/>
  <c r="AK198" i="9"/>
  <c r="AK212" i="9" s="1"/>
  <c r="AJ33" i="10" s="1"/>
  <c r="AL198" i="9"/>
  <c r="AL212" i="9" s="1"/>
  <c r="AK33" i="10" s="1"/>
  <c r="AM198" i="9"/>
  <c r="AM212" i="9" s="1"/>
  <c r="AL33" i="10" s="1"/>
  <c r="AN198" i="9"/>
  <c r="AN212" i="9" s="1"/>
  <c r="AM33" i="10" s="1"/>
  <c r="AO198" i="9"/>
  <c r="AO212" i="9" s="1"/>
  <c r="AN33" i="10" s="1"/>
  <c r="AP198" i="9"/>
  <c r="AP212" i="9" s="1"/>
  <c r="AO33" i="10" s="1"/>
  <c r="AQ198" i="9"/>
  <c r="AQ212" i="9" s="1"/>
  <c r="AP33" i="10" s="1"/>
  <c r="AR198" i="9"/>
  <c r="AR212" i="9" s="1"/>
  <c r="AQ33" i="10" s="1"/>
  <c r="AS198" i="9"/>
  <c r="AS212" i="9" s="1"/>
  <c r="AR33" i="10" s="1"/>
  <c r="AT198" i="9"/>
  <c r="AT212" i="9" s="1"/>
  <c r="AS33" i="10" s="1"/>
  <c r="AU198" i="9"/>
  <c r="AU212" i="9" s="1"/>
  <c r="AT33" i="10" s="1"/>
  <c r="AV196" i="9"/>
  <c r="AW196" i="9"/>
  <c r="AX196" i="9"/>
  <c r="AY196" i="9"/>
  <c r="F188" i="9"/>
  <c r="H188" i="9"/>
  <c r="J188" i="9"/>
  <c r="R188" i="9" s="1"/>
  <c r="O188" i="9"/>
  <c r="S188" i="9"/>
  <c r="T188" i="9"/>
  <c r="U188" i="9"/>
  <c r="V188" i="9"/>
  <c r="W188" i="9"/>
  <c r="X188" i="9"/>
  <c r="Y188" i="9"/>
  <c r="Z188" i="9"/>
  <c r="AA188" i="9"/>
  <c r="AB188" i="9"/>
  <c r="AC188" i="9"/>
  <c r="AD188" i="9"/>
  <c r="AE188" i="9"/>
  <c r="AF188" i="9"/>
  <c r="AG188" i="9"/>
  <c r="AH188" i="9"/>
  <c r="AI188" i="9"/>
  <c r="AJ188" i="9"/>
  <c r="AK188" i="9"/>
  <c r="AL188" i="9"/>
  <c r="AM188" i="9"/>
  <c r="AN188" i="9"/>
  <c r="AO188" i="9"/>
  <c r="AP188" i="9"/>
  <c r="AQ188" i="9"/>
  <c r="AR188" i="9"/>
  <c r="AS188" i="9"/>
  <c r="AT188" i="9"/>
  <c r="AU188" i="9"/>
  <c r="F187" i="9"/>
  <c r="H187" i="9"/>
  <c r="J187" i="9"/>
  <c r="R187" i="9" s="1"/>
  <c r="O187" i="9"/>
  <c r="S187" i="9"/>
  <c r="T187" i="9"/>
  <c r="U187" i="9"/>
  <c r="V187" i="9"/>
  <c r="W187" i="9"/>
  <c r="X187" i="9"/>
  <c r="Y187" i="9"/>
  <c r="Z187" i="9"/>
  <c r="AA187" i="9"/>
  <c r="AB187" i="9"/>
  <c r="AC187" i="9"/>
  <c r="AD187" i="9"/>
  <c r="AE187" i="9"/>
  <c r="AF187" i="9"/>
  <c r="AG187" i="9"/>
  <c r="AH187" i="9"/>
  <c r="AI187" i="9"/>
  <c r="AJ187" i="9"/>
  <c r="AK187" i="9"/>
  <c r="AL187" i="9"/>
  <c r="AM187" i="9"/>
  <c r="AN187" i="9"/>
  <c r="AO187" i="9"/>
  <c r="AP187" i="9"/>
  <c r="AQ187" i="9"/>
  <c r="AR187" i="9"/>
  <c r="AS187" i="9"/>
  <c r="AT187" i="9"/>
  <c r="AU187" i="9"/>
  <c r="F186" i="9"/>
  <c r="H186" i="9"/>
  <c r="J186" i="9"/>
  <c r="R186" i="9" s="1"/>
  <c r="O186" i="9"/>
  <c r="S186" i="9"/>
  <c r="T186" i="9"/>
  <c r="U186" i="9"/>
  <c r="V186" i="9"/>
  <c r="W186" i="9"/>
  <c r="X186" i="9"/>
  <c r="Y186" i="9"/>
  <c r="Z186" i="9"/>
  <c r="AA186" i="9"/>
  <c r="AB186" i="9"/>
  <c r="AC186" i="9"/>
  <c r="AD186" i="9"/>
  <c r="AE186" i="9"/>
  <c r="AF186" i="9"/>
  <c r="AG186" i="9"/>
  <c r="AH186" i="9"/>
  <c r="AI186" i="9"/>
  <c r="AJ186" i="9"/>
  <c r="AK186" i="9"/>
  <c r="AL186" i="9"/>
  <c r="AM186" i="9"/>
  <c r="AN186" i="9"/>
  <c r="AO186" i="9"/>
  <c r="AP186" i="9"/>
  <c r="AQ186" i="9"/>
  <c r="AR186" i="9"/>
  <c r="AS186" i="9"/>
  <c r="AT186" i="9"/>
  <c r="AU186" i="9"/>
  <c r="F185" i="9"/>
  <c r="H185" i="9"/>
  <c r="J185" i="9"/>
  <c r="R185" i="9" s="1"/>
  <c r="O185" i="9"/>
  <c r="S185" i="9"/>
  <c r="T185" i="9"/>
  <c r="U185" i="9"/>
  <c r="V185" i="9"/>
  <c r="W185" i="9"/>
  <c r="X185" i="9"/>
  <c r="Y185" i="9"/>
  <c r="Z185" i="9"/>
  <c r="AA185" i="9"/>
  <c r="AB185" i="9"/>
  <c r="AC185" i="9"/>
  <c r="AD185" i="9"/>
  <c r="AE185" i="9"/>
  <c r="AF185" i="9"/>
  <c r="AG185" i="9"/>
  <c r="AH185" i="9"/>
  <c r="AI185" i="9"/>
  <c r="AJ185" i="9"/>
  <c r="AK185" i="9"/>
  <c r="AL185" i="9"/>
  <c r="AM185" i="9"/>
  <c r="AN185" i="9"/>
  <c r="AO185" i="9"/>
  <c r="AP185" i="9"/>
  <c r="AQ185" i="9"/>
  <c r="AR185" i="9"/>
  <c r="AS185" i="9"/>
  <c r="AT185" i="9"/>
  <c r="AU185" i="9"/>
  <c r="F184" i="9"/>
  <c r="H184" i="9"/>
  <c r="J184" i="9"/>
  <c r="R184" i="9" s="1"/>
  <c r="O184" i="9"/>
  <c r="S184" i="9"/>
  <c r="T184" i="9"/>
  <c r="U184" i="9"/>
  <c r="V184" i="9"/>
  <c r="W184" i="9"/>
  <c r="X184" i="9"/>
  <c r="Y184" i="9"/>
  <c r="Z184" i="9"/>
  <c r="AA184" i="9"/>
  <c r="AB184" i="9"/>
  <c r="AC184" i="9"/>
  <c r="AD184" i="9"/>
  <c r="AE184" i="9"/>
  <c r="AF184" i="9"/>
  <c r="AG184" i="9"/>
  <c r="AH184" i="9"/>
  <c r="AI184" i="9"/>
  <c r="AJ184" i="9"/>
  <c r="AK184" i="9"/>
  <c r="AL184" i="9"/>
  <c r="AM184" i="9"/>
  <c r="AN184" i="9"/>
  <c r="AO184" i="9"/>
  <c r="AP184" i="9"/>
  <c r="AQ184" i="9"/>
  <c r="AR184" i="9"/>
  <c r="AS184" i="9"/>
  <c r="AT184" i="9"/>
  <c r="AU184" i="9"/>
  <c r="F183" i="9"/>
  <c r="H183" i="9"/>
  <c r="J183" i="9"/>
  <c r="R183" i="9" s="1"/>
  <c r="O183" i="9"/>
  <c r="S183" i="9"/>
  <c r="T183" i="9"/>
  <c r="U183" i="9"/>
  <c r="V183" i="9"/>
  <c r="W183" i="9"/>
  <c r="X183" i="9"/>
  <c r="Y183" i="9"/>
  <c r="Z183" i="9"/>
  <c r="AA183" i="9"/>
  <c r="AB183" i="9"/>
  <c r="AC183" i="9"/>
  <c r="AD183" i="9"/>
  <c r="AE183" i="9"/>
  <c r="AF183" i="9"/>
  <c r="AG183" i="9"/>
  <c r="AH183" i="9"/>
  <c r="AI183" i="9"/>
  <c r="AJ183" i="9"/>
  <c r="AK183" i="9"/>
  <c r="AL183" i="9"/>
  <c r="AM183" i="9"/>
  <c r="AN183" i="9"/>
  <c r="AO183" i="9"/>
  <c r="AP183" i="9"/>
  <c r="AQ183" i="9"/>
  <c r="AR183" i="9"/>
  <c r="AS183" i="9"/>
  <c r="AT183" i="9"/>
  <c r="AU183" i="9"/>
  <c r="F182" i="9"/>
  <c r="H182" i="9"/>
  <c r="J182" i="9"/>
  <c r="R182" i="9" s="1"/>
  <c r="O182" i="9"/>
  <c r="S182" i="9"/>
  <c r="T182" i="9"/>
  <c r="U182" i="9"/>
  <c r="V182" i="9"/>
  <c r="W182" i="9"/>
  <c r="X182" i="9"/>
  <c r="Y182" i="9"/>
  <c r="Z182" i="9"/>
  <c r="AA182" i="9"/>
  <c r="AB182" i="9"/>
  <c r="AC182" i="9"/>
  <c r="AD182" i="9"/>
  <c r="AE182" i="9"/>
  <c r="AF182" i="9"/>
  <c r="AG182" i="9"/>
  <c r="AH182" i="9"/>
  <c r="AI182" i="9"/>
  <c r="AJ182" i="9"/>
  <c r="AK182" i="9"/>
  <c r="AL182" i="9"/>
  <c r="AM182" i="9"/>
  <c r="AN182" i="9"/>
  <c r="AO182" i="9"/>
  <c r="AP182" i="9"/>
  <c r="AQ182" i="9"/>
  <c r="AR182" i="9"/>
  <c r="AS182" i="9"/>
  <c r="AT182" i="9"/>
  <c r="AU182" i="9"/>
  <c r="AV180" i="9"/>
  <c r="AW180" i="9"/>
  <c r="AX180" i="9"/>
  <c r="AY180" i="9"/>
  <c r="F167" i="9"/>
  <c r="H167" i="9"/>
  <c r="J167" i="9"/>
  <c r="R167" i="9" s="1"/>
  <c r="O167" i="9"/>
  <c r="S167" i="9"/>
  <c r="T167" i="9"/>
  <c r="U167" i="9"/>
  <c r="V167" i="9"/>
  <c r="W167" i="9"/>
  <c r="X167" i="9"/>
  <c r="Y167" i="9"/>
  <c r="Z167" i="9"/>
  <c r="AA167" i="9"/>
  <c r="AB167" i="9"/>
  <c r="AC167" i="9"/>
  <c r="AD167" i="9"/>
  <c r="AE167" i="9"/>
  <c r="AF167" i="9"/>
  <c r="AG167" i="9"/>
  <c r="AH167" i="9"/>
  <c r="AI167" i="9"/>
  <c r="AJ167" i="9"/>
  <c r="AK167" i="9"/>
  <c r="AL167" i="9"/>
  <c r="AM167" i="9"/>
  <c r="AN167" i="9"/>
  <c r="AO167" i="9"/>
  <c r="AP167" i="9"/>
  <c r="AQ167" i="9"/>
  <c r="AR167" i="9"/>
  <c r="AS167" i="9"/>
  <c r="AT167" i="9"/>
  <c r="AU167" i="9"/>
  <c r="F166" i="9"/>
  <c r="H166" i="9"/>
  <c r="H180" i="9" s="1"/>
  <c r="F31" i="10" s="1"/>
  <c r="G31" i="10" s="1"/>
  <c r="J166" i="9"/>
  <c r="R166" i="9" s="1"/>
  <c r="R180" i="9" s="1"/>
  <c r="Q31" i="10" s="1"/>
  <c r="O166" i="9"/>
  <c r="S166" i="9"/>
  <c r="T166" i="9"/>
  <c r="U166" i="9"/>
  <c r="V166" i="9"/>
  <c r="W166" i="9"/>
  <c r="X166" i="9"/>
  <c r="Y166" i="9"/>
  <c r="Z166" i="9"/>
  <c r="AA166" i="9"/>
  <c r="AB166" i="9"/>
  <c r="AC166" i="9"/>
  <c r="AD166" i="9"/>
  <c r="AE166" i="9"/>
  <c r="AF166" i="9"/>
  <c r="AG166" i="9"/>
  <c r="AH166" i="9"/>
  <c r="AI166" i="9"/>
  <c r="AJ166" i="9"/>
  <c r="AK166" i="9"/>
  <c r="AL166" i="9"/>
  <c r="AM166" i="9"/>
  <c r="AN166" i="9"/>
  <c r="AO166" i="9"/>
  <c r="AP166" i="9"/>
  <c r="AQ166" i="9"/>
  <c r="AR166" i="9"/>
  <c r="AS166" i="9"/>
  <c r="AT166" i="9"/>
  <c r="AU166" i="9"/>
  <c r="AV164" i="9"/>
  <c r="AW164" i="9"/>
  <c r="AX164" i="9"/>
  <c r="AY164" i="9"/>
  <c r="F151" i="9"/>
  <c r="H151" i="9"/>
  <c r="J151" i="9"/>
  <c r="R151" i="9" s="1"/>
  <c r="O151" i="9"/>
  <c r="S151" i="9"/>
  <c r="T151" i="9"/>
  <c r="U151" i="9"/>
  <c r="V151" i="9"/>
  <c r="W151" i="9"/>
  <c r="X151" i="9"/>
  <c r="Y151" i="9"/>
  <c r="Z151" i="9"/>
  <c r="AA151" i="9"/>
  <c r="AB151" i="9"/>
  <c r="AC151" i="9"/>
  <c r="AD151" i="9"/>
  <c r="AE151" i="9"/>
  <c r="AF151" i="9"/>
  <c r="AG151" i="9"/>
  <c r="AH151" i="9"/>
  <c r="AI151" i="9"/>
  <c r="AJ151" i="9"/>
  <c r="AK151" i="9"/>
  <c r="AL151" i="9"/>
  <c r="AM151" i="9"/>
  <c r="AN151" i="9"/>
  <c r="AO151" i="9"/>
  <c r="AP151" i="9"/>
  <c r="AQ151" i="9"/>
  <c r="AR151" i="9"/>
  <c r="AS151" i="9"/>
  <c r="AT151" i="9"/>
  <c r="AU151" i="9"/>
  <c r="F150" i="9"/>
  <c r="H150" i="9"/>
  <c r="J150" i="9"/>
  <c r="R150" i="9" s="1"/>
  <c r="O150" i="9"/>
  <c r="S150" i="9"/>
  <c r="T150" i="9"/>
  <c r="U150" i="9"/>
  <c r="V150" i="9"/>
  <c r="W150" i="9"/>
  <c r="X150" i="9"/>
  <c r="Y150" i="9"/>
  <c r="Z150" i="9"/>
  <c r="AA150" i="9"/>
  <c r="AB150" i="9"/>
  <c r="AC150" i="9"/>
  <c r="AD150" i="9"/>
  <c r="AE150" i="9"/>
  <c r="AF150" i="9"/>
  <c r="AG150" i="9"/>
  <c r="AH150" i="9"/>
  <c r="AI150" i="9"/>
  <c r="AJ150" i="9"/>
  <c r="AK150" i="9"/>
  <c r="AL150" i="9"/>
  <c r="AM150" i="9"/>
  <c r="AN150" i="9"/>
  <c r="AO150" i="9"/>
  <c r="AP150" i="9"/>
  <c r="AQ150" i="9"/>
  <c r="AR150" i="9"/>
  <c r="AS150" i="9"/>
  <c r="AT150" i="9"/>
  <c r="AU150" i="9"/>
  <c r="F149" i="9"/>
  <c r="H149" i="9"/>
  <c r="J149" i="9"/>
  <c r="R149" i="9" s="1"/>
  <c r="O149" i="9"/>
  <c r="S149" i="9"/>
  <c r="T149" i="9"/>
  <c r="U149" i="9"/>
  <c r="V149" i="9"/>
  <c r="W149" i="9"/>
  <c r="X149" i="9"/>
  <c r="Y149" i="9"/>
  <c r="Z149" i="9"/>
  <c r="AA149" i="9"/>
  <c r="AB149" i="9"/>
  <c r="AC149" i="9"/>
  <c r="AD149" i="9"/>
  <c r="AE149" i="9"/>
  <c r="AF149" i="9"/>
  <c r="AG149" i="9"/>
  <c r="AH149" i="9"/>
  <c r="AI149" i="9"/>
  <c r="AJ149" i="9"/>
  <c r="AK149" i="9"/>
  <c r="AL149" i="9"/>
  <c r="AM149" i="9"/>
  <c r="AN149" i="9"/>
  <c r="AO149" i="9"/>
  <c r="AP149" i="9"/>
  <c r="AQ149" i="9"/>
  <c r="AR149" i="9"/>
  <c r="AS149" i="9"/>
  <c r="AT149" i="9"/>
  <c r="AU149" i="9"/>
  <c r="F148" i="9"/>
  <c r="H148" i="9"/>
  <c r="J148" i="9"/>
  <c r="R148" i="9" s="1"/>
  <c r="O148" i="9"/>
  <c r="S148" i="9"/>
  <c r="T148" i="9"/>
  <c r="U148" i="9"/>
  <c r="V148" i="9"/>
  <c r="W148" i="9"/>
  <c r="X148" i="9"/>
  <c r="Y148" i="9"/>
  <c r="Z148" i="9"/>
  <c r="AA148" i="9"/>
  <c r="AB148" i="9"/>
  <c r="AC148" i="9"/>
  <c r="AD148" i="9"/>
  <c r="AE148" i="9"/>
  <c r="AF148" i="9"/>
  <c r="AG148" i="9"/>
  <c r="AH148" i="9"/>
  <c r="AI148" i="9"/>
  <c r="AJ148" i="9"/>
  <c r="AK148" i="9"/>
  <c r="AL148" i="9"/>
  <c r="AM148" i="9"/>
  <c r="AN148" i="9"/>
  <c r="AO148" i="9"/>
  <c r="AP148" i="9"/>
  <c r="AQ148" i="9"/>
  <c r="AR148" i="9"/>
  <c r="AS148" i="9"/>
  <c r="AT148" i="9"/>
  <c r="AU148" i="9"/>
  <c r="F147" i="9"/>
  <c r="H147" i="9"/>
  <c r="J147" i="9"/>
  <c r="R147" i="9" s="1"/>
  <c r="O147" i="9"/>
  <c r="S147" i="9"/>
  <c r="T147" i="9"/>
  <c r="U147" i="9"/>
  <c r="V147" i="9"/>
  <c r="W147" i="9"/>
  <c r="X147" i="9"/>
  <c r="Y147" i="9"/>
  <c r="Z147" i="9"/>
  <c r="AA147" i="9"/>
  <c r="AB147" i="9"/>
  <c r="AC147" i="9"/>
  <c r="AD147" i="9"/>
  <c r="AE147" i="9"/>
  <c r="AF147" i="9"/>
  <c r="AG147" i="9"/>
  <c r="AH147" i="9"/>
  <c r="AI147" i="9"/>
  <c r="AJ147" i="9"/>
  <c r="AK147" i="9"/>
  <c r="AL147" i="9"/>
  <c r="AM147" i="9"/>
  <c r="AN147" i="9"/>
  <c r="AO147" i="9"/>
  <c r="AP147" i="9"/>
  <c r="AQ147" i="9"/>
  <c r="AR147" i="9"/>
  <c r="AS147" i="9"/>
  <c r="AT147" i="9"/>
  <c r="AU147" i="9"/>
  <c r="F146" i="9"/>
  <c r="H146" i="9"/>
  <c r="J146" i="9"/>
  <c r="R146" i="9" s="1"/>
  <c r="O146" i="9"/>
  <c r="S146" i="9"/>
  <c r="T146" i="9"/>
  <c r="U146" i="9"/>
  <c r="V146" i="9"/>
  <c r="W146" i="9"/>
  <c r="X146" i="9"/>
  <c r="Y146" i="9"/>
  <c r="Z146" i="9"/>
  <c r="AA146" i="9"/>
  <c r="AB146" i="9"/>
  <c r="AC146" i="9"/>
  <c r="AD146" i="9"/>
  <c r="AE146" i="9"/>
  <c r="AF146" i="9"/>
  <c r="AG146" i="9"/>
  <c r="AH146" i="9"/>
  <c r="AI146" i="9"/>
  <c r="AJ146" i="9"/>
  <c r="AK146" i="9"/>
  <c r="AL146" i="9"/>
  <c r="AM146" i="9"/>
  <c r="AN146" i="9"/>
  <c r="AO146" i="9"/>
  <c r="AP146" i="9"/>
  <c r="AQ146" i="9"/>
  <c r="AR146" i="9"/>
  <c r="AS146" i="9"/>
  <c r="AT146" i="9"/>
  <c r="AU146" i="9"/>
  <c r="F145" i="9"/>
  <c r="H145" i="9"/>
  <c r="J145" i="9"/>
  <c r="R145" i="9" s="1"/>
  <c r="O145" i="9"/>
  <c r="S145" i="9"/>
  <c r="T145" i="9"/>
  <c r="U145" i="9"/>
  <c r="V145" i="9"/>
  <c r="W145" i="9"/>
  <c r="X145" i="9"/>
  <c r="Y145" i="9"/>
  <c r="Z145" i="9"/>
  <c r="AA145" i="9"/>
  <c r="AB145" i="9"/>
  <c r="AC145" i="9"/>
  <c r="AD145" i="9"/>
  <c r="AE145" i="9"/>
  <c r="AF145" i="9"/>
  <c r="AG145" i="9"/>
  <c r="AH145" i="9"/>
  <c r="AI145" i="9"/>
  <c r="AJ145" i="9"/>
  <c r="AK145" i="9"/>
  <c r="AL145" i="9"/>
  <c r="AM145" i="9"/>
  <c r="AN145" i="9"/>
  <c r="AO145" i="9"/>
  <c r="AP145" i="9"/>
  <c r="AQ145" i="9"/>
  <c r="AR145" i="9"/>
  <c r="AS145" i="9"/>
  <c r="AT145" i="9"/>
  <c r="AU145" i="9"/>
  <c r="K144" i="9"/>
  <c r="H144" i="9"/>
  <c r="J144" i="9"/>
  <c r="R144" i="9" s="1"/>
  <c r="O144" i="9"/>
  <c r="S144" i="9"/>
  <c r="T144" i="9"/>
  <c r="U144" i="9"/>
  <c r="V144" i="9"/>
  <c r="W144" i="9"/>
  <c r="X144" i="9"/>
  <c r="Y144" i="9"/>
  <c r="Z144" i="9"/>
  <c r="AA144" i="9"/>
  <c r="AB144" i="9"/>
  <c r="AC144" i="9"/>
  <c r="AD144" i="9"/>
  <c r="AE144" i="9"/>
  <c r="AF144" i="9"/>
  <c r="AG144" i="9"/>
  <c r="AH144" i="9"/>
  <c r="AI144" i="9"/>
  <c r="AJ144" i="9"/>
  <c r="AK144" i="9"/>
  <c r="AL144" i="9"/>
  <c r="AM144" i="9"/>
  <c r="AN144" i="9"/>
  <c r="AO144" i="9"/>
  <c r="AP144" i="9"/>
  <c r="AQ144" i="9"/>
  <c r="AR144" i="9"/>
  <c r="AS144" i="9"/>
  <c r="AT144" i="9"/>
  <c r="AU144" i="9"/>
  <c r="F143" i="9"/>
  <c r="H143" i="9"/>
  <c r="H164" i="9" s="1"/>
  <c r="F30" i="10" s="1"/>
  <c r="G30" i="10" s="1"/>
  <c r="J143" i="9"/>
  <c r="R143" i="9" s="1"/>
  <c r="O143" i="9"/>
  <c r="S143" i="9"/>
  <c r="T143" i="9"/>
  <c r="U143" i="9"/>
  <c r="V143" i="9"/>
  <c r="W143" i="9"/>
  <c r="X143" i="9"/>
  <c r="Y143" i="9"/>
  <c r="Z143" i="9"/>
  <c r="AA143" i="9"/>
  <c r="AB143" i="9"/>
  <c r="AC143" i="9"/>
  <c r="AD143" i="9"/>
  <c r="AE143" i="9"/>
  <c r="AF143" i="9"/>
  <c r="AG143" i="9"/>
  <c r="AH143" i="9"/>
  <c r="AI143" i="9"/>
  <c r="AJ143" i="9"/>
  <c r="AK143" i="9"/>
  <c r="AL143" i="9"/>
  <c r="AM143" i="9"/>
  <c r="AN143" i="9"/>
  <c r="AO143" i="9"/>
  <c r="AP143" i="9"/>
  <c r="AQ143" i="9"/>
  <c r="AR143" i="9"/>
  <c r="AS143" i="9"/>
  <c r="AT143" i="9"/>
  <c r="AU143" i="9"/>
  <c r="F142" i="9"/>
  <c r="H142" i="9"/>
  <c r="J142" i="9"/>
  <c r="R142" i="9" s="1"/>
  <c r="K142" i="9"/>
  <c r="O142" i="9"/>
  <c r="S142" i="9"/>
  <c r="T142" i="9"/>
  <c r="U142" i="9"/>
  <c r="V142" i="9"/>
  <c r="W142" i="9"/>
  <c r="X142" i="9"/>
  <c r="Y142" i="9"/>
  <c r="Z142" i="9"/>
  <c r="AA142" i="9"/>
  <c r="AB142" i="9"/>
  <c r="AC142" i="9"/>
  <c r="AD142" i="9"/>
  <c r="AE142" i="9"/>
  <c r="AF142" i="9"/>
  <c r="AG142" i="9"/>
  <c r="AH142" i="9"/>
  <c r="AI142" i="9"/>
  <c r="AJ142" i="9"/>
  <c r="AK142" i="9"/>
  <c r="AL142" i="9"/>
  <c r="AM142" i="9"/>
  <c r="AN142" i="9"/>
  <c r="AO142" i="9"/>
  <c r="AP142" i="9"/>
  <c r="AQ142" i="9"/>
  <c r="AR142" i="9"/>
  <c r="AS142" i="9"/>
  <c r="AT142" i="9"/>
  <c r="AU142" i="9"/>
  <c r="F141" i="9"/>
  <c r="H141" i="9"/>
  <c r="J141" i="9"/>
  <c r="R141" i="9" s="1"/>
  <c r="K141" i="9"/>
  <c r="O141" i="9"/>
  <c r="S141" i="9"/>
  <c r="T141" i="9"/>
  <c r="U141" i="9"/>
  <c r="V141" i="9"/>
  <c r="W141" i="9"/>
  <c r="X141" i="9"/>
  <c r="Y141" i="9"/>
  <c r="Z141" i="9"/>
  <c r="AA141" i="9"/>
  <c r="AB141" i="9"/>
  <c r="AC141" i="9"/>
  <c r="AD141" i="9"/>
  <c r="AE141" i="9"/>
  <c r="AF141" i="9"/>
  <c r="AG141" i="9"/>
  <c r="AH141" i="9"/>
  <c r="AI141" i="9"/>
  <c r="AJ141" i="9"/>
  <c r="AK141" i="9"/>
  <c r="AL141" i="9"/>
  <c r="AM141" i="9"/>
  <c r="AN141" i="9"/>
  <c r="AO141" i="9"/>
  <c r="AP141" i="9"/>
  <c r="AQ141" i="9"/>
  <c r="AR141" i="9"/>
  <c r="AS141" i="9"/>
  <c r="AT141" i="9"/>
  <c r="AU141" i="9"/>
  <c r="F140" i="9"/>
  <c r="H140" i="9"/>
  <c r="J140" i="9"/>
  <c r="O140" i="9"/>
  <c r="R140" i="9"/>
  <c r="S140" i="9"/>
  <c r="T140" i="9"/>
  <c r="U140" i="9"/>
  <c r="V140" i="9"/>
  <c r="W140" i="9"/>
  <c r="X140" i="9"/>
  <c r="Y140" i="9"/>
  <c r="Z140" i="9"/>
  <c r="AA140" i="9"/>
  <c r="AB140" i="9"/>
  <c r="AC140" i="9"/>
  <c r="AD140" i="9"/>
  <c r="AE140" i="9"/>
  <c r="AF140" i="9"/>
  <c r="AG140" i="9"/>
  <c r="AH140" i="9"/>
  <c r="AI140" i="9"/>
  <c r="AJ140" i="9"/>
  <c r="AK140" i="9"/>
  <c r="AL140" i="9"/>
  <c r="AM140" i="9"/>
  <c r="AN140" i="9"/>
  <c r="AO140" i="9"/>
  <c r="AP140" i="9"/>
  <c r="AQ140" i="9"/>
  <c r="AR140" i="9"/>
  <c r="AS140" i="9"/>
  <c r="AT140" i="9"/>
  <c r="AU140" i="9"/>
  <c r="F139" i="9"/>
  <c r="H139" i="9"/>
  <c r="J139" i="9"/>
  <c r="R139" i="9" s="1"/>
  <c r="O139" i="9"/>
  <c r="S139" i="9"/>
  <c r="T139" i="9"/>
  <c r="U139" i="9"/>
  <c r="V139" i="9"/>
  <c r="W139" i="9"/>
  <c r="X139" i="9"/>
  <c r="Y139" i="9"/>
  <c r="Z139" i="9"/>
  <c r="AA139" i="9"/>
  <c r="AB139" i="9"/>
  <c r="AC139" i="9"/>
  <c r="AD139" i="9"/>
  <c r="AE139" i="9"/>
  <c r="AF139" i="9"/>
  <c r="AG139" i="9"/>
  <c r="AH139" i="9"/>
  <c r="AI139" i="9"/>
  <c r="AJ139" i="9"/>
  <c r="AK139" i="9"/>
  <c r="AL139" i="9"/>
  <c r="AM139" i="9"/>
  <c r="AN139" i="9"/>
  <c r="AO139" i="9"/>
  <c r="AP139" i="9"/>
  <c r="AQ139" i="9"/>
  <c r="AR139" i="9"/>
  <c r="AS139" i="9"/>
  <c r="AT139" i="9"/>
  <c r="AU139" i="9"/>
  <c r="F138" i="9"/>
  <c r="L138" i="9" s="1"/>
  <c r="H138" i="9"/>
  <c r="J138" i="9"/>
  <c r="R138" i="9" s="1"/>
  <c r="O138" i="9"/>
  <c r="S138" i="9"/>
  <c r="T138" i="9"/>
  <c r="U138" i="9"/>
  <c r="V138" i="9"/>
  <c r="W138" i="9"/>
  <c r="X138" i="9"/>
  <c r="Y138" i="9"/>
  <c r="Z138" i="9"/>
  <c r="AA138" i="9"/>
  <c r="AB138" i="9"/>
  <c r="AC138" i="9"/>
  <c r="AD138" i="9"/>
  <c r="AE138" i="9"/>
  <c r="AF138" i="9"/>
  <c r="AG138" i="9"/>
  <c r="AH138" i="9"/>
  <c r="AI138" i="9"/>
  <c r="AJ138" i="9"/>
  <c r="AK138" i="9"/>
  <c r="AL138" i="9"/>
  <c r="AM138" i="9"/>
  <c r="AN138" i="9"/>
  <c r="AO138" i="9"/>
  <c r="AP138" i="9"/>
  <c r="AQ138" i="9"/>
  <c r="AR138" i="9"/>
  <c r="AS138" i="9"/>
  <c r="AT138" i="9"/>
  <c r="AU138" i="9"/>
  <c r="F137" i="9"/>
  <c r="H137" i="9"/>
  <c r="J137" i="9"/>
  <c r="R137" i="9" s="1"/>
  <c r="O137" i="9"/>
  <c r="S137" i="9"/>
  <c r="T137" i="9"/>
  <c r="U137" i="9"/>
  <c r="V137" i="9"/>
  <c r="W137" i="9"/>
  <c r="X137" i="9"/>
  <c r="Y137" i="9"/>
  <c r="Z137" i="9"/>
  <c r="AA137" i="9"/>
  <c r="AB137" i="9"/>
  <c r="AC137" i="9"/>
  <c r="AD137" i="9"/>
  <c r="AE137" i="9"/>
  <c r="AF137" i="9"/>
  <c r="AG137" i="9"/>
  <c r="AH137" i="9"/>
  <c r="AI137" i="9"/>
  <c r="AJ137" i="9"/>
  <c r="AK137" i="9"/>
  <c r="AL137" i="9"/>
  <c r="AM137" i="9"/>
  <c r="AN137" i="9"/>
  <c r="AO137" i="9"/>
  <c r="AP137" i="9"/>
  <c r="AQ137" i="9"/>
  <c r="AR137" i="9"/>
  <c r="AS137" i="9"/>
  <c r="AT137" i="9"/>
  <c r="AU137" i="9"/>
  <c r="F136" i="9"/>
  <c r="H136" i="9"/>
  <c r="J136" i="9"/>
  <c r="R136" i="9" s="1"/>
  <c r="O136" i="9"/>
  <c r="S136" i="9"/>
  <c r="T136" i="9"/>
  <c r="U136" i="9"/>
  <c r="V136" i="9"/>
  <c r="W136" i="9"/>
  <c r="X136" i="9"/>
  <c r="Y136" i="9"/>
  <c r="Z136" i="9"/>
  <c r="AA136" i="9"/>
  <c r="AB136" i="9"/>
  <c r="AC136" i="9"/>
  <c r="AD136" i="9"/>
  <c r="AE136" i="9"/>
  <c r="AF136" i="9"/>
  <c r="AG136" i="9"/>
  <c r="AH136" i="9"/>
  <c r="AI136" i="9"/>
  <c r="AJ136" i="9"/>
  <c r="AK136" i="9"/>
  <c r="AL136" i="9"/>
  <c r="AM136" i="9"/>
  <c r="AN136" i="9"/>
  <c r="AO136" i="9"/>
  <c r="AP136" i="9"/>
  <c r="AQ136" i="9"/>
  <c r="AR136" i="9"/>
  <c r="AS136" i="9"/>
  <c r="AT136" i="9"/>
  <c r="AU136" i="9"/>
  <c r="F135" i="9"/>
  <c r="H135" i="9"/>
  <c r="J135" i="9"/>
  <c r="R135" i="9" s="1"/>
  <c r="K135" i="9"/>
  <c r="O135" i="9"/>
  <c r="S135" i="9"/>
  <c r="T135" i="9"/>
  <c r="U135" i="9"/>
  <c r="V135" i="9"/>
  <c r="W135" i="9"/>
  <c r="X135" i="9"/>
  <c r="Y135" i="9"/>
  <c r="Z135" i="9"/>
  <c r="AA135" i="9"/>
  <c r="AB135" i="9"/>
  <c r="AC135" i="9"/>
  <c r="AD135" i="9"/>
  <c r="AE135" i="9"/>
  <c r="AF135" i="9"/>
  <c r="AG135" i="9"/>
  <c r="AH135" i="9"/>
  <c r="AI135" i="9"/>
  <c r="AJ135" i="9"/>
  <c r="AK135" i="9"/>
  <c r="AL135" i="9"/>
  <c r="AM135" i="9"/>
  <c r="AN135" i="9"/>
  <c r="AO135" i="9"/>
  <c r="AP135" i="9"/>
  <c r="AQ135" i="9"/>
  <c r="AR135" i="9"/>
  <c r="AS135" i="9"/>
  <c r="AT135" i="9"/>
  <c r="AU135" i="9"/>
  <c r="F134" i="9"/>
  <c r="L134" i="9" s="1"/>
  <c r="H134" i="9"/>
  <c r="J134" i="9"/>
  <c r="R134" i="9" s="1"/>
  <c r="O134" i="9"/>
  <c r="S134" i="9"/>
  <c r="T134" i="9"/>
  <c r="U134" i="9"/>
  <c r="V134" i="9"/>
  <c r="W134" i="9"/>
  <c r="X134" i="9"/>
  <c r="Y134" i="9"/>
  <c r="Z134" i="9"/>
  <c r="AA134" i="9"/>
  <c r="AB134" i="9"/>
  <c r="AC134" i="9"/>
  <c r="AD134" i="9"/>
  <c r="AE134" i="9"/>
  <c r="AF134" i="9"/>
  <c r="AG134" i="9"/>
  <c r="AH134" i="9"/>
  <c r="AI134" i="9"/>
  <c r="AJ134" i="9"/>
  <c r="AK134" i="9"/>
  <c r="AL134" i="9"/>
  <c r="AM134" i="9"/>
  <c r="AN134" i="9"/>
  <c r="AO134" i="9"/>
  <c r="AP134" i="9"/>
  <c r="AQ134" i="9"/>
  <c r="AR134" i="9"/>
  <c r="AS134" i="9"/>
  <c r="AT134" i="9"/>
  <c r="AU134" i="9"/>
  <c r="AV132" i="9"/>
  <c r="AW132" i="9"/>
  <c r="AX132" i="9"/>
  <c r="AY132" i="9"/>
  <c r="F118" i="9"/>
  <c r="F132" i="9" s="1"/>
  <c r="H118" i="9"/>
  <c r="H132" i="9" s="1"/>
  <c r="F29" i="10" s="1"/>
  <c r="G29" i="10" s="1"/>
  <c r="J118" i="9"/>
  <c r="R118" i="9" s="1"/>
  <c r="R132" i="9" s="1"/>
  <c r="Q29" i="10" s="1"/>
  <c r="O118" i="9"/>
  <c r="S118" i="9"/>
  <c r="S132" i="9" s="1"/>
  <c r="R29" i="10" s="1"/>
  <c r="T118" i="9"/>
  <c r="T132" i="9" s="1"/>
  <c r="S29" i="10" s="1"/>
  <c r="U118" i="9"/>
  <c r="U132" i="9" s="1"/>
  <c r="T29" i="10" s="1"/>
  <c r="V118" i="9"/>
  <c r="V132" i="9" s="1"/>
  <c r="U29" i="10" s="1"/>
  <c r="W118" i="9"/>
  <c r="W132" i="9" s="1"/>
  <c r="V29" i="10" s="1"/>
  <c r="X118" i="9"/>
  <c r="X132" i="9" s="1"/>
  <c r="W29" i="10" s="1"/>
  <c r="Y118" i="9"/>
  <c r="Y132" i="9" s="1"/>
  <c r="X29" i="10" s="1"/>
  <c r="Z118" i="9"/>
  <c r="Z132" i="9" s="1"/>
  <c r="Y29" i="10" s="1"/>
  <c r="AA118" i="9"/>
  <c r="AA132" i="9" s="1"/>
  <c r="Z29" i="10" s="1"/>
  <c r="AB118" i="9"/>
  <c r="AB132" i="9" s="1"/>
  <c r="AA29" i="10" s="1"/>
  <c r="AC118" i="9"/>
  <c r="AC132" i="9" s="1"/>
  <c r="AB29" i="10" s="1"/>
  <c r="AD118" i="9"/>
  <c r="AD132" i="9" s="1"/>
  <c r="AC29" i="10" s="1"/>
  <c r="AE118" i="9"/>
  <c r="AE132" i="9" s="1"/>
  <c r="AD29" i="10" s="1"/>
  <c r="AF118" i="9"/>
  <c r="AF132" i="9" s="1"/>
  <c r="AE29" i="10" s="1"/>
  <c r="AG118" i="9"/>
  <c r="AG132" i="9" s="1"/>
  <c r="AF29" i="10" s="1"/>
  <c r="AH118" i="9"/>
  <c r="AH132" i="9" s="1"/>
  <c r="AG29" i="10" s="1"/>
  <c r="AI118" i="9"/>
  <c r="AI132" i="9" s="1"/>
  <c r="AH29" i="10" s="1"/>
  <c r="AJ118" i="9"/>
  <c r="AJ132" i="9" s="1"/>
  <c r="AI29" i="10" s="1"/>
  <c r="AK118" i="9"/>
  <c r="AK132" i="9" s="1"/>
  <c r="AJ29" i="10" s="1"/>
  <c r="AL118" i="9"/>
  <c r="AL132" i="9" s="1"/>
  <c r="AK29" i="10" s="1"/>
  <c r="AM118" i="9"/>
  <c r="AM132" i="9" s="1"/>
  <c r="AL29" i="10" s="1"/>
  <c r="AN118" i="9"/>
  <c r="AN132" i="9" s="1"/>
  <c r="AM29" i="10" s="1"/>
  <c r="AO118" i="9"/>
  <c r="AO132" i="9" s="1"/>
  <c r="AN29" i="10" s="1"/>
  <c r="AP118" i="9"/>
  <c r="AP132" i="9" s="1"/>
  <c r="AO29" i="10" s="1"/>
  <c r="AQ118" i="9"/>
  <c r="AQ132" i="9" s="1"/>
  <c r="AP29" i="10" s="1"/>
  <c r="AR118" i="9"/>
  <c r="AR132" i="9" s="1"/>
  <c r="AQ29" i="10" s="1"/>
  <c r="AS118" i="9"/>
  <c r="AS132" i="9" s="1"/>
  <c r="AR29" i="10" s="1"/>
  <c r="AT118" i="9"/>
  <c r="AT132" i="9" s="1"/>
  <c r="AS29" i="10" s="1"/>
  <c r="AU118" i="9"/>
  <c r="AU132" i="9" s="1"/>
  <c r="AT29" i="10" s="1"/>
  <c r="AV116" i="9"/>
  <c r="AW116" i="9"/>
  <c r="AX116" i="9"/>
  <c r="AY116" i="9"/>
  <c r="F102" i="9"/>
  <c r="F116" i="9" s="1"/>
  <c r="D28" i="10" s="1"/>
  <c r="E28" i="10" s="1"/>
  <c r="H102" i="9"/>
  <c r="H116" i="9" s="1"/>
  <c r="F28" i="10" s="1"/>
  <c r="G28" i="10" s="1"/>
  <c r="J102" i="9"/>
  <c r="R102" i="9" s="1"/>
  <c r="R116" i="9" s="1"/>
  <c r="Q28" i="10" s="1"/>
  <c r="O102" i="9"/>
  <c r="S102" i="9"/>
  <c r="S116" i="9" s="1"/>
  <c r="R28" i="10" s="1"/>
  <c r="T102" i="9"/>
  <c r="T116" i="9" s="1"/>
  <c r="S28" i="10" s="1"/>
  <c r="U102" i="9"/>
  <c r="U116" i="9" s="1"/>
  <c r="T28" i="10" s="1"/>
  <c r="V102" i="9"/>
  <c r="V116" i="9" s="1"/>
  <c r="U28" i="10" s="1"/>
  <c r="W102" i="9"/>
  <c r="W116" i="9" s="1"/>
  <c r="V28" i="10" s="1"/>
  <c r="X102" i="9"/>
  <c r="X116" i="9" s="1"/>
  <c r="W28" i="10" s="1"/>
  <c r="Y102" i="9"/>
  <c r="Y116" i="9" s="1"/>
  <c r="X28" i="10" s="1"/>
  <c r="Z102" i="9"/>
  <c r="Z116" i="9" s="1"/>
  <c r="Y28" i="10" s="1"/>
  <c r="AA102" i="9"/>
  <c r="AA116" i="9" s="1"/>
  <c r="Z28" i="10" s="1"/>
  <c r="AB102" i="9"/>
  <c r="AB116" i="9" s="1"/>
  <c r="AA28" i="10" s="1"/>
  <c r="AC102" i="9"/>
  <c r="AC116" i="9" s="1"/>
  <c r="AB28" i="10" s="1"/>
  <c r="AD102" i="9"/>
  <c r="AD116" i="9" s="1"/>
  <c r="AC28" i="10" s="1"/>
  <c r="AE102" i="9"/>
  <c r="AE116" i="9" s="1"/>
  <c r="AD28" i="10" s="1"/>
  <c r="AF102" i="9"/>
  <c r="AF116" i="9" s="1"/>
  <c r="AE28" i="10" s="1"/>
  <c r="AG102" i="9"/>
  <c r="AG116" i="9" s="1"/>
  <c r="AF28" i="10" s="1"/>
  <c r="AH102" i="9"/>
  <c r="AH116" i="9" s="1"/>
  <c r="AG28" i="10" s="1"/>
  <c r="AI102" i="9"/>
  <c r="AI116" i="9" s="1"/>
  <c r="AH28" i="10" s="1"/>
  <c r="AJ102" i="9"/>
  <c r="AJ116" i="9" s="1"/>
  <c r="AI28" i="10" s="1"/>
  <c r="AK102" i="9"/>
  <c r="AK116" i="9" s="1"/>
  <c r="AJ28" i="10" s="1"/>
  <c r="AL102" i="9"/>
  <c r="AL116" i="9" s="1"/>
  <c r="AK28" i="10" s="1"/>
  <c r="AM102" i="9"/>
  <c r="AM116" i="9" s="1"/>
  <c r="AL28" i="10" s="1"/>
  <c r="AN102" i="9"/>
  <c r="AN116" i="9" s="1"/>
  <c r="AM28" i="10" s="1"/>
  <c r="AO102" i="9"/>
  <c r="AO116" i="9" s="1"/>
  <c r="AN28" i="10" s="1"/>
  <c r="AP102" i="9"/>
  <c r="AP116" i="9" s="1"/>
  <c r="AO28" i="10" s="1"/>
  <c r="AQ102" i="9"/>
  <c r="AQ116" i="9" s="1"/>
  <c r="AP28" i="10" s="1"/>
  <c r="AR102" i="9"/>
  <c r="AR116" i="9" s="1"/>
  <c r="AQ28" i="10" s="1"/>
  <c r="AS102" i="9"/>
  <c r="AS116" i="9" s="1"/>
  <c r="AR28" i="10" s="1"/>
  <c r="AT102" i="9"/>
  <c r="AT116" i="9" s="1"/>
  <c r="AS28" i="10" s="1"/>
  <c r="AU102" i="9"/>
  <c r="AU116" i="9" s="1"/>
  <c r="AT28" i="10" s="1"/>
  <c r="AV100" i="9"/>
  <c r="AW100" i="9"/>
  <c r="AX100" i="9"/>
  <c r="AY100" i="9"/>
  <c r="F86" i="9"/>
  <c r="F100" i="9" s="1"/>
  <c r="D27" i="10" s="1"/>
  <c r="E27" i="10" s="1"/>
  <c r="H86" i="9"/>
  <c r="J86" i="9"/>
  <c r="R86" i="9" s="1"/>
  <c r="R100" i="9" s="1"/>
  <c r="Q27" i="10" s="1"/>
  <c r="O86" i="9"/>
  <c r="S86" i="9"/>
  <c r="S100" i="9" s="1"/>
  <c r="R27" i="10" s="1"/>
  <c r="T86" i="9"/>
  <c r="T100" i="9" s="1"/>
  <c r="S27" i="10" s="1"/>
  <c r="U86" i="9"/>
  <c r="U100" i="9" s="1"/>
  <c r="T27" i="10" s="1"/>
  <c r="V86" i="9"/>
  <c r="V100" i="9" s="1"/>
  <c r="U27" i="10" s="1"/>
  <c r="W86" i="9"/>
  <c r="W100" i="9" s="1"/>
  <c r="V27" i="10" s="1"/>
  <c r="X86" i="9"/>
  <c r="X100" i="9" s="1"/>
  <c r="W27" i="10" s="1"/>
  <c r="Y86" i="9"/>
  <c r="Y100" i="9" s="1"/>
  <c r="X27" i="10" s="1"/>
  <c r="Z86" i="9"/>
  <c r="Z100" i="9" s="1"/>
  <c r="Y27" i="10" s="1"/>
  <c r="AA86" i="9"/>
  <c r="AA100" i="9" s="1"/>
  <c r="Z27" i="10" s="1"/>
  <c r="AB86" i="9"/>
  <c r="AB100" i="9" s="1"/>
  <c r="AA27" i="10" s="1"/>
  <c r="AC86" i="9"/>
  <c r="AC100" i="9" s="1"/>
  <c r="AB27" i="10" s="1"/>
  <c r="AD86" i="9"/>
  <c r="AD100" i="9" s="1"/>
  <c r="AC27" i="10" s="1"/>
  <c r="AE86" i="9"/>
  <c r="AE100" i="9" s="1"/>
  <c r="AD27" i="10" s="1"/>
  <c r="AF86" i="9"/>
  <c r="AF100" i="9" s="1"/>
  <c r="AE27" i="10" s="1"/>
  <c r="AG86" i="9"/>
  <c r="AG100" i="9" s="1"/>
  <c r="AF27" i="10" s="1"/>
  <c r="AH86" i="9"/>
  <c r="AH100" i="9" s="1"/>
  <c r="AG27" i="10" s="1"/>
  <c r="AI86" i="9"/>
  <c r="AI100" i="9" s="1"/>
  <c r="AH27" i="10" s="1"/>
  <c r="AJ86" i="9"/>
  <c r="AJ100" i="9" s="1"/>
  <c r="AI27" i="10" s="1"/>
  <c r="AK86" i="9"/>
  <c r="AK100" i="9" s="1"/>
  <c r="AJ27" i="10" s="1"/>
  <c r="AL86" i="9"/>
  <c r="AL100" i="9" s="1"/>
  <c r="AK27" i="10" s="1"/>
  <c r="AM86" i="9"/>
  <c r="AM100" i="9" s="1"/>
  <c r="AL27" i="10" s="1"/>
  <c r="AN86" i="9"/>
  <c r="AN100" i="9" s="1"/>
  <c r="AM27" i="10" s="1"/>
  <c r="AO86" i="9"/>
  <c r="AO100" i="9" s="1"/>
  <c r="AN27" i="10" s="1"/>
  <c r="AP86" i="9"/>
  <c r="AP100" i="9" s="1"/>
  <c r="AO27" i="10" s="1"/>
  <c r="AQ86" i="9"/>
  <c r="AQ100" i="9" s="1"/>
  <c r="AP27" i="10" s="1"/>
  <c r="AR86" i="9"/>
  <c r="AR100" i="9" s="1"/>
  <c r="AQ27" i="10" s="1"/>
  <c r="AS86" i="9"/>
  <c r="AS100" i="9" s="1"/>
  <c r="AR27" i="10" s="1"/>
  <c r="AT86" i="9"/>
  <c r="AT100" i="9" s="1"/>
  <c r="AS27" i="10" s="1"/>
  <c r="AU86" i="9"/>
  <c r="AU100" i="9" s="1"/>
  <c r="AT27" i="10" s="1"/>
  <c r="AV84" i="9"/>
  <c r="AW84" i="9"/>
  <c r="AX84" i="9"/>
  <c r="AY84" i="9"/>
  <c r="F70" i="9"/>
  <c r="F84" i="9" s="1"/>
  <c r="D26" i="10" s="1"/>
  <c r="E26" i="10" s="1"/>
  <c r="H70" i="9"/>
  <c r="H84" i="9" s="1"/>
  <c r="F26" i="10" s="1"/>
  <c r="J70" i="9"/>
  <c r="R70" i="9" s="1"/>
  <c r="R84" i="9" s="1"/>
  <c r="Q26" i="10" s="1"/>
  <c r="O70" i="9"/>
  <c r="S70" i="9"/>
  <c r="S84" i="9" s="1"/>
  <c r="R26" i="10" s="1"/>
  <c r="T70" i="9"/>
  <c r="T84" i="9" s="1"/>
  <c r="S26" i="10" s="1"/>
  <c r="U70" i="9"/>
  <c r="U84" i="9" s="1"/>
  <c r="T26" i="10" s="1"/>
  <c r="V70" i="9"/>
  <c r="V84" i="9" s="1"/>
  <c r="U26" i="10" s="1"/>
  <c r="W70" i="9"/>
  <c r="W84" i="9" s="1"/>
  <c r="V26" i="10" s="1"/>
  <c r="X70" i="9"/>
  <c r="X84" i="9" s="1"/>
  <c r="W26" i="10" s="1"/>
  <c r="Y70" i="9"/>
  <c r="Y84" i="9" s="1"/>
  <c r="X26" i="10" s="1"/>
  <c r="Z70" i="9"/>
  <c r="Z84" i="9" s="1"/>
  <c r="Y26" i="10" s="1"/>
  <c r="AA70" i="9"/>
  <c r="AA84" i="9" s="1"/>
  <c r="Z26" i="10" s="1"/>
  <c r="AB70" i="9"/>
  <c r="AB84" i="9" s="1"/>
  <c r="AA26" i="10" s="1"/>
  <c r="AC70" i="9"/>
  <c r="AC84" i="9" s="1"/>
  <c r="AB26" i="10" s="1"/>
  <c r="AD70" i="9"/>
  <c r="AD84" i="9" s="1"/>
  <c r="AC26" i="10" s="1"/>
  <c r="AE70" i="9"/>
  <c r="AE84" i="9" s="1"/>
  <c r="AD26" i="10" s="1"/>
  <c r="AF70" i="9"/>
  <c r="AF84" i="9" s="1"/>
  <c r="AE26" i="10" s="1"/>
  <c r="AG70" i="9"/>
  <c r="AG84" i="9" s="1"/>
  <c r="AF26" i="10" s="1"/>
  <c r="AH70" i="9"/>
  <c r="AH84" i="9" s="1"/>
  <c r="AG26" i="10" s="1"/>
  <c r="AI70" i="9"/>
  <c r="AI84" i="9" s="1"/>
  <c r="AH26" i="10" s="1"/>
  <c r="AJ70" i="9"/>
  <c r="AJ84" i="9" s="1"/>
  <c r="AI26" i="10" s="1"/>
  <c r="AK70" i="9"/>
  <c r="AK84" i="9" s="1"/>
  <c r="AJ26" i="10" s="1"/>
  <c r="AL70" i="9"/>
  <c r="AL84" i="9" s="1"/>
  <c r="AK26" i="10" s="1"/>
  <c r="AM70" i="9"/>
  <c r="AM84" i="9" s="1"/>
  <c r="AL26" i="10" s="1"/>
  <c r="AN70" i="9"/>
  <c r="AN84" i="9" s="1"/>
  <c r="AM26" i="10" s="1"/>
  <c r="AO70" i="9"/>
  <c r="AO84" i="9" s="1"/>
  <c r="AN26" i="10" s="1"/>
  <c r="AP70" i="9"/>
  <c r="AP84" i="9" s="1"/>
  <c r="AO26" i="10" s="1"/>
  <c r="AQ70" i="9"/>
  <c r="AQ84" i="9" s="1"/>
  <c r="AP26" i="10" s="1"/>
  <c r="AR70" i="9"/>
  <c r="AR84" i="9" s="1"/>
  <c r="AQ26" i="10" s="1"/>
  <c r="AS70" i="9"/>
  <c r="AS84" i="9" s="1"/>
  <c r="AR26" i="10" s="1"/>
  <c r="AT70" i="9"/>
  <c r="AT84" i="9" s="1"/>
  <c r="AS26" i="10" s="1"/>
  <c r="AU70" i="9"/>
  <c r="AU84" i="9" s="1"/>
  <c r="AT26" i="10" s="1"/>
  <c r="AV68" i="9"/>
  <c r="AW68" i="9"/>
  <c r="AX68" i="9"/>
  <c r="AY68" i="9"/>
  <c r="F54" i="9"/>
  <c r="F68" i="9" s="1"/>
  <c r="H54" i="9"/>
  <c r="H68" i="9" s="1"/>
  <c r="F25" i="10" s="1"/>
  <c r="G25" i="10" s="1"/>
  <c r="J54" i="9"/>
  <c r="R54" i="9" s="1"/>
  <c r="R68" i="9" s="1"/>
  <c r="Q25" i="10" s="1"/>
  <c r="O54" i="9"/>
  <c r="S54" i="9"/>
  <c r="S68" i="9" s="1"/>
  <c r="R25" i="10" s="1"/>
  <c r="T54" i="9"/>
  <c r="T68" i="9" s="1"/>
  <c r="S25" i="10" s="1"/>
  <c r="U54" i="9"/>
  <c r="U68" i="9" s="1"/>
  <c r="T25" i="10" s="1"/>
  <c r="V54" i="9"/>
  <c r="V68" i="9" s="1"/>
  <c r="U25" i="10" s="1"/>
  <c r="W54" i="9"/>
  <c r="W68" i="9" s="1"/>
  <c r="V25" i="10" s="1"/>
  <c r="X54" i="9"/>
  <c r="X68" i="9" s="1"/>
  <c r="W25" i="10" s="1"/>
  <c r="Y54" i="9"/>
  <c r="Y68" i="9" s="1"/>
  <c r="X25" i="10" s="1"/>
  <c r="Z54" i="9"/>
  <c r="Z68" i="9" s="1"/>
  <c r="Y25" i="10" s="1"/>
  <c r="AA54" i="9"/>
  <c r="AA68" i="9" s="1"/>
  <c r="Z25" i="10" s="1"/>
  <c r="AB54" i="9"/>
  <c r="AB68" i="9" s="1"/>
  <c r="AA25" i="10" s="1"/>
  <c r="AC54" i="9"/>
  <c r="AC68" i="9" s="1"/>
  <c r="AB25" i="10" s="1"/>
  <c r="AD54" i="9"/>
  <c r="AD68" i="9" s="1"/>
  <c r="AC25" i="10" s="1"/>
  <c r="AE54" i="9"/>
  <c r="AE68" i="9" s="1"/>
  <c r="AD25" i="10" s="1"/>
  <c r="AF54" i="9"/>
  <c r="AF68" i="9" s="1"/>
  <c r="AE25" i="10" s="1"/>
  <c r="AG54" i="9"/>
  <c r="AG68" i="9" s="1"/>
  <c r="AF25" i="10" s="1"/>
  <c r="AH54" i="9"/>
  <c r="AH68" i="9" s="1"/>
  <c r="AG25" i="10" s="1"/>
  <c r="AI54" i="9"/>
  <c r="AI68" i="9" s="1"/>
  <c r="AH25" i="10" s="1"/>
  <c r="AJ54" i="9"/>
  <c r="AJ68" i="9" s="1"/>
  <c r="AI25" i="10" s="1"/>
  <c r="AK54" i="9"/>
  <c r="AK68" i="9" s="1"/>
  <c r="AJ25" i="10" s="1"/>
  <c r="AL54" i="9"/>
  <c r="AL68" i="9" s="1"/>
  <c r="AK25" i="10" s="1"/>
  <c r="AM54" i="9"/>
  <c r="AM68" i="9" s="1"/>
  <c r="AL25" i="10" s="1"/>
  <c r="AN54" i="9"/>
  <c r="AN68" i="9" s="1"/>
  <c r="AM25" i="10" s="1"/>
  <c r="AO54" i="9"/>
  <c r="AO68" i="9" s="1"/>
  <c r="AN25" i="10" s="1"/>
  <c r="AP54" i="9"/>
  <c r="AP68" i="9" s="1"/>
  <c r="AO25" i="10" s="1"/>
  <c r="AQ54" i="9"/>
  <c r="AQ68" i="9" s="1"/>
  <c r="AP25" i="10" s="1"/>
  <c r="AR54" i="9"/>
  <c r="AR68" i="9" s="1"/>
  <c r="AQ25" i="10" s="1"/>
  <c r="AS54" i="9"/>
  <c r="AS68" i="9" s="1"/>
  <c r="AR25" i="10" s="1"/>
  <c r="AT54" i="9"/>
  <c r="AT68" i="9" s="1"/>
  <c r="AS25" i="10" s="1"/>
  <c r="AU54" i="9"/>
  <c r="AU68" i="9" s="1"/>
  <c r="AT25" i="10" s="1"/>
  <c r="AV52" i="9"/>
  <c r="AW52" i="9"/>
  <c r="AX52" i="9"/>
  <c r="AY52" i="9"/>
  <c r="F46" i="9"/>
  <c r="H46" i="9"/>
  <c r="J46" i="9"/>
  <c r="R46" i="9" s="1"/>
  <c r="O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K46" i="9"/>
  <c r="AL46" i="9"/>
  <c r="AM46" i="9"/>
  <c r="AN46" i="9"/>
  <c r="AO46" i="9"/>
  <c r="AP46" i="9"/>
  <c r="AQ46" i="9"/>
  <c r="AR46" i="9"/>
  <c r="AS46" i="9"/>
  <c r="AT46" i="9"/>
  <c r="AU46" i="9"/>
  <c r="F45" i="9"/>
  <c r="H45" i="9"/>
  <c r="J45" i="9"/>
  <c r="R45" i="9" s="1"/>
  <c r="O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AT45" i="9"/>
  <c r="AU45" i="9"/>
  <c r="F44" i="9"/>
  <c r="H44" i="9"/>
  <c r="J44" i="9"/>
  <c r="R44" i="9" s="1"/>
  <c r="O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AT44" i="9"/>
  <c r="AU44" i="9"/>
  <c r="F43" i="9"/>
  <c r="H43" i="9"/>
  <c r="J43" i="9"/>
  <c r="R43" i="9" s="1"/>
  <c r="O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P43" i="9"/>
  <c r="AQ43" i="9"/>
  <c r="AR43" i="9"/>
  <c r="AS43" i="9"/>
  <c r="AT43" i="9"/>
  <c r="AU43" i="9"/>
  <c r="F42" i="9"/>
  <c r="H42" i="9"/>
  <c r="J42" i="9"/>
  <c r="R42" i="9" s="1"/>
  <c r="O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AT42" i="9"/>
  <c r="AU42" i="9"/>
  <c r="F41" i="9"/>
  <c r="H41" i="9"/>
  <c r="J41" i="9"/>
  <c r="R41" i="9" s="1"/>
  <c r="O41" i="9"/>
  <c r="S41" i="9"/>
  <c r="T41" i="9"/>
  <c r="U41" i="9"/>
  <c r="V41" i="9"/>
  <c r="W41" i="9"/>
  <c r="X41" i="9"/>
  <c r="Y41" i="9"/>
  <c r="Z41" i="9"/>
  <c r="AA41" i="9"/>
  <c r="AB41" i="9"/>
  <c r="AC41" i="9"/>
  <c r="AD41" i="9"/>
  <c r="AE41" i="9"/>
  <c r="AF41" i="9"/>
  <c r="AG41" i="9"/>
  <c r="AH41" i="9"/>
  <c r="AI41" i="9"/>
  <c r="AJ41" i="9"/>
  <c r="AK41" i="9"/>
  <c r="AL41" i="9"/>
  <c r="AM41" i="9"/>
  <c r="AN41" i="9"/>
  <c r="AO41" i="9"/>
  <c r="AP41" i="9"/>
  <c r="AQ41" i="9"/>
  <c r="AR41" i="9"/>
  <c r="AS41" i="9"/>
  <c r="AT41" i="9"/>
  <c r="AU41" i="9"/>
  <c r="F40" i="9"/>
  <c r="H40" i="9"/>
  <c r="J40" i="9"/>
  <c r="O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P40" i="9"/>
  <c r="AQ40" i="9"/>
  <c r="AR40" i="9"/>
  <c r="AS40" i="9"/>
  <c r="AT40" i="9"/>
  <c r="AU40" i="9"/>
  <c r="F39" i="9"/>
  <c r="H39" i="9"/>
  <c r="J39" i="9"/>
  <c r="R39" i="9" s="1"/>
  <c r="O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P39" i="9"/>
  <c r="AQ39" i="9"/>
  <c r="AR39" i="9"/>
  <c r="AS39" i="9"/>
  <c r="AT39" i="9"/>
  <c r="AU39" i="9"/>
  <c r="F38" i="9"/>
  <c r="H38" i="9"/>
  <c r="J38" i="9"/>
  <c r="R38" i="9" s="1"/>
  <c r="K38" i="9"/>
  <c r="O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P38" i="9"/>
  <c r="AQ38" i="9"/>
  <c r="AR38" i="9"/>
  <c r="AS38" i="9"/>
  <c r="AT38" i="9"/>
  <c r="AU38" i="9"/>
  <c r="AV36" i="9"/>
  <c r="AW36" i="9"/>
  <c r="AX36" i="9"/>
  <c r="AY36" i="9"/>
  <c r="F26" i="9"/>
  <c r="H26" i="9"/>
  <c r="J26" i="9"/>
  <c r="R26" i="9" s="1"/>
  <c r="O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AS26" i="9"/>
  <c r="AT26" i="9"/>
  <c r="AU26" i="9"/>
  <c r="F25" i="9"/>
  <c r="H25" i="9"/>
  <c r="J25" i="9"/>
  <c r="R25" i="9" s="1"/>
  <c r="O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AS25" i="9"/>
  <c r="AT25" i="9"/>
  <c r="AU25" i="9"/>
  <c r="F24" i="9"/>
  <c r="H24" i="9"/>
  <c r="J24" i="9"/>
  <c r="R24" i="9" s="1"/>
  <c r="K24" i="9"/>
  <c r="O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AT24" i="9"/>
  <c r="AU24" i="9"/>
  <c r="F23" i="9"/>
  <c r="H23" i="9"/>
  <c r="J23" i="9"/>
  <c r="R23" i="9" s="1"/>
  <c r="O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AS23" i="9"/>
  <c r="AT23" i="9"/>
  <c r="AU23" i="9"/>
  <c r="F22" i="9"/>
  <c r="H22" i="9"/>
  <c r="H36" i="9" s="1"/>
  <c r="F23" i="10" s="1"/>
  <c r="G23" i="10" s="1"/>
  <c r="J22" i="9"/>
  <c r="O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P22" i="9"/>
  <c r="AQ22" i="9"/>
  <c r="AR22" i="9"/>
  <c r="AS22" i="9"/>
  <c r="AT22" i="9"/>
  <c r="AU22" i="9"/>
  <c r="AV20" i="9"/>
  <c r="AW20" i="9"/>
  <c r="AX20" i="9"/>
  <c r="AY20" i="9"/>
  <c r="F14" i="9"/>
  <c r="H14" i="9"/>
  <c r="J14" i="9"/>
  <c r="R14" i="9" s="1"/>
  <c r="O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AT14" i="9"/>
  <c r="AU14" i="9"/>
  <c r="F13" i="9"/>
  <c r="H13" i="9"/>
  <c r="J13" i="9"/>
  <c r="R13" i="9" s="1"/>
  <c r="O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AT13" i="9"/>
  <c r="AU13" i="9"/>
  <c r="F12" i="9"/>
  <c r="H12" i="9"/>
  <c r="J12" i="9"/>
  <c r="R12" i="9" s="1"/>
  <c r="O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AT12" i="9"/>
  <c r="AU12" i="9"/>
  <c r="F11" i="9"/>
  <c r="H11" i="9"/>
  <c r="J11" i="9"/>
  <c r="R11" i="9" s="1"/>
  <c r="O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AS11" i="9"/>
  <c r="AT11" i="9"/>
  <c r="AU11" i="9"/>
  <c r="F10" i="9"/>
  <c r="H10" i="9"/>
  <c r="J10" i="9"/>
  <c r="R10" i="9" s="1"/>
  <c r="O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U10" i="9"/>
  <c r="F9" i="9"/>
  <c r="H9" i="9"/>
  <c r="J9" i="9"/>
  <c r="R9" i="9" s="1"/>
  <c r="O9" i="9"/>
  <c r="S9" i="9"/>
  <c r="T9" i="9"/>
  <c r="U9" i="9"/>
  <c r="V9" i="9"/>
  <c r="W9" i="9"/>
  <c r="X9" i="9"/>
  <c r="Y9" i="9"/>
  <c r="Z9" i="9"/>
  <c r="AA9" i="9"/>
  <c r="AB9" i="9"/>
  <c r="AC9" i="9"/>
  <c r="AD9" i="9"/>
  <c r="AE9" i="9"/>
  <c r="AF9" i="9"/>
  <c r="AG9" i="9"/>
  <c r="AH9" i="9"/>
  <c r="AI9" i="9"/>
  <c r="AJ9" i="9"/>
  <c r="AK9" i="9"/>
  <c r="AL9" i="9"/>
  <c r="AM9" i="9"/>
  <c r="AN9" i="9"/>
  <c r="AO9" i="9"/>
  <c r="AP9" i="9"/>
  <c r="AQ9" i="9"/>
  <c r="AR9" i="9"/>
  <c r="AS9" i="9"/>
  <c r="AT9" i="9"/>
  <c r="AU9" i="9"/>
  <c r="F8" i="9"/>
  <c r="H8" i="9"/>
  <c r="J8" i="9"/>
  <c r="R8" i="9" s="1"/>
  <c r="O8" i="9"/>
  <c r="S8" i="9"/>
  <c r="T8" i="9"/>
  <c r="U8" i="9"/>
  <c r="V8" i="9"/>
  <c r="W8" i="9"/>
  <c r="X8" i="9"/>
  <c r="Y8" i="9"/>
  <c r="Z8" i="9"/>
  <c r="AA8" i="9"/>
  <c r="AB8" i="9"/>
  <c r="AC8" i="9"/>
  <c r="AD8" i="9"/>
  <c r="AE8" i="9"/>
  <c r="AF8" i="9"/>
  <c r="AG8" i="9"/>
  <c r="AH8" i="9"/>
  <c r="AI8" i="9"/>
  <c r="AJ8" i="9"/>
  <c r="AK8" i="9"/>
  <c r="AL8" i="9"/>
  <c r="AM8" i="9"/>
  <c r="AN8" i="9"/>
  <c r="AO8" i="9"/>
  <c r="AP8" i="9"/>
  <c r="AQ8" i="9"/>
  <c r="AR8" i="9"/>
  <c r="AS8" i="9"/>
  <c r="AT8" i="9"/>
  <c r="AU8" i="9"/>
  <c r="F7" i="9"/>
  <c r="J7" i="9"/>
  <c r="R7" i="9" s="1"/>
  <c r="O7" i="9"/>
  <c r="S7" i="9"/>
  <c r="T7" i="9"/>
  <c r="U7" i="9"/>
  <c r="V7" i="9"/>
  <c r="W7" i="9"/>
  <c r="X7" i="9"/>
  <c r="Y7" i="9"/>
  <c r="Z7" i="9"/>
  <c r="AA7" i="9"/>
  <c r="AB7" i="9"/>
  <c r="AC7" i="9"/>
  <c r="AD7" i="9"/>
  <c r="AE7" i="9"/>
  <c r="AF7" i="9"/>
  <c r="AG7" i="9"/>
  <c r="AH7" i="9"/>
  <c r="AI7" i="9"/>
  <c r="AJ7" i="9"/>
  <c r="AK7" i="9"/>
  <c r="AL7" i="9"/>
  <c r="AM7" i="9"/>
  <c r="AN7" i="9"/>
  <c r="AO7" i="9"/>
  <c r="AP7" i="9"/>
  <c r="AQ7" i="9"/>
  <c r="AR7" i="9"/>
  <c r="AS7" i="9"/>
  <c r="AT7" i="9"/>
  <c r="AU7" i="9"/>
  <c r="F6" i="9"/>
  <c r="H6" i="9"/>
  <c r="J6" i="9"/>
  <c r="R6" i="9" s="1"/>
  <c r="O6" i="9"/>
  <c r="S6" i="9"/>
  <c r="T6" i="9"/>
  <c r="U6" i="9"/>
  <c r="V6" i="9"/>
  <c r="W6" i="9"/>
  <c r="X6" i="9"/>
  <c r="Y6" i="9"/>
  <c r="Z6" i="9"/>
  <c r="AA6" i="9"/>
  <c r="AB6" i="9"/>
  <c r="AC6" i="9"/>
  <c r="AD6" i="9"/>
  <c r="AE6" i="9"/>
  <c r="AF6" i="9"/>
  <c r="AG6" i="9"/>
  <c r="AH6" i="9"/>
  <c r="AI6" i="9"/>
  <c r="AJ6" i="9"/>
  <c r="AK6" i="9"/>
  <c r="AL6" i="9"/>
  <c r="AM6" i="9"/>
  <c r="AN6" i="9"/>
  <c r="AO6" i="9"/>
  <c r="AP6" i="9"/>
  <c r="AQ6" i="9"/>
  <c r="AR6" i="9"/>
  <c r="AS6" i="9"/>
  <c r="AT6" i="9"/>
  <c r="AU6" i="9"/>
  <c r="AR324" i="9" l="1"/>
  <c r="AQ40" i="10" s="1"/>
  <c r="AF324" i="9"/>
  <c r="AE40" i="10" s="1"/>
  <c r="S324" i="9"/>
  <c r="R40" i="10" s="1"/>
  <c r="AU324" i="9"/>
  <c r="AT40" i="10" s="1"/>
  <c r="AI324" i="9"/>
  <c r="AH40" i="10" s="1"/>
  <c r="V324" i="9"/>
  <c r="U40" i="10" s="1"/>
  <c r="AM324" i="9"/>
  <c r="AL40" i="10" s="1"/>
  <c r="AA324" i="9"/>
  <c r="Z40" i="10" s="1"/>
  <c r="W324" i="9"/>
  <c r="V40" i="10" s="1"/>
  <c r="AL324" i="9"/>
  <c r="AK40" i="10" s="1"/>
  <c r="AK324" i="9"/>
  <c r="AJ40" i="10" s="1"/>
  <c r="Y324" i="9"/>
  <c r="X40" i="10" s="1"/>
  <c r="AN324" i="9"/>
  <c r="AM40" i="10" s="1"/>
  <c r="AB324" i="9"/>
  <c r="AA40" i="10" s="1"/>
  <c r="AP324" i="9"/>
  <c r="AO40" i="10" s="1"/>
  <c r="AD324" i="9"/>
  <c r="AC40" i="10" s="1"/>
  <c r="R308" i="9"/>
  <c r="Q39" i="10" s="1"/>
  <c r="H308" i="9"/>
  <c r="F39" i="10" s="1"/>
  <c r="G39" i="10" s="1"/>
  <c r="F292" i="9"/>
  <c r="D38" i="10" s="1"/>
  <c r="L262" i="9"/>
  <c r="F276" i="9"/>
  <c r="D37" i="10" s="1"/>
  <c r="E37" i="10" s="1"/>
  <c r="H260" i="9"/>
  <c r="F36" i="10" s="1"/>
  <c r="G36" i="10" s="1"/>
  <c r="L248" i="9"/>
  <c r="R228" i="9"/>
  <c r="Q34" i="10" s="1"/>
  <c r="H228" i="9"/>
  <c r="F34" i="10" s="1"/>
  <c r="G34" i="10" s="1"/>
  <c r="F228" i="9"/>
  <c r="R196" i="9"/>
  <c r="Q32" i="10" s="1"/>
  <c r="H196" i="9"/>
  <c r="F32" i="10" s="1"/>
  <c r="G32" i="10" s="1"/>
  <c r="L182" i="9"/>
  <c r="AN180" i="9"/>
  <c r="AM31" i="10" s="1"/>
  <c r="AB180" i="9"/>
  <c r="AA31" i="10" s="1"/>
  <c r="AA180" i="9"/>
  <c r="Z31" i="10" s="1"/>
  <c r="AM180" i="9"/>
  <c r="AL31" i="10" s="1"/>
  <c r="F180" i="9"/>
  <c r="R164" i="9"/>
  <c r="Q30" i="10" s="1"/>
  <c r="L136" i="9"/>
  <c r="L140" i="9"/>
  <c r="L137" i="9"/>
  <c r="L135" i="9"/>
  <c r="L139" i="9"/>
  <c r="L142" i="9"/>
  <c r="L146" i="9"/>
  <c r="L141" i="9"/>
  <c r="R52" i="9"/>
  <c r="Q24" i="10" s="1"/>
  <c r="L38" i="9"/>
  <c r="L42" i="9"/>
  <c r="L40" i="9"/>
  <c r="H52" i="9"/>
  <c r="F24" i="10" s="1"/>
  <c r="G24" i="10" s="1"/>
  <c r="F36" i="9"/>
  <c r="D23" i="10" s="1"/>
  <c r="E23" i="10" s="1"/>
  <c r="R20" i="9"/>
  <c r="Q22" i="10" s="1"/>
  <c r="L324" i="9"/>
  <c r="H40" i="10"/>
  <c r="L310" i="9"/>
  <c r="X310" i="9" s="1"/>
  <c r="K136" i="9"/>
  <c r="K326" i="9"/>
  <c r="K134" i="9"/>
  <c r="K182" i="9"/>
  <c r="F196" i="9"/>
  <c r="F52" i="9"/>
  <c r="D24" i="10" s="1"/>
  <c r="K140" i="9"/>
  <c r="F340" i="9"/>
  <c r="K139" i="9"/>
  <c r="K310" i="9"/>
  <c r="K138" i="9"/>
  <c r="K137" i="9"/>
  <c r="AU276" i="9"/>
  <c r="AT37" i="10" s="1"/>
  <c r="AI276" i="9"/>
  <c r="AH37" i="10" s="1"/>
  <c r="W276" i="9"/>
  <c r="V37" i="10" s="1"/>
  <c r="AS292" i="9"/>
  <c r="AR38" i="10" s="1"/>
  <c r="AG292" i="9"/>
  <c r="AF38" i="10" s="1"/>
  <c r="U292" i="9"/>
  <c r="T38" i="10" s="1"/>
  <c r="AR308" i="9"/>
  <c r="AQ39" i="10" s="1"/>
  <c r="T308" i="9"/>
  <c r="S39" i="10" s="1"/>
  <c r="AK180" i="9"/>
  <c r="AJ31" i="10" s="1"/>
  <c r="J132" i="9"/>
  <c r="H29" i="10" s="1"/>
  <c r="I29" i="10" s="1"/>
  <c r="AT180" i="9"/>
  <c r="AS31" i="10" s="1"/>
  <c r="AH180" i="9"/>
  <c r="AG31" i="10" s="1"/>
  <c r="V180" i="9"/>
  <c r="U31" i="10" s="1"/>
  <c r="AM276" i="9"/>
  <c r="AL37" i="10" s="1"/>
  <c r="AA276" i="9"/>
  <c r="Z37" i="10" s="1"/>
  <c r="AK292" i="9"/>
  <c r="AJ38" i="10" s="1"/>
  <c r="Y292" i="9"/>
  <c r="X38" i="10" s="1"/>
  <c r="AH196" i="9"/>
  <c r="AG32" i="10" s="1"/>
  <c r="V196" i="9"/>
  <c r="U32" i="10" s="1"/>
  <c r="AF36" i="9"/>
  <c r="AE23" i="10" s="1"/>
  <c r="AO292" i="9"/>
  <c r="AN38" i="10" s="1"/>
  <c r="AR276" i="9"/>
  <c r="AQ37" i="10" s="1"/>
  <c r="AF276" i="9"/>
  <c r="AE37" i="10" s="1"/>
  <c r="T276" i="9"/>
  <c r="S37" i="10" s="1"/>
  <c r="AM196" i="9"/>
  <c r="AL32" i="10" s="1"/>
  <c r="AA292" i="9"/>
  <c r="Z38" i="10" s="1"/>
  <c r="AA20" i="9"/>
  <c r="Z22" i="10" s="1"/>
  <c r="AM20" i="9"/>
  <c r="AL22" i="10" s="1"/>
  <c r="AK164" i="9"/>
  <c r="AJ30" i="10" s="1"/>
  <c r="Y164" i="9"/>
  <c r="X30" i="10" s="1"/>
  <c r="AU260" i="9"/>
  <c r="AT36" i="10" s="1"/>
  <c r="AH276" i="9"/>
  <c r="AG37" i="10" s="1"/>
  <c r="AU292" i="9"/>
  <c r="AT38" i="10" s="1"/>
  <c r="AI292" i="9"/>
  <c r="AH38" i="10" s="1"/>
  <c r="AQ20" i="9"/>
  <c r="AP22" i="10" s="1"/>
  <c r="AE20" i="9"/>
  <c r="AD22" i="10" s="1"/>
  <c r="S20" i="9"/>
  <c r="R22" i="10" s="1"/>
  <c r="AO36" i="9"/>
  <c r="AN23" i="10" s="1"/>
  <c r="AC36" i="9"/>
  <c r="AB23" i="10" s="1"/>
  <c r="Y228" i="9"/>
  <c r="X34" i="10" s="1"/>
  <c r="AT228" i="9"/>
  <c r="AS34" i="10" s="1"/>
  <c r="AH228" i="9"/>
  <c r="AG34" i="10" s="1"/>
  <c r="AB52" i="9"/>
  <c r="AA24" i="10" s="1"/>
  <c r="AU52" i="9"/>
  <c r="AT24" i="10" s="1"/>
  <c r="AM52" i="9"/>
  <c r="AL24" i="10" s="1"/>
  <c r="AA52" i="9"/>
  <c r="Z24" i="10" s="1"/>
  <c r="AJ52" i="9"/>
  <c r="AI24" i="10" s="1"/>
  <c r="X52" i="9"/>
  <c r="W24" i="10" s="1"/>
  <c r="AL180" i="9"/>
  <c r="AK31" i="10" s="1"/>
  <c r="Z180" i="9"/>
  <c r="Y31" i="10" s="1"/>
  <c r="AN196" i="9"/>
  <c r="AM32" i="10" s="1"/>
  <c r="AB196" i="9"/>
  <c r="AA32" i="10" s="1"/>
  <c r="W260" i="9"/>
  <c r="V36" i="10" s="1"/>
  <c r="W52" i="9"/>
  <c r="V24" i="10" s="1"/>
  <c r="L246" i="9"/>
  <c r="Z52" i="9"/>
  <c r="Y24" i="10" s="1"/>
  <c r="Y180" i="9"/>
  <c r="X31" i="10" s="1"/>
  <c r="AN276" i="9"/>
  <c r="AM37" i="10" s="1"/>
  <c r="AB276" i="9"/>
  <c r="AA37" i="10" s="1"/>
  <c r="AC292" i="9"/>
  <c r="AB38" i="10" s="1"/>
  <c r="AN52" i="9"/>
  <c r="AM24" i="10" s="1"/>
  <c r="AI52" i="9"/>
  <c r="AH24" i="10" s="1"/>
  <c r="AL52" i="9"/>
  <c r="AK24" i="10" s="1"/>
  <c r="J180" i="9"/>
  <c r="H31" i="10" s="1"/>
  <c r="I31" i="10" s="1"/>
  <c r="T164" i="9"/>
  <c r="S30" i="10" s="1"/>
  <c r="AS20" i="9"/>
  <c r="AR22" i="10" s="1"/>
  <c r="AG20" i="9"/>
  <c r="AF22" i="10" s="1"/>
  <c r="AT36" i="9"/>
  <c r="AS23" i="10" s="1"/>
  <c r="AH36" i="9"/>
  <c r="AG23" i="10" s="1"/>
  <c r="V36" i="9"/>
  <c r="U23" i="10" s="1"/>
  <c r="AS196" i="9"/>
  <c r="AR32" i="10" s="1"/>
  <c r="AG196" i="9"/>
  <c r="AF32" i="10" s="1"/>
  <c r="U196" i="9"/>
  <c r="T32" i="10" s="1"/>
  <c r="AT260" i="9"/>
  <c r="AS36" i="10" s="1"/>
  <c r="AT196" i="9"/>
  <c r="AS32" i="10" s="1"/>
  <c r="J116" i="9"/>
  <c r="L116" i="9" s="1"/>
  <c r="AJ276" i="9"/>
  <c r="AI37" i="10" s="1"/>
  <c r="X276" i="9"/>
  <c r="W37" i="10" s="1"/>
  <c r="T36" i="9"/>
  <c r="S23" i="10" s="1"/>
  <c r="AR36" i="9"/>
  <c r="AQ23" i="10" s="1"/>
  <c r="AS52" i="9"/>
  <c r="AR24" i="10" s="1"/>
  <c r="AG52" i="9"/>
  <c r="AF24" i="10" s="1"/>
  <c r="U52" i="9"/>
  <c r="T24" i="10" s="1"/>
  <c r="AR180" i="9"/>
  <c r="AQ31" i="10" s="1"/>
  <c r="AF180" i="9"/>
  <c r="AE31" i="10" s="1"/>
  <c r="AO180" i="9"/>
  <c r="AN31" i="10" s="1"/>
  <c r="AC180" i="9"/>
  <c r="AB31" i="10" s="1"/>
  <c r="AJ292" i="9"/>
  <c r="AI38" i="10" s="1"/>
  <c r="X292" i="9"/>
  <c r="W38" i="10" s="1"/>
  <c r="AG36" i="9"/>
  <c r="AF23" i="10" s="1"/>
  <c r="W292" i="9"/>
  <c r="V38" i="10" s="1"/>
  <c r="AR20" i="9"/>
  <c r="AQ22" i="10" s="1"/>
  <c r="AS36" i="9"/>
  <c r="AR23" i="10" s="1"/>
  <c r="AE276" i="9"/>
  <c r="AD37" i="10" s="1"/>
  <c r="AK36" i="9"/>
  <c r="AJ23" i="10" s="1"/>
  <c r="Y36" i="9"/>
  <c r="X23" i="10" s="1"/>
  <c r="AQ52" i="9"/>
  <c r="AP24" i="10" s="1"/>
  <c r="AE52" i="9"/>
  <c r="AD24" i="10" s="1"/>
  <c r="S52" i="9"/>
  <c r="R24" i="10" s="1"/>
  <c r="AJ180" i="9"/>
  <c r="AI31" i="10" s="1"/>
  <c r="X180" i="9"/>
  <c r="W31" i="10" s="1"/>
  <c r="AQ196" i="9"/>
  <c r="AP32" i="10" s="1"/>
  <c r="AE196" i="9"/>
  <c r="AD32" i="10" s="1"/>
  <c r="S196" i="9"/>
  <c r="R32" i="10" s="1"/>
  <c r="AJ196" i="9"/>
  <c r="AI32" i="10" s="1"/>
  <c r="X196" i="9"/>
  <c r="W32" i="10" s="1"/>
  <c r="AN260" i="9"/>
  <c r="AM36" i="10" s="1"/>
  <c r="AB260" i="9"/>
  <c r="AA36" i="10" s="1"/>
  <c r="AK260" i="9"/>
  <c r="AJ36" i="10" s="1"/>
  <c r="AK276" i="9"/>
  <c r="AJ37" i="10" s="1"/>
  <c r="Y276" i="9"/>
  <c r="X37" i="10" s="1"/>
  <c r="AT308" i="9"/>
  <c r="AS39" i="10" s="1"/>
  <c r="AH308" i="9"/>
  <c r="AG39" i="10" s="1"/>
  <c r="V308" i="9"/>
  <c r="U39" i="10" s="1"/>
  <c r="AG308" i="9"/>
  <c r="AF39" i="10" s="1"/>
  <c r="U308" i="9"/>
  <c r="T39" i="10" s="1"/>
  <c r="U20" i="9"/>
  <c r="T22" i="10" s="1"/>
  <c r="AP20" i="9"/>
  <c r="AO22" i="10" s="1"/>
  <c r="AD20" i="9"/>
  <c r="AC22" i="10" s="1"/>
  <c r="J20" i="9"/>
  <c r="H22" i="10" s="1"/>
  <c r="I22" i="10" s="1"/>
  <c r="AJ36" i="9"/>
  <c r="AI23" i="10" s="1"/>
  <c r="X36" i="9"/>
  <c r="W23" i="10" s="1"/>
  <c r="AP52" i="9"/>
  <c r="AO24" i="10" s="1"/>
  <c r="AD52" i="9"/>
  <c r="AC24" i="10" s="1"/>
  <c r="AU180" i="9"/>
  <c r="AT31" i="10" s="1"/>
  <c r="AI180" i="9"/>
  <c r="AH31" i="10" s="1"/>
  <c r="W180" i="9"/>
  <c r="V31" i="10" s="1"/>
  <c r="AP196" i="9"/>
  <c r="AO32" i="10" s="1"/>
  <c r="AD196" i="9"/>
  <c r="AC32" i="10" s="1"/>
  <c r="V228" i="9"/>
  <c r="U34" i="10" s="1"/>
  <c r="AA260" i="9"/>
  <c r="Z36" i="10" s="1"/>
  <c r="F251" i="9"/>
  <c r="L251" i="9" s="1"/>
  <c r="Y260" i="9"/>
  <c r="X36" i="10" s="1"/>
  <c r="AF308" i="9"/>
  <c r="AE39" i="10" s="1"/>
  <c r="AC308" i="9"/>
  <c r="AB39" i="10" s="1"/>
  <c r="L26" i="9"/>
  <c r="AO20" i="9"/>
  <c r="AN22" i="10" s="1"/>
  <c r="AC20" i="9"/>
  <c r="AB22" i="10" s="1"/>
  <c r="AU36" i="9"/>
  <c r="AT23" i="10" s="1"/>
  <c r="AI36" i="9"/>
  <c r="AH23" i="10" s="1"/>
  <c r="W36" i="9"/>
  <c r="V23" i="10" s="1"/>
  <c r="AO52" i="9"/>
  <c r="AN24" i="10" s="1"/>
  <c r="AC52" i="9"/>
  <c r="AB24" i="10" s="1"/>
  <c r="AL164" i="9"/>
  <c r="AK30" i="10" s="1"/>
  <c r="AO196" i="9"/>
  <c r="AN32" i="10" s="1"/>
  <c r="AC196" i="9"/>
  <c r="AB32" i="10" s="1"/>
  <c r="Z260" i="9"/>
  <c r="Y36" i="10" s="1"/>
  <c r="AS260" i="9"/>
  <c r="AR36" i="10" s="1"/>
  <c r="U260" i="9"/>
  <c r="T36" i="10" s="1"/>
  <c r="AQ308" i="9"/>
  <c r="AP39" i="10" s="1"/>
  <c r="AE308" i="9"/>
  <c r="AD39" i="10" s="1"/>
  <c r="S308" i="9"/>
  <c r="R39" i="10" s="1"/>
  <c r="AR228" i="9"/>
  <c r="AQ34" i="10" s="1"/>
  <c r="T228" i="9"/>
  <c r="S34" i="10" s="1"/>
  <c r="J244" i="9"/>
  <c r="H35" i="10" s="1"/>
  <c r="I35" i="10" s="1"/>
  <c r="K249" i="9"/>
  <c r="AM260" i="9"/>
  <c r="AL36" i="10" s="1"/>
  <c r="AT276" i="9"/>
  <c r="AS37" i="10" s="1"/>
  <c r="V276" i="9"/>
  <c r="U37" i="10" s="1"/>
  <c r="AL20" i="9"/>
  <c r="AK22" i="10" s="1"/>
  <c r="AQ228" i="9"/>
  <c r="AP34" i="10" s="1"/>
  <c r="AN228" i="9"/>
  <c r="AM34" i="10" s="1"/>
  <c r="AJ260" i="9"/>
  <c r="AI36" i="10" s="1"/>
  <c r="AG260" i="9"/>
  <c r="AF36" i="10" s="1"/>
  <c r="AK20" i="9"/>
  <c r="AJ22" i="10" s="1"/>
  <c r="Y20" i="9"/>
  <c r="X22" i="10" s="1"/>
  <c r="AU164" i="9"/>
  <c r="AT30" i="10" s="1"/>
  <c r="AI164" i="9"/>
  <c r="AH30" i="10" s="1"/>
  <c r="W164" i="9"/>
  <c r="V30" i="10" s="1"/>
  <c r="AQ180" i="9"/>
  <c r="AP31" i="10" s="1"/>
  <c r="AE180" i="9"/>
  <c r="AD31" i="10" s="1"/>
  <c r="S180" i="9"/>
  <c r="R31" i="10" s="1"/>
  <c r="AP228" i="9"/>
  <c r="AO34" i="10" s="1"/>
  <c r="AD228" i="9"/>
  <c r="AC34" i="10" s="1"/>
  <c r="AG228" i="9"/>
  <c r="AF34" i="10" s="1"/>
  <c r="AE228" i="9"/>
  <c r="AD34" i="10" s="1"/>
  <c r="AI260" i="9"/>
  <c r="AH36" i="10" s="1"/>
  <c r="AL260" i="9"/>
  <c r="AK36" i="10" s="1"/>
  <c r="AP276" i="9"/>
  <c r="AO37" i="10" s="1"/>
  <c r="AD276" i="9"/>
  <c r="AC37" i="10" s="1"/>
  <c r="AL292" i="9"/>
  <c r="AK38" i="10" s="1"/>
  <c r="Z292" i="9"/>
  <c r="Y38" i="10" s="1"/>
  <c r="AO308" i="9"/>
  <c r="AN39" i="10" s="1"/>
  <c r="S228" i="9"/>
  <c r="R34" i="10" s="1"/>
  <c r="AB228" i="9"/>
  <c r="AA34" i="10" s="1"/>
  <c r="AK228" i="9"/>
  <c r="AJ34" i="10" s="1"/>
  <c r="X260" i="9"/>
  <c r="W36" i="10" s="1"/>
  <c r="AJ20" i="9"/>
  <c r="AI22" i="10" s="1"/>
  <c r="X20" i="9"/>
  <c r="W22" i="10" s="1"/>
  <c r="AQ36" i="9"/>
  <c r="AP23" i="10" s="1"/>
  <c r="AE36" i="9"/>
  <c r="AD23" i="10" s="1"/>
  <c r="S36" i="9"/>
  <c r="R23" i="10" s="1"/>
  <c r="AT164" i="9"/>
  <c r="AS30" i="10" s="1"/>
  <c r="AH164" i="9"/>
  <c r="AG30" i="10" s="1"/>
  <c r="V164" i="9"/>
  <c r="U30" i="10" s="1"/>
  <c r="AP180" i="9"/>
  <c r="AO31" i="10" s="1"/>
  <c r="AD180" i="9"/>
  <c r="AC31" i="10" s="1"/>
  <c r="L254" i="9"/>
  <c r="AQ276" i="9"/>
  <c r="AP37" i="10" s="1"/>
  <c r="S276" i="9"/>
  <c r="R37" i="10" s="1"/>
  <c r="Z20" i="9"/>
  <c r="Y22" i="10" s="1"/>
  <c r="AJ164" i="9"/>
  <c r="AI30" i="10" s="1"/>
  <c r="X164" i="9"/>
  <c r="W30" i="10" s="1"/>
  <c r="AU20" i="9"/>
  <c r="AT22" i="10" s="1"/>
  <c r="AI20" i="9"/>
  <c r="AH22" i="10" s="1"/>
  <c r="W20" i="9"/>
  <c r="V22" i="10" s="1"/>
  <c r="AP36" i="9"/>
  <c r="AO23" i="10" s="1"/>
  <c r="AD36" i="9"/>
  <c r="AC23" i="10" s="1"/>
  <c r="J68" i="9"/>
  <c r="H25" i="10" s="1"/>
  <c r="I25" i="10" s="1"/>
  <c r="AS164" i="9"/>
  <c r="AR30" i="10" s="1"/>
  <c r="AG164" i="9"/>
  <c r="AF30" i="10" s="1"/>
  <c r="U164" i="9"/>
  <c r="T30" i="10" s="1"/>
  <c r="AU196" i="9"/>
  <c r="AT32" i="10" s="1"/>
  <c r="AI196" i="9"/>
  <c r="AH32" i="10" s="1"/>
  <c r="W196" i="9"/>
  <c r="V32" i="10" s="1"/>
  <c r="AT20" i="9"/>
  <c r="AS22" i="10" s="1"/>
  <c r="AH20" i="9"/>
  <c r="AG22" i="10" s="1"/>
  <c r="V20" i="9"/>
  <c r="U22" i="10" s="1"/>
  <c r="L8" i="9"/>
  <c r="U36" i="9"/>
  <c r="T23" i="10" s="1"/>
  <c r="AR164" i="9"/>
  <c r="AQ30" i="10" s="1"/>
  <c r="AF164" i="9"/>
  <c r="AE30" i="10" s="1"/>
  <c r="AN36" i="9"/>
  <c r="AM23" i="10" s="1"/>
  <c r="AB36" i="9"/>
  <c r="AA23" i="10" s="1"/>
  <c r="AM164" i="9"/>
  <c r="AL30" i="10" s="1"/>
  <c r="AA164" i="9"/>
  <c r="Z30" i="10" s="1"/>
  <c r="K150" i="9"/>
  <c r="AA196" i="9"/>
  <c r="Z32" i="10" s="1"/>
  <c r="AF228" i="9"/>
  <c r="AE34" i="10" s="1"/>
  <c r="K217" i="9"/>
  <c r="AT292" i="9"/>
  <c r="AS38" i="10" s="1"/>
  <c r="AH292" i="9"/>
  <c r="AG38" i="10" s="1"/>
  <c r="V292" i="9"/>
  <c r="U38" i="10" s="1"/>
  <c r="AF20" i="9"/>
  <c r="AE22" i="10" s="1"/>
  <c r="T20" i="9"/>
  <c r="S22" i="10" s="1"/>
  <c r="AR52" i="9"/>
  <c r="AQ24" i="10" s="1"/>
  <c r="AF52" i="9"/>
  <c r="AE24" i="10" s="1"/>
  <c r="T52" i="9"/>
  <c r="S24" i="10" s="1"/>
  <c r="AO164" i="9"/>
  <c r="AN30" i="10" s="1"/>
  <c r="AC164" i="9"/>
  <c r="AB30" i="10" s="1"/>
  <c r="F144" i="9"/>
  <c r="L144" i="9" s="1"/>
  <c r="AK196" i="9"/>
  <c r="AJ32" i="10" s="1"/>
  <c r="Y196" i="9"/>
  <c r="X32" i="10" s="1"/>
  <c r="J212" i="9"/>
  <c r="H33" i="10" s="1"/>
  <c r="I33" i="10" s="1"/>
  <c r="AS228" i="9"/>
  <c r="AR34" i="10" s="1"/>
  <c r="J228" i="9"/>
  <c r="H34" i="10" s="1"/>
  <c r="I34" i="10" s="1"/>
  <c r="AL276" i="9"/>
  <c r="AK37" i="10" s="1"/>
  <c r="Z276" i="9"/>
  <c r="Y37" i="10" s="1"/>
  <c r="AR292" i="9"/>
  <c r="AQ38" i="10" s="1"/>
  <c r="AF292" i="9"/>
  <c r="AE38" i="10" s="1"/>
  <c r="T292" i="9"/>
  <c r="S38" i="10" s="1"/>
  <c r="AS180" i="9"/>
  <c r="AR31" i="10" s="1"/>
  <c r="AG180" i="9"/>
  <c r="AF31" i="10" s="1"/>
  <c r="U180" i="9"/>
  <c r="T31" i="10" s="1"/>
  <c r="AQ292" i="9"/>
  <c r="AP38" i="10" s="1"/>
  <c r="AE292" i="9"/>
  <c r="AD38" i="10" s="1"/>
  <c r="S292" i="9"/>
  <c r="R38" i="10" s="1"/>
  <c r="K297" i="9"/>
  <c r="F297" i="9"/>
  <c r="F308" i="9" s="1"/>
  <c r="D39" i="10" s="1"/>
  <c r="E39" i="10" s="1"/>
  <c r="T180" i="9"/>
  <c r="S31" i="10" s="1"/>
  <c r="AQ164" i="9"/>
  <c r="AP30" i="10" s="1"/>
  <c r="AE164" i="9"/>
  <c r="AD30" i="10" s="1"/>
  <c r="S164" i="9"/>
  <c r="R30" i="10" s="1"/>
  <c r="AK52" i="9"/>
  <c r="AJ24" i="10" s="1"/>
  <c r="Y52" i="9"/>
  <c r="X24" i="10" s="1"/>
  <c r="D25" i="10"/>
  <c r="G26" i="10"/>
  <c r="AP164" i="9"/>
  <c r="AO30" i="10" s="1"/>
  <c r="AD164" i="9"/>
  <c r="AC30" i="10" s="1"/>
  <c r="K187" i="9"/>
  <c r="R22" i="9"/>
  <c r="R36" i="9" s="1"/>
  <c r="Q23" i="10" s="1"/>
  <c r="J36" i="9"/>
  <c r="AO228" i="9"/>
  <c r="AN34" i="10" s="1"/>
  <c r="AC228" i="9"/>
  <c r="AB34" i="10" s="1"/>
  <c r="AH260" i="9"/>
  <c r="AG36" i="10" s="1"/>
  <c r="V260" i="9"/>
  <c r="U36" i="10" s="1"/>
  <c r="AN164" i="9"/>
  <c r="AM30" i="10" s="1"/>
  <c r="AB164" i="9"/>
  <c r="AA30" i="10" s="1"/>
  <c r="D31" i="10"/>
  <c r="E33" i="10"/>
  <c r="AS308" i="9"/>
  <c r="AR39" i="10" s="1"/>
  <c r="AN20" i="9"/>
  <c r="AM22" i="10" s="1"/>
  <c r="AB20" i="9"/>
  <c r="AA22" i="10" s="1"/>
  <c r="AM36" i="9"/>
  <c r="AL23" i="10" s="1"/>
  <c r="AA36" i="9"/>
  <c r="Z23" i="10" s="1"/>
  <c r="AT52" i="9"/>
  <c r="AS24" i="10" s="1"/>
  <c r="AH52" i="9"/>
  <c r="AG24" i="10" s="1"/>
  <c r="V52" i="9"/>
  <c r="U24" i="10" s="1"/>
  <c r="AL196" i="9"/>
  <c r="AK32" i="10" s="1"/>
  <c r="Z196" i="9"/>
  <c r="Y32" i="10" s="1"/>
  <c r="AM228" i="9"/>
  <c r="AL34" i="10" s="1"/>
  <c r="AA228" i="9"/>
  <c r="Z34" i="10" s="1"/>
  <c r="D34" i="10"/>
  <c r="U228" i="9"/>
  <c r="T34" i="10" s="1"/>
  <c r="D32" i="10"/>
  <c r="AL36" i="9"/>
  <c r="AK23" i="10" s="1"/>
  <c r="Z36" i="9"/>
  <c r="Y23" i="10" s="1"/>
  <c r="Z164" i="9"/>
  <c r="Y30" i="10" s="1"/>
  <c r="AR196" i="9"/>
  <c r="AQ32" i="10" s="1"/>
  <c r="AF196" i="9"/>
  <c r="AE32" i="10" s="1"/>
  <c r="T196" i="9"/>
  <c r="S32" i="10" s="1"/>
  <c r="AP308" i="9"/>
  <c r="AO39" i="10" s="1"/>
  <c r="AM308" i="9"/>
  <c r="AL39" i="10" s="1"/>
  <c r="K7" i="9"/>
  <c r="K186" i="9"/>
  <c r="J196" i="9"/>
  <c r="H32" i="10" s="1"/>
  <c r="I32" i="10" s="1"/>
  <c r="L6" i="9"/>
  <c r="L43" i="9"/>
  <c r="K148" i="9"/>
  <c r="L186" i="9"/>
  <c r="AP292" i="9"/>
  <c r="AO38" i="10" s="1"/>
  <c r="AD292" i="9"/>
  <c r="AC38" i="10" s="1"/>
  <c r="L86" i="9"/>
  <c r="AL228" i="9"/>
  <c r="AK34" i="10" s="1"/>
  <c r="Z228" i="9"/>
  <c r="Y34" i="10" s="1"/>
  <c r="AN292" i="9"/>
  <c r="AM38" i="10" s="1"/>
  <c r="AB292" i="9"/>
  <c r="AA38" i="10" s="1"/>
  <c r="H28" i="10"/>
  <c r="I28" i="10" s="1"/>
  <c r="K28" i="10" s="1"/>
  <c r="J100" i="9"/>
  <c r="AR260" i="9"/>
  <c r="AQ36" i="10" s="1"/>
  <c r="AF260" i="9"/>
  <c r="AE36" i="10" s="1"/>
  <c r="T260" i="9"/>
  <c r="S36" i="10" s="1"/>
  <c r="AM292" i="9"/>
  <c r="AL38" i="10" s="1"/>
  <c r="AN308" i="9"/>
  <c r="AM39" i="10" s="1"/>
  <c r="AB308" i="9"/>
  <c r="AA39" i="10" s="1"/>
  <c r="F20" i="9"/>
  <c r="J84" i="9"/>
  <c r="H26" i="10" s="1"/>
  <c r="I26" i="10" s="1"/>
  <c r="K26" i="10" s="1"/>
  <c r="H100" i="9"/>
  <c r="F27" i="10" s="1"/>
  <c r="G27" i="10" s="1"/>
  <c r="AJ228" i="9"/>
  <c r="AI34" i="10" s="1"/>
  <c r="X228" i="9"/>
  <c r="W34" i="10" s="1"/>
  <c r="AQ260" i="9"/>
  <c r="AP36" i="10" s="1"/>
  <c r="AE260" i="9"/>
  <c r="AD36" i="10" s="1"/>
  <c r="S260" i="9"/>
  <c r="R36" i="10" s="1"/>
  <c r="AS276" i="9"/>
  <c r="AR37" i="10" s="1"/>
  <c r="AG276" i="9"/>
  <c r="AF37" i="10" s="1"/>
  <c r="U276" i="9"/>
  <c r="T37" i="10" s="1"/>
  <c r="K146" i="9"/>
  <c r="K184" i="9"/>
  <c r="AU228" i="9"/>
  <c r="AT34" i="10" s="1"/>
  <c r="AI228" i="9"/>
  <c r="AH34" i="10" s="1"/>
  <c r="W228" i="9"/>
  <c r="V34" i="10" s="1"/>
  <c r="AP260" i="9"/>
  <c r="AO36" i="10" s="1"/>
  <c r="AD260" i="9"/>
  <c r="AC36" i="10" s="1"/>
  <c r="AL308" i="9"/>
  <c r="AK39" i="10" s="1"/>
  <c r="Z308" i="9"/>
  <c r="Y39" i="10" s="1"/>
  <c r="J308" i="9"/>
  <c r="H39" i="10" s="1"/>
  <c r="I39" i="10" s="1"/>
  <c r="AA308" i="9"/>
  <c r="Z39" i="10" s="1"/>
  <c r="L216" i="9"/>
  <c r="AO260" i="9"/>
  <c r="AN36" i="10" s="1"/>
  <c r="AC260" i="9"/>
  <c r="AB36" i="10" s="1"/>
  <c r="K246" i="9"/>
  <c r="J292" i="9"/>
  <c r="H38" i="10" s="1"/>
  <c r="I38" i="10" s="1"/>
  <c r="AK308" i="9"/>
  <c r="AJ39" i="10" s="1"/>
  <c r="Y308" i="9"/>
  <c r="X39" i="10" s="1"/>
  <c r="D29" i="10"/>
  <c r="E29" i="10" s="1"/>
  <c r="AD308" i="9"/>
  <c r="AC39" i="10" s="1"/>
  <c r="L12" i="9"/>
  <c r="R246" i="9"/>
  <c r="R260" i="9" s="1"/>
  <c r="Q36" i="10" s="1"/>
  <c r="J260" i="9"/>
  <c r="H36" i="10" s="1"/>
  <c r="R263" i="9"/>
  <c r="R276" i="9" s="1"/>
  <c r="Q37" i="10" s="1"/>
  <c r="AJ308" i="9"/>
  <c r="AI39" i="10" s="1"/>
  <c r="X308" i="9"/>
  <c r="W39" i="10" s="1"/>
  <c r="K6" i="9"/>
  <c r="H7" i="9"/>
  <c r="L7" i="9" s="1"/>
  <c r="L24" i="9"/>
  <c r="J52" i="9"/>
  <c r="H24" i="10" s="1"/>
  <c r="I24" i="10" s="1"/>
  <c r="J164" i="9"/>
  <c r="H30" i="10" s="1"/>
  <c r="I30" i="10" s="1"/>
  <c r="L198" i="9"/>
  <c r="AO276" i="9"/>
  <c r="AN37" i="10" s="1"/>
  <c r="AC276" i="9"/>
  <c r="AB37" i="10" s="1"/>
  <c r="AU308" i="9"/>
  <c r="AT39" i="10" s="1"/>
  <c r="AI308" i="9"/>
  <c r="AH39" i="10" s="1"/>
  <c r="W308" i="9"/>
  <c r="V39" i="10" s="1"/>
  <c r="D35" i="10"/>
  <c r="E38" i="10"/>
  <c r="L276" i="9"/>
  <c r="K37" i="10"/>
  <c r="K312" i="9"/>
  <c r="L311" i="9"/>
  <c r="X311" i="9" s="1"/>
  <c r="K311" i="9"/>
  <c r="L305" i="9"/>
  <c r="K305" i="9"/>
  <c r="L304" i="9"/>
  <c r="K304" i="9"/>
  <c r="L303" i="9"/>
  <c r="K303" i="9"/>
  <c r="L302" i="9"/>
  <c r="K302" i="9"/>
  <c r="L301" i="9"/>
  <c r="K301" i="9"/>
  <c r="L300" i="9"/>
  <c r="K300" i="9"/>
  <c r="L299" i="9"/>
  <c r="K299" i="9"/>
  <c r="L298" i="9"/>
  <c r="K298" i="9"/>
  <c r="L297" i="9"/>
  <c r="L296" i="9"/>
  <c r="K296" i="9"/>
  <c r="L295" i="9"/>
  <c r="K295" i="9"/>
  <c r="L294" i="9"/>
  <c r="K294" i="9"/>
  <c r="L279" i="9"/>
  <c r="K279" i="9"/>
  <c r="L278" i="9"/>
  <c r="K278" i="9"/>
  <c r="L264" i="9"/>
  <c r="K264" i="9"/>
  <c r="L263" i="9"/>
  <c r="K263" i="9"/>
  <c r="K254" i="9"/>
  <c r="L253" i="9"/>
  <c r="K253" i="9"/>
  <c r="L252" i="9"/>
  <c r="K252" i="9"/>
  <c r="L250" i="9"/>
  <c r="K250" i="9"/>
  <c r="K248" i="9"/>
  <c r="L247" i="9"/>
  <c r="K247" i="9"/>
  <c r="L230" i="9"/>
  <c r="K230" i="9"/>
  <c r="L221" i="9"/>
  <c r="K221" i="9"/>
  <c r="L220" i="9"/>
  <c r="K220" i="9"/>
  <c r="L219" i="9"/>
  <c r="K219" i="9"/>
  <c r="L218" i="9"/>
  <c r="K218" i="9"/>
  <c r="L217" i="9"/>
  <c r="K216" i="9"/>
  <c r="L215" i="9"/>
  <c r="K215" i="9"/>
  <c r="L214" i="9"/>
  <c r="K214" i="9"/>
  <c r="K198" i="9"/>
  <c r="L188" i="9"/>
  <c r="K188" i="9"/>
  <c r="L187" i="9"/>
  <c r="L185" i="9"/>
  <c r="K185" i="9"/>
  <c r="L184" i="9"/>
  <c r="L183" i="9"/>
  <c r="K183" i="9"/>
  <c r="L167" i="9"/>
  <c r="K167" i="9"/>
  <c r="L166" i="9"/>
  <c r="K166" i="9"/>
  <c r="L151" i="9"/>
  <c r="K151" i="9"/>
  <c r="L150" i="9"/>
  <c r="L149" i="9"/>
  <c r="K149" i="9"/>
  <c r="L148" i="9"/>
  <c r="L147" i="9"/>
  <c r="K147" i="9"/>
  <c r="L145" i="9"/>
  <c r="K145" i="9"/>
  <c r="L143" i="9"/>
  <c r="K143" i="9"/>
  <c r="L118" i="9"/>
  <c r="K118" i="9"/>
  <c r="L102" i="9"/>
  <c r="K102" i="9"/>
  <c r="K86" i="9"/>
  <c r="L70" i="9"/>
  <c r="K70" i="9"/>
  <c r="L54" i="9"/>
  <c r="K54" i="9"/>
  <c r="L46" i="9"/>
  <c r="K46" i="9"/>
  <c r="L45" i="9"/>
  <c r="K45" i="9"/>
  <c r="L44" i="9"/>
  <c r="K44" i="9"/>
  <c r="K43" i="9"/>
  <c r="K42" i="9"/>
  <c r="L41" i="9"/>
  <c r="K41" i="9"/>
  <c r="K40" i="9"/>
  <c r="L39" i="9"/>
  <c r="K39" i="9"/>
  <c r="K26" i="9"/>
  <c r="L25" i="9"/>
  <c r="K25" i="9"/>
  <c r="L23" i="9"/>
  <c r="K23" i="9"/>
  <c r="L22" i="9"/>
  <c r="K22" i="9"/>
  <c r="L14" i="9"/>
  <c r="K14" i="9"/>
  <c r="L13" i="9"/>
  <c r="K13" i="9"/>
  <c r="K12" i="9"/>
  <c r="L11" i="9"/>
  <c r="K11" i="9"/>
  <c r="L10" i="9"/>
  <c r="K10" i="9"/>
  <c r="L9" i="9"/>
  <c r="K9" i="9"/>
  <c r="K8" i="9"/>
  <c r="X324" i="9" l="1"/>
  <c r="W40" i="10" s="1"/>
  <c r="J37" i="10"/>
  <c r="F260" i="9"/>
  <c r="D36" i="10" s="1"/>
  <c r="E36" i="10" s="1"/>
  <c r="L180" i="9"/>
  <c r="F164" i="9"/>
  <c r="D30" i="10" s="1"/>
  <c r="E30" i="10" s="1"/>
  <c r="K30" i="10" s="1"/>
  <c r="K29" i="10"/>
  <c r="L132" i="9"/>
  <c r="Q52" i="10"/>
  <c r="Q5" i="10" s="1"/>
  <c r="Q20" i="10" s="1"/>
  <c r="H20" i="9"/>
  <c r="F22" i="10" s="1"/>
  <c r="G22" i="10" s="1"/>
  <c r="G52" i="10" s="1"/>
  <c r="F5" i="10" s="1"/>
  <c r="G5" i="10" s="1"/>
  <c r="G20" i="10" s="1"/>
  <c r="E9" i="11" s="1"/>
  <c r="L340" i="9"/>
  <c r="D41" i="10"/>
  <c r="I40" i="10"/>
  <c r="K40" i="10" s="1"/>
  <c r="J40" i="10"/>
  <c r="K38" i="10"/>
  <c r="J39" i="10"/>
  <c r="AT52" i="10"/>
  <c r="AT5" i="10" s="1"/>
  <c r="AT20" i="10" s="1"/>
  <c r="V52" i="10"/>
  <c r="V5" i="10" s="1"/>
  <c r="V20" i="10" s="1"/>
  <c r="J28" i="10"/>
  <c r="L244" i="9"/>
  <c r="L228" i="9"/>
  <c r="AS52" i="10"/>
  <c r="AS5" i="10" s="1"/>
  <c r="AS20" i="10" s="1"/>
  <c r="S52" i="10"/>
  <c r="S5" i="10" s="1"/>
  <c r="S20" i="10" s="1"/>
  <c r="E7" i="11" s="1"/>
  <c r="I7" i="11" s="1"/>
  <c r="J38" i="10"/>
  <c r="K39" i="10"/>
  <c r="AJ52" i="10"/>
  <c r="AJ5" i="10" s="1"/>
  <c r="AJ20" i="10" s="1"/>
  <c r="AF52" i="10"/>
  <c r="AF5" i="10" s="1"/>
  <c r="AF20" i="10" s="1"/>
  <c r="E33" i="11" s="1"/>
  <c r="I33" i="11" s="1"/>
  <c r="L84" i="9"/>
  <c r="AE52" i="10"/>
  <c r="AE5" i="10" s="1"/>
  <c r="AE20" i="10" s="1"/>
  <c r="E26" i="11" s="1"/>
  <c r="I26" i="11" s="1"/>
  <c r="AL52" i="10"/>
  <c r="AL5" i="10" s="1"/>
  <c r="AL20" i="10" s="1"/>
  <c r="L308" i="9"/>
  <c r="J26" i="10"/>
  <c r="L68" i="9"/>
  <c r="AP52" i="10"/>
  <c r="AP5" i="10" s="1"/>
  <c r="AP20" i="10" s="1"/>
  <c r="AN52" i="10"/>
  <c r="AN5" i="10" s="1"/>
  <c r="AN20" i="10" s="1"/>
  <c r="L212" i="9"/>
  <c r="L292" i="9"/>
  <c r="Z52" i="10"/>
  <c r="Z5" i="10" s="1"/>
  <c r="Z20" i="10" s="1"/>
  <c r="AD52" i="10"/>
  <c r="AD5" i="10" s="1"/>
  <c r="AD20" i="10" s="1"/>
  <c r="E25" i="11" s="1"/>
  <c r="I25" i="11" s="1"/>
  <c r="K33" i="10"/>
  <c r="AC52" i="10"/>
  <c r="AC5" i="10" s="1"/>
  <c r="AC20" i="10" s="1"/>
  <c r="R52" i="10"/>
  <c r="R5" i="10" s="1"/>
  <c r="R20" i="10" s="1"/>
  <c r="W52" i="10"/>
  <c r="W5" i="10" s="1"/>
  <c r="W20" i="10" s="1"/>
  <c r="E34" i="11" s="1"/>
  <c r="I34" i="11" s="1"/>
  <c r="AO52" i="10"/>
  <c r="AO5" i="10" s="1"/>
  <c r="AO20" i="10" s="1"/>
  <c r="AH52" i="10"/>
  <c r="AH5" i="10" s="1"/>
  <c r="AH20" i="10" s="1"/>
  <c r="AI52" i="10"/>
  <c r="AI5" i="10" s="1"/>
  <c r="AI20" i="10" s="1"/>
  <c r="AQ52" i="10"/>
  <c r="AQ5" i="10" s="1"/>
  <c r="AQ20" i="10" s="1"/>
  <c r="U52" i="10"/>
  <c r="U5" i="10" s="1"/>
  <c r="U20" i="10" s="1"/>
  <c r="Y52" i="10"/>
  <c r="Y5" i="10" s="1"/>
  <c r="Y20" i="10" s="1"/>
  <c r="AG52" i="10"/>
  <c r="AG5" i="10" s="1"/>
  <c r="AG20" i="10" s="1"/>
  <c r="L260" i="9"/>
  <c r="AK52" i="10"/>
  <c r="AK5" i="10" s="1"/>
  <c r="AK20" i="10" s="1"/>
  <c r="AB52" i="10"/>
  <c r="AB5" i="10" s="1"/>
  <c r="AB20" i="10" s="1"/>
  <c r="E39" i="11" s="1"/>
  <c r="I39" i="11" s="1"/>
  <c r="X52" i="10"/>
  <c r="X5" i="10" s="1"/>
  <c r="X20" i="10" s="1"/>
  <c r="T52" i="10"/>
  <c r="T5" i="10" s="1"/>
  <c r="T20" i="10" s="1"/>
  <c r="AM52" i="10"/>
  <c r="AM5" i="10" s="1"/>
  <c r="AM20" i="10" s="1"/>
  <c r="AR52" i="10"/>
  <c r="AR5" i="10" s="1"/>
  <c r="AR20" i="10" s="1"/>
  <c r="L52" i="9"/>
  <c r="J29" i="10"/>
  <c r="E32" i="10"/>
  <c r="K32" i="10" s="1"/>
  <c r="J32" i="10"/>
  <c r="E31" i="10"/>
  <c r="K31" i="10" s="1"/>
  <c r="J31" i="10"/>
  <c r="J25" i="10"/>
  <c r="E25" i="10"/>
  <c r="K25" i="10" s="1"/>
  <c r="J33" i="10"/>
  <c r="L196" i="9"/>
  <c r="L36" i="9"/>
  <c r="H23" i="10"/>
  <c r="L100" i="9"/>
  <c r="H27" i="10"/>
  <c r="E35" i="10"/>
  <c r="K35" i="10" s="1"/>
  <c r="J35" i="10"/>
  <c r="E24" i="10"/>
  <c r="K24" i="10" s="1"/>
  <c r="J24" i="10"/>
  <c r="E34" i="10"/>
  <c r="K34" i="10" s="1"/>
  <c r="J34" i="10"/>
  <c r="L20" i="9"/>
  <c r="D22" i="10"/>
  <c r="J36" i="10"/>
  <c r="I36" i="10"/>
  <c r="K36" i="10" s="1"/>
  <c r="AA52" i="10"/>
  <c r="AA5" i="10" s="1"/>
  <c r="AA20" i="10" s="1"/>
  <c r="E38" i="11" s="1"/>
  <c r="I38" i="11" s="1"/>
  <c r="J30" i="10" l="1"/>
  <c r="L164" i="9"/>
  <c r="I9" i="11"/>
  <c r="E10" i="11"/>
  <c r="I10" i="11" s="1"/>
  <c r="E15" i="11"/>
  <c r="E16" i="11"/>
  <c r="I16" i="11" s="1"/>
  <c r="E18" i="11"/>
  <c r="I18" i="11" s="1"/>
  <c r="E11" i="11"/>
  <c r="E41" i="10"/>
  <c r="K41" i="10" s="1"/>
  <c r="J41" i="10"/>
  <c r="I23" i="10"/>
  <c r="J23" i="10"/>
  <c r="I27" i="10"/>
  <c r="K27" i="10" s="1"/>
  <c r="J27" i="10"/>
  <c r="E22" i="10"/>
  <c r="J22" i="10"/>
  <c r="K23" i="10" l="1"/>
  <c r="I52" i="10"/>
  <c r="H5" i="10" s="1"/>
  <c r="I5" i="10" s="1"/>
  <c r="I20" i="10" s="1"/>
  <c r="E12" i="11" s="1"/>
  <c r="I11" i="11"/>
  <c r="E28" i="11"/>
  <c r="I28" i="11" s="1"/>
  <c r="E14" i="11"/>
  <c r="I14" i="11" s="1"/>
  <c r="E13" i="11"/>
  <c r="I13" i="11" s="1"/>
  <c r="E27" i="11"/>
  <c r="I27" i="11" s="1"/>
  <c r="I15" i="11"/>
  <c r="E17" i="11"/>
  <c r="I17" i="11" s="1"/>
  <c r="E52" i="10"/>
  <c r="K22" i="10"/>
  <c r="I12" i="11" l="1"/>
  <c r="K52" i="10"/>
  <c r="D5" i="10"/>
  <c r="E5" i="10" l="1"/>
  <c r="J5" i="10"/>
  <c r="E20" i="10" l="1"/>
  <c r="K5" i="10"/>
  <c r="E5" i="11" l="1"/>
  <c r="K20" i="10"/>
  <c r="I5" i="11" l="1"/>
  <c r="E6" i="11"/>
  <c r="I6" i="11" s="1"/>
  <c r="E8" i="11" l="1"/>
  <c r="I8" i="11" s="1"/>
  <c r="E21" i="11"/>
  <c r="I21" i="11" s="1"/>
  <c r="E23" i="11" l="1"/>
  <c r="I23" i="11" s="1"/>
  <c r="E24" i="11"/>
  <c r="I24" i="11" s="1"/>
  <c r="E19" i="11"/>
  <c r="I19" i="11" s="1"/>
  <c r="E20" i="11"/>
  <c r="I20" i="11" s="1"/>
  <c r="E22" i="11"/>
  <c r="I22" i="11" s="1"/>
  <c r="E29" i="11" l="1"/>
  <c r="I29" i="11" s="1"/>
  <c r="E31" i="11" l="1"/>
  <c r="I31" i="11" s="1"/>
  <c r="I32" i="11"/>
  <c r="I35" i="11" s="1"/>
  <c r="I36" i="11" s="1"/>
  <c r="I37" i="11" s="1"/>
  <c r="E37" i="11" s="1"/>
  <c r="E30" i="11"/>
  <c r="I30" i="11" s="1"/>
  <c r="I40" i="11" l="1"/>
  <c r="E36" i="11"/>
  <c r="E35" i="11" s="1"/>
  <c r="E32" i="11" s="1"/>
  <c r="E40" i="11"/>
</calcChain>
</file>

<file path=xl/sharedStrings.xml><?xml version="1.0" encoding="utf-8"?>
<sst xmlns="http://schemas.openxmlformats.org/spreadsheetml/2006/main" count="812" uniqueCount="428">
  <si>
    <t>01. 건축공사</t>
  </si>
  <si>
    <t>공사명 : 북부운전면허시험장 측정실 보강공사</t>
  </si>
  <si>
    <t>단위</t>
  </si>
  <si>
    <t>구분</t>
  </si>
  <si>
    <t>kg</t>
  </si>
  <si>
    <t>강설</t>
  </si>
  <si>
    <t>고철, 경량철A</t>
  </si>
  <si>
    <t>KG</t>
  </si>
  <si>
    <t>매입가</t>
  </si>
  <si>
    <t>개</t>
  </si>
  <si>
    <t>조</t>
  </si>
  <si>
    <t>L</t>
  </si>
  <si>
    <t>고장력볼트</t>
  </si>
  <si>
    <t>고장력볼트, F10T, M20×70mm</t>
  </si>
  <si>
    <t>기초앵커</t>
  </si>
  <si>
    <t>L형앵커, M20×500</t>
  </si>
  <si>
    <t>도어핸들</t>
  </si>
  <si>
    <t>도어핸들, 원통레버형(Lever Lock)</t>
  </si>
  <si>
    <t>도어힌지</t>
  </si>
  <si>
    <t>도어힌지, 황동, 베어링2개, 101.6×2.7mm</t>
  </si>
  <si>
    <t>레미콘</t>
  </si>
  <si>
    <t>레미콘, 부산, 25-18-08</t>
  </si>
  <si>
    <t>㎥</t>
  </si>
  <si>
    <t>레미콘, 부산, 25-24-15</t>
  </si>
  <si>
    <t>맑은유리</t>
  </si>
  <si>
    <t>맑은유리, 3mm</t>
  </si>
  <si>
    <t>㎡</t>
  </si>
  <si>
    <t>KSL-2012</t>
  </si>
  <si>
    <t>발포우레탄</t>
  </si>
  <si>
    <t>불연천장재, 집텍스에코, 9.5×300×600mm</t>
  </si>
  <si>
    <t>불연천장재, MT-200, T-Bar용, 15×603×603mm</t>
  </si>
  <si>
    <t>M2</t>
  </si>
  <si>
    <t>이중바닥재</t>
  </si>
  <si>
    <t>Access Floor(steel Con), 600×600×30T (현대전도성 3T 마감)</t>
  </si>
  <si>
    <t>일반구조용압연강판</t>
  </si>
  <si>
    <t>일반구조용압연강판, 12.0mm</t>
  </si>
  <si>
    <t>열연(후판)</t>
  </si>
  <si>
    <t>일반구조용압연강판, 16mm</t>
  </si>
  <si>
    <t>톤</t>
  </si>
  <si>
    <t>일반구조용압연강판, 20mm</t>
  </si>
  <si>
    <t>일반구조용압연강판, 6.0mm</t>
  </si>
  <si>
    <t>열연(박판)</t>
  </si>
  <si>
    <t>일반구조용압연강판, 9.0mm</t>
  </si>
  <si>
    <t>잡석</t>
  </si>
  <si>
    <t>철근콘크리트용봉강</t>
  </si>
  <si>
    <t>철근콘크리트용봉강, HD-16, SD350/400</t>
  </si>
  <si>
    <t>고장력철근</t>
  </si>
  <si>
    <t>케미칼앵커롯드</t>
  </si>
  <si>
    <t>HIT-C M12×160</t>
  </si>
  <si>
    <t>HIT-C M16×190</t>
  </si>
  <si>
    <t>HIT-C M20×240</t>
  </si>
  <si>
    <t>프라스틱창문틀(WHITE+양면색상)</t>
  </si>
  <si>
    <t>방충창</t>
  </si>
  <si>
    <t>SET</t>
  </si>
  <si>
    <t>H형강(SHN275)</t>
  </si>
  <si>
    <t>200*200*8*12mm</t>
  </si>
  <si>
    <t>TON</t>
  </si>
  <si>
    <t>건설폐기물수집운반비(상차+운반비)</t>
  </si>
  <si>
    <t>16톤 암롤트럭, 혼합건설폐기물, 40km</t>
  </si>
  <si>
    <t>한국건설폐기물수집운반</t>
  </si>
  <si>
    <t>대</t>
  </si>
  <si>
    <t>산업폐기물처리수수료</t>
  </si>
  <si>
    <t>혼합건설폐기물(가연성)</t>
  </si>
  <si>
    <t>폐자재처리수수료</t>
  </si>
  <si>
    <t>혼합폐기물</t>
  </si>
  <si>
    <t>부가세별도</t>
  </si>
  <si>
    <t>수  량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</si>
  <si>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</si>
  <si>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</si>
  <si>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</si>
  <si>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</si>
  <si>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</si>
  <si>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</si>
  <si>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</si>
  <si>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</si>
  <si>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/>
  </si>
  <si>
    <t>기계경비</t>
  </si>
  <si>
    <t>식</t>
  </si>
  <si>
    <t>합  계</t>
  </si>
  <si>
    <t>재료비</t>
  </si>
  <si>
    <t>수량</t>
  </si>
  <si>
    <t>비    고</t>
  </si>
  <si>
    <t>단산  1호</t>
  </si>
  <si>
    <t>잡석(자갈)운반</t>
  </si>
  <si>
    <t>인력,지게운반, 50m(보통)</t>
  </si>
  <si>
    <t>M3</t>
  </si>
  <si>
    <t>단산  2호</t>
  </si>
  <si>
    <t>철골운반</t>
  </si>
  <si>
    <t>구역화물(20km)+크레인하차</t>
  </si>
  <si>
    <t>재  료  비</t>
  </si>
  <si>
    <t>노  무  비</t>
  </si>
  <si>
    <t>경      비</t>
  </si>
  <si>
    <t>합      계</t>
  </si>
  <si>
    <t>M</t>
  </si>
  <si>
    <t>개소</t>
  </si>
  <si>
    <t>건축, Type-Ⅱ</t>
  </si>
  <si>
    <t>모르타르</t>
  </si>
  <si>
    <t>표면처리</t>
  </si>
  <si>
    <t>t=30mm</t>
  </si>
  <si>
    <t>경량천장철골틀 설치</t>
  </si>
  <si>
    <t>일반도어록 설치</t>
  </si>
  <si>
    <t>금    액</t>
  </si>
  <si>
    <t>일위  1호</t>
  </si>
  <si>
    <t>가설샌드위치패널설치</t>
  </si>
  <si>
    <t>"A"TYPE THK50MM EPS 준불연,2.5M*2.5M,쌍도어판넬</t>
  </si>
  <si>
    <t>개소당</t>
  </si>
  <si>
    <t>일위  2호</t>
  </si>
  <si>
    <t>"B"TYPE THK50MM EPS 준불연,2.5M*2.5M,외도어판넬</t>
  </si>
  <si>
    <t>일위  3호</t>
  </si>
  <si>
    <t>"C"TYPE THK50MM EPS 준불연,6.9M*2.59M</t>
  </si>
  <si>
    <t>일위  4호</t>
  </si>
  <si>
    <t>조립말비계</t>
  </si>
  <si>
    <t>3개월,1단(2m)</t>
  </si>
  <si>
    <t>일위  5호</t>
  </si>
  <si>
    <t>건축물보양</t>
  </si>
  <si>
    <t>부직포 깔기</t>
  </si>
  <si>
    <t>일위  6호</t>
  </si>
  <si>
    <t>건축물 현장정리</t>
  </si>
  <si>
    <t>개보수공사(기존 건물 사용 중 공사)</t>
  </si>
  <si>
    <t>m2</t>
  </si>
  <si>
    <t>시장시공가격</t>
  </si>
  <si>
    <t>일위  7호</t>
  </si>
  <si>
    <t>자재 소운반(15층 이하 기준)</t>
  </si>
  <si>
    <t>실내건축</t>
  </si>
  <si>
    <t>일위  8호</t>
  </si>
  <si>
    <t>파렛트등잡자재</t>
  </si>
  <si>
    <t>일위  9호</t>
  </si>
  <si>
    <t>준공청소</t>
  </si>
  <si>
    <t>연면적 ㎡</t>
  </si>
  <si>
    <t>AAD16000060S</t>
  </si>
  <si>
    <t>일위 10호</t>
  </si>
  <si>
    <t>굴착(인력/토사)</t>
  </si>
  <si>
    <t>고사점토 및 자갈 섞인 토사</t>
  </si>
  <si>
    <t>일위 11호</t>
  </si>
  <si>
    <t>굴착(인력/토사) - 현장내 잔토처리</t>
  </si>
  <si>
    <t>소운반. 깔고 고르기</t>
  </si>
  <si>
    <t>ABB11100090S</t>
  </si>
  <si>
    <t>일위 12호</t>
  </si>
  <si>
    <t>잡석지정</t>
  </si>
  <si>
    <t>손달고다지기</t>
  </si>
  <si>
    <t>문화재일위</t>
  </si>
  <si>
    <t>일위 13호</t>
  </si>
  <si>
    <t>레디믹스트콘크리트 타설</t>
  </si>
  <si>
    <t>인력운반타설, 무근구조물</t>
  </si>
  <si>
    <t>일위 14호</t>
  </si>
  <si>
    <t>인력운반타설, 철근구조물</t>
  </si>
  <si>
    <t>일위 15호</t>
  </si>
  <si>
    <t>철근 현장가공 및 조립</t>
  </si>
  <si>
    <t>일위 16호</t>
  </si>
  <si>
    <t>콘크리트 치핑</t>
  </si>
  <si>
    <t>소형치핑장비활용</t>
  </si>
  <si>
    <t>CER42000000S</t>
  </si>
  <si>
    <t>일위 17호</t>
  </si>
  <si>
    <t>에폭시 콘크리트 접착체 바르기</t>
  </si>
  <si>
    <t>신구-콘크리트 접착제 바르기</t>
  </si>
  <si>
    <t>CER41010000S</t>
  </si>
  <si>
    <t>일위 18호</t>
  </si>
  <si>
    <t>기존구조체연결 보강 D16.</t>
  </si>
  <si>
    <t>HY-200</t>
  </si>
  <si>
    <t>일위 19호</t>
  </si>
  <si>
    <t>탄소섬유보강공사</t>
  </si>
  <si>
    <t>300g x 1ply</t>
  </si>
  <si>
    <t>M2당</t>
  </si>
  <si>
    <t>일위 20호</t>
  </si>
  <si>
    <t>EPOXY GROUTING</t>
  </si>
  <si>
    <t>에폭시 주입재,습식, MA그라우트</t>
  </si>
  <si>
    <t>일위 21호</t>
  </si>
  <si>
    <t>철판보강공사</t>
  </si>
  <si>
    <t>철판보강 6.0mm</t>
  </si>
  <si>
    <t>일위 22호</t>
  </si>
  <si>
    <t>철근부식 단면복구보수</t>
  </si>
  <si>
    <t>일위 23호</t>
  </si>
  <si>
    <t>균열보수공사</t>
  </si>
  <si>
    <t>M당</t>
  </si>
  <si>
    <t>일위 24호</t>
  </si>
  <si>
    <t>기존구조체연결 보강 D22.</t>
  </si>
  <si>
    <t>일위 25호</t>
  </si>
  <si>
    <t>기존구조체연결 보강 D13.</t>
  </si>
  <si>
    <t>일위 26호</t>
  </si>
  <si>
    <t>무수축몰탈</t>
  </si>
  <si>
    <t>일위 27호</t>
  </si>
  <si>
    <t>철골 가공조립</t>
  </si>
  <si>
    <t>현장작업</t>
  </si>
  <si>
    <t>일위 28호</t>
  </si>
  <si>
    <t>철골세우기</t>
  </si>
  <si>
    <t>6층미만</t>
  </si>
  <si>
    <t>일위 29호</t>
  </si>
  <si>
    <t>샌드위치(단열)패널설치(그라스울)</t>
  </si>
  <si>
    <t>내벽, 그라스울(64K), 100mm</t>
  </si>
  <si>
    <t>일위 30호</t>
  </si>
  <si>
    <t>후레싱</t>
  </si>
  <si>
    <t>칼라강판, W:200, 0.5T</t>
  </si>
  <si>
    <t>일위 31호</t>
  </si>
  <si>
    <t>이중바닥 설치</t>
  </si>
  <si>
    <t>독립지지 다리방식</t>
  </si>
  <si>
    <t>AOA41000010S</t>
  </si>
  <si>
    <t>일위 32호</t>
  </si>
  <si>
    <t>데코타일붙임</t>
  </si>
  <si>
    <t>3T (왁스 무)데코타일,갤런트타일,네오비아 동등품</t>
  </si>
  <si>
    <t>일위 33호</t>
  </si>
  <si>
    <t>암면텍스붙임</t>
  </si>
  <si>
    <t>일위 34호</t>
  </si>
  <si>
    <t>일위 35호</t>
  </si>
  <si>
    <t>주재료 별도</t>
  </si>
  <si>
    <t>일위 36호</t>
  </si>
  <si>
    <t>걸레받이 붙임(중밀도섬유판)</t>
  </si>
  <si>
    <t>T=9, H=90,인테리어필름</t>
  </si>
  <si>
    <t>일위 37호</t>
  </si>
  <si>
    <t>"E"-TYPE 벽체설치</t>
  </si>
  <si>
    <t>벽체틀45*45*@300,석고판2P,실크벽지</t>
  </si>
  <si>
    <t>일위 38호</t>
  </si>
  <si>
    <t>경량벽체철골틀설치</t>
  </si>
  <si>
    <t xml:space="preserve">인테리어필름1면,실크벽지1면,석고2P1면,석고1P+MDF1P1면,경량철골부재, C-RUNNER, 67×40×0.8T, C-STUD, </t>
  </si>
  <si>
    <t>"A"TYPE</t>
  </si>
  <si>
    <t>일위 39호</t>
  </si>
  <si>
    <t xml:space="preserve">실크벽지1면,석고2P1면,경량철골부재, C-RUNNER, 67×40×0.8T, C-STUD, </t>
  </si>
  <si>
    <t>"B"TYPE</t>
  </si>
  <si>
    <t>일위 40호</t>
  </si>
  <si>
    <t xml:space="preserve">인테리어필름1면,석고1P+MDF1P1면,경량철골부재, C-RUNNER, 67×40×0.8T, C-STUD, </t>
  </si>
  <si>
    <t>"C"TYPE</t>
  </si>
  <si>
    <t>일위 41호</t>
  </si>
  <si>
    <t>"D"TYPE</t>
  </si>
  <si>
    <t>일위 42호</t>
  </si>
  <si>
    <t>TH-BAR H:1m미만.인써트유</t>
  </si>
  <si>
    <t>일위 43호</t>
  </si>
  <si>
    <t>AL몰딩설치</t>
  </si>
  <si>
    <t>ㄷ형, 15*30*15*1.0mm</t>
  </si>
  <si>
    <t>일위 44호</t>
  </si>
  <si>
    <t>W형, 15*15*15*15*1.0mm</t>
  </si>
  <si>
    <t>일위 45호</t>
  </si>
  <si>
    <t>스텐재료분리대설치</t>
  </si>
  <si>
    <t>23*50,스텐강판 1.2T</t>
  </si>
  <si>
    <t>일위 46호</t>
  </si>
  <si>
    <t>모르타르바름(바닥)</t>
  </si>
  <si>
    <t>T:24mm,인력마감, 재료포함</t>
  </si>
  <si>
    <t>일위 47호</t>
  </si>
  <si>
    <t>PD01</t>
  </si>
  <si>
    <t>900*2100</t>
  </si>
  <si>
    <t>일위 48호</t>
  </si>
  <si>
    <t>HW01</t>
  </si>
  <si>
    <t>3100*600</t>
  </si>
  <si>
    <t>일위 49호</t>
  </si>
  <si>
    <t>목재창호, 재료비별도</t>
  </si>
  <si>
    <t>일위 50호</t>
  </si>
  <si>
    <t>일위 51호</t>
  </si>
  <si>
    <t>일위 52호</t>
  </si>
  <si>
    <t>실리콘코킹</t>
  </si>
  <si>
    <t>삼각, 10mm, 창호주위</t>
  </si>
  <si>
    <t>일위 53호</t>
  </si>
  <si>
    <t>창호유리설치 / 판유리</t>
  </si>
  <si>
    <t>유리두께 3mm 이하</t>
  </si>
  <si>
    <t>ALG00000010S</t>
  </si>
  <si>
    <t>일위 54호</t>
  </si>
  <si>
    <t>유리주위코킹</t>
  </si>
  <si>
    <t>5*5,실리콘</t>
  </si>
  <si>
    <t>일위 55호</t>
  </si>
  <si>
    <t>녹막이페인트(뿜칠)</t>
  </si>
  <si>
    <t>1회.1종</t>
  </si>
  <si>
    <t>일위 56호</t>
  </si>
  <si>
    <t>철재면 2회 1급</t>
  </si>
  <si>
    <t>일위 57호</t>
  </si>
  <si>
    <t>합성수지창호 철거</t>
  </si>
  <si>
    <t>1.0∼3.0㎡이하, 설치품의 50%</t>
  </si>
  <si>
    <t>일위 58호</t>
  </si>
  <si>
    <t>알루미늄창호 철거</t>
  </si>
  <si>
    <t>3.0∼6.0㎡이하, 설치품의 50%</t>
  </si>
  <si>
    <t>일위 59호</t>
  </si>
  <si>
    <t>벽체틀 설치 철거</t>
  </si>
  <si>
    <t>설치의30%</t>
  </si>
  <si>
    <t>일위 60호</t>
  </si>
  <si>
    <t>합판바닥깔기철거</t>
  </si>
  <si>
    <t>일위 61호</t>
  </si>
  <si>
    <t>벽,MDF붙임철거</t>
  </si>
  <si>
    <t>일위 62호</t>
  </si>
  <si>
    <t>샌드위치(단열)판넬설치철거</t>
  </si>
  <si>
    <t>칸막이벽,설치의30%</t>
  </si>
  <si>
    <t>일위 63호</t>
  </si>
  <si>
    <t>흡음텍스 해체</t>
  </si>
  <si>
    <t>해체재 재사용 안함</t>
  </si>
  <si>
    <t>AQA80000280S</t>
  </si>
  <si>
    <t>일위 64호</t>
  </si>
  <si>
    <t>경량벽체철골틀 해체</t>
  </si>
  <si>
    <t>AQA80000300S</t>
  </si>
  <si>
    <t>일위 65호</t>
  </si>
  <si>
    <t>석고판 해체</t>
  </si>
  <si>
    <t>AQA80000310S</t>
  </si>
  <si>
    <t>일위 66호</t>
  </si>
  <si>
    <t>PVC계바닥재 해체</t>
  </si>
  <si>
    <t>AQA80000330S</t>
  </si>
  <si>
    <t>일위 67호</t>
  </si>
  <si>
    <t>마루틀철거</t>
  </si>
  <si>
    <t>CONC바탕위,설치의30%</t>
  </si>
  <si>
    <t>일위 68호</t>
  </si>
  <si>
    <t>철거적재/폐기물이동.</t>
  </si>
  <si>
    <t>백호우0.6m3+인력</t>
  </si>
  <si>
    <t>m3</t>
  </si>
  <si>
    <t>공 사 내 역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</si>
  <si>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</si>
  <si>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</si>
  <si>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</si>
  <si>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</si>
  <si>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</si>
  <si>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</si>
  <si>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</si>
  <si>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</si>
  <si>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</si>
  <si>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</si>
  <si>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</si>
  <si>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</si>
  <si>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</si>
  <si>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관급자 관급 자재대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</si>
  <si>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</si>
  <si>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</si>
  <si>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</si>
  <si>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</si>
  <si>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</si>
  <si>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</si>
  <si>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</si>
  <si>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</si>
  <si>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</si>
  <si>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</si>
  <si>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</si>
  <si>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</si>
  <si>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</si>
  <si>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</si>
  <si>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</si>
  <si>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</si>
  <si>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</si>
  <si>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</si>
  <si>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</si>
  <si>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0101. 가설공사</t>
  </si>
  <si>
    <t>0102. 토공사</t>
  </si>
  <si>
    <t>0103. 철근콘크리트공사</t>
  </si>
  <si>
    <t>0104. 탄소섬유보강공사</t>
  </si>
  <si>
    <t>0105. 에폭시그라우팅공사</t>
  </si>
  <si>
    <t>0106. 철판보강공사</t>
  </si>
  <si>
    <t>0107. 단면복구공사</t>
  </si>
  <si>
    <t>0108. 표면처리공사</t>
  </si>
  <si>
    <t>0109. 철골공사</t>
  </si>
  <si>
    <t>0110. 샌드위치패널공사</t>
  </si>
  <si>
    <t>0111. 수장공사</t>
  </si>
  <si>
    <t>0112. 목공사</t>
  </si>
  <si>
    <t>0113. 금속공사</t>
  </si>
  <si>
    <t>0114. 미장공사</t>
  </si>
  <si>
    <t>0115. 창호공사</t>
  </si>
  <si>
    <t>창호주위 모르타르 충전</t>
  </si>
  <si>
    <t>0116. 유리공사</t>
  </si>
  <si>
    <t>0117. 도장공사</t>
  </si>
  <si>
    <t>유성페인트 뿜칠</t>
  </si>
  <si>
    <t>0118. 철거공사</t>
  </si>
  <si>
    <t>0119. 폐기물처리비</t>
  </si>
  <si>
    <t>0120. 발생물처리비</t>
  </si>
  <si>
    <t>공 사 집 계 표</t>
  </si>
  <si>
    <t>합계제외</t>
  </si>
  <si>
    <t>공 사 원 가 계 산 서</t>
  </si>
  <si>
    <t xml:space="preserve">                     구  분
  비   목</t>
  </si>
  <si>
    <t>구    성   비</t>
  </si>
  <si>
    <t>금      액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</si>
  <si>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</si>
  <si>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</si>
  <si>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</si>
  <si>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</si>
  <si>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</si>
  <si>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</si>
  <si>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</si>
  <si>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</si>
  <si>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</si>
  <si>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</si>
  <si>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</si>
  <si>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</si>
  <si>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</si>
  <si>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</si>
  <si>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</si>
  <si>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</si>
  <si>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</si>
  <si>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</si>
  <si>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</si>
  <si>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</si>
  <si>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</si>
  <si>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</si>
  <si>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</si>
  <si>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</si>
  <si>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</si>
  <si>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</si>
  <si>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</si>
  <si>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</si>
  <si>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</si>
  <si>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</si>
  <si>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</si>
  <si>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</si>
  <si>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</si>
  <si>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</si>
  <si>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</si>
  <si>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</si>
  <si>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</si>
  <si>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</si>
  <si>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</si>
  <si>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안  전  관   리   비</t>
  </si>
  <si>
    <t>C17</t>
  </si>
  <si>
    <t>품  질  관   리   비</t>
  </si>
  <si>
    <t>C18</t>
  </si>
  <si>
    <t>석  면  분   담   금</t>
  </si>
  <si>
    <t>C21</t>
  </si>
  <si>
    <t>임금  채권  부담금</t>
  </si>
  <si>
    <t>C22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</si>
  <si>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</si>
  <si>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</si>
  <si>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</si>
  <si>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</si>
  <si>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</si>
  <si>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</si>
  <si>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</si>
  <si>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폐  기  물  처 리 비</t>
  </si>
  <si>
    <t>총       원       가</t>
  </si>
  <si>
    <t>F</t>
  </si>
  <si>
    <t>부   가   가  치  세</t>
  </si>
  <si>
    <t>H</t>
  </si>
  <si>
    <t>도    급    금    액</t>
  </si>
  <si>
    <t>Y</t>
  </si>
  <si>
    <t>도급자 관급 자 재 대</t>
  </si>
  <si>
    <t>J</t>
  </si>
  <si>
    <t>관급자 관급 자 재 대</t>
  </si>
  <si>
    <t>U1</t>
  </si>
  <si>
    <t>총   공   사  금  액</t>
  </si>
  <si>
    <t>노무비</t>
  </si>
  <si>
    <t>경  비</t>
  </si>
  <si>
    <t>순  공  사  원  가</t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</si>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</sst>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7"/>
      <color rgb="FF000080"/>
      <name val="굴림체"/>
      <family val="3"/>
      <charset val="129"/>
    </font>
    <font>
      <sz val="7"/>
      <color theme="1"/>
      <name val="굴림체"/>
      <family val="3"/>
      <charset val="129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7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wrapText="1" shrinkToFit="1"/>
    </xf>
    <xf numFmtId="0" fontId="8" fillId="0" borderId="1" xfId="0" applyFont="1" applyBorder="1" applyAlignment="1">
      <alignment horizontal="left" vertical="center" wrapText="1" shrinkToFit="1"/>
    </xf>
    <xf numFmtId="0" fontId="8" fillId="0" borderId="1" xfId="0" quotePrefix="1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right" vertical="center" wrapText="1" shrinkToFit="1"/>
    </xf>
    <xf numFmtId="0" fontId="9" fillId="2" borderId="1" xfId="0" quotePrefix="1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left" vertical="center" wrapText="1" shrinkToFit="1"/>
    </xf>
    <xf numFmtId="0" fontId="9" fillId="2" borderId="1" xfId="0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right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right" vertical="center" shrinkToFit="1"/>
    </xf>
    <xf numFmtId="0" fontId="9" fillId="2" borderId="1" xfId="0" applyFont="1" applyFill="1" applyBorder="1" applyAlignment="1">
      <alignment horizontal="right" vertical="center" shrinkToFit="1"/>
    </xf>
    <xf numFmtId="0" fontId="8" fillId="0" borderId="1" xfId="0" quotePrefix="1" applyFont="1" applyBorder="1" applyAlignment="1">
      <alignment horizontal="right" vertical="center" wrapText="1" shrinkToFit="1"/>
    </xf>
    <xf numFmtId="0" fontId="8" fillId="0" borderId="1" xfId="0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1" fillId="0" borderId="11" xfId="0" quotePrefix="1" applyFont="1" applyBorder="1" applyAlignment="1">
      <alignment horizontal="left" vertical="center" wrapText="1" shrinkToFit="1"/>
    </xf>
    <xf numFmtId="0" fontId="11" fillId="0" borderId="12" xfId="0" quotePrefix="1" applyFont="1" applyBorder="1" applyAlignment="1">
      <alignment horizontal="left" vertical="center" wrapText="1" shrinkToFit="1"/>
    </xf>
    <xf numFmtId="0" fontId="11" fillId="0" borderId="13" xfId="0" quotePrefix="1" applyFont="1" applyBorder="1" applyAlignment="1">
      <alignment horizontal="left" vertical="center" wrapText="1" shrinkToFit="1"/>
    </xf>
    <xf numFmtId="0" fontId="11" fillId="2" borderId="1" xfId="0" quotePrefix="1" applyFont="1" applyFill="1" applyBorder="1" applyAlignment="1">
      <alignment horizontal="left" vertical="center" wrapText="1" shrinkToFit="1"/>
    </xf>
    <xf numFmtId="0" fontId="11" fillId="0" borderId="13" xfId="0" applyFont="1" applyBorder="1" applyAlignment="1">
      <alignment horizontal="left" vertical="center" wrapText="1" shrinkToFit="1"/>
    </xf>
    <xf numFmtId="0" fontId="11" fillId="0" borderId="12" xfId="0" applyFont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left" vertical="center" wrapText="1" shrinkToFit="1"/>
    </xf>
    <xf numFmtId="0" fontId="11" fillId="0" borderId="1" xfId="0" quotePrefix="1" applyFont="1" applyBorder="1" applyAlignment="1">
      <alignment horizontal="left" vertical="center" wrapText="1" shrinkToFit="1"/>
    </xf>
    <xf numFmtId="0" fontId="11" fillId="0" borderId="11" xfId="0" applyFont="1" applyBorder="1" applyAlignment="1">
      <alignment horizontal="right" vertical="center" shrinkToFit="1"/>
    </xf>
    <xf numFmtId="0" fontId="11" fillId="0" borderId="12" xfId="0" applyFont="1" applyBorder="1" applyAlignment="1">
      <alignment horizontal="right" vertical="center" shrinkToFit="1"/>
    </xf>
    <xf numFmtId="0" fontId="11" fillId="0" borderId="13" xfId="0" applyFont="1" applyBorder="1" applyAlignment="1">
      <alignment horizontal="right" vertical="center" shrinkToFit="1"/>
    </xf>
    <xf numFmtId="0" fontId="11" fillId="2" borderId="1" xfId="0" applyFont="1" applyFill="1" applyBorder="1" applyAlignment="1">
      <alignment horizontal="right" vertical="center" shrinkToFit="1"/>
    </xf>
    <xf numFmtId="0" fontId="11" fillId="0" borderId="1" xfId="0" applyFont="1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1" xfId="0" quotePrefix="1" applyFont="1" applyBorder="1" applyAlignment="1">
      <alignment horizontal="center" vertical="center" textRotation="255" wrapText="1" shrinkToFit="1"/>
    </xf>
    <xf numFmtId="0" fontId="6" fillId="0" borderId="12" xfId="0" applyFont="1" applyBorder="1" applyAlignment="1">
      <alignment horizontal="center" vertical="center" textRotation="255" wrapText="1" shrinkToFit="1"/>
    </xf>
    <xf numFmtId="0" fontId="6" fillId="0" borderId="13" xfId="0" applyFont="1" applyBorder="1" applyAlignment="1">
      <alignment horizontal="center" vertical="center" textRotation="255" wrapText="1" shrinkToFit="1"/>
    </xf>
    <xf numFmtId="0" fontId="6" fillId="0" borderId="1" xfId="0" applyFont="1" applyBorder="1" applyAlignment="1">
      <alignment horizontal="center" vertical="center" textRotation="255" wrapText="1" shrinkToFit="1"/>
    </xf>
    <xf numFmtId="0" fontId="11" fillId="2" borderId="1" xfId="0" quotePrefix="1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5" fillId="3" borderId="10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textRotation="255" wrapText="1" shrinkToFit="1"/>
    </xf>
    <xf numFmtId="0" fontId="7" fillId="3" borderId="1" xfId="0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left" vertical="center" wrapText="1" shrinkToFit="1"/>
    </xf>
    <xf numFmtId="0" fontId="10" fillId="4" borderId="1" xfId="0" applyFont="1" applyFill="1" applyBorder="1" applyAlignment="1">
      <alignment horizontal="left" vertical="center" wrapText="1" shrinkToFit="1"/>
    </xf>
    <xf numFmtId="0" fontId="10" fillId="4" borderId="1" xfId="0" applyFont="1" applyFill="1" applyBorder="1" applyAlignment="1">
      <alignment horizontal="left" vertical="center" shrinkToFit="1"/>
    </xf>
    <xf numFmtId="0" fontId="10" fillId="4" borderId="3" xfId="0" quotePrefix="1" applyFont="1" applyFill="1" applyBorder="1" applyAlignment="1">
      <alignment horizontal="left" vertical="center" wrapText="1" shrinkToFit="1"/>
    </xf>
    <xf numFmtId="0" fontId="10" fillId="4" borderId="4" xfId="0" quotePrefix="1" applyFont="1" applyFill="1" applyBorder="1" applyAlignment="1">
      <alignment horizontal="left" vertical="center" wrapText="1" shrinkToFit="1"/>
    </xf>
    <xf numFmtId="0" fontId="10" fillId="4" borderId="4" xfId="0" quotePrefix="1" applyFont="1" applyFill="1" applyBorder="1" applyAlignment="1">
      <alignment horizontal="left" vertical="center" shrinkToFit="1"/>
    </xf>
    <xf numFmtId="0" fontId="10" fillId="4" borderId="5" xfId="0" quotePrefix="1" applyFont="1" applyFill="1" applyBorder="1" applyAlignment="1">
      <alignment horizontal="left" vertical="center" wrapText="1" shrinkToFit="1"/>
    </xf>
    <xf numFmtId="0" fontId="11" fillId="0" borderId="13" xfId="0" quotePrefix="1" applyFont="1" applyFill="1" applyBorder="1" applyAlignment="1">
      <alignment horizontal="left" vertical="center" wrapText="1" shrinkToFit="1"/>
    </xf>
    <xf numFmtId="0" fontId="11" fillId="0" borderId="13" xfId="0" applyFont="1" applyFill="1" applyBorder="1" applyAlignment="1">
      <alignment horizontal="left" vertical="center" wrapText="1" shrinkToFit="1"/>
    </xf>
    <xf numFmtId="0" fontId="11" fillId="0" borderId="13" xfId="0" applyFont="1" applyFill="1" applyBorder="1" applyAlignment="1">
      <alignment horizontal="right" vertical="center" shrinkToFit="1"/>
    </xf>
    <xf numFmtId="0" fontId="0" fillId="0" borderId="0" xfId="0" quotePrefix="1" applyFill="1">
      <alignment vertical="center"/>
    </xf>
    <xf numFmtId="0" fontId="0" fillId="0" borderId="0" xfId="0" applyFill="1">
      <alignment vertical="center"/>
    </xf>
    <xf numFmtId="0" fontId="11" fillId="0" borderId="12" xfId="0" quotePrefix="1" applyFont="1" applyFill="1" applyBorder="1" applyAlignment="1">
      <alignment horizontal="left" vertical="center" wrapText="1" shrinkToFit="1"/>
    </xf>
    <xf numFmtId="0" fontId="11" fillId="0" borderId="12" xfId="0" applyFont="1" applyFill="1" applyBorder="1" applyAlignment="1">
      <alignment horizontal="left" vertical="center" wrapText="1" shrinkToFit="1"/>
    </xf>
    <xf numFmtId="0" fontId="11" fillId="0" borderId="12" xfId="0" applyFont="1" applyFill="1" applyBorder="1" applyAlignment="1">
      <alignment horizontal="right" vertical="center" shrinkToFit="1"/>
    </xf>
  </cellXfs>
  <cellStyles count="1">
    <cellStyle name="표준" xfId="0" builtinId="0"/>
  </cellStyles>
  <dxfs count="6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ECF10-3EB3-47CD-927E-5FFD9F713C09}">
  <sheetPr>
    <tabColor rgb="FFF19D86"/>
  </sheetPr>
  <dimension ref="A1:L40"/>
  <sheetViews>
    <sheetView tabSelected="1" zoomScale="115" zoomScaleNormal="11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14" sqref="M14"/>
    </sheetView>
  </sheetViews>
  <sheetFormatPr defaultRowHeight="16.5" x14ac:dyDescent="0.3"/>
  <cols>
    <col min="1" max="2" width="2.625" customWidth="1"/>
    <col min="3" max="3" width="12.625" style="2" customWidth="1"/>
    <col min="4" max="4" width="48.625" style="2" customWidth="1"/>
    <col min="5" max="5" width="23.625" style="4" customWidth="1"/>
    <col min="6" max="6" width="16.625" style="2" customWidth="1"/>
    <col min="7" max="9" width="9" hidden="1" customWidth="1"/>
    <col min="10" max="11" width="9" customWidth="1"/>
  </cols>
  <sheetData>
    <row r="1" spans="1:12" ht="30" customHeight="1" x14ac:dyDescent="0.3">
      <c r="A1" s="40" t="s">
        <v>354</v>
      </c>
      <c r="B1" s="40"/>
      <c r="C1" s="40"/>
      <c r="D1" s="40"/>
      <c r="E1" s="40"/>
      <c r="F1" s="40"/>
    </row>
    <row r="2" spans="1:12" ht="15.95" customHeight="1" x14ac:dyDescent="0.3">
      <c r="A2" s="41" t="s">
        <v>1</v>
      </c>
      <c r="B2" s="42"/>
      <c r="C2" s="42"/>
      <c r="D2" s="42"/>
      <c r="E2" s="42"/>
      <c r="F2" s="42"/>
    </row>
    <row r="3" spans="1:12" ht="12" customHeight="1" x14ac:dyDescent="0.3">
      <c r="A3" s="43" t="s">
        <v>355</v>
      </c>
      <c r="B3" s="44"/>
      <c r="C3" s="45"/>
      <c r="D3" s="33" t="s">
        <v>356</v>
      </c>
      <c r="E3" s="33" t="s">
        <v>357</v>
      </c>
      <c r="F3" s="33" t="s">
        <v>81</v>
      </c>
    </row>
    <row r="4" spans="1:12" ht="12" customHeight="1" x14ac:dyDescent="0.3">
      <c r="A4" s="46"/>
      <c r="B4" s="47"/>
      <c r="C4" s="48"/>
      <c r="D4" s="33"/>
      <c r="E4" s="33"/>
      <c r="F4" s="33"/>
    </row>
    <row r="5" spans="1:12" ht="15.95" customHeight="1" x14ac:dyDescent="0.3">
      <c r="A5" s="34" t="s">
        <v>426</v>
      </c>
      <c r="B5" s="34" t="s">
        <v>79</v>
      </c>
      <c r="C5" s="20" t="s">
        <v>358</v>
      </c>
      <c r="D5" s="20" t="s">
        <v>75</v>
      </c>
      <c r="E5" s="28">
        <f>ROUNDDOWN(집계표!E20-집계표!AU20, 0)</f>
        <v>0</v>
      </c>
      <c r="F5" s="20" t="s">
        <v>75</v>
      </c>
      <c r="G5" s="1" t="s">
        <v>359</v>
      </c>
      <c r="H5">
        <v>0</v>
      </c>
      <c r="I5">
        <f t="shared" ref="I5:I31" si="0">E5</f>
        <v>0</v>
      </c>
    </row>
    <row r="6" spans="1:12" ht="15.95" customHeight="1" x14ac:dyDescent="0.3">
      <c r="A6" s="35"/>
      <c r="B6" s="35"/>
      <c r="C6" s="21" t="s">
        <v>360</v>
      </c>
      <c r="D6" s="21" t="s">
        <v>75</v>
      </c>
      <c r="E6" s="29">
        <f>ROUNDDOWN(E5*H6, 0)</f>
        <v>0</v>
      </c>
      <c r="F6" s="21" t="s">
        <v>75</v>
      </c>
      <c r="G6" s="1" t="s">
        <v>361</v>
      </c>
      <c r="H6">
        <v>0</v>
      </c>
      <c r="I6">
        <f t="shared" si="0"/>
        <v>0</v>
      </c>
    </row>
    <row r="7" spans="1:12" ht="15.95" customHeight="1" x14ac:dyDescent="0.3">
      <c r="A7" s="36"/>
      <c r="B7" s="36"/>
      <c r="C7" s="22" t="s">
        <v>362</v>
      </c>
      <c r="D7" s="22" t="s">
        <v>75</v>
      </c>
      <c r="E7" s="30">
        <f>집계표!S20</f>
        <v>0</v>
      </c>
      <c r="F7" s="22" t="s">
        <v>75</v>
      </c>
      <c r="G7" s="1" t="s">
        <v>363</v>
      </c>
      <c r="H7">
        <v>0</v>
      </c>
      <c r="I7">
        <f t="shared" si="0"/>
        <v>0</v>
      </c>
    </row>
    <row r="8" spans="1:12" ht="15.95" customHeight="1" x14ac:dyDescent="0.3">
      <c r="A8" s="37"/>
      <c r="B8" s="37"/>
      <c r="C8" s="23" t="s">
        <v>364</v>
      </c>
      <c r="D8" s="23" t="s">
        <v>75</v>
      </c>
      <c r="E8" s="31">
        <f>SUM(E5:E6)-ABS(E7)</f>
        <v>0</v>
      </c>
      <c r="F8" s="23" t="s">
        <v>75</v>
      </c>
      <c r="G8" s="1" t="s">
        <v>365</v>
      </c>
      <c r="H8">
        <v>0</v>
      </c>
      <c r="I8">
        <f t="shared" si="0"/>
        <v>0</v>
      </c>
    </row>
    <row r="9" spans="1:12" ht="15.95" customHeight="1" x14ac:dyDescent="0.3">
      <c r="A9" s="51"/>
      <c r="B9" s="34" t="s">
        <v>424</v>
      </c>
      <c r="C9" s="20" t="s">
        <v>366</v>
      </c>
      <c r="D9" s="20" t="s">
        <v>75</v>
      </c>
      <c r="E9" s="28">
        <f>ROUNDDOWN(집계표!G20, 0)</f>
        <v>0</v>
      </c>
      <c r="F9" s="20" t="s">
        <v>75</v>
      </c>
      <c r="G9" s="1" t="s">
        <v>367</v>
      </c>
      <c r="H9">
        <v>0</v>
      </c>
      <c r="I9">
        <f t="shared" si="0"/>
        <v>0</v>
      </c>
    </row>
    <row r="10" spans="1:12" ht="15.95" customHeight="1" x14ac:dyDescent="0.3">
      <c r="A10" s="36"/>
      <c r="B10" s="36"/>
      <c r="C10" s="60" t="s">
        <v>368</v>
      </c>
      <c r="D10" s="61" t="str">
        <f>"직.노*"&amp;H10*100&amp;"%"</f>
        <v>직.노*15%</v>
      </c>
      <c r="E10" s="62">
        <f>ROUNDDOWN(E9*H10, 0)</f>
        <v>0</v>
      </c>
      <c r="F10" s="60" t="s">
        <v>75</v>
      </c>
      <c r="G10" s="63" t="s">
        <v>369</v>
      </c>
      <c r="H10" s="64">
        <v>0.15</v>
      </c>
      <c r="I10" s="64">
        <f t="shared" si="0"/>
        <v>0</v>
      </c>
      <c r="J10" s="64"/>
      <c r="K10" s="64"/>
      <c r="L10" s="64"/>
    </row>
    <row r="11" spans="1:12" ht="15.95" customHeight="1" x14ac:dyDescent="0.3">
      <c r="A11" s="37"/>
      <c r="B11" s="37"/>
      <c r="C11" s="23" t="s">
        <v>364</v>
      </c>
      <c r="D11" s="23" t="s">
        <v>75</v>
      </c>
      <c r="E11" s="31">
        <f>SUM(E9:E10)</f>
        <v>0</v>
      </c>
      <c r="F11" s="23" t="s">
        <v>75</v>
      </c>
      <c r="G11" s="1" t="s">
        <v>370</v>
      </c>
      <c r="H11">
        <v>0</v>
      </c>
      <c r="I11">
        <f t="shared" si="0"/>
        <v>0</v>
      </c>
    </row>
    <row r="12" spans="1:12" ht="15.95" customHeight="1" x14ac:dyDescent="0.3">
      <c r="A12" s="51"/>
      <c r="B12" s="34" t="s">
        <v>425</v>
      </c>
      <c r="C12" s="20" t="s">
        <v>371</v>
      </c>
      <c r="D12" s="20" t="s">
        <v>75</v>
      </c>
      <c r="E12" s="28">
        <f>ROUNDDOWN(집계표!I20, 0)</f>
        <v>0</v>
      </c>
      <c r="F12" s="20" t="s">
        <v>75</v>
      </c>
      <c r="G12" s="1" t="s">
        <v>372</v>
      </c>
      <c r="H12">
        <v>0</v>
      </c>
      <c r="I12">
        <f t="shared" si="0"/>
        <v>0</v>
      </c>
    </row>
    <row r="13" spans="1:12" ht="15.95" customHeight="1" x14ac:dyDescent="0.3">
      <c r="A13" s="35"/>
      <c r="B13" s="35"/>
      <c r="C13" s="21" t="s">
        <v>373</v>
      </c>
      <c r="D13" s="25" t="str">
        <f>"(노)*"&amp;H13*100&amp;"%"</f>
        <v>(노)*3.56%</v>
      </c>
      <c r="E13" s="29">
        <f>ROUNDDOWN((E11)*H13, 0)</f>
        <v>0</v>
      </c>
      <c r="F13" s="21" t="s">
        <v>75</v>
      </c>
      <c r="G13" s="1" t="s">
        <v>374</v>
      </c>
      <c r="H13">
        <v>3.56E-2</v>
      </c>
      <c r="I13">
        <f t="shared" si="0"/>
        <v>0</v>
      </c>
    </row>
    <row r="14" spans="1:12" ht="15.95" customHeight="1" x14ac:dyDescent="0.3">
      <c r="A14" s="35"/>
      <c r="B14" s="35"/>
      <c r="C14" s="21" t="s">
        <v>375</v>
      </c>
      <c r="D14" s="25" t="str">
        <f>"(노)*"&amp;H14*100&amp;"%"</f>
        <v>(노)*1.01%</v>
      </c>
      <c r="E14" s="29">
        <f>ROUNDDOWN((E11)*H14, 0)</f>
        <v>0</v>
      </c>
      <c r="F14" s="21" t="s">
        <v>75</v>
      </c>
      <c r="G14" s="1" t="s">
        <v>376</v>
      </c>
      <c r="H14">
        <v>1.01E-2</v>
      </c>
      <c r="I14">
        <f t="shared" si="0"/>
        <v>0</v>
      </c>
    </row>
    <row r="15" spans="1:12" ht="15.95" customHeight="1" x14ac:dyDescent="0.3">
      <c r="A15" s="35"/>
      <c r="B15" s="35"/>
      <c r="C15" s="21" t="s">
        <v>377</v>
      </c>
      <c r="D15" s="25" t="str">
        <f>"(직.노)*"&amp;H15*100&amp;"%"</f>
        <v>(직.노)*3.595%</v>
      </c>
      <c r="E15" s="29">
        <f>ROUNDDOWN((E9)*H15, 0)</f>
        <v>0</v>
      </c>
      <c r="F15" s="21" t="s">
        <v>75</v>
      </c>
      <c r="G15" s="1" t="s">
        <v>378</v>
      </c>
      <c r="H15">
        <v>3.5950000000000003E-2</v>
      </c>
      <c r="I15">
        <f t="shared" si="0"/>
        <v>0</v>
      </c>
    </row>
    <row r="16" spans="1:12" ht="15.95" customHeight="1" x14ac:dyDescent="0.3">
      <c r="A16" s="35"/>
      <c r="B16" s="35"/>
      <c r="C16" s="21" t="s">
        <v>379</v>
      </c>
      <c r="D16" s="25" t="str">
        <f>"(직.노)*"&amp;H16*100&amp;"%"</f>
        <v>(직.노)*4.75%</v>
      </c>
      <c r="E16" s="29">
        <f>ROUNDDOWN((E9)*H16, 0)</f>
        <v>0</v>
      </c>
      <c r="F16" s="21" t="s">
        <v>75</v>
      </c>
      <c r="G16" s="1" t="s">
        <v>380</v>
      </c>
      <c r="H16">
        <v>4.7500000000000001E-2</v>
      </c>
      <c r="I16">
        <f t="shared" si="0"/>
        <v>0</v>
      </c>
    </row>
    <row r="17" spans="1:12" ht="15.95" customHeight="1" x14ac:dyDescent="0.3">
      <c r="A17" s="35"/>
      <c r="B17" s="35"/>
      <c r="C17" s="21" t="s">
        <v>381</v>
      </c>
      <c r="D17" s="25" t="str">
        <f>"(건강보험료)*"&amp;H17*100&amp;"%"</f>
        <v>(건강보험료)*13.14%</v>
      </c>
      <c r="E17" s="29">
        <f>ROUNDDOWN((E15)*H17, 0)</f>
        <v>0</v>
      </c>
      <c r="F17" s="21" t="s">
        <v>75</v>
      </c>
      <c r="G17" s="1" t="s">
        <v>382</v>
      </c>
      <c r="H17">
        <v>0.13140000000000002</v>
      </c>
      <c r="I17">
        <f t="shared" si="0"/>
        <v>0</v>
      </c>
    </row>
    <row r="18" spans="1:12" ht="15.95" customHeight="1" x14ac:dyDescent="0.3">
      <c r="A18" s="35"/>
      <c r="B18" s="35"/>
      <c r="C18" s="21" t="s">
        <v>383</v>
      </c>
      <c r="D18" s="21" t="s">
        <v>75</v>
      </c>
      <c r="E18" s="29">
        <f>ROUNDDOWN((E9)*H18, 0)</f>
        <v>0</v>
      </c>
      <c r="F18" s="21" t="s">
        <v>75</v>
      </c>
      <c r="G18" s="1" t="s">
        <v>384</v>
      </c>
      <c r="H18">
        <v>0</v>
      </c>
      <c r="I18">
        <f t="shared" si="0"/>
        <v>0</v>
      </c>
    </row>
    <row r="19" spans="1:12" ht="15.95" customHeight="1" x14ac:dyDescent="0.3">
      <c r="A19" s="35"/>
      <c r="B19" s="35"/>
      <c r="C19" s="21" t="s">
        <v>385</v>
      </c>
      <c r="D19" s="25" t="str">
        <f>"(재+직.노+(관급-0)/1.1)*"&amp;H19*100&amp;"%"&amp;" &lt; (재+직.노)*3.11%*1.2"</f>
        <v>(재+직.노+(관급-0)/1.1)*3.11% &lt; (재+직.노)*3.11%*1.2</v>
      </c>
      <c r="E19" s="29">
        <f>ROUNDDOWN((E8+E9+(E38-0)/1.1)*H19, 0)</f>
        <v>0</v>
      </c>
      <c r="F19" s="21" t="s">
        <v>427</v>
      </c>
      <c r="G19" s="1" t="s">
        <v>386</v>
      </c>
      <c r="H19">
        <v>3.1099999999999999E-2</v>
      </c>
      <c r="I19">
        <f t="shared" si="0"/>
        <v>0</v>
      </c>
    </row>
    <row r="20" spans="1:12" ht="15.95" customHeight="1" x14ac:dyDescent="0.3">
      <c r="A20" s="35"/>
      <c r="B20" s="35"/>
      <c r="C20" s="65" t="s">
        <v>387</v>
      </c>
      <c r="D20" s="66" t="str">
        <f>"(재+노)*"&amp;H20*100&amp;"%"</f>
        <v>(재+노)*4.6%</v>
      </c>
      <c r="E20" s="67">
        <f>ROUNDDOWN((E8+E11)*H20, 0)</f>
        <v>0</v>
      </c>
      <c r="F20" s="65" t="s">
        <v>75</v>
      </c>
      <c r="G20" s="63" t="s">
        <v>388</v>
      </c>
      <c r="H20" s="64">
        <v>4.5999999999999999E-2</v>
      </c>
      <c r="I20" s="64">
        <f t="shared" si="0"/>
        <v>0</v>
      </c>
      <c r="J20" s="64"/>
      <c r="K20" s="64"/>
      <c r="L20" s="64"/>
    </row>
    <row r="21" spans="1:12" ht="15.95" customHeight="1" x14ac:dyDescent="0.3">
      <c r="A21" s="35"/>
      <c r="B21" s="35"/>
      <c r="C21" s="21" t="s">
        <v>389</v>
      </c>
      <c r="D21" s="25" t="str">
        <f>"(재+직.노+기.경)*"&amp;H21*100&amp;"%"</f>
        <v>(재+직.노+기.경)*0.3%</v>
      </c>
      <c r="E21" s="29">
        <f>ROUNDDOWN((E8+E9+E12)*H21, 0)</f>
        <v>0</v>
      </c>
      <c r="F21" s="21" t="s">
        <v>75</v>
      </c>
      <c r="G21" s="1" t="s">
        <v>390</v>
      </c>
      <c r="H21">
        <v>3.0000000000000001E-3</v>
      </c>
      <c r="I21">
        <f t="shared" si="0"/>
        <v>0</v>
      </c>
    </row>
    <row r="22" spans="1:12" ht="15.95" customHeight="1" x14ac:dyDescent="0.3">
      <c r="A22" s="35"/>
      <c r="B22" s="35"/>
      <c r="C22" s="21" t="s">
        <v>391</v>
      </c>
      <c r="D22" s="25" t="str">
        <f>"(재+직.노+기.경)*"&amp;H22*100&amp;"%"</f>
        <v>(재+직.노+기.경)*0.081%</v>
      </c>
      <c r="E22" s="29">
        <f>ROUNDDOWN((E8+E9+E12)*H22, 0)</f>
        <v>0</v>
      </c>
      <c r="F22" s="21" t="s">
        <v>75</v>
      </c>
      <c r="G22" s="1" t="s">
        <v>392</v>
      </c>
      <c r="H22">
        <v>8.1000000000000006E-4</v>
      </c>
      <c r="I22">
        <f t="shared" si="0"/>
        <v>0</v>
      </c>
    </row>
    <row r="23" spans="1:12" ht="15.95" customHeight="1" x14ac:dyDescent="0.3">
      <c r="A23" s="35"/>
      <c r="B23" s="35"/>
      <c r="C23" s="21" t="s">
        <v>393</v>
      </c>
      <c r="D23" s="21" t="s">
        <v>75</v>
      </c>
      <c r="E23" s="29">
        <f>ROUNDDOWN((E8+E9+E12)*H23*(6/12), 0)</f>
        <v>0</v>
      </c>
      <c r="F23" s="21" t="s">
        <v>75</v>
      </c>
      <c r="G23" s="1" t="s">
        <v>394</v>
      </c>
      <c r="H23">
        <v>0</v>
      </c>
      <c r="I23">
        <f t="shared" si="0"/>
        <v>0</v>
      </c>
    </row>
    <row r="24" spans="1:12" ht="15.95" customHeight="1" x14ac:dyDescent="0.3">
      <c r="A24" s="35"/>
      <c r="B24" s="35"/>
      <c r="C24" s="21" t="s">
        <v>395</v>
      </c>
      <c r="D24" s="25" t="str">
        <f>"(재+직.노+기.경)*"&amp;H24*100&amp;"%"</f>
        <v>(재+직.노+기.경)*0.1%</v>
      </c>
      <c r="E24" s="29">
        <f>ROUNDDOWN((E8+E9+E12)*H24, 0)</f>
        <v>0</v>
      </c>
      <c r="F24" s="21" t="s">
        <v>75</v>
      </c>
      <c r="G24" s="1" t="s">
        <v>396</v>
      </c>
      <c r="H24">
        <v>1E-3</v>
      </c>
      <c r="I24">
        <f t="shared" si="0"/>
        <v>0</v>
      </c>
    </row>
    <row r="25" spans="1:12" ht="15.95" customHeight="1" x14ac:dyDescent="0.3">
      <c r="A25" s="35"/>
      <c r="B25" s="35"/>
      <c r="C25" s="21" t="s">
        <v>397</v>
      </c>
      <c r="D25" s="21" t="s">
        <v>75</v>
      </c>
      <c r="E25" s="29">
        <f>집계표!AD20</f>
        <v>0</v>
      </c>
      <c r="F25" s="21" t="s">
        <v>75</v>
      </c>
      <c r="G25" s="1" t="s">
        <v>398</v>
      </c>
      <c r="H25">
        <v>0</v>
      </c>
      <c r="I25">
        <f t="shared" si="0"/>
        <v>0</v>
      </c>
    </row>
    <row r="26" spans="1:12" ht="15.95" customHeight="1" x14ac:dyDescent="0.3">
      <c r="A26" s="35"/>
      <c r="B26" s="35"/>
      <c r="C26" s="21" t="s">
        <v>399</v>
      </c>
      <c r="D26" s="21" t="s">
        <v>75</v>
      </c>
      <c r="E26" s="29">
        <f>집계표!AE20</f>
        <v>0</v>
      </c>
      <c r="F26" s="21" t="s">
        <v>75</v>
      </c>
      <c r="G26" s="1" t="s">
        <v>400</v>
      </c>
      <c r="H26">
        <v>0</v>
      </c>
      <c r="I26">
        <f t="shared" si="0"/>
        <v>0</v>
      </c>
    </row>
    <row r="27" spans="1:12" ht="15.95" customHeight="1" x14ac:dyDescent="0.3">
      <c r="A27" s="35"/>
      <c r="B27" s="35"/>
      <c r="C27" s="21" t="s">
        <v>401</v>
      </c>
      <c r="D27" s="25" t="str">
        <f>"노*"&amp;H27*100&amp;"%"</f>
        <v>노*0.006%</v>
      </c>
      <c r="E27" s="29">
        <f>ROUNDDOWN(E11*H27, 0)</f>
        <v>0</v>
      </c>
      <c r="F27" s="21" t="s">
        <v>75</v>
      </c>
      <c r="G27" s="1" t="s">
        <v>402</v>
      </c>
      <c r="H27">
        <v>6.0000000000000002E-5</v>
      </c>
      <c r="I27">
        <f t="shared" si="0"/>
        <v>0</v>
      </c>
    </row>
    <row r="28" spans="1:12" ht="15.95" customHeight="1" x14ac:dyDescent="0.3">
      <c r="A28" s="36"/>
      <c r="B28" s="36"/>
      <c r="C28" s="22" t="s">
        <v>403</v>
      </c>
      <c r="D28" s="24" t="str">
        <f>"노*"&amp;H28*100&amp;"%"</f>
        <v>노*0.09%</v>
      </c>
      <c r="E28" s="30">
        <f>ROUNDDOWN(E11*H28, 0)</f>
        <v>0</v>
      </c>
      <c r="F28" s="22" t="s">
        <v>75</v>
      </c>
      <c r="G28" s="1" t="s">
        <v>404</v>
      </c>
      <c r="H28">
        <v>8.9999999999999998E-4</v>
      </c>
      <c r="I28">
        <f t="shared" si="0"/>
        <v>0</v>
      </c>
    </row>
    <row r="29" spans="1:12" ht="15.95" customHeight="1" x14ac:dyDescent="0.3">
      <c r="A29" s="37"/>
      <c r="B29" s="37"/>
      <c r="C29" s="23" t="s">
        <v>364</v>
      </c>
      <c r="D29" s="23" t="s">
        <v>75</v>
      </c>
      <c r="E29" s="31">
        <f>SUM(E12:E28)</f>
        <v>0</v>
      </c>
      <c r="F29" s="23" t="s">
        <v>75</v>
      </c>
      <c r="G29" s="1" t="s">
        <v>405</v>
      </c>
      <c r="H29">
        <v>0</v>
      </c>
      <c r="I29">
        <f t="shared" si="0"/>
        <v>0</v>
      </c>
    </row>
    <row r="30" spans="1:12" ht="15.95" customHeight="1" x14ac:dyDescent="0.3">
      <c r="A30" s="37"/>
      <c r="B30" s="38" t="s">
        <v>406</v>
      </c>
      <c r="C30" s="39"/>
      <c r="D30" s="23" t="s">
        <v>75</v>
      </c>
      <c r="E30" s="31">
        <f>E8+E11+E29</f>
        <v>0</v>
      </c>
      <c r="F30" s="23" t="s">
        <v>75</v>
      </c>
      <c r="G30" s="1" t="s">
        <v>407</v>
      </c>
      <c r="H30">
        <v>0</v>
      </c>
      <c r="I30">
        <f t="shared" si="0"/>
        <v>0</v>
      </c>
    </row>
    <row r="31" spans="1:12" ht="15.95" customHeight="1" x14ac:dyDescent="0.3">
      <c r="A31" s="49" t="s">
        <v>408</v>
      </c>
      <c r="B31" s="50"/>
      <c r="C31" s="50"/>
      <c r="D31" s="26" t="str">
        <f>"(재+노+경)*"&amp;H31*100&amp;"%"</f>
        <v>(재+노+경)*8%</v>
      </c>
      <c r="E31" s="32">
        <f>ROUNDDOWN((E8+E11+E29)*H31, 0)</f>
        <v>0</v>
      </c>
      <c r="F31" s="27" t="s">
        <v>75</v>
      </c>
      <c r="G31" s="1" t="s">
        <v>409</v>
      </c>
      <c r="H31">
        <v>0.08</v>
      </c>
      <c r="I31">
        <f t="shared" si="0"/>
        <v>0</v>
      </c>
    </row>
    <row r="32" spans="1:12" ht="15.95" customHeight="1" x14ac:dyDescent="0.3">
      <c r="A32" s="49" t="s">
        <v>410</v>
      </c>
      <c r="B32" s="50"/>
      <c r="C32" s="50"/>
      <c r="D32" s="26" t="str">
        <f>"(노+경+일)*"&amp;H32*100&amp;"%"</f>
        <v>(노+경+일)*15%</v>
      </c>
      <c r="E32" s="32">
        <f>E35-E34-E33-E31-E30</f>
        <v>0</v>
      </c>
      <c r="F32" s="27" t="s">
        <v>75</v>
      </c>
      <c r="G32" s="1" t="s">
        <v>411</v>
      </c>
      <c r="H32">
        <v>0.15</v>
      </c>
      <c r="I32">
        <f>(I11+I29+I31)*H32</f>
        <v>0</v>
      </c>
    </row>
    <row r="33" spans="1:9" ht="15.95" customHeight="1" x14ac:dyDescent="0.3">
      <c r="A33" s="49" t="s">
        <v>362</v>
      </c>
      <c r="B33" s="50"/>
      <c r="C33" s="50"/>
      <c r="D33" s="27" t="s">
        <v>75</v>
      </c>
      <c r="E33" s="32">
        <f>ROUNDDOWN(집계표!AF20, 0)</f>
        <v>0</v>
      </c>
      <c r="F33" s="27" t="s">
        <v>75</v>
      </c>
      <c r="G33" s="1" t="s">
        <v>31</v>
      </c>
      <c r="H33">
        <v>0</v>
      </c>
      <c r="I33">
        <f>E33</f>
        <v>0</v>
      </c>
    </row>
    <row r="34" spans="1:9" ht="15.95" customHeight="1" x14ac:dyDescent="0.3">
      <c r="A34" s="49" t="s">
        <v>412</v>
      </c>
      <c r="B34" s="50"/>
      <c r="C34" s="50"/>
      <c r="D34" s="27" t="s">
        <v>75</v>
      </c>
      <c r="E34" s="32">
        <f>ROUNDDOWN(집계표!W20, 0)</f>
        <v>0</v>
      </c>
      <c r="F34" s="27" t="s">
        <v>75</v>
      </c>
      <c r="G34" s="1" t="s">
        <v>11</v>
      </c>
      <c r="H34">
        <v>0</v>
      </c>
      <c r="I34">
        <f>E34</f>
        <v>0</v>
      </c>
    </row>
    <row r="35" spans="1:9" ht="15.95" customHeight="1" x14ac:dyDescent="0.3">
      <c r="A35" s="49" t="s">
        <v>413</v>
      </c>
      <c r="B35" s="50"/>
      <c r="C35" s="50"/>
      <c r="D35" s="27" t="s">
        <v>75</v>
      </c>
      <c r="E35" s="32">
        <f>ROUNDDOWN(E37-E36, 0)</f>
        <v>0</v>
      </c>
      <c r="F35" s="27" t="s">
        <v>75</v>
      </c>
      <c r="G35" s="1" t="s">
        <v>414</v>
      </c>
      <c r="H35">
        <v>0</v>
      </c>
      <c r="I35">
        <f>SUM(I30:I34)</f>
        <v>0</v>
      </c>
    </row>
    <row r="36" spans="1:9" ht="15.95" customHeight="1" x14ac:dyDescent="0.3">
      <c r="A36" s="49" t="s">
        <v>415</v>
      </c>
      <c r="B36" s="50"/>
      <c r="C36" s="50"/>
      <c r="D36" s="26" t="str">
        <f>"(총원가)*"&amp;H36*100&amp;"%"</f>
        <v>(총원가)*10%</v>
      </c>
      <c r="E36" s="32">
        <f>ROUNDDOWN(((E37)/110)*10, 0)</f>
        <v>0</v>
      </c>
      <c r="F36" s="27" t="s">
        <v>75</v>
      </c>
      <c r="G36" s="1" t="s">
        <v>416</v>
      </c>
      <c r="H36">
        <v>0.1</v>
      </c>
      <c r="I36">
        <f>ROUNDDOWN((I35)*H36, 0)</f>
        <v>0</v>
      </c>
    </row>
    <row r="37" spans="1:9" ht="15.95" customHeight="1" x14ac:dyDescent="0.3">
      <c r="A37" s="38" t="s">
        <v>417</v>
      </c>
      <c r="B37" s="39"/>
      <c r="C37" s="39"/>
      <c r="D37" s="23" t="s">
        <v>75</v>
      </c>
      <c r="E37" s="31">
        <f>INT(I37/1000)*1000</f>
        <v>0</v>
      </c>
      <c r="F37" s="23" t="s">
        <v>75</v>
      </c>
      <c r="G37" s="1" t="s">
        <v>418</v>
      </c>
      <c r="H37">
        <v>0</v>
      </c>
      <c r="I37">
        <f>I35+I36</f>
        <v>0</v>
      </c>
    </row>
    <row r="38" spans="1:9" ht="15.95" customHeight="1" x14ac:dyDescent="0.3">
      <c r="A38" s="49" t="s">
        <v>419</v>
      </c>
      <c r="B38" s="50"/>
      <c r="C38" s="50"/>
      <c r="D38" s="27" t="s">
        <v>75</v>
      </c>
      <c r="E38" s="32">
        <f>집계표!AA20</f>
        <v>0</v>
      </c>
      <c r="F38" s="27" t="s">
        <v>75</v>
      </c>
      <c r="G38" s="1" t="s">
        <v>420</v>
      </c>
      <c r="H38">
        <v>0</v>
      </c>
      <c r="I38">
        <f>E38</f>
        <v>0</v>
      </c>
    </row>
    <row r="39" spans="1:9" ht="15.95" customHeight="1" x14ac:dyDescent="0.3">
      <c r="A39" s="49" t="s">
        <v>421</v>
      </c>
      <c r="B39" s="50"/>
      <c r="C39" s="50"/>
      <c r="D39" s="27" t="s">
        <v>75</v>
      </c>
      <c r="E39" s="32">
        <f>집계표!AB20</f>
        <v>0</v>
      </c>
      <c r="F39" s="27" t="s">
        <v>75</v>
      </c>
      <c r="G39" s="1" t="s">
        <v>422</v>
      </c>
      <c r="H39">
        <v>0</v>
      </c>
      <c r="I39">
        <f>E39</f>
        <v>0</v>
      </c>
    </row>
    <row r="40" spans="1:9" ht="15.95" customHeight="1" x14ac:dyDescent="0.3">
      <c r="A40" s="38" t="s">
        <v>423</v>
      </c>
      <c r="B40" s="39"/>
      <c r="C40" s="39"/>
      <c r="D40" s="23" t="s">
        <v>75</v>
      </c>
      <c r="E40" s="31">
        <f>ROUNDDOWN(E37+0+E38+E39+0, 0)</f>
        <v>0</v>
      </c>
      <c r="F40" s="23" t="s">
        <v>75</v>
      </c>
      <c r="H40">
        <v>0</v>
      </c>
      <c r="I40">
        <f>I37+0+I38+I39+0</f>
        <v>0</v>
      </c>
    </row>
  </sheetData>
  <mergeCells count="21">
    <mergeCell ref="A40:C40"/>
    <mergeCell ref="A1:F1"/>
    <mergeCell ref="A2:F2"/>
    <mergeCell ref="A3:C4"/>
    <mergeCell ref="D3:D4"/>
    <mergeCell ref="B30:C30"/>
    <mergeCell ref="A31:C31"/>
    <mergeCell ref="A32:C32"/>
    <mergeCell ref="A33:C33"/>
    <mergeCell ref="A34:C34"/>
    <mergeCell ref="A35:C35"/>
    <mergeCell ref="A5:A30"/>
    <mergeCell ref="A36:C36"/>
    <mergeCell ref="A37:C37"/>
    <mergeCell ref="A38:C38"/>
    <mergeCell ref="A39:C39"/>
    <mergeCell ref="E3:E4"/>
    <mergeCell ref="F3:F4"/>
    <mergeCell ref="B5:B8"/>
    <mergeCell ref="B9:B11"/>
    <mergeCell ref="B12:B29"/>
  </mergeCells>
  <phoneticPr fontId="1" type="noConversion"/>
  <conditionalFormatting sqref="A5:F40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74400148800297605" right="0" top="0.54560109120218236" bottom="0.1388888888888889" header="0.3" footer="0.138888888888888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BACB5-F0E1-4F4F-B154-CA1C4E842CBE}">
  <sheetPr>
    <tabColor rgb="FFF19D86"/>
  </sheetPr>
  <dimension ref="A1:AX52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L1"/>
    </sheetView>
  </sheetViews>
  <sheetFormatPr defaultRowHeight="16.5" x14ac:dyDescent="0.3"/>
  <cols>
    <col min="1" max="1" width="38.625" style="2" customWidth="1"/>
    <col min="2" max="3" width="4.625" style="3" customWidth="1"/>
    <col min="4" max="4" width="8.625" style="4" customWidth="1"/>
    <col min="5" max="5" width="9.625" style="4" customWidth="1"/>
    <col min="6" max="6" width="8.625" style="4" customWidth="1"/>
    <col min="7" max="7" width="9.625" style="4" customWidth="1"/>
    <col min="8" max="8" width="8.625" style="4" customWidth="1"/>
    <col min="9" max="9" width="9.625" style="4" customWidth="1"/>
    <col min="10" max="10" width="8.625" style="4" customWidth="1"/>
    <col min="11" max="11" width="9.625" style="4" customWidth="1"/>
    <col min="12" max="12" width="6.625" style="2" customWidth="1"/>
    <col min="13" max="50" width="0" hidden="1" customWidth="1"/>
  </cols>
  <sheetData>
    <row r="1" spans="1:50" ht="30" customHeight="1" x14ac:dyDescent="0.3">
      <c r="A1" s="40" t="s">
        <v>352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50" ht="23.1" customHeight="1" x14ac:dyDescent="0.3">
      <c r="A2" s="41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50" ht="23.1" customHeight="1" x14ac:dyDescent="0.3">
      <c r="A3" s="52" t="s">
        <v>297</v>
      </c>
      <c r="B3" s="52" t="s">
        <v>2</v>
      </c>
      <c r="C3" s="52" t="s">
        <v>80</v>
      </c>
      <c r="D3" s="52" t="s">
        <v>89</v>
      </c>
      <c r="E3" s="52"/>
      <c r="F3" s="52" t="s">
        <v>90</v>
      </c>
      <c r="G3" s="52"/>
      <c r="H3" s="52" t="s">
        <v>91</v>
      </c>
      <c r="I3" s="52"/>
      <c r="J3" s="52" t="s">
        <v>92</v>
      </c>
      <c r="K3" s="52"/>
      <c r="L3" s="52" t="s">
        <v>299</v>
      </c>
    </row>
    <row r="4" spans="1:50" ht="23.1" customHeight="1" x14ac:dyDescent="0.3">
      <c r="A4" s="52"/>
      <c r="B4" s="52"/>
      <c r="C4" s="52"/>
      <c r="D4" s="5" t="s">
        <v>67</v>
      </c>
      <c r="E4" s="5" t="s">
        <v>101</v>
      </c>
      <c r="F4" s="5" t="s">
        <v>67</v>
      </c>
      <c r="G4" s="5" t="s">
        <v>101</v>
      </c>
      <c r="H4" s="5" t="s">
        <v>67</v>
      </c>
      <c r="I4" s="5" t="s">
        <v>101</v>
      </c>
      <c r="J4" s="5" t="s">
        <v>67</v>
      </c>
      <c r="K4" s="5" t="s">
        <v>101</v>
      </c>
      <c r="L4" s="52"/>
      <c r="M4" t="s">
        <v>69</v>
      </c>
      <c r="N4" t="s">
        <v>70</v>
      </c>
      <c r="O4" t="s">
        <v>71</v>
      </c>
      <c r="P4" t="s">
        <v>72</v>
      </c>
      <c r="Q4" t="s">
        <v>76</v>
      </c>
      <c r="R4" t="s">
        <v>300</v>
      </c>
      <c r="S4" t="s">
        <v>301</v>
      </c>
      <c r="T4" t="s">
        <v>302</v>
      </c>
      <c r="U4" t="s">
        <v>303</v>
      </c>
      <c r="V4" t="s">
        <v>304</v>
      </c>
      <c r="W4" t="s">
        <v>305</v>
      </c>
      <c r="X4" t="s">
        <v>306</v>
      </c>
      <c r="Y4" t="s">
        <v>307</v>
      </c>
      <c r="Z4" t="s">
        <v>308</v>
      </c>
      <c r="AA4" t="s">
        <v>309</v>
      </c>
      <c r="AB4" t="s">
        <v>310</v>
      </c>
      <c r="AC4" t="s">
        <v>311</v>
      </c>
      <c r="AD4" t="s">
        <v>312</v>
      </c>
      <c r="AE4" t="s">
        <v>313</v>
      </c>
      <c r="AF4" t="s">
        <v>314</v>
      </c>
      <c r="AG4" t="s">
        <v>315</v>
      </c>
      <c r="AH4" t="s">
        <v>316</v>
      </c>
      <c r="AI4" t="s">
        <v>317</v>
      </c>
      <c r="AJ4" t="s">
        <v>318</v>
      </c>
      <c r="AK4" t="s">
        <v>319</v>
      </c>
      <c r="AL4" t="s">
        <v>320</v>
      </c>
      <c r="AM4" t="s">
        <v>321</v>
      </c>
      <c r="AN4" t="s">
        <v>322</v>
      </c>
      <c r="AO4" t="s">
        <v>323</v>
      </c>
      <c r="AP4" t="s">
        <v>324</v>
      </c>
      <c r="AQ4" t="s">
        <v>325</v>
      </c>
      <c r="AR4" t="s">
        <v>326</v>
      </c>
      <c r="AS4" t="s">
        <v>327</v>
      </c>
      <c r="AT4" t="s">
        <v>328</v>
      </c>
      <c r="AU4" t="s">
        <v>329</v>
      </c>
      <c r="AV4" t="s">
        <v>73</v>
      </c>
      <c r="AW4" t="s">
        <v>74</v>
      </c>
      <c r="AX4" t="s">
        <v>3</v>
      </c>
    </row>
    <row r="5" spans="1:50" ht="23.1" customHeight="1" x14ac:dyDescent="0.3">
      <c r="A5" s="6" t="s">
        <v>0</v>
      </c>
      <c r="B5" s="8" t="s">
        <v>77</v>
      </c>
      <c r="C5" s="18">
        <v>1</v>
      </c>
      <c r="D5" s="15">
        <f>E52</f>
        <v>0</v>
      </c>
      <c r="E5" s="15">
        <f>C5*D5</f>
        <v>0</v>
      </c>
      <c r="F5" s="15">
        <f>G52</f>
        <v>0</v>
      </c>
      <c r="G5" s="15">
        <f>C5*F5</f>
        <v>0</v>
      </c>
      <c r="H5" s="15">
        <f>I52</f>
        <v>0</v>
      </c>
      <c r="I5" s="15">
        <f>C5*H5</f>
        <v>0</v>
      </c>
      <c r="J5" s="15">
        <f>D5+F5+H5</f>
        <v>0</v>
      </c>
      <c r="K5" s="15">
        <f>E5+G5+I5</f>
        <v>0</v>
      </c>
      <c r="L5" s="7"/>
      <c r="P5">
        <v>1</v>
      </c>
      <c r="Q5">
        <f>C5*Q52</f>
        <v>0</v>
      </c>
      <c r="R5">
        <f>C5*R52</f>
        <v>0</v>
      </c>
      <c r="S5">
        <f>C5*S52</f>
        <v>0</v>
      </c>
      <c r="T5">
        <f>C5*T52</f>
        <v>0</v>
      </c>
      <c r="U5">
        <f>C5*U52</f>
        <v>0</v>
      </c>
      <c r="V5">
        <f>C5*V52</f>
        <v>0</v>
      </c>
      <c r="W5">
        <f>C5*W52</f>
        <v>0</v>
      </c>
      <c r="X5">
        <f>C5*X52</f>
        <v>0</v>
      </c>
      <c r="Y5">
        <f>C5*Y52</f>
        <v>0</v>
      </c>
      <c r="Z5">
        <f>C5*Z52</f>
        <v>0</v>
      </c>
      <c r="AA5">
        <f>C5*AA52</f>
        <v>0</v>
      </c>
      <c r="AB5">
        <f>C5*AB52</f>
        <v>0</v>
      </c>
      <c r="AC5">
        <f>C5*AC52</f>
        <v>0</v>
      </c>
      <c r="AD5">
        <f>C5*AD52</f>
        <v>0</v>
      </c>
      <c r="AE5">
        <f>C5*AE52</f>
        <v>0</v>
      </c>
      <c r="AF5">
        <f>C5*AF52</f>
        <v>0</v>
      </c>
      <c r="AG5">
        <f>C5*AG52</f>
        <v>0</v>
      </c>
      <c r="AH5">
        <f>C5*AH52</f>
        <v>0</v>
      </c>
      <c r="AI5">
        <f>C5*AI52</f>
        <v>0</v>
      </c>
      <c r="AJ5">
        <f>C5*AJ52</f>
        <v>0</v>
      </c>
      <c r="AK5">
        <f>C5*AK52</f>
        <v>0</v>
      </c>
      <c r="AL5">
        <f>C5*AL52</f>
        <v>0</v>
      </c>
      <c r="AM5">
        <f>C5*AM52</f>
        <v>0</v>
      </c>
      <c r="AN5">
        <f>C5*AN52</f>
        <v>0</v>
      </c>
      <c r="AO5">
        <f>C5*AO52</f>
        <v>0</v>
      </c>
      <c r="AP5">
        <f>C5*AP52</f>
        <v>0</v>
      </c>
      <c r="AQ5">
        <f>C5*AQ52</f>
        <v>0</v>
      </c>
      <c r="AR5">
        <f>C5*AR52</f>
        <v>0</v>
      </c>
      <c r="AS5">
        <f>C5*AS52</f>
        <v>0</v>
      </c>
      <c r="AT5">
        <f>C5*AT52</f>
        <v>0</v>
      </c>
      <c r="AU5">
        <f>C5*AU52</f>
        <v>0</v>
      </c>
    </row>
    <row r="6" spans="1:50" ht="23.1" customHeight="1" x14ac:dyDescent="0.3">
      <c r="A6" s="7"/>
      <c r="B6" s="14"/>
      <c r="C6" s="18"/>
      <c r="D6" s="15"/>
      <c r="E6" s="15"/>
      <c r="F6" s="15"/>
      <c r="G6" s="15"/>
      <c r="H6" s="15"/>
      <c r="I6" s="15"/>
      <c r="J6" s="15"/>
      <c r="K6" s="15"/>
      <c r="L6" s="7"/>
    </row>
    <row r="7" spans="1:50" ht="23.1" customHeight="1" x14ac:dyDescent="0.3">
      <c r="A7" s="7"/>
      <c r="B7" s="14"/>
      <c r="C7" s="18"/>
      <c r="D7" s="15"/>
      <c r="E7" s="15"/>
      <c r="F7" s="15"/>
      <c r="G7" s="15"/>
      <c r="H7" s="15"/>
      <c r="I7" s="15"/>
      <c r="J7" s="15"/>
      <c r="K7" s="15"/>
      <c r="L7" s="7"/>
    </row>
    <row r="8" spans="1:50" ht="23.1" customHeight="1" x14ac:dyDescent="0.3">
      <c r="A8" s="7"/>
      <c r="B8" s="14"/>
      <c r="C8" s="18"/>
      <c r="D8" s="15"/>
      <c r="E8" s="15"/>
      <c r="F8" s="15"/>
      <c r="G8" s="15"/>
      <c r="H8" s="15"/>
      <c r="I8" s="15"/>
      <c r="J8" s="15"/>
      <c r="K8" s="15"/>
      <c r="L8" s="7"/>
    </row>
    <row r="9" spans="1:50" ht="23.1" customHeight="1" x14ac:dyDescent="0.3">
      <c r="A9" s="7"/>
      <c r="B9" s="14"/>
      <c r="C9" s="18"/>
      <c r="D9" s="15"/>
      <c r="E9" s="15"/>
      <c r="F9" s="15"/>
      <c r="G9" s="15"/>
      <c r="H9" s="15"/>
      <c r="I9" s="15"/>
      <c r="J9" s="15"/>
      <c r="K9" s="15"/>
      <c r="L9" s="7"/>
    </row>
    <row r="10" spans="1:50" ht="23.1" customHeight="1" x14ac:dyDescent="0.3">
      <c r="A10" s="7"/>
      <c r="B10" s="14"/>
      <c r="C10" s="18"/>
      <c r="D10" s="15"/>
      <c r="E10" s="15"/>
      <c r="F10" s="15"/>
      <c r="G10" s="15"/>
      <c r="H10" s="15"/>
      <c r="I10" s="15"/>
      <c r="J10" s="15"/>
      <c r="K10" s="15"/>
      <c r="L10" s="7"/>
    </row>
    <row r="11" spans="1:50" ht="23.1" customHeight="1" x14ac:dyDescent="0.3">
      <c r="A11" s="7"/>
      <c r="B11" s="14"/>
      <c r="C11" s="18"/>
      <c r="D11" s="15"/>
      <c r="E11" s="15"/>
      <c r="F11" s="15"/>
      <c r="G11" s="15"/>
      <c r="H11" s="15"/>
      <c r="I11" s="15"/>
      <c r="J11" s="15"/>
      <c r="K11" s="15"/>
      <c r="L11" s="7"/>
    </row>
    <row r="12" spans="1:50" ht="23.1" customHeight="1" x14ac:dyDescent="0.3">
      <c r="A12" s="7"/>
      <c r="B12" s="14"/>
      <c r="C12" s="18"/>
      <c r="D12" s="15"/>
      <c r="E12" s="15"/>
      <c r="F12" s="15"/>
      <c r="G12" s="15"/>
      <c r="H12" s="15"/>
      <c r="I12" s="15"/>
      <c r="J12" s="15"/>
      <c r="K12" s="15"/>
      <c r="L12" s="7"/>
    </row>
    <row r="13" spans="1:50" ht="23.1" customHeight="1" x14ac:dyDescent="0.3">
      <c r="A13" s="7"/>
      <c r="B13" s="14"/>
      <c r="C13" s="18"/>
      <c r="D13" s="15"/>
      <c r="E13" s="15"/>
      <c r="F13" s="15"/>
      <c r="G13" s="15"/>
      <c r="H13" s="15"/>
      <c r="I13" s="15"/>
      <c r="J13" s="15"/>
      <c r="K13" s="15"/>
      <c r="L13" s="7"/>
    </row>
    <row r="14" spans="1:50" ht="23.1" customHeight="1" x14ac:dyDescent="0.3">
      <c r="A14" s="7"/>
      <c r="B14" s="14"/>
      <c r="C14" s="18"/>
      <c r="D14" s="15"/>
      <c r="E14" s="15"/>
      <c r="F14" s="15"/>
      <c r="G14" s="15"/>
      <c r="H14" s="15"/>
      <c r="I14" s="15"/>
      <c r="J14" s="15"/>
      <c r="K14" s="15"/>
      <c r="L14" s="7"/>
    </row>
    <row r="15" spans="1:50" ht="23.1" customHeight="1" x14ac:dyDescent="0.3">
      <c r="A15" s="7"/>
      <c r="B15" s="14"/>
      <c r="C15" s="18"/>
      <c r="D15" s="15"/>
      <c r="E15" s="15"/>
      <c r="F15" s="15"/>
      <c r="G15" s="15"/>
      <c r="H15" s="15"/>
      <c r="I15" s="15"/>
      <c r="J15" s="15"/>
      <c r="K15" s="15"/>
      <c r="L15" s="7"/>
    </row>
    <row r="16" spans="1:50" ht="23.1" customHeight="1" x14ac:dyDescent="0.3">
      <c r="A16" s="7"/>
      <c r="B16" s="14"/>
      <c r="C16" s="18"/>
      <c r="D16" s="15"/>
      <c r="E16" s="15"/>
      <c r="F16" s="15"/>
      <c r="G16" s="15"/>
      <c r="H16" s="15"/>
      <c r="I16" s="15"/>
      <c r="J16" s="15"/>
      <c r="K16" s="15"/>
      <c r="L16" s="7"/>
    </row>
    <row r="17" spans="1:50" ht="23.1" customHeight="1" x14ac:dyDescent="0.3">
      <c r="A17" s="7"/>
      <c r="B17" s="14"/>
      <c r="C17" s="18"/>
      <c r="D17" s="15"/>
      <c r="E17" s="15"/>
      <c r="F17" s="15"/>
      <c r="G17" s="15"/>
      <c r="H17" s="15"/>
      <c r="I17" s="15"/>
      <c r="J17" s="15"/>
      <c r="K17" s="15"/>
      <c r="L17" s="7"/>
    </row>
    <row r="18" spans="1:50" ht="23.1" customHeight="1" x14ac:dyDescent="0.3">
      <c r="A18" s="7"/>
      <c r="B18" s="14"/>
      <c r="C18" s="18"/>
      <c r="D18" s="15"/>
      <c r="E18" s="15"/>
      <c r="F18" s="15"/>
      <c r="G18" s="15"/>
      <c r="H18" s="15"/>
      <c r="I18" s="15"/>
      <c r="J18" s="15"/>
      <c r="K18" s="15"/>
      <c r="L18" s="7"/>
    </row>
    <row r="19" spans="1:50" ht="23.1" customHeight="1" x14ac:dyDescent="0.3">
      <c r="A19" s="7"/>
      <c r="B19" s="14"/>
      <c r="C19" s="18"/>
      <c r="D19" s="15"/>
      <c r="E19" s="15"/>
      <c r="F19" s="15"/>
      <c r="G19" s="15"/>
      <c r="H19" s="15"/>
      <c r="I19" s="15"/>
      <c r="J19" s="15"/>
      <c r="K19" s="15"/>
      <c r="L19" s="7"/>
    </row>
    <row r="20" spans="1:50" ht="23.1" customHeight="1" x14ac:dyDescent="0.3">
      <c r="A20" s="10" t="s">
        <v>78</v>
      </c>
      <c r="B20" s="12"/>
      <c r="C20" s="19"/>
      <c r="D20" s="16"/>
      <c r="E20" s="16">
        <f>SUMIF(P5:P5, "1", E5:E5)</f>
        <v>0</v>
      </c>
      <c r="F20" s="16"/>
      <c r="G20" s="16">
        <f>SUMIF(P5:P5, "1", G5:G5)</f>
        <v>0</v>
      </c>
      <c r="H20" s="16"/>
      <c r="I20" s="16">
        <f>SUMIF(P5:P5, "1", I5:I5)</f>
        <v>0</v>
      </c>
      <c r="J20" s="16"/>
      <c r="K20" s="16">
        <f>E20+G20+I20</f>
        <v>0</v>
      </c>
      <c r="L20" s="11"/>
      <c r="Q20">
        <f t="shared" ref="Q20:AX20" si="0">SUM(Q5:Q5)</f>
        <v>0</v>
      </c>
      <c r="R20">
        <f t="shared" si="0"/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</row>
    <row r="21" spans="1:50" ht="23.1" customHeight="1" x14ac:dyDescent="0.3">
      <c r="A21" s="6" t="s">
        <v>0</v>
      </c>
      <c r="B21" s="14"/>
      <c r="C21" s="18"/>
      <c r="D21" s="15"/>
      <c r="E21" s="15"/>
      <c r="F21" s="15"/>
      <c r="G21" s="15"/>
      <c r="H21" s="15"/>
      <c r="I21" s="15"/>
      <c r="J21" s="15"/>
      <c r="K21" s="15"/>
      <c r="L21" s="7"/>
    </row>
    <row r="22" spans="1:50" ht="23.1" customHeight="1" x14ac:dyDescent="0.3">
      <c r="A22" s="6" t="s">
        <v>330</v>
      </c>
      <c r="B22" s="8" t="s">
        <v>77</v>
      </c>
      <c r="C22" s="18">
        <v>1</v>
      </c>
      <c r="D22" s="15">
        <f>내역서!F20</f>
        <v>0</v>
      </c>
      <c r="E22" s="15">
        <f t="shared" ref="E22:E41" si="1">C22*D22</f>
        <v>0</v>
      </c>
      <c r="F22" s="15">
        <f>내역서!H20</f>
        <v>0</v>
      </c>
      <c r="G22" s="15">
        <f t="shared" ref="G22:G41" si="2">C22*F22</f>
        <v>0</v>
      </c>
      <c r="H22" s="15">
        <f>내역서!J20</f>
        <v>0</v>
      </c>
      <c r="I22" s="15">
        <f t="shared" ref="I22:I41" si="3">C22*H22</f>
        <v>0</v>
      </c>
      <c r="J22" s="15">
        <f t="shared" ref="J22:J41" si="4">D22+F22+H22</f>
        <v>0</v>
      </c>
      <c r="K22" s="15">
        <f t="shared" ref="K22:K41" si="5">E22+G22+I22</f>
        <v>0</v>
      </c>
      <c r="L22" s="7"/>
      <c r="P22">
        <v>1</v>
      </c>
      <c r="Q22">
        <f>C22*내역서!R20</f>
        <v>0</v>
      </c>
      <c r="R22">
        <f>C22*내역서!S20</f>
        <v>0</v>
      </c>
      <c r="S22">
        <f>C22*내역서!T20</f>
        <v>0</v>
      </c>
      <c r="T22">
        <f>C22*내역서!U20</f>
        <v>0</v>
      </c>
      <c r="U22">
        <f>C22*내역서!V20</f>
        <v>0</v>
      </c>
      <c r="V22">
        <f>C22*내역서!W20</f>
        <v>0</v>
      </c>
      <c r="W22">
        <f>C22*내역서!X20</f>
        <v>0</v>
      </c>
      <c r="X22">
        <f>C22*내역서!Y20</f>
        <v>0</v>
      </c>
      <c r="Y22">
        <f>C22*내역서!Z20</f>
        <v>0</v>
      </c>
      <c r="Z22">
        <f>C22*내역서!AA20</f>
        <v>0</v>
      </c>
      <c r="AA22">
        <f>C22*내역서!AB20</f>
        <v>0</v>
      </c>
      <c r="AB22">
        <f>C22*내역서!AC20</f>
        <v>0</v>
      </c>
      <c r="AC22">
        <f>C22*내역서!AD20</f>
        <v>0</v>
      </c>
      <c r="AD22">
        <f>C22*내역서!AE20</f>
        <v>0</v>
      </c>
      <c r="AE22">
        <f>C22*내역서!AF20</f>
        <v>0</v>
      </c>
      <c r="AF22">
        <f>C22*내역서!AG20</f>
        <v>0</v>
      </c>
      <c r="AG22">
        <f>C22*내역서!AH20</f>
        <v>0</v>
      </c>
      <c r="AH22">
        <f>C22*내역서!AI20</f>
        <v>0</v>
      </c>
      <c r="AI22">
        <f>C22*내역서!AJ20</f>
        <v>0</v>
      </c>
      <c r="AJ22">
        <f>C22*내역서!AK20</f>
        <v>0</v>
      </c>
      <c r="AK22">
        <f>C22*내역서!AL20</f>
        <v>0</v>
      </c>
      <c r="AL22">
        <f>C22*내역서!AM20</f>
        <v>0</v>
      </c>
      <c r="AM22">
        <f>C22*내역서!AN20</f>
        <v>0</v>
      </c>
      <c r="AN22">
        <f>C22*내역서!AO20</f>
        <v>0</v>
      </c>
      <c r="AO22">
        <f>C22*내역서!AP20</f>
        <v>0</v>
      </c>
      <c r="AP22">
        <f>C22*내역서!AQ20</f>
        <v>0</v>
      </c>
      <c r="AQ22">
        <f>C22*내역서!AR20</f>
        <v>0</v>
      </c>
      <c r="AR22">
        <f>C22*내역서!AS20</f>
        <v>0</v>
      </c>
      <c r="AS22">
        <f>C22*내역서!AT20</f>
        <v>0</v>
      </c>
      <c r="AT22">
        <f>C22*내역서!AU20</f>
        <v>0</v>
      </c>
      <c r="AU22">
        <f>C22*내역서!AV20</f>
        <v>0</v>
      </c>
    </row>
    <row r="23" spans="1:50" ht="23.1" customHeight="1" x14ac:dyDescent="0.3">
      <c r="A23" s="6" t="s">
        <v>331</v>
      </c>
      <c r="B23" s="8" t="s">
        <v>77</v>
      </c>
      <c r="C23" s="18">
        <v>1</v>
      </c>
      <c r="D23" s="15">
        <f>내역서!F36</f>
        <v>0</v>
      </c>
      <c r="E23" s="15">
        <f t="shared" si="1"/>
        <v>0</v>
      </c>
      <c r="F23" s="15">
        <f>내역서!H36</f>
        <v>0</v>
      </c>
      <c r="G23" s="15">
        <f t="shared" si="2"/>
        <v>0</v>
      </c>
      <c r="H23" s="15">
        <f>내역서!J36</f>
        <v>0</v>
      </c>
      <c r="I23" s="15">
        <f t="shared" si="3"/>
        <v>0</v>
      </c>
      <c r="J23" s="15">
        <f t="shared" si="4"/>
        <v>0</v>
      </c>
      <c r="K23" s="15">
        <f t="shared" si="5"/>
        <v>0</v>
      </c>
      <c r="L23" s="7"/>
      <c r="P23">
        <v>1</v>
      </c>
      <c r="Q23">
        <f>C23*내역서!R36</f>
        <v>0</v>
      </c>
      <c r="R23">
        <f>C23*내역서!S36</f>
        <v>0</v>
      </c>
      <c r="S23">
        <f>C23*내역서!T36</f>
        <v>0</v>
      </c>
      <c r="T23">
        <f>C23*내역서!U36</f>
        <v>0</v>
      </c>
      <c r="U23">
        <f>C23*내역서!V36</f>
        <v>0</v>
      </c>
      <c r="V23">
        <f>C23*내역서!W36</f>
        <v>0</v>
      </c>
      <c r="W23">
        <f>C23*내역서!X36</f>
        <v>0</v>
      </c>
      <c r="X23">
        <f>C23*내역서!Y36</f>
        <v>0</v>
      </c>
      <c r="Y23">
        <f>C23*내역서!Z36</f>
        <v>0</v>
      </c>
      <c r="Z23">
        <f>C23*내역서!AA36</f>
        <v>0</v>
      </c>
      <c r="AA23">
        <f>C23*내역서!AB36</f>
        <v>0</v>
      </c>
      <c r="AB23">
        <f>C23*내역서!AC36</f>
        <v>0</v>
      </c>
      <c r="AC23">
        <f>C23*내역서!AD36</f>
        <v>0</v>
      </c>
      <c r="AD23">
        <f>C23*내역서!AE36</f>
        <v>0</v>
      </c>
      <c r="AE23">
        <f>C23*내역서!AF36</f>
        <v>0</v>
      </c>
      <c r="AF23">
        <f>C23*내역서!AG36</f>
        <v>0</v>
      </c>
      <c r="AG23">
        <f>C23*내역서!AH36</f>
        <v>0</v>
      </c>
      <c r="AH23">
        <f>C23*내역서!AI36</f>
        <v>0</v>
      </c>
      <c r="AI23">
        <f>C23*내역서!AJ36</f>
        <v>0</v>
      </c>
      <c r="AJ23">
        <f>C23*내역서!AK36</f>
        <v>0</v>
      </c>
      <c r="AK23">
        <f>C23*내역서!AL36</f>
        <v>0</v>
      </c>
      <c r="AL23">
        <f>C23*내역서!AM36</f>
        <v>0</v>
      </c>
      <c r="AM23">
        <f>C23*내역서!AN36</f>
        <v>0</v>
      </c>
      <c r="AN23">
        <f>C23*내역서!AO36</f>
        <v>0</v>
      </c>
      <c r="AO23">
        <f>C23*내역서!AP36</f>
        <v>0</v>
      </c>
      <c r="AP23">
        <f>C23*내역서!AQ36</f>
        <v>0</v>
      </c>
      <c r="AQ23">
        <f>C23*내역서!AR36</f>
        <v>0</v>
      </c>
      <c r="AR23">
        <f>C23*내역서!AS36</f>
        <v>0</v>
      </c>
      <c r="AS23">
        <f>C23*내역서!AT36</f>
        <v>0</v>
      </c>
      <c r="AT23">
        <f>C23*내역서!AU36</f>
        <v>0</v>
      </c>
      <c r="AU23">
        <f>C23*내역서!AV36</f>
        <v>0</v>
      </c>
    </row>
    <row r="24" spans="1:50" ht="23.1" customHeight="1" x14ac:dyDescent="0.3">
      <c r="A24" s="6" t="s">
        <v>332</v>
      </c>
      <c r="B24" s="8" t="s">
        <v>77</v>
      </c>
      <c r="C24" s="18">
        <v>1</v>
      </c>
      <c r="D24" s="15">
        <f>내역서!F52</f>
        <v>0</v>
      </c>
      <c r="E24" s="15">
        <f t="shared" si="1"/>
        <v>0</v>
      </c>
      <c r="F24" s="15">
        <f>내역서!H52</f>
        <v>0</v>
      </c>
      <c r="G24" s="15">
        <f t="shared" si="2"/>
        <v>0</v>
      </c>
      <c r="H24" s="15">
        <f>내역서!J52</f>
        <v>0</v>
      </c>
      <c r="I24" s="15">
        <f t="shared" si="3"/>
        <v>0</v>
      </c>
      <c r="J24" s="15">
        <f t="shared" si="4"/>
        <v>0</v>
      </c>
      <c r="K24" s="15">
        <f t="shared" si="5"/>
        <v>0</v>
      </c>
      <c r="L24" s="7"/>
      <c r="P24">
        <v>1</v>
      </c>
      <c r="Q24">
        <f>C24*내역서!R52</f>
        <v>0</v>
      </c>
      <c r="R24">
        <f>C24*내역서!S52</f>
        <v>0</v>
      </c>
      <c r="S24">
        <f>C24*내역서!T52</f>
        <v>0</v>
      </c>
      <c r="T24">
        <f>C24*내역서!U52</f>
        <v>0</v>
      </c>
      <c r="U24">
        <f>C24*내역서!V52</f>
        <v>0</v>
      </c>
      <c r="V24">
        <f>C24*내역서!W52</f>
        <v>0</v>
      </c>
      <c r="W24">
        <f>C24*내역서!X52</f>
        <v>0</v>
      </c>
      <c r="X24">
        <f>C24*내역서!Y52</f>
        <v>0</v>
      </c>
      <c r="Y24">
        <f>C24*내역서!Z52</f>
        <v>0</v>
      </c>
      <c r="Z24">
        <f>C24*내역서!AA52</f>
        <v>0</v>
      </c>
      <c r="AA24">
        <f>C24*내역서!AB52</f>
        <v>0</v>
      </c>
      <c r="AB24">
        <f>C24*내역서!AC52</f>
        <v>0</v>
      </c>
      <c r="AC24">
        <f>C24*내역서!AD52</f>
        <v>0</v>
      </c>
      <c r="AD24">
        <f>C24*내역서!AE52</f>
        <v>0</v>
      </c>
      <c r="AE24">
        <f>C24*내역서!AF52</f>
        <v>0</v>
      </c>
      <c r="AF24">
        <f>C24*내역서!AG52</f>
        <v>0</v>
      </c>
      <c r="AG24">
        <f>C24*내역서!AH52</f>
        <v>0</v>
      </c>
      <c r="AH24">
        <f>C24*내역서!AI52</f>
        <v>0</v>
      </c>
      <c r="AI24">
        <f>C24*내역서!AJ52</f>
        <v>0</v>
      </c>
      <c r="AJ24">
        <f>C24*내역서!AK52</f>
        <v>0</v>
      </c>
      <c r="AK24">
        <f>C24*내역서!AL52</f>
        <v>0</v>
      </c>
      <c r="AL24">
        <f>C24*내역서!AM52</f>
        <v>0</v>
      </c>
      <c r="AM24">
        <f>C24*내역서!AN52</f>
        <v>0</v>
      </c>
      <c r="AN24">
        <f>C24*내역서!AO52</f>
        <v>0</v>
      </c>
      <c r="AO24">
        <f>C24*내역서!AP52</f>
        <v>0</v>
      </c>
      <c r="AP24">
        <f>C24*내역서!AQ52</f>
        <v>0</v>
      </c>
      <c r="AQ24">
        <f>C24*내역서!AR52</f>
        <v>0</v>
      </c>
      <c r="AR24">
        <f>C24*내역서!AS52</f>
        <v>0</v>
      </c>
      <c r="AS24">
        <f>C24*내역서!AT52</f>
        <v>0</v>
      </c>
      <c r="AT24">
        <f>C24*내역서!AU52</f>
        <v>0</v>
      </c>
      <c r="AU24">
        <f>C24*내역서!AV52</f>
        <v>0</v>
      </c>
    </row>
    <row r="25" spans="1:50" ht="23.1" customHeight="1" x14ac:dyDescent="0.3">
      <c r="A25" s="6" t="s">
        <v>333</v>
      </c>
      <c r="B25" s="8" t="s">
        <v>77</v>
      </c>
      <c r="C25" s="18">
        <v>1</v>
      </c>
      <c r="D25" s="15">
        <f>내역서!F68</f>
        <v>0</v>
      </c>
      <c r="E25" s="15">
        <f t="shared" si="1"/>
        <v>0</v>
      </c>
      <c r="F25" s="15">
        <f>내역서!H68</f>
        <v>0</v>
      </c>
      <c r="G25" s="15">
        <f t="shared" si="2"/>
        <v>0</v>
      </c>
      <c r="H25" s="15">
        <f>내역서!J68</f>
        <v>0</v>
      </c>
      <c r="I25" s="15">
        <f t="shared" si="3"/>
        <v>0</v>
      </c>
      <c r="J25" s="15">
        <f t="shared" si="4"/>
        <v>0</v>
      </c>
      <c r="K25" s="15">
        <f t="shared" si="5"/>
        <v>0</v>
      </c>
      <c r="L25" s="7"/>
      <c r="P25">
        <v>1</v>
      </c>
      <c r="Q25">
        <f>C25*내역서!R68</f>
        <v>0</v>
      </c>
      <c r="R25">
        <f>C25*내역서!S68</f>
        <v>0</v>
      </c>
      <c r="S25">
        <f>C25*내역서!T68</f>
        <v>0</v>
      </c>
      <c r="T25">
        <f>C25*내역서!U68</f>
        <v>0</v>
      </c>
      <c r="U25">
        <f>C25*내역서!V68</f>
        <v>0</v>
      </c>
      <c r="V25">
        <f>C25*내역서!W68</f>
        <v>0</v>
      </c>
      <c r="W25">
        <f>C25*내역서!X68</f>
        <v>0</v>
      </c>
      <c r="X25">
        <f>C25*내역서!Y68</f>
        <v>0</v>
      </c>
      <c r="Y25">
        <f>C25*내역서!Z68</f>
        <v>0</v>
      </c>
      <c r="Z25">
        <f>C25*내역서!AA68</f>
        <v>0</v>
      </c>
      <c r="AA25">
        <f>C25*내역서!AB68</f>
        <v>0</v>
      </c>
      <c r="AB25">
        <f>C25*내역서!AC68</f>
        <v>0</v>
      </c>
      <c r="AC25">
        <f>C25*내역서!AD68</f>
        <v>0</v>
      </c>
      <c r="AD25">
        <f>C25*내역서!AE68</f>
        <v>0</v>
      </c>
      <c r="AE25">
        <f>C25*내역서!AF68</f>
        <v>0</v>
      </c>
      <c r="AF25">
        <f>C25*내역서!AG68</f>
        <v>0</v>
      </c>
      <c r="AG25">
        <f>C25*내역서!AH68</f>
        <v>0</v>
      </c>
      <c r="AH25">
        <f>C25*내역서!AI68</f>
        <v>0</v>
      </c>
      <c r="AI25">
        <f>C25*내역서!AJ68</f>
        <v>0</v>
      </c>
      <c r="AJ25">
        <f>C25*내역서!AK68</f>
        <v>0</v>
      </c>
      <c r="AK25">
        <f>C25*내역서!AL68</f>
        <v>0</v>
      </c>
      <c r="AL25">
        <f>C25*내역서!AM68</f>
        <v>0</v>
      </c>
      <c r="AM25">
        <f>C25*내역서!AN68</f>
        <v>0</v>
      </c>
      <c r="AN25">
        <f>C25*내역서!AO68</f>
        <v>0</v>
      </c>
      <c r="AO25">
        <f>C25*내역서!AP68</f>
        <v>0</v>
      </c>
      <c r="AP25">
        <f>C25*내역서!AQ68</f>
        <v>0</v>
      </c>
      <c r="AQ25">
        <f>C25*내역서!AR68</f>
        <v>0</v>
      </c>
      <c r="AR25">
        <f>C25*내역서!AS68</f>
        <v>0</v>
      </c>
      <c r="AS25">
        <f>C25*내역서!AT68</f>
        <v>0</v>
      </c>
      <c r="AT25">
        <f>C25*내역서!AU68</f>
        <v>0</v>
      </c>
      <c r="AU25">
        <f>C25*내역서!AV68</f>
        <v>0</v>
      </c>
    </row>
    <row r="26" spans="1:50" ht="23.1" customHeight="1" x14ac:dyDescent="0.3">
      <c r="A26" s="6" t="s">
        <v>334</v>
      </c>
      <c r="B26" s="8" t="s">
        <v>77</v>
      </c>
      <c r="C26" s="18">
        <v>1</v>
      </c>
      <c r="D26" s="15">
        <f>내역서!F84</f>
        <v>0</v>
      </c>
      <c r="E26" s="15">
        <f t="shared" si="1"/>
        <v>0</v>
      </c>
      <c r="F26" s="15">
        <f>내역서!H84</f>
        <v>0</v>
      </c>
      <c r="G26" s="15">
        <f t="shared" si="2"/>
        <v>0</v>
      </c>
      <c r="H26" s="15">
        <f>내역서!J84</f>
        <v>0</v>
      </c>
      <c r="I26" s="15">
        <f t="shared" si="3"/>
        <v>0</v>
      </c>
      <c r="J26" s="15">
        <f t="shared" si="4"/>
        <v>0</v>
      </c>
      <c r="K26" s="15">
        <f t="shared" si="5"/>
        <v>0</v>
      </c>
      <c r="L26" s="7"/>
      <c r="P26">
        <v>1</v>
      </c>
      <c r="Q26">
        <f>C26*내역서!R84</f>
        <v>0</v>
      </c>
      <c r="R26">
        <f>C26*내역서!S84</f>
        <v>0</v>
      </c>
      <c r="S26">
        <f>C26*내역서!T84</f>
        <v>0</v>
      </c>
      <c r="T26">
        <f>C26*내역서!U84</f>
        <v>0</v>
      </c>
      <c r="U26">
        <f>C26*내역서!V84</f>
        <v>0</v>
      </c>
      <c r="V26">
        <f>C26*내역서!W84</f>
        <v>0</v>
      </c>
      <c r="W26">
        <f>C26*내역서!X84</f>
        <v>0</v>
      </c>
      <c r="X26">
        <f>C26*내역서!Y84</f>
        <v>0</v>
      </c>
      <c r="Y26">
        <f>C26*내역서!Z84</f>
        <v>0</v>
      </c>
      <c r="Z26">
        <f>C26*내역서!AA84</f>
        <v>0</v>
      </c>
      <c r="AA26">
        <f>C26*내역서!AB84</f>
        <v>0</v>
      </c>
      <c r="AB26">
        <f>C26*내역서!AC84</f>
        <v>0</v>
      </c>
      <c r="AC26">
        <f>C26*내역서!AD84</f>
        <v>0</v>
      </c>
      <c r="AD26">
        <f>C26*내역서!AE84</f>
        <v>0</v>
      </c>
      <c r="AE26">
        <f>C26*내역서!AF84</f>
        <v>0</v>
      </c>
      <c r="AF26">
        <f>C26*내역서!AG84</f>
        <v>0</v>
      </c>
      <c r="AG26">
        <f>C26*내역서!AH84</f>
        <v>0</v>
      </c>
      <c r="AH26">
        <f>C26*내역서!AI84</f>
        <v>0</v>
      </c>
      <c r="AI26">
        <f>C26*내역서!AJ84</f>
        <v>0</v>
      </c>
      <c r="AJ26">
        <f>C26*내역서!AK84</f>
        <v>0</v>
      </c>
      <c r="AK26">
        <f>C26*내역서!AL84</f>
        <v>0</v>
      </c>
      <c r="AL26">
        <f>C26*내역서!AM84</f>
        <v>0</v>
      </c>
      <c r="AM26">
        <f>C26*내역서!AN84</f>
        <v>0</v>
      </c>
      <c r="AN26">
        <f>C26*내역서!AO84</f>
        <v>0</v>
      </c>
      <c r="AO26">
        <f>C26*내역서!AP84</f>
        <v>0</v>
      </c>
      <c r="AP26">
        <f>C26*내역서!AQ84</f>
        <v>0</v>
      </c>
      <c r="AQ26">
        <f>C26*내역서!AR84</f>
        <v>0</v>
      </c>
      <c r="AR26">
        <f>C26*내역서!AS84</f>
        <v>0</v>
      </c>
      <c r="AS26">
        <f>C26*내역서!AT84</f>
        <v>0</v>
      </c>
      <c r="AT26">
        <f>C26*내역서!AU84</f>
        <v>0</v>
      </c>
      <c r="AU26">
        <f>C26*내역서!AV84</f>
        <v>0</v>
      </c>
    </row>
    <row r="27" spans="1:50" ht="23.1" customHeight="1" x14ac:dyDescent="0.3">
      <c r="A27" s="6" t="s">
        <v>335</v>
      </c>
      <c r="B27" s="8" t="s">
        <v>77</v>
      </c>
      <c r="C27" s="18">
        <v>1</v>
      </c>
      <c r="D27" s="15">
        <f>내역서!F100</f>
        <v>0</v>
      </c>
      <c r="E27" s="15">
        <f t="shared" si="1"/>
        <v>0</v>
      </c>
      <c r="F27" s="15">
        <f>내역서!H100</f>
        <v>0</v>
      </c>
      <c r="G27" s="15">
        <f t="shared" si="2"/>
        <v>0</v>
      </c>
      <c r="H27" s="15">
        <f>내역서!J100</f>
        <v>0</v>
      </c>
      <c r="I27" s="15">
        <f t="shared" si="3"/>
        <v>0</v>
      </c>
      <c r="J27" s="15">
        <f t="shared" si="4"/>
        <v>0</v>
      </c>
      <c r="K27" s="15">
        <f t="shared" si="5"/>
        <v>0</v>
      </c>
      <c r="L27" s="7"/>
      <c r="P27">
        <v>1</v>
      </c>
      <c r="Q27">
        <f>C27*내역서!R100</f>
        <v>0</v>
      </c>
      <c r="R27">
        <f>C27*내역서!S100</f>
        <v>0</v>
      </c>
      <c r="S27">
        <f>C27*내역서!T100</f>
        <v>0</v>
      </c>
      <c r="T27">
        <f>C27*내역서!U100</f>
        <v>0</v>
      </c>
      <c r="U27">
        <f>C27*내역서!V100</f>
        <v>0</v>
      </c>
      <c r="V27">
        <f>C27*내역서!W100</f>
        <v>0</v>
      </c>
      <c r="W27">
        <f>C27*내역서!X100</f>
        <v>0</v>
      </c>
      <c r="X27">
        <f>C27*내역서!Y100</f>
        <v>0</v>
      </c>
      <c r="Y27">
        <f>C27*내역서!Z100</f>
        <v>0</v>
      </c>
      <c r="Z27">
        <f>C27*내역서!AA100</f>
        <v>0</v>
      </c>
      <c r="AA27">
        <f>C27*내역서!AB100</f>
        <v>0</v>
      </c>
      <c r="AB27">
        <f>C27*내역서!AC100</f>
        <v>0</v>
      </c>
      <c r="AC27">
        <f>C27*내역서!AD100</f>
        <v>0</v>
      </c>
      <c r="AD27">
        <f>C27*내역서!AE100</f>
        <v>0</v>
      </c>
      <c r="AE27">
        <f>C27*내역서!AF100</f>
        <v>0</v>
      </c>
      <c r="AF27">
        <f>C27*내역서!AG100</f>
        <v>0</v>
      </c>
      <c r="AG27">
        <f>C27*내역서!AH100</f>
        <v>0</v>
      </c>
      <c r="AH27">
        <f>C27*내역서!AI100</f>
        <v>0</v>
      </c>
      <c r="AI27">
        <f>C27*내역서!AJ100</f>
        <v>0</v>
      </c>
      <c r="AJ27">
        <f>C27*내역서!AK100</f>
        <v>0</v>
      </c>
      <c r="AK27">
        <f>C27*내역서!AL100</f>
        <v>0</v>
      </c>
      <c r="AL27">
        <f>C27*내역서!AM100</f>
        <v>0</v>
      </c>
      <c r="AM27">
        <f>C27*내역서!AN100</f>
        <v>0</v>
      </c>
      <c r="AN27">
        <f>C27*내역서!AO100</f>
        <v>0</v>
      </c>
      <c r="AO27">
        <f>C27*내역서!AP100</f>
        <v>0</v>
      </c>
      <c r="AP27">
        <f>C27*내역서!AQ100</f>
        <v>0</v>
      </c>
      <c r="AQ27">
        <f>C27*내역서!AR100</f>
        <v>0</v>
      </c>
      <c r="AR27">
        <f>C27*내역서!AS100</f>
        <v>0</v>
      </c>
      <c r="AS27">
        <f>C27*내역서!AT100</f>
        <v>0</v>
      </c>
      <c r="AT27">
        <f>C27*내역서!AU100</f>
        <v>0</v>
      </c>
      <c r="AU27">
        <f>C27*내역서!AV100</f>
        <v>0</v>
      </c>
    </row>
    <row r="28" spans="1:50" ht="23.1" customHeight="1" x14ac:dyDescent="0.3">
      <c r="A28" s="6" t="s">
        <v>336</v>
      </c>
      <c r="B28" s="8" t="s">
        <v>77</v>
      </c>
      <c r="C28" s="18">
        <v>1</v>
      </c>
      <c r="D28" s="15">
        <f>내역서!F116</f>
        <v>0</v>
      </c>
      <c r="E28" s="15">
        <f t="shared" si="1"/>
        <v>0</v>
      </c>
      <c r="F28" s="15">
        <f>내역서!H116</f>
        <v>0</v>
      </c>
      <c r="G28" s="15">
        <f t="shared" si="2"/>
        <v>0</v>
      </c>
      <c r="H28" s="15">
        <f>내역서!J116</f>
        <v>0</v>
      </c>
      <c r="I28" s="15">
        <f t="shared" si="3"/>
        <v>0</v>
      </c>
      <c r="J28" s="15">
        <f t="shared" si="4"/>
        <v>0</v>
      </c>
      <c r="K28" s="15">
        <f t="shared" si="5"/>
        <v>0</v>
      </c>
      <c r="L28" s="7"/>
      <c r="P28">
        <v>1</v>
      </c>
      <c r="Q28">
        <f>C28*내역서!R116</f>
        <v>0</v>
      </c>
      <c r="R28">
        <f>C28*내역서!S116</f>
        <v>0</v>
      </c>
      <c r="S28">
        <f>C28*내역서!T116</f>
        <v>0</v>
      </c>
      <c r="T28">
        <f>C28*내역서!U116</f>
        <v>0</v>
      </c>
      <c r="U28">
        <f>C28*내역서!V116</f>
        <v>0</v>
      </c>
      <c r="V28">
        <f>C28*내역서!W116</f>
        <v>0</v>
      </c>
      <c r="W28">
        <f>C28*내역서!X116</f>
        <v>0</v>
      </c>
      <c r="X28">
        <f>C28*내역서!Y116</f>
        <v>0</v>
      </c>
      <c r="Y28">
        <f>C28*내역서!Z116</f>
        <v>0</v>
      </c>
      <c r="Z28">
        <f>C28*내역서!AA116</f>
        <v>0</v>
      </c>
      <c r="AA28">
        <f>C28*내역서!AB116</f>
        <v>0</v>
      </c>
      <c r="AB28">
        <f>C28*내역서!AC116</f>
        <v>0</v>
      </c>
      <c r="AC28">
        <f>C28*내역서!AD116</f>
        <v>0</v>
      </c>
      <c r="AD28">
        <f>C28*내역서!AE116</f>
        <v>0</v>
      </c>
      <c r="AE28">
        <f>C28*내역서!AF116</f>
        <v>0</v>
      </c>
      <c r="AF28">
        <f>C28*내역서!AG116</f>
        <v>0</v>
      </c>
      <c r="AG28">
        <f>C28*내역서!AH116</f>
        <v>0</v>
      </c>
      <c r="AH28">
        <f>C28*내역서!AI116</f>
        <v>0</v>
      </c>
      <c r="AI28">
        <f>C28*내역서!AJ116</f>
        <v>0</v>
      </c>
      <c r="AJ28">
        <f>C28*내역서!AK116</f>
        <v>0</v>
      </c>
      <c r="AK28">
        <f>C28*내역서!AL116</f>
        <v>0</v>
      </c>
      <c r="AL28">
        <f>C28*내역서!AM116</f>
        <v>0</v>
      </c>
      <c r="AM28">
        <f>C28*내역서!AN116</f>
        <v>0</v>
      </c>
      <c r="AN28">
        <f>C28*내역서!AO116</f>
        <v>0</v>
      </c>
      <c r="AO28">
        <f>C28*내역서!AP116</f>
        <v>0</v>
      </c>
      <c r="AP28">
        <f>C28*내역서!AQ116</f>
        <v>0</v>
      </c>
      <c r="AQ28">
        <f>C28*내역서!AR116</f>
        <v>0</v>
      </c>
      <c r="AR28">
        <f>C28*내역서!AS116</f>
        <v>0</v>
      </c>
      <c r="AS28">
        <f>C28*내역서!AT116</f>
        <v>0</v>
      </c>
      <c r="AT28">
        <f>C28*내역서!AU116</f>
        <v>0</v>
      </c>
      <c r="AU28">
        <f>C28*내역서!AV116</f>
        <v>0</v>
      </c>
    </row>
    <row r="29" spans="1:50" ht="23.1" customHeight="1" x14ac:dyDescent="0.3">
      <c r="A29" s="6" t="s">
        <v>337</v>
      </c>
      <c r="B29" s="8" t="s">
        <v>77</v>
      </c>
      <c r="C29" s="18">
        <v>1</v>
      </c>
      <c r="D29" s="15">
        <f>내역서!F132</f>
        <v>0</v>
      </c>
      <c r="E29" s="15">
        <f t="shared" si="1"/>
        <v>0</v>
      </c>
      <c r="F29" s="15">
        <f>내역서!H132</f>
        <v>0</v>
      </c>
      <c r="G29" s="15">
        <f t="shared" si="2"/>
        <v>0</v>
      </c>
      <c r="H29" s="15">
        <f>내역서!J132</f>
        <v>0</v>
      </c>
      <c r="I29" s="15">
        <f t="shared" si="3"/>
        <v>0</v>
      </c>
      <c r="J29" s="15">
        <f t="shared" si="4"/>
        <v>0</v>
      </c>
      <c r="K29" s="15">
        <f t="shared" si="5"/>
        <v>0</v>
      </c>
      <c r="L29" s="7"/>
      <c r="P29">
        <v>1</v>
      </c>
      <c r="Q29">
        <f>C29*내역서!R132</f>
        <v>0</v>
      </c>
      <c r="R29">
        <f>C29*내역서!S132</f>
        <v>0</v>
      </c>
      <c r="S29">
        <f>C29*내역서!T132</f>
        <v>0</v>
      </c>
      <c r="T29">
        <f>C29*내역서!U132</f>
        <v>0</v>
      </c>
      <c r="U29">
        <f>C29*내역서!V132</f>
        <v>0</v>
      </c>
      <c r="V29">
        <f>C29*내역서!W132</f>
        <v>0</v>
      </c>
      <c r="W29">
        <f>C29*내역서!X132</f>
        <v>0</v>
      </c>
      <c r="X29">
        <f>C29*내역서!Y132</f>
        <v>0</v>
      </c>
      <c r="Y29">
        <f>C29*내역서!Z132</f>
        <v>0</v>
      </c>
      <c r="Z29">
        <f>C29*내역서!AA132</f>
        <v>0</v>
      </c>
      <c r="AA29">
        <f>C29*내역서!AB132</f>
        <v>0</v>
      </c>
      <c r="AB29">
        <f>C29*내역서!AC132</f>
        <v>0</v>
      </c>
      <c r="AC29">
        <f>C29*내역서!AD132</f>
        <v>0</v>
      </c>
      <c r="AD29">
        <f>C29*내역서!AE132</f>
        <v>0</v>
      </c>
      <c r="AE29">
        <f>C29*내역서!AF132</f>
        <v>0</v>
      </c>
      <c r="AF29">
        <f>C29*내역서!AG132</f>
        <v>0</v>
      </c>
      <c r="AG29">
        <f>C29*내역서!AH132</f>
        <v>0</v>
      </c>
      <c r="AH29">
        <f>C29*내역서!AI132</f>
        <v>0</v>
      </c>
      <c r="AI29">
        <f>C29*내역서!AJ132</f>
        <v>0</v>
      </c>
      <c r="AJ29">
        <f>C29*내역서!AK132</f>
        <v>0</v>
      </c>
      <c r="AK29">
        <f>C29*내역서!AL132</f>
        <v>0</v>
      </c>
      <c r="AL29">
        <f>C29*내역서!AM132</f>
        <v>0</v>
      </c>
      <c r="AM29">
        <f>C29*내역서!AN132</f>
        <v>0</v>
      </c>
      <c r="AN29">
        <f>C29*내역서!AO132</f>
        <v>0</v>
      </c>
      <c r="AO29">
        <f>C29*내역서!AP132</f>
        <v>0</v>
      </c>
      <c r="AP29">
        <f>C29*내역서!AQ132</f>
        <v>0</v>
      </c>
      <c r="AQ29">
        <f>C29*내역서!AR132</f>
        <v>0</v>
      </c>
      <c r="AR29">
        <f>C29*내역서!AS132</f>
        <v>0</v>
      </c>
      <c r="AS29">
        <f>C29*내역서!AT132</f>
        <v>0</v>
      </c>
      <c r="AT29">
        <f>C29*내역서!AU132</f>
        <v>0</v>
      </c>
      <c r="AU29">
        <f>C29*내역서!AV132</f>
        <v>0</v>
      </c>
    </row>
    <row r="30" spans="1:50" ht="23.1" customHeight="1" x14ac:dyDescent="0.3">
      <c r="A30" s="6" t="s">
        <v>338</v>
      </c>
      <c r="B30" s="8" t="s">
        <v>77</v>
      </c>
      <c r="C30" s="18">
        <v>1</v>
      </c>
      <c r="D30" s="15">
        <f>내역서!F164</f>
        <v>0</v>
      </c>
      <c r="E30" s="15">
        <f t="shared" si="1"/>
        <v>0</v>
      </c>
      <c r="F30" s="15">
        <f>내역서!H164</f>
        <v>0</v>
      </c>
      <c r="G30" s="15">
        <f t="shared" si="2"/>
        <v>0</v>
      </c>
      <c r="H30" s="15">
        <f>내역서!J164</f>
        <v>0</v>
      </c>
      <c r="I30" s="15">
        <f t="shared" si="3"/>
        <v>0</v>
      </c>
      <c r="J30" s="15">
        <f t="shared" si="4"/>
        <v>0</v>
      </c>
      <c r="K30" s="15">
        <f t="shared" si="5"/>
        <v>0</v>
      </c>
      <c r="L30" s="7"/>
      <c r="P30">
        <v>1</v>
      </c>
      <c r="Q30">
        <f>C30*내역서!R164</f>
        <v>0</v>
      </c>
      <c r="R30">
        <f>C30*내역서!S164</f>
        <v>0</v>
      </c>
      <c r="S30">
        <f>C30*내역서!T164</f>
        <v>0</v>
      </c>
      <c r="T30">
        <f>C30*내역서!U164</f>
        <v>0</v>
      </c>
      <c r="U30">
        <f>C30*내역서!V164</f>
        <v>0</v>
      </c>
      <c r="V30">
        <f>C30*내역서!W164</f>
        <v>0</v>
      </c>
      <c r="W30">
        <f>C30*내역서!X164</f>
        <v>0</v>
      </c>
      <c r="X30">
        <f>C30*내역서!Y164</f>
        <v>0</v>
      </c>
      <c r="Y30">
        <f>C30*내역서!Z164</f>
        <v>0</v>
      </c>
      <c r="Z30">
        <f>C30*내역서!AA164</f>
        <v>0</v>
      </c>
      <c r="AA30">
        <f>C30*내역서!AB164</f>
        <v>0</v>
      </c>
      <c r="AB30">
        <f>C30*내역서!AC164</f>
        <v>0</v>
      </c>
      <c r="AC30">
        <f>C30*내역서!AD164</f>
        <v>0</v>
      </c>
      <c r="AD30">
        <f>C30*내역서!AE164</f>
        <v>0</v>
      </c>
      <c r="AE30">
        <f>C30*내역서!AF164</f>
        <v>0</v>
      </c>
      <c r="AF30">
        <f>C30*내역서!AG164</f>
        <v>0</v>
      </c>
      <c r="AG30">
        <f>C30*내역서!AH164</f>
        <v>0</v>
      </c>
      <c r="AH30">
        <f>C30*내역서!AI164</f>
        <v>0</v>
      </c>
      <c r="AI30">
        <f>C30*내역서!AJ164</f>
        <v>0</v>
      </c>
      <c r="AJ30">
        <f>C30*내역서!AK164</f>
        <v>0</v>
      </c>
      <c r="AK30">
        <f>C30*내역서!AL164</f>
        <v>0</v>
      </c>
      <c r="AL30">
        <f>C30*내역서!AM164</f>
        <v>0</v>
      </c>
      <c r="AM30">
        <f>C30*내역서!AN164</f>
        <v>0</v>
      </c>
      <c r="AN30">
        <f>C30*내역서!AO164</f>
        <v>0</v>
      </c>
      <c r="AO30">
        <f>C30*내역서!AP164</f>
        <v>0</v>
      </c>
      <c r="AP30">
        <f>C30*내역서!AQ164</f>
        <v>0</v>
      </c>
      <c r="AQ30">
        <f>C30*내역서!AR164</f>
        <v>0</v>
      </c>
      <c r="AR30">
        <f>C30*내역서!AS164</f>
        <v>0</v>
      </c>
      <c r="AS30">
        <f>C30*내역서!AT164</f>
        <v>0</v>
      </c>
      <c r="AT30">
        <f>C30*내역서!AU164</f>
        <v>0</v>
      </c>
      <c r="AU30">
        <f>C30*내역서!AV164</f>
        <v>0</v>
      </c>
    </row>
    <row r="31" spans="1:50" ht="23.1" customHeight="1" x14ac:dyDescent="0.3">
      <c r="A31" s="6" t="s">
        <v>339</v>
      </c>
      <c r="B31" s="8" t="s">
        <v>77</v>
      </c>
      <c r="C31" s="18">
        <v>1</v>
      </c>
      <c r="D31" s="15">
        <f>내역서!F180</f>
        <v>0</v>
      </c>
      <c r="E31" s="15">
        <f t="shared" si="1"/>
        <v>0</v>
      </c>
      <c r="F31" s="15">
        <f>내역서!H180</f>
        <v>0</v>
      </c>
      <c r="G31" s="15">
        <f t="shared" si="2"/>
        <v>0</v>
      </c>
      <c r="H31" s="15">
        <f>내역서!J180</f>
        <v>0</v>
      </c>
      <c r="I31" s="15">
        <f t="shared" si="3"/>
        <v>0</v>
      </c>
      <c r="J31" s="15">
        <f t="shared" si="4"/>
        <v>0</v>
      </c>
      <c r="K31" s="15">
        <f t="shared" si="5"/>
        <v>0</v>
      </c>
      <c r="L31" s="7"/>
      <c r="P31">
        <v>1</v>
      </c>
      <c r="Q31">
        <f>C31*내역서!R180</f>
        <v>0</v>
      </c>
      <c r="R31">
        <f>C31*내역서!S180</f>
        <v>0</v>
      </c>
      <c r="S31">
        <f>C31*내역서!T180</f>
        <v>0</v>
      </c>
      <c r="T31">
        <f>C31*내역서!U180</f>
        <v>0</v>
      </c>
      <c r="U31">
        <f>C31*내역서!V180</f>
        <v>0</v>
      </c>
      <c r="V31">
        <f>C31*내역서!W180</f>
        <v>0</v>
      </c>
      <c r="W31">
        <f>C31*내역서!X180</f>
        <v>0</v>
      </c>
      <c r="X31">
        <f>C31*내역서!Y180</f>
        <v>0</v>
      </c>
      <c r="Y31">
        <f>C31*내역서!Z180</f>
        <v>0</v>
      </c>
      <c r="Z31">
        <f>C31*내역서!AA180</f>
        <v>0</v>
      </c>
      <c r="AA31">
        <f>C31*내역서!AB180</f>
        <v>0</v>
      </c>
      <c r="AB31">
        <f>C31*내역서!AC180</f>
        <v>0</v>
      </c>
      <c r="AC31">
        <f>C31*내역서!AD180</f>
        <v>0</v>
      </c>
      <c r="AD31">
        <f>C31*내역서!AE180</f>
        <v>0</v>
      </c>
      <c r="AE31">
        <f>C31*내역서!AF180</f>
        <v>0</v>
      </c>
      <c r="AF31">
        <f>C31*내역서!AG180</f>
        <v>0</v>
      </c>
      <c r="AG31">
        <f>C31*내역서!AH180</f>
        <v>0</v>
      </c>
      <c r="AH31">
        <f>C31*내역서!AI180</f>
        <v>0</v>
      </c>
      <c r="AI31">
        <f>C31*내역서!AJ180</f>
        <v>0</v>
      </c>
      <c r="AJ31">
        <f>C31*내역서!AK180</f>
        <v>0</v>
      </c>
      <c r="AK31">
        <f>C31*내역서!AL180</f>
        <v>0</v>
      </c>
      <c r="AL31">
        <f>C31*내역서!AM180</f>
        <v>0</v>
      </c>
      <c r="AM31">
        <f>C31*내역서!AN180</f>
        <v>0</v>
      </c>
      <c r="AN31">
        <f>C31*내역서!AO180</f>
        <v>0</v>
      </c>
      <c r="AO31">
        <f>C31*내역서!AP180</f>
        <v>0</v>
      </c>
      <c r="AP31">
        <f>C31*내역서!AQ180</f>
        <v>0</v>
      </c>
      <c r="AQ31">
        <f>C31*내역서!AR180</f>
        <v>0</v>
      </c>
      <c r="AR31">
        <f>C31*내역서!AS180</f>
        <v>0</v>
      </c>
      <c r="AS31">
        <f>C31*내역서!AT180</f>
        <v>0</v>
      </c>
      <c r="AT31">
        <f>C31*내역서!AU180</f>
        <v>0</v>
      </c>
      <c r="AU31">
        <f>C31*내역서!AV180</f>
        <v>0</v>
      </c>
    </row>
    <row r="32" spans="1:50" ht="23.1" customHeight="1" x14ac:dyDescent="0.3">
      <c r="A32" s="6" t="s">
        <v>340</v>
      </c>
      <c r="B32" s="8" t="s">
        <v>77</v>
      </c>
      <c r="C32" s="18">
        <v>1</v>
      </c>
      <c r="D32" s="15">
        <f>내역서!F196</f>
        <v>0</v>
      </c>
      <c r="E32" s="15">
        <f t="shared" si="1"/>
        <v>0</v>
      </c>
      <c r="F32" s="15">
        <f>내역서!H196</f>
        <v>0</v>
      </c>
      <c r="G32" s="15">
        <f t="shared" si="2"/>
        <v>0</v>
      </c>
      <c r="H32" s="15">
        <f>내역서!J196</f>
        <v>0</v>
      </c>
      <c r="I32" s="15">
        <f t="shared" si="3"/>
        <v>0</v>
      </c>
      <c r="J32" s="15">
        <f t="shared" si="4"/>
        <v>0</v>
      </c>
      <c r="K32" s="15">
        <f t="shared" si="5"/>
        <v>0</v>
      </c>
      <c r="L32" s="7"/>
      <c r="P32">
        <v>1</v>
      </c>
      <c r="Q32">
        <f>C32*내역서!R196</f>
        <v>0</v>
      </c>
      <c r="R32">
        <f>C32*내역서!S196</f>
        <v>0</v>
      </c>
      <c r="S32">
        <f>C32*내역서!T196</f>
        <v>0</v>
      </c>
      <c r="T32">
        <f>C32*내역서!U196</f>
        <v>0</v>
      </c>
      <c r="U32">
        <f>C32*내역서!V196</f>
        <v>0</v>
      </c>
      <c r="V32">
        <f>C32*내역서!W196</f>
        <v>0</v>
      </c>
      <c r="W32">
        <f>C32*내역서!X196</f>
        <v>0</v>
      </c>
      <c r="X32">
        <f>C32*내역서!Y196</f>
        <v>0</v>
      </c>
      <c r="Y32">
        <f>C32*내역서!Z196</f>
        <v>0</v>
      </c>
      <c r="Z32">
        <f>C32*내역서!AA196</f>
        <v>0</v>
      </c>
      <c r="AA32">
        <f>C32*내역서!AB196</f>
        <v>0</v>
      </c>
      <c r="AB32">
        <f>C32*내역서!AC196</f>
        <v>0</v>
      </c>
      <c r="AC32">
        <f>C32*내역서!AD196</f>
        <v>0</v>
      </c>
      <c r="AD32">
        <f>C32*내역서!AE196</f>
        <v>0</v>
      </c>
      <c r="AE32">
        <f>C32*내역서!AF196</f>
        <v>0</v>
      </c>
      <c r="AF32">
        <f>C32*내역서!AG196</f>
        <v>0</v>
      </c>
      <c r="AG32">
        <f>C32*내역서!AH196</f>
        <v>0</v>
      </c>
      <c r="AH32">
        <f>C32*내역서!AI196</f>
        <v>0</v>
      </c>
      <c r="AI32">
        <f>C32*내역서!AJ196</f>
        <v>0</v>
      </c>
      <c r="AJ32">
        <f>C32*내역서!AK196</f>
        <v>0</v>
      </c>
      <c r="AK32">
        <f>C32*내역서!AL196</f>
        <v>0</v>
      </c>
      <c r="AL32">
        <f>C32*내역서!AM196</f>
        <v>0</v>
      </c>
      <c r="AM32">
        <f>C32*내역서!AN196</f>
        <v>0</v>
      </c>
      <c r="AN32">
        <f>C32*내역서!AO196</f>
        <v>0</v>
      </c>
      <c r="AO32">
        <f>C32*내역서!AP196</f>
        <v>0</v>
      </c>
      <c r="AP32">
        <f>C32*내역서!AQ196</f>
        <v>0</v>
      </c>
      <c r="AQ32">
        <f>C32*내역서!AR196</f>
        <v>0</v>
      </c>
      <c r="AR32">
        <f>C32*내역서!AS196</f>
        <v>0</v>
      </c>
      <c r="AS32">
        <f>C32*내역서!AT196</f>
        <v>0</v>
      </c>
      <c r="AT32">
        <f>C32*내역서!AU196</f>
        <v>0</v>
      </c>
      <c r="AU32">
        <f>C32*내역서!AV196</f>
        <v>0</v>
      </c>
    </row>
    <row r="33" spans="1:47" ht="23.1" customHeight="1" x14ac:dyDescent="0.3">
      <c r="A33" s="6" t="s">
        <v>341</v>
      </c>
      <c r="B33" s="8" t="s">
        <v>77</v>
      </c>
      <c r="C33" s="18">
        <v>1</v>
      </c>
      <c r="D33" s="15">
        <f>내역서!F212</f>
        <v>0</v>
      </c>
      <c r="E33" s="15">
        <f t="shared" si="1"/>
        <v>0</v>
      </c>
      <c r="F33" s="15">
        <f>내역서!H212</f>
        <v>0</v>
      </c>
      <c r="G33" s="15">
        <f t="shared" si="2"/>
        <v>0</v>
      </c>
      <c r="H33" s="15">
        <f>내역서!J212</f>
        <v>0</v>
      </c>
      <c r="I33" s="15">
        <f t="shared" si="3"/>
        <v>0</v>
      </c>
      <c r="J33" s="15">
        <f t="shared" si="4"/>
        <v>0</v>
      </c>
      <c r="K33" s="15">
        <f t="shared" si="5"/>
        <v>0</v>
      </c>
      <c r="L33" s="7"/>
      <c r="P33">
        <v>1</v>
      </c>
      <c r="Q33">
        <f>C33*내역서!R212</f>
        <v>0</v>
      </c>
      <c r="R33">
        <f>C33*내역서!S212</f>
        <v>0</v>
      </c>
      <c r="S33">
        <f>C33*내역서!T212</f>
        <v>0</v>
      </c>
      <c r="T33">
        <f>C33*내역서!U212</f>
        <v>0</v>
      </c>
      <c r="U33">
        <f>C33*내역서!V212</f>
        <v>0</v>
      </c>
      <c r="V33">
        <f>C33*내역서!W212</f>
        <v>0</v>
      </c>
      <c r="W33">
        <f>C33*내역서!X212</f>
        <v>0</v>
      </c>
      <c r="X33">
        <f>C33*내역서!Y212</f>
        <v>0</v>
      </c>
      <c r="Y33">
        <f>C33*내역서!Z212</f>
        <v>0</v>
      </c>
      <c r="Z33">
        <f>C33*내역서!AA212</f>
        <v>0</v>
      </c>
      <c r="AA33">
        <f>C33*내역서!AB212</f>
        <v>0</v>
      </c>
      <c r="AB33">
        <f>C33*내역서!AC212</f>
        <v>0</v>
      </c>
      <c r="AC33">
        <f>C33*내역서!AD212</f>
        <v>0</v>
      </c>
      <c r="AD33">
        <f>C33*내역서!AE212</f>
        <v>0</v>
      </c>
      <c r="AE33">
        <f>C33*내역서!AF212</f>
        <v>0</v>
      </c>
      <c r="AF33">
        <f>C33*내역서!AG212</f>
        <v>0</v>
      </c>
      <c r="AG33">
        <f>C33*내역서!AH212</f>
        <v>0</v>
      </c>
      <c r="AH33">
        <f>C33*내역서!AI212</f>
        <v>0</v>
      </c>
      <c r="AI33">
        <f>C33*내역서!AJ212</f>
        <v>0</v>
      </c>
      <c r="AJ33">
        <f>C33*내역서!AK212</f>
        <v>0</v>
      </c>
      <c r="AK33">
        <f>C33*내역서!AL212</f>
        <v>0</v>
      </c>
      <c r="AL33">
        <f>C33*내역서!AM212</f>
        <v>0</v>
      </c>
      <c r="AM33">
        <f>C33*내역서!AN212</f>
        <v>0</v>
      </c>
      <c r="AN33">
        <f>C33*내역서!AO212</f>
        <v>0</v>
      </c>
      <c r="AO33">
        <f>C33*내역서!AP212</f>
        <v>0</v>
      </c>
      <c r="AP33">
        <f>C33*내역서!AQ212</f>
        <v>0</v>
      </c>
      <c r="AQ33">
        <f>C33*내역서!AR212</f>
        <v>0</v>
      </c>
      <c r="AR33">
        <f>C33*내역서!AS212</f>
        <v>0</v>
      </c>
      <c r="AS33">
        <f>C33*내역서!AT212</f>
        <v>0</v>
      </c>
      <c r="AT33">
        <f>C33*내역서!AU212</f>
        <v>0</v>
      </c>
      <c r="AU33">
        <f>C33*내역서!AV212</f>
        <v>0</v>
      </c>
    </row>
    <row r="34" spans="1:47" ht="23.1" customHeight="1" x14ac:dyDescent="0.3">
      <c r="A34" s="6" t="s">
        <v>342</v>
      </c>
      <c r="B34" s="8" t="s">
        <v>77</v>
      </c>
      <c r="C34" s="18">
        <v>1</v>
      </c>
      <c r="D34" s="15">
        <f>내역서!F228</f>
        <v>0</v>
      </c>
      <c r="E34" s="15">
        <f t="shared" si="1"/>
        <v>0</v>
      </c>
      <c r="F34" s="15">
        <f>내역서!H228</f>
        <v>0</v>
      </c>
      <c r="G34" s="15">
        <f t="shared" si="2"/>
        <v>0</v>
      </c>
      <c r="H34" s="15">
        <f>내역서!J228</f>
        <v>0</v>
      </c>
      <c r="I34" s="15">
        <f t="shared" si="3"/>
        <v>0</v>
      </c>
      <c r="J34" s="15">
        <f t="shared" si="4"/>
        <v>0</v>
      </c>
      <c r="K34" s="15">
        <f t="shared" si="5"/>
        <v>0</v>
      </c>
      <c r="L34" s="7"/>
      <c r="P34">
        <v>1</v>
      </c>
      <c r="Q34">
        <f>C34*내역서!R228</f>
        <v>0</v>
      </c>
      <c r="R34">
        <f>C34*내역서!S228</f>
        <v>0</v>
      </c>
      <c r="S34">
        <f>C34*내역서!T228</f>
        <v>0</v>
      </c>
      <c r="T34">
        <f>C34*내역서!U228</f>
        <v>0</v>
      </c>
      <c r="U34">
        <f>C34*내역서!V228</f>
        <v>0</v>
      </c>
      <c r="V34">
        <f>C34*내역서!W228</f>
        <v>0</v>
      </c>
      <c r="W34">
        <f>C34*내역서!X228</f>
        <v>0</v>
      </c>
      <c r="X34">
        <f>C34*내역서!Y228</f>
        <v>0</v>
      </c>
      <c r="Y34">
        <f>C34*내역서!Z228</f>
        <v>0</v>
      </c>
      <c r="Z34">
        <f>C34*내역서!AA228</f>
        <v>0</v>
      </c>
      <c r="AA34">
        <f>C34*내역서!AB228</f>
        <v>0</v>
      </c>
      <c r="AB34">
        <f>C34*내역서!AC228</f>
        <v>0</v>
      </c>
      <c r="AC34">
        <f>C34*내역서!AD228</f>
        <v>0</v>
      </c>
      <c r="AD34">
        <f>C34*내역서!AE228</f>
        <v>0</v>
      </c>
      <c r="AE34">
        <f>C34*내역서!AF228</f>
        <v>0</v>
      </c>
      <c r="AF34">
        <f>C34*내역서!AG228</f>
        <v>0</v>
      </c>
      <c r="AG34">
        <f>C34*내역서!AH228</f>
        <v>0</v>
      </c>
      <c r="AH34">
        <f>C34*내역서!AI228</f>
        <v>0</v>
      </c>
      <c r="AI34">
        <f>C34*내역서!AJ228</f>
        <v>0</v>
      </c>
      <c r="AJ34">
        <f>C34*내역서!AK228</f>
        <v>0</v>
      </c>
      <c r="AK34">
        <f>C34*내역서!AL228</f>
        <v>0</v>
      </c>
      <c r="AL34">
        <f>C34*내역서!AM228</f>
        <v>0</v>
      </c>
      <c r="AM34">
        <f>C34*내역서!AN228</f>
        <v>0</v>
      </c>
      <c r="AN34">
        <f>C34*내역서!AO228</f>
        <v>0</v>
      </c>
      <c r="AO34">
        <f>C34*내역서!AP228</f>
        <v>0</v>
      </c>
      <c r="AP34">
        <f>C34*내역서!AQ228</f>
        <v>0</v>
      </c>
      <c r="AQ34">
        <f>C34*내역서!AR228</f>
        <v>0</v>
      </c>
      <c r="AR34">
        <f>C34*내역서!AS228</f>
        <v>0</v>
      </c>
      <c r="AS34">
        <f>C34*내역서!AT228</f>
        <v>0</v>
      </c>
      <c r="AT34">
        <f>C34*내역서!AU228</f>
        <v>0</v>
      </c>
      <c r="AU34">
        <f>C34*내역서!AV228</f>
        <v>0</v>
      </c>
    </row>
    <row r="35" spans="1:47" ht="23.1" customHeight="1" x14ac:dyDescent="0.3">
      <c r="A35" s="6" t="s">
        <v>343</v>
      </c>
      <c r="B35" s="8" t="s">
        <v>77</v>
      </c>
      <c r="C35" s="18">
        <v>1</v>
      </c>
      <c r="D35" s="15">
        <f>내역서!F244</f>
        <v>0</v>
      </c>
      <c r="E35" s="15">
        <f t="shared" si="1"/>
        <v>0</v>
      </c>
      <c r="F35" s="15">
        <f>내역서!H244</f>
        <v>0</v>
      </c>
      <c r="G35" s="15">
        <f t="shared" si="2"/>
        <v>0</v>
      </c>
      <c r="H35" s="15">
        <f>내역서!J244</f>
        <v>0</v>
      </c>
      <c r="I35" s="15">
        <f t="shared" si="3"/>
        <v>0</v>
      </c>
      <c r="J35" s="15">
        <f t="shared" si="4"/>
        <v>0</v>
      </c>
      <c r="K35" s="15">
        <f t="shared" si="5"/>
        <v>0</v>
      </c>
      <c r="L35" s="7"/>
      <c r="P35">
        <v>1</v>
      </c>
      <c r="Q35">
        <f>C35*내역서!R244</f>
        <v>0</v>
      </c>
      <c r="R35">
        <f>C35*내역서!S244</f>
        <v>0</v>
      </c>
      <c r="S35">
        <f>C35*내역서!T244</f>
        <v>0</v>
      </c>
      <c r="T35">
        <f>C35*내역서!U244</f>
        <v>0</v>
      </c>
      <c r="U35">
        <f>C35*내역서!V244</f>
        <v>0</v>
      </c>
      <c r="V35">
        <f>C35*내역서!W244</f>
        <v>0</v>
      </c>
      <c r="W35">
        <f>C35*내역서!X244</f>
        <v>0</v>
      </c>
      <c r="X35">
        <f>C35*내역서!Y244</f>
        <v>0</v>
      </c>
      <c r="Y35">
        <f>C35*내역서!Z244</f>
        <v>0</v>
      </c>
      <c r="Z35">
        <f>C35*내역서!AA244</f>
        <v>0</v>
      </c>
      <c r="AA35">
        <f>C35*내역서!AB244</f>
        <v>0</v>
      </c>
      <c r="AB35">
        <f>C35*내역서!AC244</f>
        <v>0</v>
      </c>
      <c r="AC35">
        <f>C35*내역서!AD244</f>
        <v>0</v>
      </c>
      <c r="AD35">
        <f>C35*내역서!AE244</f>
        <v>0</v>
      </c>
      <c r="AE35">
        <f>C35*내역서!AF244</f>
        <v>0</v>
      </c>
      <c r="AF35">
        <f>C35*내역서!AG244</f>
        <v>0</v>
      </c>
      <c r="AG35">
        <f>C35*내역서!AH244</f>
        <v>0</v>
      </c>
      <c r="AH35">
        <f>C35*내역서!AI244</f>
        <v>0</v>
      </c>
      <c r="AI35">
        <f>C35*내역서!AJ244</f>
        <v>0</v>
      </c>
      <c r="AJ35">
        <f>C35*내역서!AK244</f>
        <v>0</v>
      </c>
      <c r="AK35">
        <f>C35*내역서!AL244</f>
        <v>0</v>
      </c>
      <c r="AL35">
        <f>C35*내역서!AM244</f>
        <v>0</v>
      </c>
      <c r="AM35">
        <f>C35*내역서!AN244</f>
        <v>0</v>
      </c>
      <c r="AN35">
        <f>C35*내역서!AO244</f>
        <v>0</v>
      </c>
      <c r="AO35">
        <f>C35*내역서!AP244</f>
        <v>0</v>
      </c>
      <c r="AP35">
        <f>C35*내역서!AQ244</f>
        <v>0</v>
      </c>
      <c r="AQ35">
        <f>C35*내역서!AR244</f>
        <v>0</v>
      </c>
      <c r="AR35">
        <f>C35*내역서!AS244</f>
        <v>0</v>
      </c>
      <c r="AS35">
        <f>C35*내역서!AT244</f>
        <v>0</v>
      </c>
      <c r="AT35">
        <f>C35*내역서!AU244</f>
        <v>0</v>
      </c>
      <c r="AU35">
        <f>C35*내역서!AV244</f>
        <v>0</v>
      </c>
    </row>
    <row r="36" spans="1:47" ht="23.1" customHeight="1" x14ac:dyDescent="0.3">
      <c r="A36" s="6" t="s">
        <v>344</v>
      </c>
      <c r="B36" s="8" t="s">
        <v>77</v>
      </c>
      <c r="C36" s="18">
        <v>1</v>
      </c>
      <c r="D36" s="15">
        <f>내역서!F260</f>
        <v>0</v>
      </c>
      <c r="E36" s="15">
        <f t="shared" si="1"/>
        <v>0</v>
      </c>
      <c r="F36" s="15">
        <f>내역서!H260</f>
        <v>0</v>
      </c>
      <c r="G36" s="15">
        <f t="shared" si="2"/>
        <v>0</v>
      </c>
      <c r="H36" s="15">
        <f>내역서!J260</f>
        <v>0</v>
      </c>
      <c r="I36" s="15">
        <f t="shared" si="3"/>
        <v>0</v>
      </c>
      <c r="J36" s="15">
        <f t="shared" si="4"/>
        <v>0</v>
      </c>
      <c r="K36" s="15">
        <f t="shared" si="5"/>
        <v>0</v>
      </c>
      <c r="L36" s="7"/>
      <c r="P36">
        <v>1</v>
      </c>
      <c r="Q36">
        <f>C36*내역서!R260</f>
        <v>0</v>
      </c>
      <c r="R36">
        <f>C36*내역서!S260</f>
        <v>0</v>
      </c>
      <c r="S36">
        <f>C36*내역서!T260</f>
        <v>0</v>
      </c>
      <c r="T36">
        <f>C36*내역서!U260</f>
        <v>0</v>
      </c>
      <c r="U36">
        <f>C36*내역서!V260</f>
        <v>0</v>
      </c>
      <c r="V36">
        <f>C36*내역서!W260</f>
        <v>0</v>
      </c>
      <c r="W36">
        <f>C36*내역서!X260</f>
        <v>0</v>
      </c>
      <c r="X36">
        <f>C36*내역서!Y260</f>
        <v>0</v>
      </c>
      <c r="Y36">
        <f>C36*내역서!Z260</f>
        <v>0</v>
      </c>
      <c r="Z36">
        <f>C36*내역서!AA260</f>
        <v>0</v>
      </c>
      <c r="AA36">
        <f>C36*내역서!AB260</f>
        <v>0</v>
      </c>
      <c r="AB36">
        <f>C36*내역서!AC260</f>
        <v>0</v>
      </c>
      <c r="AC36">
        <f>C36*내역서!AD260</f>
        <v>0</v>
      </c>
      <c r="AD36">
        <f>C36*내역서!AE260</f>
        <v>0</v>
      </c>
      <c r="AE36">
        <f>C36*내역서!AF260</f>
        <v>0</v>
      </c>
      <c r="AF36">
        <f>C36*내역서!AG260</f>
        <v>0</v>
      </c>
      <c r="AG36">
        <f>C36*내역서!AH260</f>
        <v>0</v>
      </c>
      <c r="AH36">
        <f>C36*내역서!AI260</f>
        <v>0</v>
      </c>
      <c r="AI36">
        <f>C36*내역서!AJ260</f>
        <v>0</v>
      </c>
      <c r="AJ36">
        <f>C36*내역서!AK260</f>
        <v>0</v>
      </c>
      <c r="AK36">
        <f>C36*내역서!AL260</f>
        <v>0</v>
      </c>
      <c r="AL36">
        <f>C36*내역서!AM260</f>
        <v>0</v>
      </c>
      <c r="AM36">
        <f>C36*내역서!AN260</f>
        <v>0</v>
      </c>
      <c r="AN36">
        <f>C36*내역서!AO260</f>
        <v>0</v>
      </c>
      <c r="AO36">
        <f>C36*내역서!AP260</f>
        <v>0</v>
      </c>
      <c r="AP36">
        <f>C36*내역서!AQ260</f>
        <v>0</v>
      </c>
      <c r="AQ36">
        <f>C36*내역서!AR260</f>
        <v>0</v>
      </c>
      <c r="AR36">
        <f>C36*내역서!AS260</f>
        <v>0</v>
      </c>
      <c r="AS36">
        <f>C36*내역서!AT260</f>
        <v>0</v>
      </c>
      <c r="AT36">
        <f>C36*내역서!AU260</f>
        <v>0</v>
      </c>
      <c r="AU36">
        <f>C36*내역서!AV260</f>
        <v>0</v>
      </c>
    </row>
    <row r="37" spans="1:47" ht="23.1" customHeight="1" x14ac:dyDescent="0.3">
      <c r="A37" s="6" t="s">
        <v>346</v>
      </c>
      <c r="B37" s="8" t="s">
        <v>77</v>
      </c>
      <c r="C37" s="18">
        <v>1</v>
      </c>
      <c r="D37" s="15">
        <f>내역서!F276</f>
        <v>0</v>
      </c>
      <c r="E37" s="15">
        <f t="shared" si="1"/>
        <v>0</v>
      </c>
      <c r="F37" s="15">
        <f>내역서!H276</f>
        <v>0</v>
      </c>
      <c r="G37" s="15">
        <f t="shared" si="2"/>
        <v>0</v>
      </c>
      <c r="H37" s="15">
        <f>내역서!J276</f>
        <v>0</v>
      </c>
      <c r="I37" s="15">
        <f t="shared" si="3"/>
        <v>0</v>
      </c>
      <c r="J37" s="15">
        <f t="shared" si="4"/>
        <v>0</v>
      </c>
      <c r="K37" s="15">
        <f t="shared" si="5"/>
        <v>0</v>
      </c>
      <c r="L37" s="7"/>
      <c r="P37">
        <v>1</v>
      </c>
      <c r="Q37">
        <f>C37*내역서!R276</f>
        <v>0</v>
      </c>
      <c r="R37">
        <f>C37*내역서!S276</f>
        <v>0</v>
      </c>
      <c r="S37">
        <f>C37*내역서!T276</f>
        <v>0</v>
      </c>
      <c r="T37">
        <f>C37*내역서!U276</f>
        <v>0</v>
      </c>
      <c r="U37">
        <f>C37*내역서!V276</f>
        <v>0</v>
      </c>
      <c r="V37">
        <f>C37*내역서!W276</f>
        <v>0</v>
      </c>
      <c r="W37">
        <f>C37*내역서!X276</f>
        <v>0</v>
      </c>
      <c r="X37">
        <f>C37*내역서!Y276</f>
        <v>0</v>
      </c>
      <c r="Y37">
        <f>C37*내역서!Z276</f>
        <v>0</v>
      </c>
      <c r="Z37">
        <f>C37*내역서!AA276</f>
        <v>0</v>
      </c>
      <c r="AA37">
        <f>C37*내역서!AB276</f>
        <v>0</v>
      </c>
      <c r="AB37">
        <f>C37*내역서!AC276</f>
        <v>0</v>
      </c>
      <c r="AC37">
        <f>C37*내역서!AD276</f>
        <v>0</v>
      </c>
      <c r="AD37">
        <f>C37*내역서!AE276</f>
        <v>0</v>
      </c>
      <c r="AE37">
        <f>C37*내역서!AF276</f>
        <v>0</v>
      </c>
      <c r="AF37">
        <f>C37*내역서!AG276</f>
        <v>0</v>
      </c>
      <c r="AG37">
        <f>C37*내역서!AH276</f>
        <v>0</v>
      </c>
      <c r="AH37">
        <f>C37*내역서!AI276</f>
        <v>0</v>
      </c>
      <c r="AI37">
        <f>C37*내역서!AJ276</f>
        <v>0</v>
      </c>
      <c r="AJ37">
        <f>C37*내역서!AK276</f>
        <v>0</v>
      </c>
      <c r="AK37">
        <f>C37*내역서!AL276</f>
        <v>0</v>
      </c>
      <c r="AL37">
        <f>C37*내역서!AM276</f>
        <v>0</v>
      </c>
      <c r="AM37">
        <f>C37*내역서!AN276</f>
        <v>0</v>
      </c>
      <c r="AN37">
        <f>C37*내역서!AO276</f>
        <v>0</v>
      </c>
      <c r="AO37">
        <f>C37*내역서!AP276</f>
        <v>0</v>
      </c>
      <c r="AP37">
        <f>C37*내역서!AQ276</f>
        <v>0</v>
      </c>
      <c r="AQ37">
        <f>C37*내역서!AR276</f>
        <v>0</v>
      </c>
      <c r="AR37">
        <f>C37*내역서!AS276</f>
        <v>0</v>
      </c>
      <c r="AS37">
        <f>C37*내역서!AT276</f>
        <v>0</v>
      </c>
      <c r="AT37">
        <f>C37*내역서!AU276</f>
        <v>0</v>
      </c>
      <c r="AU37">
        <f>C37*내역서!AV276</f>
        <v>0</v>
      </c>
    </row>
    <row r="38" spans="1:47" ht="23.1" customHeight="1" x14ac:dyDescent="0.3">
      <c r="A38" s="6" t="s">
        <v>347</v>
      </c>
      <c r="B38" s="8" t="s">
        <v>77</v>
      </c>
      <c r="C38" s="18">
        <v>1</v>
      </c>
      <c r="D38" s="15">
        <f>내역서!F292</f>
        <v>0</v>
      </c>
      <c r="E38" s="15">
        <f t="shared" si="1"/>
        <v>0</v>
      </c>
      <c r="F38" s="15">
        <f>내역서!H292</f>
        <v>0</v>
      </c>
      <c r="G38" s="15">
        <f t="shared" si="2"/>
        <v>0</v>
      </c>
      <c r="H38" s="15">
        <f>내역서!J292</f>
        <v>0</v>
      </c>
      <c r="I38" s="15">
        <f t="shared" si="3"/>
        <v>0</v>
      </c>
      <c r="J38" s="15">
        <f t="shared" si="4"/>
        <v>0</v>
      </c>
      <c r="K38" s="15">
        <f t="shared" si="5"/>
        <v>0</v>
      </c>
      <c r="L38" s="7"/>
      <c r="P38">
        <v>1</v>
      </c>
      <c r="Q38">
        <f>C38*내역서!R292</f>
        <v>0</v>
      </c>
      <c r="R38">
        <f>C38*내역서!S292</f>
        <v>0</v>
      </c>
      <c r="S38">
        <f>C38*내역서!T292</f>
        <v>0</v>
      </c>
      <c r="T38">
        <f>C38*내역서!U292</f>
        <v>0</v>
      </c>
      <c r="U38">
        <f>C38*내역서!V292</f>
        <v>0</v>
      </c>
      <c r="V38">
        <f>C38*내역서!W292</f>
        <v>0</v>
      </c>
      <c r="W38">
        <f>C38*내역서!X292</f>
        <v>0</v>
      </c>
      <c r="X38">
        <f>C38*내역서!Y292</f>
        <v>0</v>
      </c>
      <c r="Y38">
        <f>C38*내역서!Z292</f>
        <v>0</v>
      </c>
      <c r="Z38">
        <f>C38*내역서!AA292</f>
        <v>0</v>
      </c>
      <c r="AA38">
        <f>C38*내역서!AB292</f>
        <v>0</v>
      </c>
      <c r="AB38">
        <f>C38*내역서!AC292</f>
        <v>0</v>
      </c>
      <c r="AC38">
        <f>C38*내역서!AD292</f>
        <v>0</v>
      </c>
      <c r="AD38">
        <f>C38*내역서!AE292</f>
        <v>0</v>
      </c>
      <c r="AE38">
        <f>C38*내역서!AF292</f>
        <v>0</v>
      </c>
      <c r="AF38">
        <f>C38*내역서!AG292</f>
        <v>0</v>
      </c>
      <c r="AG38">
        <f>C38*내역서!AH292</f>
        <v>0</v>
      </c>
      <c r="AH38">
        <f>C38*내역서!AI292</f>
        <v>0</v>
      </c>
      <c r="AI38">
        <f>C38*내역서!AJ292</f>
        <v>0</v>
      </c>
      <c r="AJ38">
        <f>C38*내역서!AK292</f>
        <v>0</v>
      </c>
      <c r="AK38">
        <f>C38*내역서!AL292</f>
        <v>0</v>
      </c>
      <c r="AL38">
        <f>C38*내역서!AM292</f>
        <v>0</v>
      </c>
      <c r="AM38">
        <f>C38*내역서!AN292</f>
        <v>0</v>
      </c>
      <c r="AN38">
        <f>C38*내역서!AO292</f>
        <v>0</v>
      </c>
      <c r="AO38">
        <f>C38*내역서!AP292</f>
        <v>0</v>
      </c>
      <c r="AP38">
        <f>C38*내역서!AQ292</f>
        <v>0</v>
      </c>
      <c r="AQ38">
        <f>C38*내역서!AR292</f>
        <v>0</v>
      </c>
      <c r="AR38">
        <f>C38*내역서!AS292</f>
        <v>0</v>
      </c>
      <c r="AS38">
        <f>C38*내역서!AT292</f>
        <v>0</v>
      </c>
      <c r="AT38">
        <f>C38*내역서!AU292</f>
        <v>0</v>
      </c>
      <c r="AU38">
        <f>C38*내역서!AV292</f>
        <v>0</v>
      </c>
    </row>
    <row r="39" spans="1:47" ht="23.1" customHeight="1" x14ac:dyDescent="0.3">
      <c r="A39" s="6" t="s">
        <v>349</v>
      </c>
      <c r="B39" s="8" t="s">
        <v>77</v>
      </c>
      <c r="C39" s="18">
        <v>1</v>
      </c>
      <c r="D39" s="15">
        <f>내역서!F308</f>
        <v>0</v>
      </c>
      <c r="E39" s="15">
        <f t="shared" si="1"/>
        <v>0</v>
      </c>
      <c r="F39" s="15">
        <f>내역서!H308</f>
        <v>0</v>
      </c>
      <c r="G39" s="15">
        <f t="shared" si="2"/>
        <v>0</v>
      </c>
      <c r="H39" s="15">
        <f>내역서!J308</f>
        <v>0</v>
      </c>
      <c r="I39" s="15">
        <f t="shared" si="3"/>
        <v>0</v>
      </c>
      <c r="J39" s="15">
        <f t="shared" si="4"/>
        <v>0</v>
      </c>
      <c r="K39" s="15">
        <f t="shared" si="5"/>
        <v>0</v>
      </c>
      <c r="L39" s="7"/>
      <c r="P39">
        <v>1</v>
      </c>
      <c r="Q39">
        <f>C39*내역서!R308</f>
        <v>0</v>
      </c>
      <c r="R39">
        <f>C39*내역서!S308</f>
        <v>0</v>
      </c>
      <c r="S39">
        <f>C39*내역서!T308</f>
        <v>0</v>
      </c>
      <c r="T39">
        <f>C39*내역서!U308</f>
        <v>0</v>
      </c>
      <c r="U39">
        <f>C39*내역서!V308</f>
        <v>0</v>
      </c>
      <c r="V39">
        <f>C39*내역서!W308</f>
        <v>0</v>
      </c>
      <c r="W39">
        <f>C39*내역서!X308</f>
        <v>0</v>
      </c>
      <c r="X39">
        <f>C39*내역서!Y308</f>
        <v>0</v>
      </c>
      <c r="Y39">
        <f>C39*내역서!Z308</f>
        <v>0</v>
      </c>
      <c r="Z39">
        <f>C39*내역서!AA308</f>
        <v>0</v>
      </c>
      <c r="AA39">
        <f>C39*내역서!AB308</f>
        <v>0</v>
      </c>
      <c r="AB39">
        <f>C39*내역서!AC308</f>
        <v>0</v>
      </c>
      <c r="AC39">
        <f>C39*내역서!AD308</f>
        <v>0</v>
      </c>
      <c r="AD39">
        <f>C39*내역서!AE308</f>
        <v>0</v>
      </c>
      <c r="AE39">
        <f>C39*내역서!AF308</f>
        <v>0</v>
      </c>
      <c r="AF39">
        <f>C39*내역서!AG308</f>
        <v>0</v>
      </c>
      <c r="AG39">
        <f>C39*내역서!AH308</f>
        <v>0</v>
      </c>
      <c r="AH39">
        <f>C39*내역서!AI308</f>
        <v>0</v>
      </c>
      <c r="AI39">
        <f>C39*내역서!AJ308</f>
        <v>0</v>
      </c>
      <c r="AJ39">
        <f>C39*내역서!AK308</f>
        <v>0</v>
      </c>
      <c r="AK39">
        <f>C39*내역서!AL308</f>
        <v>0</v>
      </c>
      <c r="AL39">
        <f>C39*내역서!AM308</f>
        <v>0</v>
      </c>
      <c r="AM39">
        <f>C39*내역서!AN308</f>
        <v>0</v>
      </c>
      <c r="AN39">
        <f>C39*내역서!AO308</f>
        <v>0</v>
      </c>
      <c r="AO39">
        <f>C39*내역서!AP308</f>
        <v>0</v>
      </c>
      <c r="AP39">
        <f>C39*내역서!AQ308</f>
        <v>0</v>
      </c>
      <c r="AQ39">
        <f>C39*내역서!AR308</f>
        <v>0</v>
      </c>
      <c r="AR39">
        <f>C39*내역서!AS308</f>
        <v>0</v>
      </c>
      <c r="AS39">
        <f>C39*내역서!AT308</f>
        <v>0</v>
      </c>
      <c r="AT39">
        <f>C39*내역서!AU308</f>
        <v>0</v>
      </c>
      <c r="AU39">
        <f>C39*내역서!AV308</f>
        <v>0</v>
      </c>
    </row>
    <row r="40" spans="1:47" ht="23.1" customHeight="1" x14ac:dyDescent="0.3">
      <c r="A40" s="6" t="s">
        <v>350</v>
      </c>
      <c r="B40" s="8" t="s">
        <v>77</v>
      </c>
      <c r="C40" s="18">
        <v>1</v>
      </c>
      <c r="D40" s="15">
        <f>내역서!F324</f>
        <v>0</v>
      </c>
      <c r="E40" s="15">
        <f t="shared" si="1"/>
        <v>0</v>
      </c>
      <c r="F40" s="15">
        <f>내역서!H324</f>
        <v>0</v>
      </c>
      <c r="G40" s="15">
        <f t="shared" si="2"/>
        <v>0</v>
      </c>
      <c r="H40" s="15">
        <f>내역서!J324</f>
        <v>0</v>
      </c>
      <c r="I40" s="15">
        <f t="shared" si="3"/>
        <v>0</v>
      </c>
      <c r="J40" s="15">
        <f t="shared" si="4"/>
        <v>0</v>
      </c>
      <c r="K40" s="15">
        <f t="shared" si="5"/>
        <v>0</v>
      </c>
      <c r="L40" s="6" t="s">
        <v>353</v>
      </c>
      <c r="Q40">
        <f>C40*내역서!R324</f>
        <v>0</v>
      </c>
      <c r="R40">
        <f>C40*내역서!S324</f>
        <v>0</v>
      </c>
      <c r="S40">
        <f>C40*내역서!T324</f>
        <v>0</v>
      </c>
      <c r="T40">
        <f>C40*내역서!U324</f>
        <v>0</v>
      </c>
      <c r="U40">
        <f>C40*내역서!V324</f>
        <v>0</v>
      </c>
      <c r="V40">
        <f>C40*내역서!W324</f>
        <v>0</v>
      </c>
      <c r="W40">
        <f>C40*내역서!X324</f>
        <v>0</v>
      </c>
      <c r="X40">
        <f>C40*내역서!Y324</f>
        <v>0</v>
      </c>
      <c r="Y40">
        <f>C40*내역서!Z324</f>
        <v>0</v>
      </c>
      <c r="Z40">
        <f>C40*내역서!AA324</f>
        <v>0</v>
      </c>
      <c r="AA40">
        <f>C40*내역서!AB324</f>
        <v>0</v>
      </c>
      <c r="AB40">
        <f>C40*내역서!AC324</f>
        <v>0</v>
      </c>
      <c r="AC40">
        <f>C40*내역서!AD324</f>
        <v>0</v>
      </c>
      <c r="AD40">
        <f>C40*내역서!AE324</f>
        <v>0</v>
      </c>
      <c r="AE40">
        <f>C40*내역서!AF324</f>
        <v>0</v>
      </c>
      <c r="AF40">
        <f>C40*내역서!AG324</f>
        <v>0</v>
      </c>
      <c r="AG40">
        <f>C40*내역서!AH324</f>
        <v>0</v>
      </c>
      <c r="AH40">
        <f>C40*내역서!AI324</f>
        <v>0</v>
      </c>
      <c r="AI40">
        <f>C40*내역서!AJ324</f>
        <v>0</v>
      </c>
      <c r="AJ40">
        <f>C40*내역서!AK324</f>
        <v>0</v>
      </c>
      <c r="AK40">
        <f>C40*내역서!AL324</f>
        <v>0</v>
      </c>
      <c r="AL40">
        <f>C40*내역서!AM324</f>
        <v>0</v>
      </c>
      <c r="AM40">
        <f>C40*내역서!AN324</f>
        <v>0</v>
      </c>
      <c r="AN40">
        <f>C40*내역서!AO324</f>
        <v>0</v>
      </c>
      <c r="AO40">
        <f>C40*내역서!AP324</f>
        <v>0</v>
      </c>
      <c r="AP40">
        <f>C40*내역서!AQ324</f>
        <v>0</v>
      </c>
      <c r="AQ40">
        <f>C40*내역서!AR324</f>
        <v>0</v>
      </c>
      <c r="AR40">
        <f>C40*내역서!AS324</f>
        <v>0</v>
      </c>
      <c r="AS40">
        <f>C40*내역서!AT324</f>
        <v>0</v>
      </c>
      <c r="AT40">
        <f>C40*내역서!AU324</f>
        <v>0</v>
      </c>
      <c r="AU40">
        <f>C40*내역서!AV324</f>
        <v>0</v>
      </c>
    </row>
    <row r="41" spans="1:47" ht="23.1" customHeight="1" x14ac:dyDescent="0.3">
      <c r="A41" s="6" t="s">
        <v>351</v>
      </c>
      <c r="B41" s="8" t="s">
        <v>77</v>
      </c>
      <c r="C41" s="18">
        <v>1</v>
      </c>
      <c r="D41" s="15">
        <f>내역서!F340</f>
        <v>0</v>
      </c>
      <c r="E41" s="15">
        <f t="shared" si="1"/>
        <v>0</v>
      </c>
      <c r="F41" s="15">
        <f>내역서!H340</f>
        <v>0</v>
      </c>
      <c r="G41" s="15">
        <f t="shared" si="2"/>
        <v>0</v>
      </c>
      <c r="H41" s="15">
        <f>내역서!J340</f>
        <v>0</v>
      </c>
      <c r="I41" s="15">
        <f t="shared" si="3"/>
        <v>0</v>
      </c>
      <c r="J41" s="15">
        <f t="shared" si="4"/>
        <v>0</v>
      </c>
      <c r="K41" s="15">
        <f t="shared" si="5"/>
        <v>0</v>
      </c>
      <c r="L41" s="6" t="s">
        <v>353</v>
      </c>
      <c r="Q41">
        <f>C41*내역서!R340</f>
        <v>0</v>
      </c>
      <c r="R41">
        <f>C41*내역서!S340</f>
        <v>0</v>
      </c>
      <c r="S41">
        <f>C41*내역서!T340</f>
        <v>0</v>
      </c>
      <c r="T41">
        <f>C41*내역서!U340</f>
        <v>0</v>
      </c>
      <c r="U41">
        <f>C41*내역서!V340</f>
        <v>0</v>
      </c>
      <c r="V41">
        <f>C41*내역서!W340</f>
        <v>0</v>
      </c>
      <c r="W41">
        <f>C41*내역서!X340</f>
        <v>0</v>
      </c>
      <c r="X41">
        <f>C41*내역서!Y340</f>
        <v>0</v>
      </c>
      <c r="Y41">
        <f>C41*내역서!Z340</f>
        <v>0</v>
      </c>
      <c r="Z41">
        <f>C41*내역서!AA340</f>
        <v>0</v>
      </c>
      <c r="AA41">
        <f>C41*내역서!AB340</f>
        <v>0</v>
      </c>
      <c r="AB41">
        <f>C41*내역서!AC340</f>
        <v>0</v>
      </c>
      <c r="AC41">
        <f>C41*내역서!AD340</f>
        <v>0</v>
      </c>
      <c r="AD41">
        <f>C41*내역서!AE340</f>
        <v>0</v>
      </c>
      <c r="AE41">
        <f>C41*내역서!AF340</f>
        <v>0</v>
      </c>
      <c r="AF41">
        <f>C41*내역서!AG340</f>
        <v>0</v>
      </c>
      <c r="AG41">
        <f>C41*내역서!AH340</f>
        <v>0</v>
      </c>
      <c r="AH41">
        <f>C41*내역서!AI340</f>
        <v>0</v>
      </c>
      <c r="AI41">
        <f>C41*내역서!AJ340</f>
        <v>0</v>
      </c>
      <c r="AJ41">
        <f>C41*내역서!AK340</f>
        <v>0</v>
      </c>
      <c r="AK41">
        <f>C41*내역서!AL340</f>
        <v>0</v>
      </c>
      <c r="AL41">
        <f>C41*내역서!AM340</f>
        <v>0</v>
      </c>
      <c r="AM41">
        <f>C41*내역서!AN340</f>
        <v>0</v>
      </c>
      <c r="AN41">
        <f>C41*내역서!AO340</f>
        <v>0</v>
      </c>
      <c r="AO41">
        <f>C41*내역서!AP340</f>
        <v>0</v>
      </c>
      <c r="AP41">
        <f>C41*내역서!AQ340</f>
        <v>0</v>
      </c>
      <c r="AQ41">
        <f>C41*내역서!AR340</f>
        <v>0</v>
      </c>
      <c r="AR41">
        <f>C41*내역서!AS340</f>
        <v>0</v>
      </c>
      <c r="AS41">
        <f>C41*내역서!AT340</f>
        <v>0</v>
      </c>
      <c r="AT41">
        <f>C41*내역서!AU340</f>
        <v>0</v>
      </c>
      <c r="AU41">
        <f>C41*내역서!AV340</f>
        <v>0</v>
      </c>
    </row>
    <row r="42" spans="1:47" ht="23.1" customHeight="1" x14ac:dyDescent="0.3">
      <c r="A42" s="7"/>
      <c r="B42" s="14"/>
      <c r="C42" s="18"/>
      <c r="D42" s="15"/>
      <c r="E42" s="15"/>
      <c r="F42" s="15"/>
      <c r="G42" s="15"/>
      <c r="H42" s="15"/>
      <c r="I42" s="15"/>
      <c r="J42" s="15"/>
      <c r="K42" s="15"/>
      <c r="L42" s="7"/>
    </row>
    <row r="43" spans="1:47" ht="23.1" customHeight="1" x14ac:dyDescent="0.3">
      <c r="A43" s="7"/>
      <c r="B43" s="14"/>
      <c r="C43" s="18"/>
      <c r="D43" s="15"/>
      <c r="E43" s="15"/>
      <c r="F43" s="15"/>
      <c r="G43" s="15"/>
      <c r="H43" s="15"/>
      <c r="I43" s="15"/>
      <c r="J43" s="15"/>
      <c r="K43" s="15"/>
      <c r="L43" s="7"/>
    </row>
    <row r="44" spans="1:47" ht="23.1" customHeight="1" x14ac:dyDescent="0.3">
      <c r="A44" s="7"/>
      <c r="B44" s="14"/>
      <c r="C44" s="18"/>
      <c r="D44" s="15"/>
      <c r="E44" s="15"/>
      <c r="F44" s="15"/>
      <c r="G44" s="15"/>
      <c r="H44" s="15"/>
      <c r="I44" s="15"/>
      <c r="J44" s="15"/>
      <c r="K44" s="15"/>
      <c r="L44" s="7"/>
    </row>
    <row r="45" spans="1:47" ht="23.1" customHeight="1" x14ac:dyDescent="0.3">
      <c r="A45" s="7"/>
      <c r="B45" s="14"/>
      <c r="C45" s="18"/>
      <c r="D45" s="15"/>
      <c r="E45" s="15"/>
      <c r="F45" s="15"/>
      <c r="G45" s="15"/>
      <c r="H45" s="15"/>
      <c r="I45" s="15"/>
      <c r="J45" s="15"/>
      <c r="K45" s="15"/>
      <c r="L45" s="7"/>
    </row>
    <row r="46" spans="1:47" ht="23.1" customHeight="1" x14ac:dyDescent="0.3">
      <c r="A46" s="7"/>
      <c r="B46" s="14"/>
      <c r="C46" s="18"/>
      <c r="D46" s="15"/>
      <c r="E46" s="15"/>
      <c r="F46" s="15"/>
      <c r="G46" s="15"/>
      <c r="H46" s="15"/>
      <c r="I46" s="15"/>
      <c r="J46" s="15"/>
      <c r="K46" s="15"/>
      <c r="L46" s="7"/>
    </row>
    <row r="47" spans="1:47" ht="23.1" customHeight="1" x14ac:dyDescent="0.3">
      <c r="A47" s="7"/>
      <c r="B47" s="14"/>
      <c r="C47" s="18"/>
      <c r="D47" s="15"/>
      <c r="E47" s="15"/>
      <c r="F47" s="15"/>
      <c r="G47" s="15"/>
      <c r="H47" s="15"/>
      <c r="I47" s="15"/>
      <c r="J47" s="15"/>
      <c r="K47" s="15"/>
      <c r="L47" s="7"/>
    </row>
    <row r="48" spans="1:47" ht="23.1" customHeight="1" x14ac:dyDescent="0.3">
      <c r="A48" s="7"/>
      <c r="B48" s="14"/>
      <c r="C48" s="18"/>
      <c r="D48" s="15"/>
      <c r="E48" s="15"/>
      <c r="F48" s="15"/>
      <c r="G48" s="15"/>
      <c r="H48" s="15"/>
      <c r="I48" s="15"/>
      <c r="J48" s="15"/>
      <c r="K48" s="15"/>
      <c r="L48" s="7"/>
    </row>
    <row r="49" spans="1:50" ht="23.1" customHeight="1" x14ac:dyDescent="0.3">
      <c r="A49" s="7"/>
      <c r="B49" s="14"/>
      <c r="C49" s="18"/>
      <c r="D49" s="15"/>
      <c r="E49" s="15"/>
      <c r="F49" s="15"/>
      <c r="G49" s="15"/>
      <c r="H49" s="15"/>
      <c r="I49" s="15"/>
      <c r="J49" s="15"/>
      <c r="K49" s="15"/>
      <c r="L49" s="7"/>
    </row>
    <row r="50" spans="1:50" ht="23.1" customHeight="1" x14ac:dyDescent="0.3">
      <c r="A50" s="7"/>
      <c r="B50" s="14"/>
      <c r="C50" s="18"/>
      <c r="D50" s="15"/>
      <c r="E50" s="15"/>
      <c r="F50" s="15"/>
      <c r="G50" s="15"/>
      <c r="H50" s="15"/>
      <c r="I50" s="15"/>
      <c r="J50" s="15"/>
      <c r="K50" s="15"/>
      <c r="L50" s="7"/>
    </row>
    <row r="51" spans="1:50" ht="23.1" customHeight="1" x14ac:dyDescent="0.3">
      <c r="A51" s="7"/>
      <c r="B51" s="14"/>
      <c r="C51" s="18"/>
      <c r="D51" s="15"/>
      <c r="E51" s="15"/>
      <c r="F51" s="15"/>
      <c r="G51" s="15"/>
      <c r="H51" s="15"/>
      <c r="I51" s="15"/>
      <c r="J51" s="15"/>
      <c r="K51" s="15"/>
      <c r="L51" s="7"/>
    </row>
    <row r="52" spans="1:50" ht="23.1" customHeight="1" x14ac:dyDescent="0.3">
      <c r="A52" s="10" t="s">
        <v>78</v>
      </c>
      <c r="B52" s="12"/>
      <c r="C52" s="19"/>
      <c r="D52" s="16"/>
      <c r="E52" s="16">
        <f>SUMIF(P22:P41, "1", E22:E41)</f>
        <v>0</v>
      </c>
      <c r="F52" s="16"/>
      <c r="G52" s="16">
        <f>SUMIF(P22:P41, "1", G22:G41)</f>
        <v>0</v>
      </c>
      <c r="H52" s="16"/>
      <c r="I52" s="16">
        <f>SUMIF(P22:P41, "1", I22:I41)</f>
        <v>0</v>
      </c>
      <c r="J52" s="16"/>
      <c r="K52" s="16">
        <f>E52+G52+I52</f>
        <v>0</v>
      </c>
      <c r="L52" s="11"/>
      <c r="Q52">
        <f t="shared" ref="Q52:AX52" si="6">SUM(Q22:Q41)</f>
        <v>0</v>
      </c>
      <c r="R52">
        <f t="shared" si="6"/>
        <v>0</v>
      </c>
      <c r="S52">
        <f t="shared" si="6"/>
        <v>0</v>
      </c>
      <c r="T52">
        <f t="shared" si="6"/>
        <v>0</v>
      </c>
      <c r="U52">
        <f t="shared" si="6"/>
        <v>0</v>
      </c>
      <c r="V52">
        <f t="shared" si="6"/>
        <v>0</v>
      </c>
      <c r="W52">
        <f t="shared" si="6"/>
        <v>0</v>
      </c>
      <c r="X52">
        <f t="shared" si="6"/>
        <v>0</v>
      </c>
      <c r="Y52">
        <f t="shared" si="6"/>
        <v>0</v>
      </c>
      <c r="Z52">
        <f t="shared" si="6"/>
        <v>0</v>
      </c>
      <c r="AA52">
        <f t="shared" si="6"/>
        <v>0</v>
      </c>
      <c r="AB52">
        <f t="shared" si="6"/>
        <v>0</v>
      </c>
      <c r="AC52">
        <f t="shared" si="6"/>
        <v>0</v>
      </c>
      <c r="AD52">
        <f t="shared" si="6"/>
        <v>0</v>
      </c>
      <c r="AE52">
        <f t="shared" si="6"/>
        <v>0</v>
      </c>
      <c r="AF52">
        <f t="shared" si="6"/>
        <v>0</v>
      </c>
      <c r="AG52">
        <f t="shared" si="6"/>
        <v>0</v>
      </c>
      <c r="AH52">
        <f t="shared" si="6"/>
        <v>0</v>
      </c>
      <c r="AI52">
        <f t="shared" si="6"/>
        <v>0</v>
      </c>
      <c r="AJ52">
        <f t="shared" si="6"/>
        <v>0</v>
      </c>
      <c r="AK52">
        <f t="shared" si="6"/>
        <v>0</v>
      </c>
      <c r="AL52">
        <f t="shared" si="6"/>
        <v>0</v>
      </c>
      <c r="AM52">
        <f t="shared" si="6"/>
        <v>0</v>
      </c>
      <c r="AN52">
        <f t="shared" si="6"/>
        <v>0</v>
      </c>
      <c r="AO52">
        <f t="shared" si="6"/>
        <v>0</v>
      </c>
      <c r="AP52">
        <f t="shared" si="6"/>
        <v>0</v>
      </c>
      <c r="AQ52">
        <f t="shared" si="6"/>
        <v>0</v>
      </c>
      <c r="AR52">
        <f t="shared" si="6"/>
        <v>0</v>
      </c>
      <c r="AS52">
        <f t="shared" si="6"/>
        <v>0</v>
      </c>
      <c r="AT52">
        <f t="shared" si="6"/>
        <v>0</v>
      </c>
      <c r="AU52">
        <f t="shared" si="6"/>
        <v>0</v>
      </c>
      <c r="AV52">
        <f t="shared" si="6"/>
        <v>0</v>
      </c>
      <c r="AW52">
        <f t="shared" si="6"/>
        <v>0</v>
      </c>
      <c r="AX52">
        <f t="shared" si="6"/>
        <v>0</v>
      </c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conditionalFormatting sqref="A5:L52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74400148800297605" right="0" top="0.54560109120218236" bottom="0.1388888888888889" header="0.3" footer="0.1388888888888889"/>
  <pageSetup paperSize="9" orientation="landscape" r:id="rId1"/>
  <rowBreaks count="3" manualBreakCount="3">
    <brk id="20" max="16383" man="1"/>
    <brk id="36" max="16383" man="1"/>
    <brk id="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99A1A-2200-4875-AD5E-B35BDA2AB466}">
  <sheetPr>
    <tabColor rgb="FFFFFFB7"/>
  </sheetPr>
  <dimension ref="A1:AY340"/>
  <sheetViews>
    <sheetView workbookViewId="0">
      <pane xSplit="4" ySplit="4" topLeftCell="E332" activePane="bottomRight" state="frozen"/>
      <selection pane="topRight" activeCell="E1" sqref="E1"/>
      <selection pane="bottomLeft" activeCell="A5" sqref="A5"/>
      <selection pane="bottomRight" activeCell="E326" sqref="E326"/>
    </sheetView>
  </sheetViews>
  <sheetFormatPr defaultRowHeight="16.5" x14ac:dyDescent="0.3"/>
  <cols>
    <col min="1" max="2" width="20.625" style="2" customWidth="1"/>
    <col min="3" max="3" width="4.625" style="3" customWidth="1"/>
    <col min="4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8.625" style="4" customWidth="1"/>
    <col min="14" max="51" width="0" hidden="1" customWidth="1"/>
  </cols>
  <sheetData>
    <row r="1" spans="1:51" ht="30" customHeight="1" x14ac:dyDescent="0.3">
      <c r="A1" s="40" t="s">
        <v>296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51" ht="23.1" customHeight="1" x14ac:dyDescent="0.3">
      <c r="A2" s="41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51" ht="23.1" customHeight="1" x14ac:dyDescent="0.3">
      <c r="A3" s="52" t="s">
        <v>297</v>
      </c>
      <c r="B3" s="52" t="s">
        <v>298</v>
      </c>
      <c r="C3" s="52" t="s">
        <v>2</v>
      </c>
      <c r="D3" s="52" t="s">
        <v>66</v>
      </c>
      <c r="E3" s="52" t="s">
        <v>89</v>
      </c>
      <c r="F3" s="52"/>
      <c r="G3" s="52" t="s">
        <v>90</v>
      </c>
      <c r="H3" s="52"/>
      <c r="I3" s="52" t="s">
        <v>91</v>
      </c>
      <c r="J3" s="52"/>
      <c r="K3" s="52" t="s">
        <v>92</v>
      </c>
      <c r="L3" s="52"/>
      <c r="M3" s="52" t="s">
        <v>299</v>
      </c>
    </row>
    <row r="4" spans="1:51" ht="23.1" customHeight="1" x14ac:dyDescent="0.3">
      <c r="A4" s="52"/>
      <c r="B4" s="52"/>
      <c r="C4" s="52"/>
      <c r="D4" s="52"/>
      <c r="E4" s="5" t="s">
        <v>67</v>
      </c>
      <c r="F4" s="5" t="s">
        <v>68</v>
      </c>
      <c r="G4" s="5" t="s">
        <v>67</v>
      </c>
      <c r="H4" s="5" t="s">
        <v>68</v>
      </c>
      <c r="I4" s="5" t="s">
        <v>67</v>
      </c>
      <c r="J4" s="5" t="s">
        <v>68</v>
      </c>
      <c r="K4" s="5" t="s">
        <v>67</v>
      </c>
      <c r="L4" s="5" t="s">
        <v>68</v>
      </c>
      <c r="M4" s="52"/>
      <c r="N4" t="s">
        <v>69</v>
      </c>
      <c r="O4" t="s">
        <v>70</v>
      </c>
      <c r="P4" t="s">
        <v>71</v>
      </c>
      <c r="Q4" t="s">
        <v>72</v>
      </c>
      <c r="R4" t="s">
        <v>76</v>
      </c>
      <c r="S4" t="s">
        <v>300</v>
      </c>
      <c r="T4" t="s">
        <v>301</v>
      </c>
      <c r="U4" t="s">
        <v>302</v>
      </c>
      <c r="V4" t="s">
        <v>303</v>
      </c>
      <c r="W4" t="s">
        <v>304</v>
      </c>
      <c r="X4" t="s">
        <v>305</v>
      </c>
      <c r="Y4" t="s">
        <v>306</v>
      </c>
      <c r="Z4" t="s">
        <v>307</v>
      </c>
      <c r="AA4" t="s">
        <v>308</v>
      </c>
      <c r="AB4" t="s">
        <v>309</v>
      </c>
      <c r="AC4" t="s">
        <v>310</v>
      </c>
      <c r="AD4" t="s">
        <v>311</v>
      </c>
      <c r="AE4" t="s">
        <v>312</v>
      </c>
      <c r="AF4" t="s">
        <v>313</v>
      </c>
      <c r="AG4" t="s">
        <v>314</v>
      </c>
      <c r="AH4" t="s">
        <v>315</v>
      </c>
      <c r="AI4" t="s">
        <v>316</v>
      </c>
      <c r="AJ4" t="s">
        <v>317</v>
      </c>
      <c r="AK4" t="s">
        <v>318</v>
      </c>
      <c r="AL4" t="s">
        <v>319</v>
      </c>
      <c r="AM4" t="s">
        <v>320</v>
      </c>
      <c r="AN4" t="s">
        <v>321</v>
      </c>
      <c r="AO4" t="s">
        <v>322</v>
      </c>
      <c r="AP4" t="s">
        <v>323</v>
      </c>
      <c r="AQ4" t="s">
        <v>324</v>
      </c>
      <c r="AR4" t="s">
        <v>325</v>
      </c>
      <c r="AS4" t="s">
        <v>326</v>
      </c>
      <c r="AT4" t="s">
        <v>327</v>
      </c>
      <c r="AU4" t="s">
        <v>328</v>
      </c>
      <c r="AV4" t="s">
        <v>329</v>
      </c>
      <c r="AW4" t="s">
        <v>73</v>
      </c>
      <c r="AX4" t="s">
        <v>74</v>
      </c>
      <c r="AY4" t="s">
        <v>3</v>
      </c>
    </row>
    <row r="5" spans="1:51" ht="23.1" customHeight="1" x14ac:dyDescent="0.3">
      <c r="A5" s="56" t="s">
        <v>330</v>
      </c>
      <c r="B5" s="57"/>
      <c r="C5" s="57"/>
      <c r="D5" s="58"/>
      <c r="E5" s="58"/>
      <c r="F5" s="58"/>
      <c r="G5" s="58"/>
      <c r="H5" s="58"/>
      <c r="I5" s="58"/>
      <c r="J5" s="58"/>
      <c r="K5" s="58"/>
      <c r="L5" s="58"/>
      <c r="M5" s="59"/>
    </row>
    <row r="6" spans="1:51" ht="23.1" customHeight="1" x14ac:dyDescent="0.3">
      <c r="A6" s="6" t="s">
        <v>103</v>
      </c>
      <c r="B6" s="6" t="s">
        <v>104</v>
      </c>
      <c r="C6" s="8" t="s">
        <v>105</v>
      </c>
      <c r="D6" s="15">
        <v>1</v>
      </c>
      <c r="E6" s="15"/>
      <c r="F6" s="15">
        <f t="shared" ref="F6:F14" si="0">ROUNDDOWN(D6*E6, 0)</f>
        <v>0</v>
      </c>
      <c r="G6" s="15"/>
      <c r="H6" s="15">
        <f t="shared" ref="H6:H14" si="1">ROUNDDOWN(D6*G6, 0)</f>
        <v>0</v>
      </c>
      <c r="I6" s="15"/>
      <c r="J6" s="15">
        <f t="shared" ref="J6:J14" si="2">ROUNDDOWN(D6*I6, 0)</f>
        <v>0</v>
      </c>
      <c r="K6" s="15">
        <f t="shared" ref="K6:K14" si="3">E6+G6+I6</f>
        <v>0</v>
      </c>
      <c r="L6" s="15">
        <f t="shared" ref="L6:L14" si="4">F6+H6+J6</f>
        <v>0</v>
      </c>
      <c r="M6" s="17" t="s">
        <v>102</v>
      </c>
      <c r="O6" t="str">
        <f>""</f>
        <v/>
      </c>
      <c r="P6" s="1" t="s">
        <v>76</v>
      </c>
      <c r="Q6">
        <v>1</v>
      </c>
      <c r="R6">
        <f t="shared" ref="R6:R14" si="5">IF(P6="기계경비", J6, 0)</f>
        <v>0</v>
      </c>
      <c r="S6">
        <f t="shared" ref="S6:S14" si="6">IF(P6="운반비", L6, 0)</f>
        <v>0</v>
      </c>
      <c r="T6">
        <f t="shared" ref="T6:T14" si="7">IF(P6="작업부산물", F6, 0)</f>
        <v>0</v>
      </c>
      <c r="U6">
        <f t="shared" ref="U6:U14" si="8">IF(P6="관급", F6, 0)</f>
        <v>0</v>
      </c>
      <c r="V6">
        <f t="shared" ref="V6:V14" si="9">IF(P6="외주비", J6, 0)</f>
        <v>0</v>
      </c>
      <c r="W6">
        <f t="shared" ref="W6:W14" si="10">IF(P6="장비비", J6, 0)</f>
        <v>0</v>
      </c>
      <c r="X6">
        <f t="shared" ref="X6:X14" si="11">IF(P6="폐기물처리비", L6, 0)</f>
        <v>0</v>
      </c>
      <c r="Y6">
        <f t="shared" ref="Y6:Y14" si="12">IF(P6="가설비", J6, 0)</f>
        <v>0</v>
      </c>
      <c r="Z6">
        <f t="shared" ref="Z6:Z14" si="13">IF(P6="잡비제외분", F6, 0)</f>
        <v>0</v>
      </c>
      <c r="AA6">
        <f t="shared" ref="AA6:AA14" si="14">IF(P6="사급자재대", L6, 0)</f>
        <v>0</v>
      </c>
      <c r="AB6">
        <f t="shared" ref="AB6:AB14" si="15">IF(P6="관급자재대", L6, 0)</f>
        <v>0</v>
      </c>
      <c r="AC6">
        <f t="shared" ref="AC6:AC14" si="16">IF(P6="관급자 관급 자재대", L6, 0)</f>
        <v>0</v>
      </c>
      <c r="AD6">
        <f t="shared" ref="AD6:AD14" si="17">IF(P6="사용자항목2", L6, 0)</f>
        <v>0</v>
      </c>
      <c r="AE6">
        <f t="shared" ref="AE6:AE14" si="18">IF(P6="안전관리비", L6, 0)</f>
        <v>0</v>
      </c>
      <c r="AF6">
        <f t="shared" ref="AF6:AF14" si="19">IF(P6="품질관리비", L6, 0)</f>
        <v>0</v>
      </c>
      <c r="AG6">
        <f t="shared" ref="AG6:AG14" si="20">IF(P6="작업부산물(철거해체)", L6, 0)</f>
        <v>0</v>
      </c>
      <c r="AH6">
        <f t="shared" ref="AH6:AH14" si="21">IF(P6="사용자항목6", L6, 0)</f>
        <v>0</v>
      </c>
      <c r="AI6">
        <f t="shared" ref="AI6:AI14" si="22">IF(P6="사용자항목7", L6, 0)</f>
        <v>0</v>
      </c>
      <c r="AJ6">
        <f t="shared" ref="AJ6:AJ14" si="23">IF(P6="사용자항목8", L6, 0)</f>
        <v>0</v>
      </c>
      <c r="AK6">
        <f t="shared" ref="AK6:AK14" si="24">IF(P6="사용자항목9", L6, 0)</f>
        <v>0</v>
      </c>
      <c r="AL6">
        <f t="shared" ref="AL6:AL14" si="25">IF(P6="사용자항목10", L6, 0)</f>
        <v>0</v>
      </c>
      <c r="AM6">
        <f t="shared" ref="AM6:AM14" si="26">IF(P6="사용자항목11", L6, 0)</f>
        <v>0</v>
      </c>
      <c r="AN6">
        <f t="shared" ref="AN6:AN14" si="27">IF(P6="사용자항목12", L6, 0)</f>
        <v>0</v>
      </c>
      <c r="AO6">
        <f t="shared" ref="AO6:AO14" si="28">IF(P6="사용자항목13", L6, 0)</f>
        <v>0</v>
      </c>
      <c r="AP6">
        <f t="shared" ref="AP6:AP14" si="29">IF(P6="사용자항목14", L6, 0)</f>
        <v>0</v>
      </c>
      <c r="AQ6">
        <f t="shared" ref="AQ6:AQ14" si="30">IF(P6="사용자항목15", L6, 0)</f>
        <v>0</v>
      </c>
      <c r="AR6">
        <f t="shared" ref="AR6:AR14" si="31">IF(P6="사용자항목16", L6, 0)</f>
        <v>0</v>
      </c>
      <c r="AS6">
        <f t="shared" ref="AS6:AS14" si="32">IF(P6="사용자항목17", L6, 0)</f>
        <v>0</v>
      </c>
      <c r="AT6">
        <f t="shared" ref="AT6:AT14" si="33">IF(P6="사용자항목18", L6, 0)</f>
        <v>0</v>
      </c>
      <c r="AU6">
        <f t="shared" ref="AU6:AU14" si="34">IF(P6="사용자항목19", L6, 0)</f>
        <v>0</v>
      </c>
    </row>
    <row r="7" spans="1:51" ht="23.1" customHeight="1" x14ac:dyDescent="0.3">
      <c r="A7" s="6" t="s">
        <v>103</v>
      </c>
      <c r="B7" s="6" t="s">
        <v>107</v>
      </c>
      <c r="C7" s="8" t="s">
        <v>105</v>
      </c>
      <c r="D7" s="15">
        <v>2</v>
      </c>
      <c r="E7" s="15"/>
      <c r="F7" s="15">
        <f t="shared" si="0"/>
        <v>0</v>
      </c>
      <c r="G7" s="15"/>
      <c r="H7" s="15">
        <f t="shared" si="1"/>
        <v>0</v>
      </c>
      <c r="I7" s="15"/>
      <c r="J7" s="15">
        <f t="shared" si="2"/>
        <v>0</v>
      </c>
      <c r="K7" s="15">
        <f t="shared" si="3"/>
        <v>0</v>
      </c>
      <c r="L7" s="15">
        <f t="shared" si="4"/>
        <v>0</v>
      </c>
      <c r="M7" s="17" t="s">
        <v>106</v>
      </c>
      <c r="O7" t="str">
        <f>""</f>
        <v/>
      </c>
      <c r="P7" s="1" t="s">
        <v>76</v>
      </c>
      <c r="Q7">
        <v>1</v>
      </c>
      <c r="R7">
        <f t="shared" si="5"/>
        <v>0</v>
      </c>
      <c r="S7">
        <f t="shared" si="6"/>
        <v>0</v>
      </c>
      <c r="T7">
        <f t="shared" si="7"/>
        <v>0</v>
      </c>
      <c r="U7">
        <f t="shared" si="8"/>
        <v>0</v>
      </c>
      <c r="V7">
        <f t="shared" si="9"/>
        <v>0</v>
      </c>
      <c r="W7">
        <f t="shared" si="10"/>
        <v>0</v>
      </c>
      <c r="X7">
        <f t="shared" si="11"/>
        <v>0</v>
      </c>
      <c r="Y7">
        <f t="shared" si="12"/>
        <v>0</v>
      </c>
      <c r="Z7">
        <f t="shared" si="13"/>
        <v>0</v>
      </c>
      <c r="AA7">
        <f t="shared" si="14"/>
        <v>0</v>
      </c>
      <c r="AB7">
        <f t="shared" si="15"/>
        <v>0</v>
      </c>
      <c r="AC7">
        <f t="shared" si="16"/>
        <v>0</v>
      </c>
      <c r="AD7">
        <f t="shared" si="17"/>
        <v>0</v>
      </c>
      <c r="AE7">
        <f t="shared" si="18"/>
        <v>0</v>
      </c>
      <c r="AF7">
        <f t="shared" si="19"/>
        <v>0</v>
      </c>
      <c r="AG7">
        <f t="shared" si="20"/>
        <v>0</v>
      </c>
      <c r="AH7">
        <f t="shared" si="21"/>
        <v>0</v>
      </c>
      <c r="AI7">
        <f t="shared" si="22"/>
        <v>0</v>
      </c>
      <c r="AJ7">
        <f t="shared" si="23"/>
        <v>0</v>
      </c>
      <c r="AK7">
        <f t="shared" si="24"/>
        <v>0</v>
      </c>
      <c r="AL7">
        <f t="shared" si="25"/>
        <v>0</v>
      </c>
      <c r="AM7">
        <f t="shared" si="26"/>
        <v>0</v>
      </c>
      <c r="AN7">
        <f t="shared" si="27"/>
        <v>0</v>
      </c>
      <c r="AO7">
        <f t="shared" si="28"/>
        <v>0</v>
      </c>
      <c r="AP7">
        <f t="shared" si="29"/>
        <v>0</v>
      </c>
      <c r="AQ7">
        <f t="shared" si="30"/>
        <v>0</v>
      </c>
      <c r="AR7">
        <f t="shared" si="31"/>
        <v>0</v>
      </c>
      <c r="AS7">
        <f t="shared" si="32"/>
        <v>0</v>
      </c>
      <c r="AT7">
        <f t="shared" si="33"/>
        <v>0</v>
      </c>
      <c r="AU7">
        <f t="shared" si="34"/>
        <v>0</v>
      </c>
    </row>
    <row r="8" spans="1:51" ht="23.1" customHeight="1" x14ac:dyDescent="0.3">
      <c r="A8" s="6" t="s">
        <v>103</v>
      </c>
      <c r="B8" s="6" t="s">
        <v>109</v>
      </c>
      <c r="C8" s="8" t="s">
        <v>105</v>
      </c>
      <c r="D8" s="15">
        <v>1</v>
      </c>
      <c r="E8" s="15"/>
      <c r="F8" s="15">
        <f t="shared" si="0"/>
        <v>0</v>
      </c>
      <c r="G8" s="15"/>
      <c r="H8" s="15">
        <f t="shared" si="1"/>
        <v>0</v>
      </c>
      <c r="I8" s="15"/>
      <c r="J8" s="15">
        <f t="shared" si="2"/>
        <v>0</v>
      </c>
      <c r="K8" s="15">
        <f t="shared" si="3"/>
        <v>0</v>
      </c>
      <c r="L8" s="15">
        <f t="shared" si="4"/>
        <v>0</v>
      </c>
      <c r="M8" s="17" t="s">
        <v>108</v>
      </c>
      <c r="O8" t="str">
        <f>""</f>
        <v/>
      </c>
      <c r="P8" s="1" t="s">
        <v>76</v>
      </c>
      <c r="Q8">
        <v>1</v>
      </c>
      <c r="R8">
        <f t="shared" si="5"/>
        <v>0</v>
      </c>
      <c r="S8">
        <f t="shared" si="6"/>
        <v>0</v>
      </c>
      <c r="T8">
        <f t="shared" si="7"/>
        <v>0</v>
      </c>
      <c r="U8">
        <f t="shared" si="8"/>
        <v>0</v>
      </c>
      <c r="V8">
        <f t="shared" si="9"/>
        <v>0</v>
      </c>
      <c r="W8">
        <f t="shared" si="10"/>
        <v>0</v>
      </c>
      <c r="X8">
        <f t="shared" si="11"/>
        <v>0</v>
      </c>
      <c r="Y8">
        <f t="shared" si="12"/>
        <v>0</v>
      </c>
      <c r="Z8">
        <f t="shared" si="13"/>
        <v>0</v>
      </c>
      <c r="AA8">
        <f t="shared" si="14"/>
        <v>0</v>
      </c>
      <c r="AB8">
        <f t="shared" si="15"/>
        <v>0</v>
      </c>
      <c r="AC8">
        <f t="shared" si="16"/>
        <v>0</v>
      </c>
      <c r="AD8">
        <f t="shared" si="17"/>
        <v>0</v>
      </c>
      <c r="AE8">
        <f t="shared" si="18"/>
        <v>0</v>
      </c>
      <c r="AF8">
        <f t="shared" si="19"/>
        <v>0</v>
      </c>
      <c r="AG8">
        <f t="shared" si="20"/>
        <v>0</v>
      </c>
      <c r="AH8">
        <f t="shared" si="21"/>
        <v>0</v>
      </c>
      <c r="AI8">
        <f t="shared" si="22"/>
        <v>0</v>
      </c>
      <c r="AJ8">
        <f t="shared" si="23"/>
        <v>0</v>
      </c>
      <c r="AK8">
        <f t="shared" si="24"/>
        <v>0</v>
      </c>
      <c r="AL8">
        <f t="shared" si="25"/>
        <v>0</v>
      </c>
      <c r="AM8">
        <f t="shared" si="26"/>
        <v>0</v>
      </c>
      <c r="AN8">
        <f t="shared" si="27"/>
        <v>0</v>
      </c>
      <c r="AO8">
        <f t="shared" si="28"/>
        <v>0</v>
      </c>
      <c r="AP8">
        <f t="shared" si="29"/>
        <v>0</v>
      </c>
      <c r="AQ8">
        <f t="shared" si="30"/>
        <v>0</v>
      </c>
      <c r="AR8">
        <f t="shared" si="31"/>
        <v>0</v>
      </c>
      <c r="AS8">
        <f t="shared" si="32"/>
        <v>0</v>
      </c>
      <c r="AT8">
        <f t="shared" si="33"/>
        <v>0</v>
      </c>
      <c r="AU8">
        <f t="shared" si="34"/>
        <v>0</v>
      </c>
    </row>
    <row r="9" spans="1:51" ht="23.1" customHeight="1" x14ac:dyDescent="0.3">
      <c r="A9" s="6" t="s">
        <v>111</v>
      </c>
      <c r="B9" s="6" t="s">
        <v>112</v>
      </c>
      <c r="C9" s="8" t="s">
        <v>60</v>
      </c>
      <c r="D9" s="15">
        <v>2</v>
      </c>
      <c r="E9" s="15"/>
      <c r="F9" s="15">
        <f t="shared" si="0"/>
        <v>0</v>
      </c>
      <c r="G9" s="15"/>
      <c r="H9" s="15">
        <f t="shared" si="1"/>
        <v>0</v>
      </c>
      <c r="I9" s="15"/>
      <c r="J9" s="15">
        <f t="shared" si="2"/>
        <v>0</v>
      </c>
      <c r="K9" s="15">
        <f t="shared" si="3"/>
        <v>0</v>
      </c>
      <c r="L9" s="15">
        <f t="shared" si="4"/>
        <v>0</v>
      </c>
      <c r="M9" s="17" t="s">
        <v>110</v>
      </c>
      <c r="O9" t="str">
        <f>""</f>
        <v/>
      </c>
      <c r="P9" s="1" t="s">
        <v>76</v>
      </c>
      <c r="Q9">
        <v>1</v>
      </c>
      <c r="R9">
        <f t="shared" si="5"/>
        <v>0</v>
      </c>
      <c r="S9">
        <f t="shared" si="6"/>
        <v>0</v>
      </c>
      <c r="T9">
        <f t="shared" si="7"/>
        <v>0</v>
      </c>
      <c r="U9">
        <f t="shared" si="8"/>
        <v>0</v>
      </c>
      <c r="V9">
        <f t="shared" si="9"/>
        <v>0</v>
      </c>
      <c r="W9">
        <f t="shared" si="10"/>
        <v>0</v>
      </c>
      <c r="X9">
        <f t="shared" si="11"/>
        <v>0</v>
      </c>
      <c r="Y9">
        <f t="shared" si="12"/>
        <v>0</v>
      </c>
      <c r="Z9">
        <f t="shared" si="13"/>
        <v>0</v>
      </c>
      <c r="AA9">
        <f t="shared" si="14"/>
        <v>0</v>
      </c>
      <c r="AB9">
        <f t="shared" si="15"/>
        <v>0</v>
      </c>
      <c r="AC9">
        <f t="shared" si="16"/>
        <v>0</v>
      </c>
      <c r="AD9">
        <f t="shared" si="17"/>
        <v>0</v>
      </c>
      <c r="AE9">
        <f t="shared" si="18"/>
        <v>0</v>
      </c>
      <c r="AF9">
        <f t="shared" si="19"/>
        <v>0</v>
      </c>
      <c r="AG9">
        <f t="shared" si="20"/>
        <v>0</v>
      </c>
      <c r="AH9">
        <f t="shared" si="21"/>
        <v>0</v>
      </c>
      <c r="AI9">
        <f t="shared" si="22"/>
        <v>0</v>
      </c>
      <c r="AJ9">
        <f t="shared" si="23"/>
        <v>0</v>
      </c>
      <c r="AK9">
        <f t="shared" si="24"/>
        <v>0</v>
      </c>
      <c r="AL9">
        <f t="shared" si="25"/>
        <v>0</v>
      </c>
      <c r="AM9">
        <f t="shared" si="26"/>
        <v>0</v>
      </c>
      <c r="AN9">
        <f t="shared" si="27"/>
        <v>0</v>
      </c>
      <c r="AO9">
        <f t="shared" si="28"/>
        <v>0</v>
      </c>
      <c r="AP9">
        <f t="shared" si="29"/>
        <v>0</v>
      </c>
      <c r="AQ9">
        <f t="shared" si="30"/>
        <v>0</v>
      </c>
      <c r="AR9">
        <f t="shared" si="31"/>
        <v>0</v>
      </c>
      <c r="AS9">
        <f t="shared" si="32"/>
        <v>0</v>
      </c>
      <c r="AT9">
        <f t="shared" si="33"/>
        <v>0</v>
      </c>
      <c r="AU9">
        <f t="shared" si="34"/>
        <v>0</v>
      </c>
    </row>
    <row r="10" spans="1:51" ht="23.1" customHeight="1" x14ac:dyDescent="0.3">
      <c r="A10" s="6" t="s">
        <v>114</v>
      </c>
      <c r="B10" s="6" t="s">
        <v>115</v>
      </c>
      <c r="C10" s="8" t="s">
        <v>31</v>
      </c>
      <c r="D10" s="15">
        <v>36.72</v>
      </c>
      <c r="E10" s="15"/>
      <c r="F10" s="15">
        <f t="shared" si="0"/>
        <v>0</v>
      </c>
      <c r="G10" s="15"/>
      <c r="H10" s="15">
        <f t="shared" si="1"/>
        <v>0</v>
      </c>
      <c r="I10" s="15"/>
      <c r="J10" s="15">
        <f t="shared" si="2"/>
        <v>0</v>
      </c>
      <c r="K10" s="15">
        <f t="shared" si="3"/>
        <v>0</v>
      </c>
      <c r="L10" s="15">
        <f t="shared" si="4"/>
        <v>0</v>
      </c>
      <c r="M10" s="17" t="s">
        <v>113</v>
      </c>
      <c r="O10" t="str">
        <f>""</f>
        <v/>
      </c>
      <c r="P10" s="1" t="s">
        <v>76</v>
      </c>
      <c r="Q10">
        <v>1</v>
      </c>
      <c r="R10">
        <f t="shared" si="5"/>
        <v>0</v>
      </c>
      <c r="S10">
        <f t="shared" si="6"/>
        <v>0</v>
      </c>
      <c r="T10">
        <f t="shared" si="7"/>
        <v>0</v>
      </c>
      <c r="U10">
        <f t="shared" si="8"/>
        <v>0</v>
      </c>
      <c r="V10">
        <f t="shared" si="9"/>
        <v>0</v>
      </c>
      <c r="W10">
        <f t="shared" si="10"/>
        <v>0</v>
      </c>
      <c r="X10">
        <f t="shared" si="11"/>
        <v>0</v>
      </c>
      <c r="Y10">
        <f t="shared" si="12"/>
        <v>0</v>
      </c>
      <c r="Z10">
        <f t="shared" si="13"/>
        <v>0</v>
      </c>
      <c r="AA10">
        <f t="shared" si="14"/>
        <v>0</v>
      </c>
      <c r="AB10">
        <f t="shared" si="15"/>
        <v>0</v>
      </c>
      <c r="AC10">
        <f t="shared" si="16"/>
        <v>0</v>
      </c>
      <c r="AD10">
        <f t="shared" si="17"/>
        <v>0</v>
      </c>
      <c r="AE10">
        <f t="shared" si="18"/>
        <v>0</v>
      </c>
      <c r="AF10">
        <f t="shared" si="19"/>
        <v>0</v>
      </c>
      <c r="AG10">
        <f t="shared" si="20"/>
        <v>0</v>
      </c>
      <c r="AH10">
        <f t="shared" si="21"/>
        <v>0</v>
      </c>
      <c r="AI10">
        <f t="shared" si="22"/>
        <v>0</v>
      </c>
      <c r="AJ10">
        <f t="shared" si="23"/>
        <v>0</v>
      </c>
      <c r="AK10">
        <f t="shared" si="24"/>
        <v>0</v>
      </c>
      <c r="AL10">
        <f t="shared" si="25"/>
        <v>0</v>
      </c>
      <c r="AM10">
        <f t="shared" si="26"/>
        <v>0</v>
      </c>
      <c r="AN10">
        <f t="shared" si="27"/>
        <v>0</v>
      </c>
      <c r="AO10">
        <f t="shared" si="28"/>
        <v>0</v>
      </c>
      <c r="AP10">
        <f t="shared" si="29"/>
        <v>0</v>
      </c>
      <c r="AQ10">
        <f t="shared" si="30"/>
        <v>0</v>
      </c>
      <c r="AR10">
        <f t="shared" si="31"/>
        <v>0</v>
      </c>
      <c r="AS10">
        <f t="shared" si="32"/>
        <v>0</v>
      </c>
      <c r="AT10">
        <f t="shared" si="33"/>
        <v>0</v>
      </c>
      <c r="AU10">
        <f t="shared" si="34"/>
        <v>0</v>
      </c>
    </row>
    <row r="11" spans="1:51" ht="23.1" customHeight="1" x14ac:dyDescent="0.3">
      <c r="A11" s="6" t="s">
        <v>117</v>
      </c>
      <c r="B11" s="6" t="s">
        <v>118</v>
      </c>
      <c r="C11" s="8" t="s">
        <v>119</v>
      </c>
      <c r="D11" s="15">
        <v>36.72</v>
      </c>
      <c r="E11" s="15"/>
      <c r="F11" s="15">
        <f t="shared" si="0"/>
        <v>0</v>
      </c>
      <c r="G11" s="15"/>
      <c r="H11" s="15">
        <f t="shared" si="1"/>
        <v>0</v>
      </c>
      <c r="I11" s="15"/>
      <c r="J11" s="15">
        <f t="shared" si="2"/>
        <v>0</v>
      </c>
      <c r="K11" s="15">
        <f t="shared" si="3"/>
        <v>0</v>
      </c>
      <c r="L11" s="15">
        <f t="shared" si="4"/>
        <v>0</v>
      </c>
      <c r="M11" s="17" t="s">
        <v>116</v>
      </c>
      <c r="O11" t="str">
        <f>""</f>
        <v/>
      </c>
      <c r="P11" s="1" t="s">
        <v>76</v>
      </c>
      <c r="Q11">
        <v>1</v>
      </c>
      <c r="R11">
        <f t="shared" si="5"/>
        <v>0</v>
      </c>
      <c r="S11">
        <f t="shared" si="6"/>
        <v>0</v>
      </c>
      <c r="T11">
        <f t="shared" si="7"/>
        <v>0</v>
      </c>
      <c r="U11">
        <f t="shared" si="8"/>
        <v>0</v>
      </c>
      <c r="V11">
        <f t="shared" si="9"/>
        <v>0</v>
      </c>
      <c r="W11">
        <f t="shared" si="10"/>
        <v>0</v>
      </c>
      <c r="X11">
        <f t="shared" si="11"/>
        <v>0</v>
      </c>
      <c r="Y11">
        <f t="shared" si="12"/>
        <v>0</v>
      </c>
      <c r="Z11">
        <f t="shared" si="13"/>
        <v>0</v>
      </c>
      <c r="AA11">
        <f t="shared" si="14"/>
        <v>0</v>
      </c>
      <c r="AB11">
        <f t="shared" si="15"/>
        <v>0</v>
      </c>
      <c r="AC11">
        <f t="shared" si="16"/>
        <v>0</v>
      </c>
      <c r="AD11">
        <f t="shared" si="17"/>
        <v>0</v>
      </c>
      <c r="AE11">
        <f t="shared" si="18"/>
        <v>0</v>
      </c>
      <c r="AF11">
        <f t="shared" si="19"/>
        <v>0</v>
      </c>
      <c r="AG11">
        <f t="shared" si="20"/>
        <v>0</v>
      </c>
      <c r="AH11">
        <f t="shared" si="21"/>
        <v>0</v>
      </c>
      <c r="AI11">
        <f t="shared" si="22"/>
        <v>0</v>
      </c>
      <c r="AJ11">
        <f t="shared" si="23"/>
        <v>0</v>
      </c>
      <c r="AK11">
        <f t="shared" si="24"/>
        <v>0</v>
      </c>
      <c r="AL11">
        <f t="shared" si="25"/>
        <v>0</v>
      </c>
      <c r="AM11">
        <f t="shared" si="26"/>
        <v>0</v>
      </c>
      <c r="AN11">
        <f t="shared" si="27"/>
        <v>0</v>
      </c>
      <c r="AO11">
        <f t="shared" si="28"/>
        <v>0</v>
      </c>
      <c r="AP11">
        <f t="shared" si="29"/>
        <v>0</v>
      </c>
      <c r="AQ11">
        <f t="shared" si="30"/>
        <v>0</v>
      </c>
      <c r="AR11">
        <f t="shared" si="31"/>
        <v>0</v>
      </c>
      <c r="AS11">
        <f t="shared" si="32"/>
        <v>0</v>
      </c>
      <c r="AT11">
        <f t="shared" si="33"/>
        <v>0</v>
      </c>
      <c r="AU11">
        <f t="shared" si="34"/>
        <v>0</v>
      </c>
      <c r="AY11" s="1" t="s">
        <v>120</v>
      </c>
    </row>
    <row r="12" spans="1:51" ht="23.1" customHeight="1" x14ac:dyDescent="0.3">
      <c r="A12" s="6" t="s">
        <v>122</v>
      </c>
      <c r="B12" s="7"/>
      <c r="C12" s="8" t="s">
        <v>31</v>
      </c>
      <c r="D12" s="15">
        <v>36.72</v>
      </c>
      <c r="E12" s="15"/>
      <c r="F12" s="15">
        <f t="shared" si="0"/>
        <v>0</v>
      </c>
      <c r="G12" s="15"/>
      <c r="H12" s="15">
        <f t="shared" si="1"/>
        <v>0</v>
      </c>
      <c r="I12" s="15"/>
      <c r="J12" s="15">
        <f t="shared" si="2"/>
        <v>0</v>
      </c>
      <c r="K12" s="15">
        <f t="shared" si="3"/>
        <v>0</v>
      </c>
      <c r="L12" s="15">
        <f t="shared" si="4"/>
        <v>0</v>
      </c>
      <c r="M12" s="17" t="s">
        <v>121</v>
      </c>
      <c r="O12" t="str">
        <f>""</f>
        <v/>
      </c>
      <c r="P12" s="1" t="s">
        <v>76</v>
      </c>
      <c r="Q12">
        <v>1</v>
      </c>
      <c r="R12">
        <f t="shared" si="5"/>
        <v>0</v>
      </c>
      <c r="S12">
        <f t="shared" si="6"/>
        <v>0</v>
      </c>
      <c r="T12">
        <f t="shared" si="7"/>
        <v>0</v>
      </c>
      <c r="U12">
        <f t="shared" si="8"/>
        <v>0</v>
      </c>
      <c r="V12">
        <f t="shared" si="9"/>
        <v>0</v>
      </c>
      <c r="W12">
        <f t="shared" si="10"/>
        <v>0</v>
      </c>
      <c r="X12">
        <f t="shared" si="11"/>
        <v>0</v>
      </c>
      <c r="Y12">
        <f t="shared" si="12"/>
        <v>0</v>
      </c>
      <c r="Z12">
        <f t="shared" si="13"/>
        <v>0</v>
      </c>
      <c r="AA12">
        <f t="shared" si="14"/>
        <v>0</v>
      </c>
      <c r="AB12">
        <f t="shared" si="15"/>
        <v>0</v>
      </c>
      <c r="AC12">
        <f t="shared" si="16"/>
        <v>0</v>
      </c>
      <c r="AD12">
        <f t="shared" si="17"/>
        <v>0</v>
      </c>
      <c r="AE12">
        <f t="shared" si="18"/>
        <v>0</v>
      </c>
      <c r="AF12">
        <f t="shared" si="19"/>
        <v>0</v>
      </c>
      <c r="AG12">
        <f t="shared" si="20"/>
        <v>0</v>
      </c>
      <c r="AH12">
        <f t="shared" si="21"/>
        <v>0</v>
      </c>
      <c r="AI12">
        <f t="shared" si="22"/>
        <v>0</v>
      </c>
      <c r="AJ12">
        <f t="shared" si="23"/>
        <v>0</v>
      </c>
      <c r="AK12">
        <f t="shared" si="24"/>
        <v>0</v>
      </c>
      <c r="AL12">
        <f t="shared" si="25"/>
        <v>0</v>
      </c>
      <c r="AM12">
        <f t="shared" si="26"/>
        <v>0</v>
      </c>
      <c r="AN12">
        <f t="shared" si="27"/>
        <v>0</v>
      </c>
      <c r="AO12">
        <f t="shared" si="28"/>
        <v>0</v>
      </c>
      <c r="AP12">
        <f t="shared" si="29"/>
        <v>0</v>
      </c>
      <c r="AQ12">
        <f t="shared" si="30"/>
        <v>0</v>
      </c>
      <c r="AR12">
        <f t="shared" si="31"/>
        <v>0</v>
      </c>
      <c r="AS12">
        <f t="shared" si="32"/>
        <v>0</v>
      </c>
      <c r="AT12">
        <f t="shared" si="33"/>
        <v>0</v>
      </c>
      <c r="AU12">
        <f t="shared" si="34"/>
        <v>0</v>
      </c>
      <c r="AY12" s="1" t="s">
        <v>123</v>
      </c>
    </row>
    <row r="13" spans="1:51" ht="23.1" customHeight="1" x14ac:dyDescent="0.3">
      <c r="A13" s="6" t="s">
        <v>122</v>
      </c>
      <c r="B13" s="6" t="s">
        <v>125</v>
      </c>
      <c r="C13" s="8" t="s">
        <v>31</v>
      </c>
      <c r="D13" s="15">
        <v>12.54</v>
      </c>
      <c r="E13" s="15"/>
      <c r="F13" s="15">
        <f t="shared" si="0"/>
        <v>0</v>
      </c>
      <c r="G13" s="15"/>
      <c r="H13" s="15">
        <f t="shared" si="1"/>
        <v>0</v>
      </c>
      <c r="I13" s="15"/>
      <c r="J13" s="15">
        <f t="shared" si="2"/>
        <v>0</v>
      </c>
      <c r="K13" s="15">
        <f t="shared" si="3"/>
        <v>0</v>
      </c>
      <c r="L13" s="15">
        <f t="shared" si="4"/>
        <v>0</v>
      </c>
      <c r="M13" s="17" t="s">
        <v>124</v>
      </c>
      <c r="O13" t="str">
        <f>""</f>
        <v/>
      </c>
      <c r="P13" s="1" t="s">
        <v>76</v>
      </c>
      <c r="Q13">
        <v>1</v>
      </c>
      <c r="R13">
        <f t="shared" si="5"/>
        <v>0</v>
      </c>
      <c r="S13">
        <f t="shared" si="6"/>
        <v>0</v>
      </c>
      <c r="T13">
        <f t="shared" si="7"/>
        <v>0</v>
      </c>
      <c r="U13">
        <f t="shared" si="8"/>
        <v>0</v>
      </c>
      <c r="V13">
        <f t="shared" si="9"/>
        <v>0</v>
      </c>
      <c r="W13">
        <f t="shared" si="10"/>
        <v>0</v>
      </c>
      <c r="X13">
        <f t="shared" si="11"/>
        <v>0</v>
      </c>
      <c r="Y13">
        <f t="shared" si="12"/>
        <v>0</v>
      </c>
      <c r="Z13">
        <f t="shared" si="13"/>
        <v>0</v>
      </c>
      <c r="AA13">
        <f t="shared" si="14"/>
        <v>0</v>
      </c>
      <c r="AB13">
        <f t="shared" si="15"/>
        <v>0</v>
      </c>
      <c r="AC13">
        <f t="shared" si="16"/>
        <v>0</v>
      </c>
      <c r="AD13">
        <f t="shared" si="17"/>
        <v>0</v>
      </c>
      <c r="AE13">
        <f t="shared" si="18"/>
        <v>0</v>
      </c>
      <c r="AF13">
        <f t="shared" si="19"/>
        <v>0</v>
      </c>
      <c r="AG13">
        <f t="shared" si="20"/>
        <v>0</v>
      </c>
      <c r="AH13">
        <f t="shared" si="21"/>
        <v>0</v>
      </c>
      <c r="AI13">
        <f t="shared" si="22"/>
        <v>0</v>
      </c>
      <c r="AJ13">
        <f t="shared" si="23"/>
        <v>0</v>
      </c>
      <c r="AK13">
        <f t="shared" si="24"/>
        <v>0</v>
      </c>
      <c r="AL13">
        <f t="shared" si="25"/>
        <v>0</v>
      </c>
      <c r="AM13">
        <f t="shared" si="26"/>
        <v>0</v>
      </c>
      <c r="AN13">
        <f t="shared" si="27"/>
        <v>0</v>
      </c>
      <c r="AO13">
        <f t="shared" si="28"/>
        <v>0</v>
      </c>
      <c r="AP13">
        <f t="shared" si="29"/>
        <v>0</v>
      </c>
      <c r="AQ13">
        <f t="shared" si="30"/>
        <v>0</v>
      </c>
      <c r="AR13">
        <f t="shared" si="31"/>
        <v>0</v>
      </c>
      <c r="AS13">
        <f t="shared" si="32"/>
        <v>0</v>
      </c>
      <c r="AT13">
        <f t="shared" si="33"/>
        <v>0</v>
      </c>
      <c r="AU13">
        <f t="shared" si="34"/>
        <v>0</v>
      </c>
    </row>
    <row r="14" spans="1:51" ht="23.1" customHeight="1" x14ac:dyDescent="0.3">
      <c r="A14" s="6" t="s">
        <v>127</v>
      </c>
      <c r="B14" s="7"/>
      <c r="C14" s="8" t="s">
        <v>128</v>
      </c>
      <c r="D14" s="15">
        <v>36.72</v>
      </c>
      <c r="E14" s="15"/>
      <c r="F14" s="15">
        <f t="shared" si="0"/>
        <v>0</v>
      </c>
      <c r="G14" s="15"/>
      <c r="H14" s="15">
        <f t="shared" si="1"/>
        <v>0</v>
      </c>
      <c r="I14" s="15"/>
      <c r="J14" s="15">
        <f t="shared" si="2"/>
        <v>0</v>
      </c>
      <c r="K14" s="15">
        <f t="shared" si="3"/>
        <v>0</v>
      </c>
      <c r="L14" s="15">
        <f t="shared" si="4"/>
        <v>0</v>
      </c>
      <c r="M14" s="17" t="s">
        <v>126</v>
      </c>
      <c r="O14" t="str">
        <f>""</f>
        <v/>
      </c>
      <c r="P14" s="1" t="s">
        <v>76</v>
      </c>
      <c r="Q14">
        <v>1</v>
      </c>
      <c r="R14">
        <f t="shared" si="5"/>
        <v>0</v>
      </c>
      <c r="S14">
        <f t="shared" si="6"/>
        <v>0</v>
      </c>
      <c r="T14">
        <f t="shared" si="7"/>
        <v>0</v>
      </c>
      <c r="U14">
        <f t="shared" si="8"/>
        <v>0</v>
      </c>
      <c r="V14">
        <f t="shared" si="9"/>
        <v>0</v>
      </c>
      <c r="W14">
        <f t="shared" si="10"/>
        <v>0</v>
      </c>
      <c r="X14">
        <f t="shared" si="11"/>
        <v>0</v>
      </c>
      <c r="Y14">
        <f t="shared" si="12"/>
        <v>0</v>
      </c>
      <c r="Z14">
        <f t="shared" si="13"/>
        <v>0</v>
      </c>
      <c r="AA14">
        <f t="shared" si="14"/>
        <v>0</v>
      </c>
      <c r="AB14">
        <f t="shared" si="15"/>
        <v>0</v>
      </c>
      <c r="AC14">
        <f t="shared" si="16"/>
        <v>0</v>
      </c>
      <c r="AD14">
        <f t="shared" si="17"/>
        <v>0</v>
      </c>
      <c r="AE14">
        <f t="shared" si="18"/>
        <v>0</v>
      </c>
      <c r="AF14">
        <f t="shared" si="19"/>
        <v>0</v>
      </c>
      <c r="AG14">
        <f t="shared" si="20"/>
        <v>0</v>
      </c>
      <c r="AH14">
        <f t="shared" si="21"/>
        <v>0</v>
      </c>
      <c r="AI14">
        <f t="shared" si="22"/>
        <v>0</v>
      </c>
      <c r="AJ14">
        <f t="shared" si="23"/>
        <v>0</v>
      </c>
      <c r="AK14">
        <f t="shared" si="24"/>
        <v>0</v>
      </c>
      <c r="AL14">
        <f t="shared" si="25"/>
        <v>0</v>
      </c>
      <c r="AM14">
        <f t="shared" si="26"/>
        <v>0</v>
      </c>
      <c r="AN14">
        <f t="shared" si="27"/>
        <v>0</v>
      </c>
      <c r="AO14">
        <f t="shared" si="28"/>
        <v>0</v>
      </c>
      <c r="AP14">
        <f t="shared" si="29"/>
        <v>0</v>
      </c>
      <c r="AQ14">
        <f t="shared" si="30"/>
        <v>0</v>
      </c>
      <c r="AR14">
        <f t="shared" si="31"/>
        <v>0</v>
      </c>
      <c r="AS14">
        <f t="shared" si="32"/>
        <v>0</v>
      </c>
      <c r="AT14">
        <f t="shared" si="33"/>
        <v>0</v>
      </c>
      <c r="AU14">
        <f t="shared" si="34"/>
        <v>0</v>
      </c>
      <c r="AY14" s="1" t="s">
        <v>129</v>
      </c>
    </row>
    <row r="15" spans="1:51" ht="23.1" customHeight="1" x14ac:dyDescent="0.3">
      <c r="A15" s="7"/>
      <c r="B15" s="7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9"/>
    </row>
    <row r="16" spans="1:51" ht="23.1" customHeight="1" x14ac:dyDescent="0.3">
      <c r="A16" s="7"/>
      <c r="B16" s="7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9"/>
    </row>
    <row r="17" spans="1:51" ht="23.1" customHeight="1" x14ac:dyDescent="0.3">
      <c r="A17" s="7"/>
      <c r="B17" s="7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9"/>
    </row>
    <row r="18" spans="1:51" ht="23.1" customHeight="1" x14ac:dyDescent="0.3">
      <c r="A18" s="7"/>
      <c r="B18" s="7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9"/>
    </row>
    <row r="19" spans="1:51" ht="23.1" customHeight="1" x14ac:dyDescent="0.3">
      <c r="A19" s="7"/>
      <c r="B19" s="7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9"/>
    </row>
    <row r="20" spans="1:51" ht="23.1" customHeight="1" x14ac:dyDescent="0.3">
      <c r="A20" s="10" t="s">
        <v>78</v>
      </c>
      <c r="B20" s="11"/>
      <c r="C20" s="12"/>
      <c r="D20" s="16"/>
      <c r="E20" s="16"/>
      <c r="F20" s="16">
        <f>ROUNDDOWN(SUMIF(Q6:Q19, "1", F6:F19), 0)</f>
        <v>0</v>
      </c>
      <c r="G20" s="16"/>
      <c r="H20" s="16">
        <f>ROUNDDOWN(SUMIF(Q6:Q19, "1", H6:H19), 0)</f>
        <v>0</v>
      </c>
      <c r="I20" s="16"/>
      <c r="J20" s="16">
        <f>ROUNDDOWN(SUMIF(Q6:Q19, "1", J6:J19), 0)</f>
        <v>0</v>
      </c>
      <c r="K20" s="16"/>
      <c r="L20" s="16">
        <f>F20+H20+J20</f>
        <v>0</v>
      </c>
      <c r="M20" s="13"/>
      <c r="R20">
        <f t="shared" ref="R20:AY20" si="35">ROUNDDOWN(SUM(R6:R14), 0)</f>
        <v>0</v>
      </c>
      <c r="S20">
        <f t="shared" si="35"/>
        <v>0</v>
      </c>
      <c r="T20">
        <f t="shared" si="35"/>
        <v>0</v>
      </c>
      <c r="U20">
        <f t="shared" si="35"/>
        <v>0</v>
      </c>
      <c r="V20">
        <f t="shared" si="35"/>
        <v>0</v>
      </c>
      <c r="W20">
        <f t="shared" si="35"/>
        <v>0</v>
      </c>
      <c r="X20">
        <f t="shared" si="35"/>
        <v>0</v>
      </c>
      <c r="Y20">
        <f t="shared" si="35"/>
        <v>0</v>
      </c>
      <c r="Z20">
        <f t="shared" si="35"/>
        <v>0</v>
      </c>
      <c r="AA20">
        <f t="shared" si="35"/>
        <v>0</v>
      </c>
      <c r="AB20">
        <f t="shared" si="35"/>
        <v>0</v>
      </c>
      <c r="AC20">
        <f t="shared" si="35"/>
        <v>0</v>
      </c>
      <c r="AD20">
        <f t="shared" si="35"/>
        <v>0</v>
      </c>
      <c r="AE20">
        <f t="shared" si="35"/>
        <v>0</v>
      </c>
      <c r="AF20">
        <f t="shared" si="35"/>
        <v>0</v>
      </c>
      <c r="AG20">
        <f t="shared" si="35"/>
        <v>0</v>
      </c>
      <c r="AH20">
        <f t="shared" si="35"/>
        <v>0</v>
      </c>
      <c r="AI20">
        <f t="shared" si="35"/>
        <v>0</v>
      </c>
      <c r="AJ20">
        <f t="shared" si="35"/>
        <v>0</v>
      </c>
      <c r="AK20">
        <f t="shared" si="35"/>
        <v>0</v>
      </c>
      <c r="AL20">
        <f t="shared" si="35"/>
        <v>0</v>
      </c>
      <c r="AM20">
        <f t="shared" si="35"/>
        <v>0</v>
      </c>
      <c r="AN20">
        <f t="shared" si="35"/>
        <v>0</v>
      </c>
      <c r="AO20">
        <f t="shared" si="35"/>
        <v>0</v>
      </c>
      <c r="AP20">
        <f t="shared" si="35"/>
        <v>0</v>
      </c>
      <c r="AQ20">
        <f t="shared" si="35"/>
        <v>0</v>
      </c>
      <c r="AR20">
        <f t="shared" si="35"/>
        <v>0</v>
      </c>
      <c r="AS20">
        <f t="shared" si="35"/>
        <v>0</v>
      </c>
      <c r="AT20">
        <f t="shared" si="35"/>
        <v>0</v>
      </c>
      <c r="AU20">
        <f t="shared" si="35"/>
        <v>0</v>
      </c>
      <c r="AV20">
        <f t="shared" si="35"/>
        <v>0</v>
      </c>
      <c r="AW20">
        <f t="shared" si="35"/>
        <v>0</v>
      </c>
      <c r="AX20">
        <f t="shared" si="35"/>
        <v>0</v>
      </c>
      <c r="AY20">
        <f t="shared" si="35"/>
        <v>0</v>
      </c>
    </row>
    <row r="21" spans="1:51" ht="23.1" customHeight="1" x14ac:dyDescent="0.3">
      <c r="A21" s="53" t="s">
        <v>331</v>
      </c>
      <c r="B21" s="54"/>
      <c r="C21" s="54"/>
      <c r="D21" s="55"/>
      <c r="E21" s="55"/>
      <c r="F21" s="55"/>
      <c r="G21" s="55"/>
      <c r="H21" s="55"/>
      <c r="I21" s="55"/>
      <c r="J21" s="55"/>
      <c r="K21" s="55"/>
      <c r="L21" s="55"/>
      <c r="M21" s="54"/>
    </row>
    <row r="22" spans="1:51" ht="23.1" customHeight="1" x14ac:dyDescent="0.3">
      <c r="A22" s="6" t="s">
        <v>131</v>
      </c>
      <c r="B22" s="6" t="s">
        <v>132</v>
      </c>
      <c r="C22" s="8" t="s">
        <v>85</v>
      </c>
      <c r="D22" s="15">
        <v>0.64</v>
      </c>
      <c r="E22" s="15"/>
      <c r="F22" s="15">
        <f>ROUNDDOWN(D22*E22, 0)</f>
        <v>0</v>
      </c>
      <c r="G22" s="15"/>
      <c r="H22" s="15">
        <f>ROUNDDOWN(D22*G22, 0)</f>
        <v>0</v>
      </c>
      <c r="I22" s="15"/>
      <c r="J22" s="15">
        <f>ROUNDDOWN(D22*I22, 0)</f>
        <v>0</v>
      </c>
      <c r="K22" s="15">
        <f t="shared" ref="K22:L26" si="36">E22+G22+I22</f>
        <v>0</v>
      </c>
      <c r="L22" s="15">
        <f t="shared" si="36"/>
        <v>0</v>
      </c>
      <c r="M22" s="17" t="s">
        <v>130</v>
      </c>
      <c r="O22" t="str">
        <f>""</f>
        <v/>
      </c>
      <c r="P22" s="1" t="s">
        <v>76</v>
      </c>
      <c r="Q22">
        <v>1</v>
      </c>
      <c r="R22">
        <f>IF(P22="기계경비", J22, 0)</f>
        <v>0</v>
      </c>
      <c r="S22">
        <f>IF(P22="운반비", L22, 0)</f>
        <v>0</v>
      </c>
      <c r="T22">
        <f>IF(P22="작업부산물", F22, 0)</f>
        <v>0</v>
      </c>
      <c r="U22">
        <f>IF(P22="관급", F22, 0)</f>
        <v>0</v>
      </c>
      <c r="V22">
        <f>IF(P22="외주비", J22, 0)</f>
        <v>0</v>
      </c>
      <c r="W22">
        <f>IF(P22="장비비", J22, 0)</f>
        <v>0</v>
      </c>
      <c r="X22">
        <f>IF(P22="폐기물처리비", L22, 0)</f>
        <v>0</v>
      </c>
      <c r="Y22">
        <f>IF(P22="가설비", J22, 0)</f>
        <v>0</v>
      </c>
      <c r="Z22">
        <f>IF(P22="잡비제외분", F22, 0)</f>
        <v>0</v>
      </c>
      <c r="AA22">
        <f>IF(P22="사급자재대", L22, 0)</f>
        <v>0</v>
      </c>
      <c r="AB22">
        <f>IF(P22="관급자재대", L22, 0)</f>
        <v>0</v>
      </c>
      <c r="AC22">
        <f>IF(P22="관급자 관급 자재대", L22, 0)</f>
        <v>0</v>
      </c>
      <c r="AD22">
        <f>IF(P22="사용자항목2", L22, 0)</f>
        <v>0</v>
      </c>
      <c r="AE22">
        <f>IF(P22="안전관리비", L22, 0)</f>
        <v>0</v>
      </c>
      <c r="AF22">
        <f>IF(P22="품질관리비", L22, 0)</f>
        <v>0</v>
      </c>
      <c r="AG22">
        <f>IF(P22="작업부산물(철거해체)", L22, 0)</f>
        <v>0</v>
      </c>
      <c r="AH22">
        <f>IF(P22="사용자항목6", L22, 0)</f>
        <v>0</v>
      </c>
      <c r="AI22">
        <f>IF(P22="사용자항목7", L22, 0)</f>
        <v>0</v>
      </c>
      <c r="AJ22">
        <f>IF(P22="사용자항목8", L22, 0)</f>
        <v>0</v>
      </c>
      <c r="AK22">
        <f>IF(P22="사용자항목9", L22, 0)</f>
        <v>0</v>
      </c>
      <c r="AL22">
        <f>IF(P22="사용자항목10", L22, 0)</f>
        <v>0</v>
      </c>
      <c r="AM22">
        <f>IF(P22="사용자항목11", L22, 0)</f>
        <v>0</v>
      </c>
      <c r="AN22">
        <f>IF(P22="사용자항목12", L22, 0)</f>
        <v>0</v>
      </c>
      <c r="AO22">
        <f>IF(P22="사용자항목13", L22, 0)</f>
        <v>0</v>
      </c>
      <c r="AP22">
        <f>IF(P22="사용자항목14", L22, 0)</f>
        <v>0</v>
      </c>
      <c r="AQ22">
        <f>IF(P22="사용자항목15", L22, 0)</f>
        <v>0</v>
      </c>
      <c r="AR22">
        <f>IF(P22="사용자항목16", L22, 0)</f>
        <v>0</v>
      </c>
      <c r="AS22">
        <f>IF(P22="사용자항목17", L22, 0)</f>
        <v>0</v>
      </c>
      <c r="AT22">
        <f>IF(P22="사용자항목18", L22, 0)</f>
        <v>0</v>
      </c>
      <c r="AU22">
        <f>IF(P22="사용자항목19", L22, 0)</f>
        <v>0</v>
      </c>
    </row>
    <row r="23" spans="1:51" ht="23.1" customHeight="1" x14ac:dyDescent="0.3">
      <c r="A23" s="6" t="s">
        <v>134</v>
      </c>
      <c r="B23" s="6" t="s">
        <v>135</v>
      </c>
      <c r="C23" s="8" t="s">
        <v>85</v>
      </c>
      <c r="D23" s="15">
        <v>0.64</v>
      </c>
      <c r="E23" s="15"/>
      <c r="F23" s="15">
        <f>ROUNDDOWN(D23*E23, 0)</f>
        <v>0</v>
      </c>
      <c r="G23" s="15"/>
      <c r="H23" s="15">
        <f>ROUNDDOWN(D23*G23, 0)</f>
        <v>0</v>
      </c>
      <c r="I23" s="15"/>
      <c r="J23" s="15">
        <f>ROUNDDOWN(D23*I23, 0)</f>
        <v>0</v>
      </c>
      <c r="K23" s="15">
        <f t="shared" si="36"/>
        <v>0</v>
      </c>
      <c r="L23" s="15">
        <f t="shared" si="36"/>
        <v>0</v>
      </c>
      <c r="M23" s="17" t="s">
        <v>133</v>
      </c>
      <c r="O23" t="str">
        <f>""</f>
        <v/>
      </c>
      <c r="P23" s="1" t="s">
        <v>76</v>
      </c>
      <c r="Q23">
        <v>1</v>
      </c>
      <c r="R23">
        <f>IF(P23="기계경비", J23, 0)</f>
        <v>0</v>
      </c>
      <c r="S23">
        <f>IF(P23="운반비", L23, 0)</f>
        <v>0</v>
      </c>
      <c r="T23">
        <f>IF(P23="작업부산물", F23, 0)</f>
        <v>0</v>
      </c>
      <c r="U23">
        <f>IF(P23="관급", F23, 0)</f>
        <v>0</v>
      </c>
      <c r="V23">
        <f>IF(P23="외주비", J23, 0)</f>
        <v>0</v>
      </c>
      <c r="W23">
        <f>IF(P23="장비비", J23, 0)</f>
        <v>0</v>
      </c>
      <c r="X23">
        <f>IF(P23="폐기물처리비", L23, 0)</f>
        <v>0</v>
      </c>
      <c r="Y23">
        <f>IF(P23="가설비", J23, 0)</f>
        <v>0</v>
      </c>
      <c r="Z23">
        <f>IF(P23="잡비제외분", F23, 0)</f>
        <v>0</v>
      </c>
      <c r="AA23">
        <f>IF(P23="사급자재대", L23, 0)</f>
        <v>0</v>
      </c>
      <c r="AB23">
        <f>IF(P23="관급자재대", L23, 0)</f>
        <v>0</v>
      </c>
      <c r="AC23">
        <f>IF(P23="관급자 관급 자재대", L23, 0)</f>
        <v>0</v>
      </c>
      <c r="AD23">
        <f>IF(P23="사용자항목2", L23, 0)</f>
        <v>0</v>
      </c>
      <c r="AE23">
        <f>IF(P23="안전관리비", L23, 0)</f>
        <v>0</v>
      </c>
      <c r="AF23">
        <f>IF(P23="품질관리비", L23, 0)</f>
        <v>0</v>
      </c>
      <c r="AG23">
        <f>IF(P23="작업부산물(철거해체)", L23, 0)</f>
        <v>0</v>
      </c>
      <c r="AH23">
        <f>IF(P23="사용자항목6", L23, 0)</f>
        <v>0</v>
      </c>
      <c r="AI23">
        <f>IF(P23="사용자항목7", L23, 0)</f>
        <v>0</v>
      </c>
      <c r="AJ23">
        <f>IF(P23="사용자항목8", L23, 0)</f>
        <v>0</v>
      </c>
      <c r="AK23">
        <f>IF(P23="사용자항목9", L23, 0)</f>
        <v>0</v>
      </c>
      <c r="AL23">
        <f>IF(P23="사용자항목10", L23, 0)</f>
        <v>0</v>
      </c>
      <c r="AM23">
        <f>IF(P23="사용자항목11", L23, 0)</f>
        <v>0</v>
      </c>
      <c r="AN23">
        <f>IF(P23="사용자항목12", L23, 0)</f>
        <v>0</v>
      </c>
      <c r="AO23">
        <f>IF(P23="사용자항목13", L23, 0)</f>
        <v>0</v>
      </c>
      <c r="AP23">
        <f>IF(P23="사용자항목14", L23, 0)</f>
        <v>0</v>
      </c>
      <c r="AQ23">
        <f>IF(P23="사용자항목15", L23, 0)</f>
        <v>0</v>
      </c>
      <c r="AR23">
        <f>IF(P23="사용자항목16", L23, 0)</f>
        <v>0</v>
      </c>
      <c r="AS23">
        <f>IF(P23="사용자항목17", L23, 0)</f>
        <v>0</v>
      </c>
      <c r="AT23">
        <f>IF(P23="사용자항목18", L23, 0)</f>
        <v>0</v>
      </c>
      <c r="AU23">
        <f>IF(P23="사용자항목19", L23, 0)</f>
        <v>0</v>
      </c>
      <c r="AY23" s="1" t="s">
        <v>136</v>
      </c>
    </row>
    <row r="24" spans="1:51" ht="23.1" customHeight="1" x14ac:dyDescent="0.3">
      <c r="A24" s="6" t="s">
        <v>43</v>
      </c>
      <c r="B24" s="6" t="s">
        <v>43</v>
      </c>
      <c r="C24" s="8" t="s">
        <v>22</v>
      </c>
      <c r="D24" s="15">
        <v>0.64</v>
      </c>
      <c r="E24" s="15"/>
      <c r="F24" s="15">
        <f>ROUNDDOWN(D24*E24, 0)</f>
        <v>0</v>
      </c>
      <c r="G24" s="15"/>
      <c r="H24" s="15">
        <f>ROUNDDOWN(D24*G24, 0)</f>
        <v>0</v>
      </c>
      <c r="I24" s="15"/>
      <c r="J24" s="15">
        <f>ROUNDDOWN(D24*I24, 0)</f>
        <v>0</v>
      </c>
      <c r="K24" s="15">
        <f t="shared" si="36"/>
        <v>0</v>
      </c>
      <c r="L24" s="15">
        <f t="shared" si="36"/>
        <v>0</v>
      </c>
      <c r="M24" s="9"/>
      <c r="O24" t="str">
        <f>"01"</f>
        <v>01</v>
      </c>
      <c r="P24" s="1" t="s">
        <v>76</v>
      </c>
      <c r="Q24">
        <v>1</v>
      </c>
      <c r="R24">
        <f>IF(P24="기계경비", J24, 0)</f>
        <v>0</v>
      </c>
      <c r="S24">
        <f>IF(P24="운반비", L24, 0)</f>
        <v>0</v>
      </c>
      <c r="T24">
        <f>IF(P24="작업부산물", F24, 0)</f>
        <v>0</v>
      </c>
      <c r="U24">
        <f>IF(P24="관급", F24, 0)</f>
        <v>0</v>
      </c>
      <c r="V24">
        <f>IF(P24="외주비", J24, 0)</f>
        <v>0</v>
      </c>
      <c r="W24">
        <f>IF(P24="장비비", J24, 0)</f>
        <v>0</v>
      </c>
      <c r="X24">
        <f>IF(P24="폐기물처리비", L24, 0)</f>
        <v>0</v>
      </c>
      <c r="Y24">
        <f>IF(P24="가설비", J24, 0)</f>
        <v>0</v>
      </c>
      <c r="Z24">
        <f>IF(P24="잡비제외분", F24, 0)</f>
        <v>0</v>
      </c>
      <c r="AA24">
        <f>IF(P24="사급자재대", L24, 0)</f>
        <v>0</v>
      </c>
      <c r="AB24">
        <f>IF(P24="관급자재대", L24, 0)</f>
        <v>0</v>
      </c>
      <c r="AC24">
        <f>IF(P24="관급자 관급 자재대", L24, 0)</f>
        <v>0</v>
      </c>
      <c r="AD24">
        <f>IF(P24="사용자항목2", L24, 0)</f>
        <v>0</v>
      </c>
      <c r="AE24">
        <f>IF(P24="안전관리비", L24, 0)</f>
        <v>0</v>
      </c>
      <c r="AF24">
        <f>IF(P24="품질관리비", L24, 0)</f>
        <v>0</v>
      </c>
      <c r="AG24">
        <f>IF(P24="작업부산물(철거해체)", L24, 0)</f>
        <v>0</v>
      </c>
      <c r="AH24">
        <f>IF(P24="사용자항목6", L24, 0)</f>
        <v>0</v>
      </c>
      <c r="AI24">
        <f>IF(P24="사용자항목7", L24, 0)</f>
        <v>0</v>
      </c>
      <c r="AJ24">
        <f>IF(P24="사용자항목8", L24, 0)</f>
        <v>0</v>
      </c>
      <c r="AK24">
        <f>IF(P24="사용자항목9", L24, 0)</f>
        <v>0</v>
      </c>
      <c r="AL24">
        <f>IF(P24="사용자항목10", L24, 0)</f>
        <v>0</v>
      </c>
      <c r="AM24">
        <f>IF(P24="사용자항목11", L24, 0)</f>
        <v>0</v>
      </c>
      <c r="AN24">
        <f>IF(P24="사용자항목12", L24, 0)</f>
        <v>0</v>
      </c>
      <c r="AO24">
        <f>IF(P24="사용자항목13", L24, 0)</f>
        <v>0</v>
      </c>
      <c r="AP24">
        <f>IF(P24="사용자항목14", L24, 0)</f>
        <v>0</v>
      </c>
      <c r="AQ24">
        <f>IF(P24="사용자항목15", L24, 0)</f>
        <v>0</v>
      </c>
      <c r="AR24">
        <f>IF(P24="사용자항목16", L24, 0)</f>
        <v>0</v>
      </c>
      <c r="AS24">
        <f>IF(P24="사용자항목17", L24, 0)</f>
        <v>0</v>
      </c>
      <c r="AT24">
        <f>IF(P24="사용자항목18", L24, 0)</f>
        <v>0</v>
      </c>
      <c r="AU24">
        <f>IF(P24="사용자항목19", L24, 0)</f>
        <v>0</v>
      </c>
    </row>
    <row r="25" spans="1:51" ht="23.1" customHeight="1" x14ac:dyDescent="0.3">
      <c r="A25" s="6" t="s">
        <v>83</v>
      </c>
      <c r="B25" s="6" t="s">
        <v>84</v>
      </c>
      <c r="C25" s="8" t="s">
        <v>85</v>
      </c>
      <c r="D25" s="15">
        <v>0.64</v>
      </c>
      <c r="E25" s="15"/>
      <c r="F25" s="15">
        <f>ROUNDDOWN(D25*E25, 0)</f>
        <v>0</v>
      </c>
      <c r="G25" s="15"/>
      <c r="H25" s="15">
        <f>ROUNDDOWN(D25*G25, 0)</f>
        <v>0</v>
      </c>
      <c r="I25" s="15"/>
      <c r="J25" s="15">
        <f>ROUNDDOWN(D25*I25, 0)</f>
        <v>0</v>
      </c>
      <c r="K25" s="15">
        <f t="shared" si="36"/>
        <v>0</v>
      </c>
      <c r="L25" s="15">
        <f t="shared" si="36"/>
        <v>0</v>
      </c>
      <c r="M25" s="17" t="s">
        <v>82</v>
      </c>
      <c r="O25" t="str">
        <f>""</f>
        <v/>
      </c>
      <c r="P25" s="1" t="s">
        <v>76</v>
      </c>
      <c r="Q25">
        <v>1</v>
      </c>
      <c r="R25">
        <f>IF(P25="기계경비", J25, 0)</f>
        <v>0</v>
      </c>
      <c r="S25">
        <f>IF(P25="운반비", L25, 0)</f>
        <v>0</v>
      </c>
      <c r="T25">
        <f>IF(P25="작업부산물", F25, 0)</f>
        <v>0</v>
      </c>
      <c r="U25">
        <f>IF(P25="관급", F25, 0)</f>
        <v>0</v>
      </c>
      <c r="V25">
        <f>IF(P25="외주비", J25, 0)</f>
        <v>0</v>
      </c>
      <c r="W25">
        <f>IF(P25="장비비", J25, 0)</f>
        <v>0</v>
      </c>
      <c r="X25">
        <f>IF(P25="폐기물처리비", L25, 0)</f>
        <v>0</v>
      </c>
      <c r="Y25">
        <f>IF(P25="가설비", J25, 0)</f>
        <v>0</v>
      </c>
      <c r="Z25">
        <f>IF(P25="잡비제외분", F25, 0)</f>
        <v>0</v>
      </c>
      <c r="AA25">
        <f>IF(P25="사급자재대", L25, 0)</f>
        <v>0</v>
      </c>
      <c r="AB25">
        <f>IF(P25="관급자재대", L25, 0)</f>
        <v>0</v>
      </c>
      <c r="AC25">
        <f>IF(P25="관급자 관급 자재대", L25, 0)</f>
        <v>0</v>
      </c>
      <c r="AD25">
        <f>IF(P25="사용자항목2", L25, 0)</f>
        <v>0</v>
      </c>
      <c r="AE25">
        <f>IF(P25="안전관리비", L25, 0)</f>
        <v>0</v>
      </c>
      <c r="AF25">
        <f>IF(P25="품질관리비", L25, 0)</f>
        <v>0</v>
      </c>
      <c r="AG25">
        <f>IF(P25="작업부산물(철거해체)", L25, 0)</f>
        <v>0</v>
      </c>
      <c r="AH25">
        <f>IF(P25="사용자항목6", L25, 0)</f>
        <v>0</v>
      </c>
      <c r="AI25">
        <f>IF(P25="사용자항목7", L25, 0)</f>
        <v>0</v>
      </c>
      <c r="AJ25">
        <f>IF(P25="사용자항목8", L25, 0)</f>
        <v>0</v>
      </c>
      <c r="AK25">
        <f>IF(P25="사용자항목9", L25, 0)</f>
        <v>0</v>
      </c>
      <c r="AL25">
        <f>IF(P25="사용자항목10", L25, 0)</f>
        <v>0</v>
      </c>
      <c r="AM25">
        <f>IF(P25="사용자항목11", L25, 0)</f>
        <v>0</v>
      </c>
      <c r="AN25">
        <f>IF(P25="사용자항목12", L25, 0)</f>
        <v>0</v>
      </c>
      <c r="AO25">
        <f>IF(P25="사용자항목13", L25, 0)</f>
        <v>0</v>
      </c>
      <c r="AP25">
        <f>IF(P25="사용자항목14", L25, 0)</f>
        <v>0</v>
      </c>
      <c r="AQ25">
        <f>IF(P25="사용자항목15", L25, 0)</f>
        <v>0</v>
      </c>
      <c r="AR25">
        <f>IF(P25="사용자항목16", L25, 0)</f>
        <v>0</v>
      </c>
      <c r="AS25">
        <f>IF(P25="사용자항목17", L25, 0)</f>
        <v>0</v>
      </c>
      <c r="AT25">
        <f>IF(P25="사용자항목18", L25, 0)</f>
        <v>0</v>
      </c>
      <c r="AU25">
        <f>IF(P25="사용자항목19", L25, 0)</f>
        <v>0</v>
      </c>
    </row>
    <row r="26" spans="1:51" ht="23.1" customHeight="1" x14ac:dyDescent="0.3">
      <c r="A26" s="6" t="s">
        <v>138</v>
      </c>
      <c r="B26" s="6" t="s">
        <v>139</v>
      </c>
      <c r="C26" s="8" t="s">
        <v>85</v>
      </c>
      <c r="D26" s="15">
        <v>0.64</v>
      </c>
      <c r="E26" s="15"/>
      <c r="F26" s="15">
        <f>ROUNDDOWN(D26*E26, 0)</f>
        <v>0</v>
      </c>
      <c r="G26" s="15"/>
      <c r="H26" s="15">
        <f>ROUNDDOWN(D26*G26, 0)</f>
        <v>0</v>
      </c>
      <c r="I26" s="15"/>
      <c r="J26" s="15">
        <f>ROUNDDOWN(D26*I26, 0)</f>
        <v>0</v>
      </c>
      <c r="K26" s="15">
        <f t="shared" si="36"/>
        <v>0</v>
      </c>
      <c r="L26" s="15">
        <f t="shared" si="36"/>
        <v>0</v>
      </c>
      <c r="M26" s="17" t="s">
        <v>137</v>
      </c>
      <c r="O26" t="str">
        <f>""</f>
        <v/>
      </c>
      <c r="P26" s="1" t="s">
        <v>76</v>
      </c>
      <c r="Q26">
        <v>1</v>
      </c>
      <c r="R26">
        <f>IF(P26="기계경비", J26, 0)</f>
        <v>0</v>
      </c>
      <c r="S26">
        <f>IF(P26="운반비", L26, 0)</f>
        <v>0</v>
      </c>
      <c r="T26">
        <f>IF(P26="작업부산물", F26, 0)</f>
        <v>0</v>
      </c>
      <c r="U26">
        <f>IF(P26="관급", F26, 0)</f>
        <v>0</v>
      </c>
      <c r="V26">
        <f>IF(P26="외주비", J26, 0)</f>
        <v>0</v>
      </c>
      <c r="W26">
        <f>IF(P26="장비비", J26, 0)</f>
        <v>0</v>
      </c>
      <c r="X26">
        <f>IF(P26="폐기물처리비", L26, 0)</f>
        <v>0</v>
      </c>
      <c r="Y26">
        <f>IF(P26="가설비", J26, 0)</f>
        <v>0</v>
      </c>
      <c r="Z26">
        <f>IF(P26="잡비제외분", F26, 0)</f>
        <v>0</v>
      </c>
      <c r="AA26">
        <f>IF(P26="사급자재대", L26, 0)</f>
        <v>0</v>
      </c>
      <c r="AB26">
        <f>IF(P26="관급자재대", L26, 0)</f>
        <v>0</v>
      </c>
      <c r="AC26">
        <f>IF(P26="관급자 관급 자재대", L26, 0)</f>
        <v>0</v>
      </c>
      <c r="AD26">
        <f>IF(P26="사용자항목2", L26, 0)</f>
        <v>0</v>
      </c>
      <c r="AE26">
        <f>IF(P26="안전관리비", L26, 0)</f>
        <v>0</v>
      </c>
      <c r="AF26">
        <f>IF(P26="품질관리비", L26, 0)</f>
        <v>0</v>
      </c>
      <c r="AG26">
        <f>IF(P26="작업부산물(철거해체)", L26, 0)</f>
        <v>0</v>
      </c>
      <c r="AH26">
        <f>IF(P26="사용자항목6", L26, 0)</f>
        <v>0</v>
      </c>
      <c r="AI26">
        <f>IF(P26="사용자항목7", L26, 0)</f>
        <v>0</v>
      </c>
      <c r="AJ26">
        <f>IF(P26="사용자항목8", L26, 0)</f>
        <v>0</v>
      </c>
      <c r="AK26">
        <f>IF(P26="사용자항목9", L26, 0)</f>
        <v>0</v>
      </c>
      <c r="AL26">
        <f>IF(P26="사용자항목10", L26, 0)</f>
        <v>0</v>
      </c>
      <c r="AM26">
        <f>IF(P26="사용자항목11", L26, 0)</f>
        <v>0</v>
      </c>
      <c r="AN26">
        <f>IF(P26="사용자항목12", L26, 0)</f>
        <v>0</v>
      </c>
      <c r="AO26">
        <f>IF(P26="사용자항목13", L26, 0)</f>
        <v>0</v>
      </c>
      <c r="AP26">
        <f>IF(P26="사용자항목14", L26, 0)</f>
        <v>0</v>
      </c>
      <c r="AQ26">
        <f>IF(P26="사용자항목15", L26, 0)</f>
        <v>0</v>
      </c>
      <c r="AR26">
        <f>IF(P26="사용자항목16", L26, 0)</f>
        <v>0</v>
      </c>
      <c r="AS26">
        <f>IF(P26="사용자항목17", L26, 0)</f>
        <v>0</v>
      </c>
      <c r="AT26">
        <f>IF(P26="사용자항목18", L26, 0)</f>
        <v>0</v>
      </c>
      <c r="AU26">
        <f>IF(P26="사용자항목19", L26, 0)</f>
        <v>0</v>
      </c>
      <c r="AY26" s="1" t="s">
        <v>140</v>
      </c>
    </row>
    <row r="27" spans="1:51" ht="23.1" customHeight="1" x14ac:dyDescent="0.3">
      <c r="A27" s="7"/>
      <c r="B27" s="7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9"/>
    </row>
    <row r="28" spans="1:51" ht="23.1" customHeight="1" x14ac:dyDescent="0.3">
      <c r="A28" s="7"/>
      <c r="B28" s="7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9"/>
    </row>
    <row r="29" spans="1:51" ht="23.1" customHeight="1" x14ac:dyDescent="0.3">
      <c r="A29" s="7"/>
      <c r="B29" s="7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9"/>
    </row>
    <row r="30" spans="1:51" ht="23.1" customHeight="1" x14ac:dyDescent="0.3">
      <c r="A30" s="7"/>
      <c r="B30" s="7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9"/>
    </row>
    <row r="31" spans="1:51" ht="23.1" customHeight="1" x14ac:dyDescent="0.3">
      <c r="A31" s="7"/>
      <c r="B31" s="7"/>
      <c r="C31" s="14"/>
      <c r="D31" s="15"/>
      <c r="E31" s="15"/>
      <c r="F31" s="15"/>
      <c r="G31" s="15"/>
      <c r="H31" s="15"/>
      <c r="I31" s="15"/>
      <c r="J31" s="15"/>
      <c r="K31" s="15"/>
      <c r="L31" s="15"/>
      <c r="M31" s="9"/>
    </row>
    <row r="32" spans="1:51" ht="23.1" customHeight="1" x14ac:dyDescent="0.3">
      <c r="A32" s="7"/>
      <c r="B32" s="7"/>
      <c r="C32" s="14"/>
      <c r="D32" s="15"/>
      <c r="E32" s="15"/>
      <c r="F32" s="15"/>
      <c r="G32" s="15"/>
      <c r="H32" s="15"/>
      <c r="I32" s="15"/>
      <c r="J32" s="15"/>
      <c r="K32" s="15"/>
      <c r="L32" s="15"/>
      <c r="M32" s="9"/>
    </row>
    <row r="33" spans="1:51" ht="23.1" customHeight="1" x14ac:dyDescent="0.3">
      <c r="A33" s="7"/>
      <c r="B33" s="7"/>
      <c r="C33" s="14"/>
      <c r="D33" s="15"/>
      <c r="E33" s="15"/>
      <c r="F33" s="15"/>
      <c r="G33" s="15"/>
      <c r="H33" s="15"/>
      <c r="I33" s="15"/>
      <c r="J33" s="15"/>
      <c r="K33" s="15"/>
      <c r="L33" s="15"/>
      <c r="M33" s="9"/>
    </row>
    <row r="34" spans="1:51" ht="23.1" customHeight="1" x14ac:dyDescent="0.3">
      <c r="A34" s="7"/>
      <c r="B34" s="7"/>
      <c r="C34" s="14"/>
      <c r="D34" s="15"/>
      <c r="E34" s="15"/>
      <c r="F34" s="15"/>
      <c r="G34" s="15"/>
      <c r="H34" s="15"/>
      <c r="I34" s="15"/>
      <c r="J34" s="15"/>
      <c r="K34" s="15"/>
      <c r="L34" s="15"/>
      <c r="M34" s="9"/>
    </row>
    <row r="35" spans="1:51" ht="23.1" customHeight="1" x14ac:dyDescent="0.3">
      <c r="A35" s="7"/>
      <c r="B35" s="7"/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9"/>
    </row>
    <row r="36" spans="1:51" ht="23.1" customHeight="1" x14ac:dyDescent="0.3">
      <c r="A36" s="10" t="s">
        <v>78</v>
      </c>
      <c r="B36" s="11"/>
      <c r="C36" s="12"/>
      <c r="D36" s="16"/>
      <c r="E36" s="16"/>
      <c r="F36" s="16">
        <f>ROUNDDOWN(SUMIF(Q22:Q35, "1", F22:F35), 0)</f>
        <v>0</v>
      </c>
      <c r="G36" s="16"/>
      <c r="H36" s="16">
        <f>ROUNDDOWN(SUMIF(Q22:Q35, "1", H22:H35), 0)</f>
        <v>0</v>
      </c>
      <c r="I36" s="16"/>
      <c r="J36" s="16">
        <f>ROUNDDOWN(SUMIF(Q22:Q35, "1", J22:J35), 0)</f>
        <v>0</v>
      </c>
      <c r="K36" s="16"/>
      <c r="L36" s="16">
        <f>F36+H36+J36</f>
        <v>0</v>
      </c>
      <c r="M36" s="13"/>
      <c r="R36">
        <f t="shared" ref="R36:AY36" si="37">ROUNDDOWN(SUM(R22:R26), 0)</f>
        <v>0</v>
      </c>
      <c r="S36">
        <f t="shared" si="37"/>
        <v>0</v>
      </c>
      <c r="T36">
        <f t="shared" si="37"/>
        <v>0</v>
      </c>
      <c r="U36">
        <f t="shared" si="37"/>
        <v>0</v>
      </c>
      <c r="V36">
        <f t="shared" si="37"/>
        <v>0</v>
      </c>
      <c r="W36">
        <f t="shared" si="37"/>
        <v>0</v>
      </c>
      <c r="X36">
        <f t="shared" si="37"/>
        <v>0</v>
      </c>
      <c r="Y36">
        <f t="shared" si="37"/>
        <v>0</v>
      </c>
      <c r="Z36">
        <f t="shared" si="37"/>
        <v>0</v>
      </c>
      <c r="AA36">
        <f t="shared" si="37"/>
        <v>0</v>
      </c>
      <c r="AB36">
        <f t="shared" si="37"/>
        <v>0</v>
      </c>
      <c r="AC36">
        <f t="shared" si="37"/>
        <v>0</v>
      </c>
      <c r="AD36">
        <f t="shared" si="37"/>
        <v>0</v>
      </c>
      <c r="AE36">
        <f t="shared" si="37"/>
        <v>0</v>
      </c>
      <c r="AF36">
        <f t="shared" si="37"/>
        <v>0</v>
      </c>
      <c r="AG36">
        <f t="shared" si="37"/>
        <v>0</v>
      </c>
      <c r="AH36">
        <f t="shared" si="37"/>
        <v>0</v>
      </c>
      <c r="AI36">
        <f t="shared" si="37"/>
        <v>0</v>
      </c>
      <c r="AJ36">
        <f t="shared" si="37"/>
        <v>0</v>
      </c>
      <c r="AK36">
        <f t="shared" si="37"/>
        <v>0</v>
      </c>
      <c r="AL36">
        <f t="shared" si="37"/>
        <v>0</v>
      </c>
      <c r="AM36">
        <f t="shared" si="37"/>
        <v>0</v>
      </c>
      <c r="AN36">
        <f t="shared" si="37"/>
        <v>0</v>
      </c>
      <c r="AO36">
        <f t="shared" si="37"/>
        <v>0</v>
      </c>
      <c r="AP36">
        <f t="shared" si="37"/>
        <v>0</v>
      </c>
      <c r="AQ36">
        <f t="shared" si="37"/>
        <v>0</v>
      </c>
      <c r="AR36">
        <f t="shared" si="37"/>
        <v>0</v>
      </c>
      <c r="AS36">
        <f t="shared" si="37"/>
        <v>0</v>
      </c>
      <c r="AT36">
        <f t="shared" si="37"/>
        <v>0</v>
      </c>
      <c r="AU36">
        <f t="shared" si="37"/>
        <v>0</v>
      </c>
      <c r="AV36">
        <f t="shared" si="37"/>
        <v>0</v>
      </c>
      <c r="AW36">
        <f t="shared" si="37"/>
        <v>0</v>
      </c>
      <c r="AX36">
        <f t="shared" si="37"/>
        <v>0</v>
      </c>
      <c r="AY36">
        <f t="shared" si="37"/>
        <v>0</v>
      </c>
    </row>
    <row r="37" spans="1:51" ht="23.1" customHeight="1" x14ac:dyDescent="0.3">
      <c r="A37" s="53" t="s">
        <v>332</v>
      </c>
      <c r="B37" s="54"/>
      <c r="C37" s="54"/>
      <c r="D37" s="55"/>
      <c r="E37" s="55"/>
      <c r="F37" s="55"/>
      <c r="G37" s="55"/>
      <c r="H37" s="55"/>
      <c r="I37" s="55"/>
      <c r="J37" s="55"/>
      <c r="K37" s="55"/>
      <c r="L37" s="55"/>
      <c r="M37" s="54"/>
    </row>
    <row r="38" spans="1:51" ht="23.1" customHeight="1" x14ac:dyDescent="0.3">
      <c r="A38" s="6" t="s">
        <v>20</v>
      </c>
      <c r="B38" s="6" t="s">
        <v>21</v>
      </c>
      <c r="C38" s="8" t="s">
        <v>22</v>
      </c>
      <c r="D38" s="15">
        <v>0.17</v>
      </c>
      <c r="E38" s="15"/>
      <c r="F38" s="15">
        <f t="shared" ref="F38:F46" si="38">ROUNDDOWN(D38*E38, 0)</f>
        <v>0</v>
      </c>
      <c r="G38" s="15"/>
      <c r="H38" s="15">
        <f t="shared" ref="H38:H46" si="39">ROUNDDOWN(D38*G38, 0)</f>
        <v>0</v>
      </c>
      <c r="I38" s="15"/>
      <c r="J38" s="15">
        <f t="shared" ref="J38:J46" si="40">ROUNDDOWN(D38*I38, 0)</f>
        <v>0</v>
      </c>
      <c r="K38" s="15">
        <f t="shared" ref="K38:K46" si="41">E38+G38+I38</f>
        <v>0</v>
      </c>
      <c r="L38" s="15">
        <f t="shared" ref="L38:L46" si="42">F38+H38+J38</f>
        <v>0</v>
      </c>
      <c r="M38" s="9"/>
      <c r="O38" t="str">
        <f>"01"</f>
        <v>01</v>
      </c>
      <c r="P38" s="1" t="s">
        <v>76</v>
      </c>
      <c r="Q38">
        <v>1</v>
      </c>
      <c r="R38">
        <f t="shared" ref="R38:R46" si="43">IF(P38="기계경비", J38, 0)</f>
        <v>0</v>
      </c>
      <c r="S38">
        <f t="shared" ref="S38:S46" si="44">IF(P38="운반비", L38, 0)</f>
        <v>0</v>
      </c>
      <c r="T38">
        <f t="shared" ref="T38:T46" si="45">IF(P38="작업부산물", F38, 0)</f>
        <v>0</v>
      </c>
      <c r="U38">
        <f t="shared" ref="U38:U46" si="46">IF(P38="관급", F38, 0)</f>
        <v>0</v>
      </c>
      <c r="V38">
        <f t="shared" ref="V38:V46" si="47">IF(P38="외주비", J38, 0)</f>
        <v>0</v>
      </c>
      <c r="W38">
        <f t="shared" ref="W38:W46" si="48">IF(P38="장비비", J38, 0)</f>
        <v>0</v>
      </c>
      <c r="X38">
        <f t="shared" ref="X38:X46" si="49">IF(P38="폐기물처리비", L38, 0)</f>
        <v>0</v>
      </c>
      <c r="Y38">
        <f t="shared" ref="Y38:Y46" si="50">IF(P38="가설비", J38, 0)</f>
        <v>0</v>
      </c>
      <c r="Z38">
        <f t="shared" ref="Z38:Z46" si="51">IF(P38="잡비제외분", F38, 0)</f>
        <v>0</v>
      </c>
      <c r="AA38">
        <f t="shared" ref="AA38:AA46" si="52">IF(P38="사급자재대", L38, 0)</f>
        <v>0</v>
      </c>
      <c r="AB38">
        <f t="shared" ref="AB38:AB46" si="53">IF(P38="관급자재대", L38, 0)</f>
        <v>0</v>
      </c>
      <c r="AC38">
        <f t="shared" ref="AC38:AC46" si="54">IF(P38="관급자 관급 자재대", L38, 0)</f>
        <v>0</v>
      </c>
      <c r="AD38">
        <f t="shared" ref="AD38:AD46" si="55">IF(P38="사용자항목2", L38, 0)</f>
        <v>0</v>
      </c>
      <c r="AE38">
        <f t="shared" ref="AE38:AE46" si="56">IF(P38="안전관리비", L38, 0)</f>
        <v>0</v>
      </c>
      <c r="AF38">
        <f t="shared" ref="AF38:AF46" si="57">IF(P38="품질관리비", L38, 0)</f>
        <v>0</v>
      </c>
      <c r="AG38">
        <f t="shared" ref="AG38:AG46" si="58">IF(P38="작업부산물(철거해체)", L38, 0)</f>
        <v>0</v>
      </c>
      <c r="AH38">
        <f t="shared" ref="AH38:AH46" si="59">IF(P38="사용자항목6", L38, 0)</f>
        <v>0</v>
      </c>
      <c r="AI38">
        <f t="shared" ref="AI38:AI46" si="60">IF(P38="사용자항목7", L38, 0)</f>
        <v>0</v>
      </c>
      <c r="AJ38">
        <f t="shared" ref="AJ38:AJ46" si="61">IF(P38="사용자항목8", L38, 0)</f>
        <v>0</v>
      </c>
      <c r="AK38">
        <f t="shared" ref="AK38:AK46" si="62">IF(P38="사용자항목9", L38, 0)</f>
        <v>0</v>
      </c>
      <c r="AL38">
        <f t="shared" ref="AL38:AL46" si="63">IF(P38="사용자항목10", L38, 0)</f>
        <v>0</v>
      </c>
      <c r="AM38">
        <f t="shared" ref="AM38:AM46" si="64">IF(P38="사용자항목11", L38, 0)</f>
        <v>0</v>
      </c>
      <c r="AN38">
        <f t="shared" ref="AN38:AN46" si="65">IF(P38="사용자항목12", L38, 0)</f>
        <v>0</v>
      </c>
      <c r="AO38">
        <f t="shared" ref="AO38:AO46" si="66">IF(P38="사용자항목13", L38, 0)</f>
        <v>0</v>
      </c>
      <c r="AP38">
        <f t="shared" ref="AP38:AP46" si="67">IF(P38="사용자항목14", L38, 0)</f>
        <v>0</v>
      </c>
      <c r="AQ38">
        <f t="shared" ref="AQ38:AQ46" si="68">IF(P38="사용자항목15", L38, 0)</f>
        <v>0</v>
      </c>
      <c r="AR38">
        <f t="shared" ref="AR38:AR46" si="69">IF(P38="사용자항목16", L38, 0)</f>
        <v>0</v>
      </c>
      <c r="AS38">
        <f t="shared" ref="AS38:AS46" si="70">IF(P38="사용자항목17", L38, 0)</f>
        <v>0</v>
      </c>
      <c r="AT38">
        <f t="shared" ref="AT38:AT46" si="71">IF(P38="사용자항목18", L38, 0)</f>
        <v>0</v>
      </c>
      <c r="AU38">
        <f t="shared" ref="AU38:AU46" si="72">IF(P38="사용자항목19", L38, 0)</f>
        <v>0</v>
      </c>
    </row>
    <row r="39" spans="1:51" ht="23.1" customHeight="1" x14ac:dyDescent="0.3">
      <c r="A39" s="6" t="s">
        <v>142</v>
      </c>
      <c r="B39" s="6" t="s">
        <v>143</v>
      </c>
      <c r="C39" s="8" t="s">
        <v>85</v>
      </c>
      <c r="D39" s="15">
        <v>0.16</v>
      </c>
      <c r="E39" s="15"/>
      <c r="F39" s="15">
        <f t="shared" si="38"/>
        <v>0</v>
      </c>
      <c r="G39" s="15"/>
      <c r="H39" s="15">
        <f t="shared" si="39"/>
        <v>0</v>
      </c>
      <c r="I39" s="15"/>
      <c r="J39" s="15">
        <f t="shared" si="40"/>
        <v>0</v>
      </c>
      <c r="K39" s="15">
        <f t="shared" si="41"/>
        <v>0</v>
      </c>
      <c r="L39" s="15">
        <f t="shared" si="42"/>
        <v>0</v>
      </c>
      <c r="M39" s="17" t="s">
        <v>141</v>
      </c>
      <c r="O39" t="str">
        <f>""</f>
        <v/>
      </c>
      <c r="P39" s="1" t="s">
        <v>76</v>
      </c>
      <c r="Q39">
        <v>1</v>
      </c>
      <c r="R39">
        <f t="shared" si="43"/>
        <v>0</v>
      </c>
      <c r="S39">
        <f t="shared" si="44"/>
        <v>0</v>
      </c>
      <c r="T39">
        <f t="shared" si="45"/>
        <v>0</v>
      </c>
      <c r="U39">
        <f t="shared" si="46"/>
        <v>0</v>
      </c>
      <c r="V39">
        <f t="shared" si="47"/>
        <v>0</v>
      </c>
      <c r="W39">
        <f t="shared" si="48"/>
        <v>0</v>
      </c>
      <c r="X39">
        <f t="shared" si="49"/>
        <v>0</v>
      </c>
      <c r="Y39">
        <f t="shared" si="50"/>
        <v>0</v>
      </c>
      <c r="Z39">
        <f t="shared" si="51"/>
        <v>0</v>
      </c>
      <c r="AA39">
        <f t="shared" si="52"/>
        <v>0</v>
      </c>
      <c r="AB39">
        <f t="shared" si="53"/>
        <v>0</v>
      </c>
      <c r="AC39">
        <f t="shared" si="54"/>
        <v>0</v>
      </c>
      <c r="AD39">
        <f t="shared" si="55"/>
        <v>0</v>
      </c>
      <c r="AE39">
        <f t="shared" si="56"/>
        <v>0</v>
      </c>
      <c r="AF39">
        <f t="shared" si="57"/>
        <v>0</v>
      </c>
      <c r="AG39">
        <f t="shared" si="58"/>
        <v>0</v>
      </c>
      <c r="AH39">
        <f t="shared" si="59"/>
        <v>0</v>
      </c>
      <c r="AI39">
        <f t="shared" si="60"/>
        <v>0</v>
      </c>
      <c r="AJ39">
        <f t="shared" si="61"/>
        <v>0</v>
      </c>
      <c r="AK39">
        <f t="shared" si="62"/>
        <v>0</v>
      </c>
      <c r="AL39">
        <f t="shared" si="63"/>
        <v>0</v>
      </c>
      <c r="AM39">
        <f t="shared" si="64"/>
        <v>0</v>
      </c>
      <c r="AN39">
        <f t="shared" si="65"/>
        <v>0</v>
      </c>
      <c r="AO39">
        <f t="shared" si="66"/>
        <v>0</v>
      </c>
      <c r="AP39">
        <f t="shared" si="67"/>
        <v>0</v>
      </c>
      <c r="AQ39">
        <f t="shared" si="68"/>
        <v>0</v>
      </c>
      <c r="AR39">
        <f t="shared" si="69"/>
        <v>0</v>
      </c>
      <c r="AS39">
        <f t="shared" si="70"/>
        <v>0</v>
      </c>
      <c r="AT39">
        <f t="shared" si="71"/>
        <v>0</v>
      </c>
      <c r="AU39">
        <f t="shared" si="72"/>
        <v>0</v>
      </c>
    </row>
    <row r="40" spans="1:51" ht="23.1" customHeight="1" x14ac:dyDescent="0.3">
      <c r="A40" s="6" t="s">
        <v>20</v>
      </c>
      <c r="B40" s="6" t="s">
        <v>23</v>
      </c>
      <c r="C40" s="8" t="s">
        <v>22</v>
      </c>
      <c r="D40" s="15">
        <v>1.34</v>
      </c>
      <c r="E40" s="15"/>
      <c r="F40" s="15">
        <f t="shared" si="38"/>
        <v>0</v>
      </c>
      <c r="G40" s="15"/>
      <c r="H40" s="15">
        <f t="shared" si="39"/>
        <v>0</v>
      </c>
      <c r="I40" s="15"/>
      <c r="J40" s="15">
        <f t="shared" si="40"/>
        <v>0</v>
      </c>
      <c r="K40" s="15">
        <f t="shared" si="41"/>
        <v>0</v>
      </c>
      <c r="L40" s="15">
        <f t="shared" si="42"/>
        <v>0</v>
      </c>
      <c r="M40" s="9"/>
      <c r="O40" t="str">
        <f>"01"</f>
        <v>01</v>
      </c>
      <c r="P40" s="1" t="s">
        <v>76</v>
      </c>
      <c r="Q40">
        <v>1</v>
      </c>
      <c r="R40">
        <f t="shared" si="43"/>
        <v>0</v>
      </c>
      <c r="S40">
        <f t="shared" si="44"/>
        <v>0</v>
      </c>
      <c r="T40">
        <f t="shared" si="45"/>
        <v>0</v>
      </c>
      <c r="U40">
        <f t="shared" si="46"/>
        <v>0</v>
      </c>
      <c r="V40">
        <f t="shared" si="47"/>
        <v>0</v>
      </c>
      <c r="W40">
        <f t="shared" si="48"/>
        <v>0</v>
      </c>
      <c r="X40">
        <f t="shared" si="49"/>
        <v>0</v>
      </c>
      <c r="Y40">
        <f t="shared" si="50"/>
        <v>0</v>
      </c>
      <c r="Z40">
        <f t="shared" si="51"/>
        <v>0</v>
      </c>
      <c r="AA40">
        <f t="shared" si="52"/>
        <v>0</v>
      </c>
      <c r="AB40">
        <f t="shared" si="53"/>
        <v>0</v>
      </c>
      <c r="AC40">
        <f t="shared" si="54"/>
        <v>0</v>
      </c>
      <c r="AD40">
        <f t="shared" si="55"/>
        <v>0</v>
      </c>
      <c r="AE40">
        <f t="shared" si="56"/>
        <v>0</v>
      </c>
      <c r="AF40">
        <f t="shared" si="57"/>
        <v>0</v>
      </c>
      <c r="AG40">
        <f t="shared" si="58"/>
        <v>0</v>
      </c>
      <c r="AH40">
        <f t="shared" si="59"/>
        <v>0</v>
      </c>
      <c r="AI40">
        <f t="shared" si="60"/>
        <v>0</v>
      </c>
      <c r="AJ40">
        <f t="shared" si="61"/>
        <v>0</v>
      </c>
      <c r="AK40">
        <f t="shared" si="62"/>
        <v>0</v>
      </c>
      <c r="AL40">
        <f t="shared" si="63"/>
        <v>0</v>
      </c>
      <c r="AM40">
        <f t="shared" si="64"/>
        <v>0</v>
      </c>
      <c r="AN40">
        <f t="shared" si="65"/>
        <v>0</v>
      </c>
      <c r="AO40">
        <f t="shared" si="66"/>
        <v>0</v>
      </c>
      <c r="AP40">
        <f t="shared" si="67"/>
        <v>0</v>
      </c>
      <c r="AQ40">
        <f t="shared" si="68"/>
        <v>0</v>
      </c>
      <c r="AR40">
        <f t="shared" si="69"/>
        <v>0</v>
      </c>
      <c r="AS40">
        <f t="shared" si="70"/>
        <v>0</v>
      </c>
      <c r="AT40">
        <f t="shared" si="71"/>
        <v>0</v>
      </c>
      <c r="AU40">
        <f t="shared" si="72"/>
        <v>0</v>
      </c>
    </row>
    <row r="41" spans="1:51" ht="23.1" customHeight="1" x14ac:dyDescent="0.3">
      <c r="A41" s="6" t="s">
        <v>142</v>
      </c>
      <c r="B41" s="6" t="s">
        <v>145</v>
      </c>
      <c r="C41" s="8" t="s">
        <v>85</v>
      </c>
      <c r="D41" s="15">
        <v>1.27</v>
      </c>
      <c r="E41" s="15"/>
      <c r="F41" s="15">
        <f t="shared" si="38"/>
        <v>0</v>
      </c>
      <c r="G41" s="15"/>
      <c r="H41" s="15">
        <f t="shared" si="39"/>
        <v>0</v>
      </c>
      <c r="I41" s="15"/>
      <c r="J41" s="15">
        <f t="shared" si="40"/>
        <v>0</v>
      </c>
      <c r="K41" s="15">
        <f t="shared" si="41"/>
        <v>0</v>
      </c>
      <c r="L41" s="15">
        <f t="shared" si="42"/>
        <v>0</v>
      </c>
      <c r="M41" s="17" t="s">
        <v>144</v>
      </c>
      <c r="O41" t="str">
        <f>""</f>
        <v/>
      </c>
      <c r="P41" s="1" t="s">
        <v>76</v>
      </c>
      <c r="Q41">
        <v>1</v>
      </c>
      <c r="R41">
        <f t="shared" si="43"/>
        <v>0</v>
      </c>
      <c r="S41">
        <f t="shared" si="44"/>
        <v>0</v>
      </c>
      <c r="T41">
        <f t="shared" si="45"/>
        <v>0</v>
      </c>
      <c r="U41">
        <f t="shared" si="46"/>
        <v>0</v>
      </c>
      <c r="V41">
        <f t="shared" si="47"/>
        <v>0</v>
      </c>
      <c r="W41">
        <f t="shared" si="48"/>
        <v>0</v>
      </c>
      <c r="X41">
        <f t="shared" si="49"/>
        <v>0</v>
      </c>
      <c r="Y41">
        <f t="shared" si="50"/>
        <v>0</v>
      </c>
      <c r="Z41">
        <f t="shared" si="51"/>
        <v>0</v>
      </c>
      <c r="AA41">
        <f t="shared" si="52"/>
        <v>0</v>
      </c>
      <c r="AB41">
        <f t="shared" si="53"/>
        <v>0</v>
      </c>
      <c r="AC41">
        <f t="shared" si="54"/>
        <v>0</v>
      </c>
      <c r="AD41">
        <f t="shared" si="55"/>
        <v>0</v>
      </c>
      <c r="AE41">
        <f t="shared" si="56"/>
        <v>0</v>
      </c>
      <c r="AF41">
        <f t="shared" si="57"/>
        <v>0</v>
      </c>
      <c r="AG41">
        <f t="shared" si="58"/>
        <v>0</v>
      </c>
      <c r="AH41">
        <f t="shared" si="59"/>
        <v>0</v>
      </c>
      <c r="AI41">
        <f t="shared" si="60"/>
        <v>0</v>
      </c>
      <c r="AJ41">
        <f t="shared" si="61"/>
        <v>0</v>
      </c>
      <c r="AK41">
        <f t="shared" si="62"/>
        <v>0</v>
      </c>
      <c r="AL41">
        <f t="shared" si="63"/>
        <v>0</v>
      </c>
      <c r="AM41">
        <f t="shared" si="64"/>
        <v>0</v>
      </c>
      <c r="AN41">
        <f t="shared" si="65"/>
        <v>0</v>
      </c>
      <c r="AO41">
        <f t="shared" si="66"/>
        <v>0</v>
      </c>
      <c r="AP41">
        <f t="shared" si="67"/>
        <v>0</v>
      </c>
      <c r="AQ41">
        <f t="shared" si="68"/>
        <v>0</v>
      </c>
      <c r="AR41">
        <f t="shared" si="69"/>
        <v>0</v>
      </c>
      <c r="AS41">
        <f t="shared" si="70"/>
        <v>0</v>
      </c>
      <c r="AT41">
        <f t="shared" si="71"/>
        <v>0</v>
      </c>
      <c r="AU41">
        <f t="shared" si="72"/>
        <v>0</v>
      </c>
    </row>
    <row r="42" spans="1:51" ht="23.1" customHeight="1" x14ac:dyDescent="0.3">
      <c r="A42" s="6" t="s">
        <v>44</v>
      </c>
      <c r="B42" s="6" t="s">
        <v>45</v>
      </c>
      <c r="C42" s="8" t="s">
        <v>38</v>
      </c>
      <c r="D42" s="15">
        <v>0.46439999999999998</v>
      </c>
      <c r="E42" s="15"/>
      <c r="F42" s="15">
        <f t="shared" si="38"/>
        <v>0</v>
      </c>
      <c r="G42" s="15"/>
      <c r="H42" s="15">
        <f t="shared" si="39"/>
        <v>0</v>
      </c>
      <c r="I42" s="15"/>
      <c r="J42" s="15">
        <f t="shared" si="40"/>
        <v>0</v>
      </c>
      <c r="K42" s="15">
        <f t="shared" si="41"/>
        <v>0</v>
      </c>
      <c r="L42" s="15">
        <f t="shared" si="42"/>
        <v>0</v>
      </c>
      <c r="M42" s="17" t="s">
        <v>46</v>
      </c>
      <c r="O42" t="str">
        <f>"01"</f>
        <v>01</v>
      </c>
      <c r="P42" s="1" t="s">
        <v>76</v>
      </c>
      <c r="Q42">
        <v>1</v>
      </c>
      <c r="R42">
        <f t="shared" si="43"/>
        <v>0</v>
      </c>
      <c r="S42">
        <f t="shared" si="44"/>
        <v>0</v>
      </c>
      <c r="T42">
        <f t="shared" si="45"/>
        <v>0</v>
      </c>
      <c r="U42">
        <f t="shared" si="46"/>
        <v>0</v>
      </c>
      <c r="V42">
        <f t="shared" si="47"/>
        <v>0</v>
      </c>
      <c r="W42">
        <f t="shared" si="48"/>
        <v>0</v>
      </c>
      <c r="X42">
        <f t="shared" si="49"/>
        <v>0</v>
      </c>
      <c r="Y42">
        <f t="shared" si="50"/>
        <v>0</v>
      </c>
      <c r="Z42">
        <f t="shared" si="51"/>
        <v>0</v>
      </c>
      <c r="AA42">
        <f t="shared" si="52"/>
        <v>0</v>
      </c>
      <c r="AB42">
        <f t="shared" si="53"/>
        <v>0</v>
      </c>
      <c r="AC42">
        <f t="shared" si="54"/>
        <v>0</v>
      </c>
      <c r="AD42">
        <f t="shared" si="55"/>
        <v>0</v>
      </c>
      <c r="AE42">
        <f t="shared" si="56"/>
        <v>0</v>
      </c>
      <c r="AF42">
        <f t="shared" si="57"/>
        <v>0</v>
      </c>
      <c r="AG42">
        <f t="shared" si="58"/>
        <v>0</v>
      </c>
      <c r="AH42">
        <f t="shared" si="59"/>
        <v>0</v>
      </c>
      <c r="AI42">
        <f t="shared" si="60"/>
        <v>0</v>
      </c>
      <c r="AJ42">
        <f t="shared" si="61"/>
        <v>0</v>
      </c>
      <c r="AK42">
        <f t="shared" si="62"/>
        <v>0</v>
      </c>
      <c r="AL42">
        <f t="shared" si="63"/>
        <v>0</v>
      </c>
      <c r="AM42">
        <f t="shared" si="64"/>
        <v>0</v>
      </c>
      <c r="AN42">
        <f t="shared" si="65"/>
        <v>0</v>
      </c>
      <c r="AO42">
        <f t="shared" si="66"/>
        <v>0</v>
      </c>
      <c r="AP42">
        <f t="shared" si="67"/>
        <v>0</v>
      </c>
      <c r="AQ42">
        <f t="shared" si="68"/>
        <v>0</v>
      </c>
      <c r="AR42">
        <f t="shared" si="69"/>
        <v>0</v>
      </c>
      <c r="AS42">
        <f t="shared" si="70"/>
        <v>0</v>
      </c>
      <c r="AT42">
        <f t="shared" si="71"/>
        <v>0</v>
      </c>
      <c r="AU42">
        <f t="shared" si="72"/>
        <v>0</v>
      </c>
    </row>
    <row r="43" spans="1:51" ht="23.1" customHeight="1" x14ac:dyDescent="0.3">
      <c r="A43" s="6" t="s">
        <v>147</v>
      </c>
      <c r="B43" s="6" t="s">
        <v>95</v>
      </c>
      <c r="C43" s="8" t="s">
        <v>56</v>
      </c>
      <c r="D43" s="15">
        <v>0.43</v>
      </c>
      <c r="E43" s="15"/>
      <c r="F43" s="15">
        <f t="shared" si="38"/>
        <v>0</v>
      </c>
      <c r="G43" s="15"/>
      <c r="H43" s="15">
        <f t="shared" si="39"/>
        <v>0</v>
      </c>
      <c r="I43" s="15"/>
      <c r="J43" s="15">
        <f t="shared" si="40"/>
        <v>0</v>
      </c>
      <c r="K43" s="15">
        <f t="shared" si="41"/>
        <v>0</v>
      </c>
      <c r="L43" s="15">
        <f t="shared" si="42"/>
        <v>0</v>
      </c>
      <c r="M43" s="17" t="s">
        <v>146</v>
      </c>
      <c r="O43" t="str">
        <f>""</f>
        <v/>
      </c>
      <c r="P43" s="1" t="s">
        <v>76</v>
      </c>
      <c r="Q43">
        <v>1</v>
      </c>
      <c r="R43">
        <f t="shared" si="43"/>
        <v>0</v>
      </c>
      <c r="S43">
        <f t="shared" si="44"/>
        <v>0</v>
      </c>
      <c r="T43">
        <f t="shared" si="45"/>
        <v>0</v>
      </c>
      <c r="U43">
        <f t="shared" si="46"/>
        <v>0</v>
      </c>
      <c r="V43">
        <f t="shared" si="47"/>
        <v>0</v>
      </c>
      <c r="W43">
        <f t="shared" si="48"/>
        <v>0</v>
      </c>
      <c r="X43">
        <f t="shared" si="49"/>
        <v>0</v>
      </c>
      <c r="Y43">
        <f t="shared" si="50"/>
        <v>0</v>
      </c>
      <c r="Z43">
        <f t="shared" si="51"/>
        <v>0</v>
      </c>
      <c r="AA43">
        <f t="shared" si="52"/>
        <v>0</v>
      </c>
      <c r="AB43">
        <f t="shared" si="53"/>
        <v>0</v>
      </c>
      <c r="AC43">
        <f t="shared" si="54"/>
        <v>0</v>
      </c>
      <c r="AD43">
        <f t="shared" si="55"/>
        <v>0</v>
      </c>
      <c r="AE43">
        <f t="shared" si="56"/>
        <v>0</v>
      </c>
      <c r="AF43">
        <f t="shared" si="57"/>
        <v>0</v>
      </c>
      <c r="AG43">
        <f t="shared" si="58"/>
        <v>0</v>
      </c>
      <c r="AH43">
        <f t="shared" si="59"/>
        <v>0</v>
      </c>
      <c r="AI43">
        <f t="shared" si="60"/>
        <v>0</v>
      </c>
      <c r="AJ43">
        <f t="shared" si="61"/>
        <v>0</v>
      </c>
      <c r="AK43">
        <f t="shared" si="62"/>
        <v>0</v>
      </c>
      <c r="AL43">
        <f t="shared" si="63"/>
        <v>0</v>
      </c>
      <c r="AM43">
        <f t="shared" si="64"/>
        <v>0</v>
      </c>
      <c r="AN43">
        <f t="shared" si="65"/>
        <v>0</v>
      </c>
      <c r="AO43">
        <f t="shared" si="66"/>
        <v>0</v>
      </c>
      <c r="AP43">
        <f t="shared" si="67"/>
        <v>0</v>
      </c>
      <c r="AQ43">
        <f t="shared" si="68"/>
        <v>0</v>
      </c>
      <c r="AR43">
        <f t="shared" si="69"/>
        <v>0</v>
      </c>
      <c r="AS43">
        <f t="shared" si="70"/>
        <v>0</v>
      </c>
      <c r="AT43">
        <f t="shared" si="71"/>
        <v>0</v>
      </c>
      <c r="AU43">
        <f t="shared" si="72"/>
        <v>0</v>
      </c>
    </row>
    <row r="44" spans="1:51" ht="23.1" customHeight="1" x14ac:dyDescent="0.3">
      <c r="A44" s="6" t="s">
        <v>149</v>
      </c>
      <c r="B44" s="6" t="s">
        <v>150</v>
      </c>
      <c r="C44" s="8" t="s">
        <v>31</v>
      </c>
      <c r="D44" s="15">
        <v>3.44</v>
      </c>
      <c r="E44" s="15"/>
      <c r="F44" s="15">
        <f t="shared" si="38"/>
        <v>0</v>
      </c>
      <c r="G44" s="15"/>
      <c r="H44" s="15">
        <f t="shared" si="39"/>
        <v>0</v>
      </c>
      <c r="I44" s="15"/>
      <c r="J44" s="15">
        <f t="shared" si="40"/>
        <v>0</v>
      </c>
      <c r="K44" s="15">
        <f t="shared" si="41"/>
        <v>0</v>
      </c>
      <c r="L44" s="15">
        <f t="shared" si="42"/>
        <v>0</v>
      </c>
      <c r="M44" s="17" t="s">
        <v>148</v>
      </c>
      <c r="O44" t="str">
        <f>""</f>
        <v/>
      </c>
      <c r="P44" s="1" t="s">
        <v>76</v>
      </c>
      <c r="Q44">
        <v>1</v>
      </c>
      <c r="R44">
        <f t="shared" si="43"/>
        <v>0</v>
      </c>
      <c r="S44">
        <f t="shared" si="44"/>
        <v>0</v>
      </c>
      <c r="T44">
        <f t="shared" si="45"/>
        <v>0</v>
      </c>
      <c r="U44">
        <f t="shared" si="46"/>
        <v>0</v>
      </c>
      <c r="V44">
        <f t="shared" si="47"/>
        <v>0</v>
      </c>
      <c r="W44">
        <f t="shared" si="48"/>
        <v>0</v>
      </c>
      <c r="X44">
        <f t="shared" si="49"/>
        <v>0</v>
      </c>
      <c r="Y44">
        <f t="shared" si="50"/>
        <v>0</v>
      </c>
      <c r="Z44">
        <f t="shared" si="51"/>
        <v>0</v>
      </c>
      <c r="AA44">
        <f t="shared" si="52"/>
        <v>0</v>
      </c>
      <c r="AB44">
        <f t="shared" si="53"/>
        <v>0</v>
      </c>
      <c r="AC44">
        <f t="shared" si="54"/>
        <v>0</v>
      </c>
      <c r="AD44">
        <f t="shared" si="55"/>
        <v>0</v>
      </c>
      <c r="AE44">
        <f t="shared" si="56"/>
        <v>0</v>
      </c>
      <c r="AF44">
        <f t="shared" si="57"/>
        <v>0</v>
      </c>
      <c r="AG44">
        <f t="shared" si="58"/>
        <v>0</v>
      </c>
      <c r="AH44">
        <f t="shared" si="59"/>
        <v>0</v>
      </c>
      <c r="AI44">
        <f t="shared" si="60"/>
        <v>0</v>
      </c>
      <c r="AJ44">
        <f t="shared" si="61"/>
        <v>0</v>
      </c>
      <c r="AK44">
        <f t="shared" si="62"/>
        <v>0</v>
      </c>
      <c r="AL44">
        <f t="shared" si="63"/>
        <v>0</v>
      </c>
      <c r="AM44">
        <f t="shared" si="64"/>
        <v>0</v>
      </c>
      <c r="AN44">
        <f t="shared" si="65"/>
        <v>0</v>
      </c>
      <c r="AO44">
        <f t="shared" si="66"/>
        <v>0</v>
      </c>
      <c r="AP44">
        <f t="shared" si="67"/>
        <v>0</v>
      </c>
      <c r="AQ44">
        <f t="shared" si="68"/>
        <v>0</v>
      </c>
      <c r="AR44">
        <f t="shared" si="69"/>
        <v>0</v>
      </c>
      <c r="AS44">
        <f t="shared" si="70"/>
        <v>0</v>
      </c>
      <c r="AT44">
        <f t="shared" si="71"/>
        <v>0</v>
      </c>
      <c r="AU44">
        <f t="shared" si="72"/>
        <v>0</v>
      </c>
      <c r="AY44" s="1" t="s">
        <v>151</v>
      </c>
    </row>
    <row r="45" spans="1:51" ht="23.1" customHeight="1" x14ac:dyDescent="0.3">
      <c r="A45" s="6" t="s">
        <v>153</v>
      </c>
      <c r="B45" s="6" t="s">
        <v>154</v>
      </c>
      <c r="C45" s="8" t="s">
        <v>31</v>
      </c>
      <c r="D45" s="15">
        <v>3.44</v>
      </c>
      <c r="E45" s="15"/>
      <c r="F45" s="15">
        <f t="shared" si="38"/>
        <v>0</v>
      </c>
      <c r="G45" s="15"/>
      <c r="H45" s="15">
        <f t="shared" si="39"/>
        <v>0</v>
      </c>
      <c r="I45" s="15"/>
      <c r="J45" s="15">
        <f t="shared" si="40"/>
        <v>0</v>
      </c>
      <c r="K45" s="15">
        <f t="shared" si="41"/>
        <v>0</v>
      </c>
      <c r="L45" s="15">
        <f t="shared" si="42"/>
        <v>0</v>
      </c>
      <c r="M45" s="17" t="s">
        <v>152</v>
      </c>
      <c r="O45" t="str">
        <f>""</f>
        <v/>
      </c>
      <c r="P45" s="1" t="s">
        <v>76</v>
      </c>
      <c r="Q45">
        <v>1</v>
      </c>
      <c r="R45">
        <f t="shared" si="43"/>
        <v>0</v>
      </c>
      <c r="S45">
        <f t="shared" si="44"/>
        <v>0</v>
      </c>
      <c r="T45">
        <f t="shared" si="45"/>
        <v>0</v>
      </c>
      <c r="U45">
        <f t="shared" si="46"/>
        <v>0</v>
      </c>
      <c r="V45">
        <f t="shared" si="47"/>
        <v>0</v>
      </c>
      <c r="W45">
        <f t="shared" si="48"/>
        <v>0</v>
      </c>
      <c r="X45">
        <f t="shared" si="49"/>
        <v>0</v>
      </c>
      <c r="Y45">
        <f t="shared" si="50"/>
        <v>0</v>
      </c>
      <c r="Z45">
        <f t="shared" si="51"/>
        <v>0</v>
      </c>
      <c r="AA45">
        <f t="shared" si="52"/>
        <v>0</v>
      </c>
      <c r="AB45">
        <f t="shared" si="53"/>
        <v>0</v>
      </c>
      <c r="AC45">
        <f t="shared" si="54"/>
        <v>0</v>
      </c>
      <c r="AD45">
        <f t="shared" si="55"/>
        <v>0</v>
      </c>
      <c r="AE45">
        <f t="shared" si="56"/>
        <v>0</v>
      </c>
      <c r="AF45">
        <f t="shared" si="57"/>
        <v>0</v>
      </c>
      <c r="AG45">
        <f t="shared" si="58"/>
        <v>0</v>
      </c>
      <c r="AH45">
        <f t="shared" si="59"/>
        <v>0</v>
      </c>
      <c r="AI45">
        <f t="shared" si="60"/>
        <v>0</v>
      </c>
      <c r="AJ45">
        <f t="shared" si="61"/>
        <v>0</v>
      </c>
      <c r="AK45">
        <f t="shared" si="62"/>
        <v>0</v>
      </c>
      <c r="AL45">
        <f t="shared" si="63"/>
        <v>0</v>
      </c>
      <c r="AM45">
        <f t="shared" si="64"/>
        <v>0</v>
      </c>
      <c r="AN45">
        <f t="shared" si="65"/>
        <v>0</v>
      </c>
      <c r="AO45">
        <f t="shared" si="66"/>
        <v>0</v>
      </c>
      <c r="AP45">
        <f t="shared" si="67"/>
        <v>0</v>
      </c>
      <c r="AQ45">
        <f t="shared" si="68"/>
        <v>0</v>
      </c>
      <c r="AR45">
        <f t="shared" si="69"/>
        <v>0</v>
      </c>
      <c r="AS45">
        <f t="shared" si="70"/>
        <v>0</v>
      </c>
      <c r="AT45">
        <f t="shared" si="71"/>
        <v>0</v>
      </c>
      <c r="AU45">
        <f t="shared" si="72"/>
        <v>0</v>
      </c>
      <c r="AY45" s="1" t="s">
        <v>155</v>
      </c>
    </row>
    <row r="46" spans="1:51" ht="23.1" customHeight="1" x14ac:dyDescent="0.3">
      <c r="A46" s="6" t="s">
        <v>157</v>
      </c>
      <c r="B46" s="6" t="s">
        <v>158</v>
      </c>
      <c r="C46" s="8" t="s">
        <v>94</v>
      </c>
      <c r="D46" s="15">
        <v>43</v>
      </c>
      <c r="E46" s="15"/>
      <c r="F46" s="15">
        <f t="shared" si="38"/>
        <v>0</v>
      </c>
      <c r="G46" s="15"/>
      <c r="H46" s="15">
        <f t="shared" si="39"/>
        <v>0</v>
      </c>
      <c r="I46" s="15"/>
      <c r="J46" s="15">
        <f t="shared" si="40"/>
        <v>0</v>
      </c>
      <c r="K46" s="15">
        <f t="shared" si="41"/>
        <v>0</v>
      </c>
      <c r="L46" s="15">
        <f t="shared" si="42"/>
        <v>0</v>
      </c>
      <c r="M46" s="17" t="s">
        <v>156</v>
      </c>
      <c r="O46" t="str">
        <f>""</f>
        <v/>
      </c>
      <c r="P46" s="1" t="s">
        <v>76</v>
      </c>
      <c r="Q46">
        <v>1</v>
      </c>
      <c r="R46">
        <f t="shared" si="43"/>
        <v>0</v>
      </c>
      <c r="S46">
        <f t="shared" si="44"/>
        <v>0</v>
      </c>
      <c r="T46">
        <f t="shared" si="45"/>
        <v>0</v>
      </c>
      <c r="U46">
        <f t="shared" si="46"/>
        <v>0</v>
      </c>
      <c r="V46">
        <f t="shared" si="47"/>
        <v>0</v>
      </c>
      <c r="W46">
        <f t="shared" si="48"/>
        <v>0</v>
      </c>
      <c r="X46">
        <f t="shared" si="49"/>
        <v>0</v>
      </c>
      <c r="Y46">
        <f t="shared" si="50"/>
        <v>0</v>
      </c>
      <c r="Z46">
        <f t="shared" si="51"/>
        <v>0</v>
      </c>
      <c r="AA46">
        <f t="shared" si="52"/>
        <v>0</v>
      </c>
      <c r="AB46">
        <f t="shared" si="53"/>
        <v>0</v>
      </c>
      <c r="AC46">
        <f t="shared" si="54"/>
        <v>0</v>
      </c>
      <c r="AD46">
        <f t="shared" si="55"/>
        <v>0</v>
      </c>
      <c r="AE46">
        <f t="shared" si="56"/>
        <v>0</v>
      </c>
      <c r="AF46">
        <f t="shared" si="57"/>
        <v>0</v>
      </c>
      <c r="AG46">
        <f t="shared" si="58"/>
        <v>0</v>
      </c>
      <c r="AH46">
        <f t="shared" si="59"/>
        <v>0</v>
      </c>
      <c r="AI46">
        <f t="shared" si="60"/>
        <v>0</v>
      </c>
      <c r="AJ46">
        <f t="shared" si="61"/>
        <v>0</v>
      </c>
      <c r="AK46">
        <f t="shared" si="62"/>
        <v>0</v>
      </c>
      <c r="AL46">
        <f t="shared" si="63"/>
        <v>0</v>
      </c>
      <c r="AM46">
        <f t="shared" si="64"/>
        <v>0</v>
      </c>
      <c r="AN46">
        <f t="shared" si="65"/>
        <v>0</v>
      </c>
      <c r="AO46">
        <f t="shared" si="66"/>
        <v>0</v>
      </c>
      <c r="AP46">
        <f t="shared" si="67"/>
        <v>0</v>
      </c>
      <c r="AQ46">
        <f t="shared" si="68"/>
        <v>0</v>
      </c>
      <c r="AR46">
        <f t="shared" si="69"/>
        <v>0</v>
      </c>
      <c r="AS46">
        <f t="shared" si="70"/>
        <v>0</v>
      </c>
      <c r="AT46">
        <f t="shared" si="71"/>
        <v>0</v>
      </c>
      <c r="AU46">
        <f t="shared" si="72"/>
        <v>0</v>
      </c>
    </row>
    <row r="47" spans="1:51" ht="23.1" customHeight="1" x14ac:dyDescent="0.3">
      <c r="A47" s="7"/>
      <c r="B47" s="7"/>
      <c r="C47" s="14"/>
      <c r="D47" s="15"/>
      <c r="E47" s="15"/>
      <c r="F47" s="15"/>
      <c r="G47" s="15"/>
      <c r="H47" s="15"/>
      <c r="I47" s="15"/>
      <c r="J47" s="15"/>
      <c r="K47" s="15"/>
      <c r="L47" s="15"/>
      <c r="M47" s="9"/>
    </row>
    <row r="48" spans="1:51" ht="23.1" customHeight="1" x14ac:dyDescent="0.3">
      <c r="A48" s="7"/>
      <c r="B48" s="7"/>
      <c r="C48" s="14"/>
      <c r="D48" s="15"/>
      <c r="E48" s="15"/>
      <c r="F48" s="15"/>
      <c r="G48" s="15"/>
      <c r="H48" s="15"/>
      <c r="I48" s="15"/>
      <c r="J48" s="15"/>
      <c r="K48" s="15"/>
      <c r="L48" s="15"/>
      <c r="M48" s="9"/>
    </row>
    <row r="49" spans="1:51" ht="23.1" customHeight="1" x14ac:dyDescent="0.3">
      <c r="A49" s="7"/>
      <c r="B49" s="7"/>
      <c r="C49" s="14"/>
      <c r="D49" s="15"/>
      <c r="E49" s="15"/>
      <c r="F49" s="15"/>
      <c r="G49" s="15"/>
      <c r="H49" s="15"/>
      <c r="I49" s="15"/>
      <c r="J49" s="15"/>
      <c r="K49" s="15"/>
      <c r="L49" s="15"/>
      <c r="M49" s="9"/>
    </row>
    <row r="50" spans="1:51" ht="23.1" customHeight="1" x14ac:dyDescent="0.3">
      <c r="A50" s="7"/>
      <c r="B50" s="7"/>
      <c r="C50" s="14"/>
      <c r="D50" s="15"/>
      <c r="E50" s="15"/>
      <c r="F50" s="15"/>
      <c r="G50" s="15"/>
      <c r="H50" s="15"/>
      <c r="I50" s="15"/>
      <c r="J50" s="15"/>
      <c r="K50" s="15"/>
      <c r="L50" s="15"/>
      <c r="M50" s="9"/>
    </row>
    <row r="51" spans="1:51" ht="23.1" customHeight="1" x14ac:dyDescent="0.3">
      <c r="A51" s="7"/>
      <c r="B51" s="7"/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9"/>
    </row>
    <row r="52" spans="1:51" ht="23.1" customHeight="1" x14ac:dyDescent="0.3">
      <c r="A52" s="10" t="s">
        <v>78</v>
      </c>
      <c r="B52" s="11"/>
      <c r="C52" s="12"/>
      <c r="D52" s="16"/>
      <c r="E52" s="16"/>
      <c r="F52" s="16">
        <f>ROUNDDOWN(SUMIF(Q38:Q51, "1", F38:F51), 0)</f>
        <v>0</v>
      </c>
      <c r="G52" s="16"/>
      <c r="H52" s="16">
        <f>ROUNDDOWN(SUMIF(Q38:Q51, "1", H38:H51), 0)</f>
        <v>0</v>
      </c>
      <c r="I52" s="16"/>
      <c r="J52" s="16">
        <f>ROUNDDOWN(SUMIF(Q38:Q51, "1", J38:J51), 0)</f>
        <v>0</v>
      </c>
      <c r="K52" s="16"/>
      <c r="L52" s="16">
        <f>F52+H52+J52</f>
        <v>0</v>
      </c>
      <c r="M52" s="13"/>
      <c r="R52">
        <f t="shared" ref="R52:AY52" si="73">ROUNDDOWN(SUM(R38:R46), 0)</f>
        <v>0</v>
      </c>
      <c r="S52">
        <f t="shared" si="73"/>
        <v>0</v>
      </c>
      <c r="T52">
        <f t="shared" si="73"/>
        <v>0</v>
      </c>
      <c r="U52">
        <f t="shared" si="73"/>
        <v>0</v>
      </c>
      <c r="V52">
        <f t="shared" si="73"/>
        <v>0</v>
      </c>
      <c r="W52">
        <f t="shared" si="73"/>
        <v>0</v>
      </c>
      <c r="X52">
        <f t="shared" si="73"/>
        <v>0</v>
      </c>
      <c r="Y52">
        <f t="shared" si="73"/>
        <v>0</v>
      </c>
      <c r="Z52">
        <f t="shared" si="73"/>
        <v>0</v>
      </c>
      <c r="AA52">
        <f t="shared" si="73"/>
        <v>0</v>
      </c>
      <c r="AB52">
        <f t="shared" si="73"/>
        <v>0</v>
      </c>
      <c r="AC52">
        <f t="shared" si="73"/>
        <v>0</v>
      </c>
      <c r="AD52">
        <f t="shared" si="73"/>
        <v>0</v>
      </c>
      <c r="AE52">
        <f t="shared" si="73"/>
        <v>0</v>
      </c>
      <c r="AF52">
        <f t="shared" si="73"/>
        <v>0</v>
      </c>
      <c r="AG52">
        <f t="shared" si="73"/>
        <v>0</v>
      </c>
      <c r="AH52">
        <f t="shared" si="73"/>
        <v>0</v>
      </c>
      <c r="AI52">
        <f t="shared" si="73"/>
        <v>0</v>
      </c>
      <c r="AJ52">
        <f t="shared" si="73"/>
        <v>0</v>
      </c>
      <c r="AK52">
        <f t="shared" si="73"/>
        <v>0</v>
      </c>
      <c r="AL52">
        <f t="shared" si="73"/>
        <v>0</v>
      </c>
      <c r="AM52">
        <f t="shared" si="73"/>
        <v>0</v>
      </c>
      <c r="AN52">
        <f t="shared" si="73"/>
        <v>0</v>
      </c>
      <c r="AO52">
        <f t="shared" si="73"/>
        <v>0</v>
      </c>
      <c r="AP52">
        <f t="shared" si="73"/>
        <v>0</v>
      </c>
      <c r="AQ52">
        <f t="shared" si="73"/>
        <v>0</v>
      </c>
      <c r="AR52">
        <f t="shared" si="73"/>
        <v>0</v>
      </c>
      <c r="AS52">
        <f t="shared" si="73"/>
        <v>0</v>
      </c>
      <c r="AT52">
        <f t="shared" si="73"/>
        <v>0</v>
      </c>
      <c r="AU52">
        <f t="shared" si="73"/>
        <v>0</v>
      </c>
      <c r="AV52">
        <f t="shared" si="73"/>
        <v>0</v>
      </c>
      <c r="AW52">
        <f t="shared" si="73"/>
        <v>0</v>
      </c>
      <c r="AX52">
        <f t="shared" si="73"/>
        <v>0</v>
      </c>
      <c r="AY52">
        <f t="shared" si="73"/>
        <v>0</v>
      </c>
    </row>
    <row r="53" spans="1:51" ht="23.1" customHeight="1" x14ac:dyDescent="0.3">
      <c r="A53" s="53" t="s">
        <v>333</v>
      </c>
      <c r="B53" s="54"/>
      <c r="C53" s="54"/>
      <c r="D53" s="55"/>
      <c r="E53" s="55"/>
      <c r="F53" s="55"/>
      <c r="G53" s="55"/>
      <c r="H53" s="55"/>
      <c r="I53" s="55"/>
      <c r="J53" s="55"/>
      <c r="K53" s="55"/>
      <c r="L53" s="55"/>
      <c r="M53" s="54"/>
    </row>
    <row r="54" spans="1:51" ht="23.1" customHeight="1" x14ac:dyDescent="0.3">
      <c r="A54" s="6" t="s">
        <v>160</v>
      </c>
      <c r="B54" s="6" t="s">
        <v>161</v>
      </c>
      <c r="C54" s="8" t="s">
        <v>162</v>
      </c>
      <c r="D54" s="15">
        <v>18.149999999999999</v>
      </c>
      <c r="E54" s="15"/>
      <c r="F54" s="15">
        <f>ROUNDDOWN(D54*E54, 0)</f>
        <v>0</v>
      </c>
      <c r="G54" s="15"/>
      <c r="H54" s="15">
        <f>ROUNDDOWN(D54*G54, 0)</f>
        <v>0</v>
      </c>
      <c r="I54" s="15"/>
      <c r="J54" s="15">
        <f>ROUNDDOWN(D54*I54, 0)</f>
        <v>0</v>
      </c>
      <c r="K54" s="15">
        <f>E54+G54+I54</f>
        <v>0</v>
      </c>
      <c r="L54" s="15">
        <f>F54+H54+J54</f>
        <v>0</v>
      </c>
      <c r="M54" s="17" t="s">
        <v>159</v>
      </c>
      <c r="O54" t="str">
        <f>""</f>
        <v/>
      </c>
      <c r="P54" s="1" t="s">
        <v>76</v>
      </c>
      <c r="Q54">
        <v>1</v>
      </c>
      <c r="R54">
        <f>IF(P54="기계경비", J54, 0)</f>
        <v>0</v>
      </c>
      <c r="S54">
        <f>IF(P54="운반비", L54, 0)</f>
        <v>0</v>
      </c>
      <c r="T54">
        <f>IF(P54="작업부산물", F54, 0)</f>
        <v>0</v>
      </c>
      <c r="U54">
        <f>IF(P54="관급", F54, 0)</f>
        <v>0</v>
      </c>
      <c r="V54">
        <f>IF(P54="외주비", J54, 0)</f>
        <v>0</v>
      </c>
      <c r="W54">
        <f>IF(P54="장비비", J54, 0)</f>
        <v>0</v>
      </c>
      <c r="X54">
        <f>IF(P54="폐기물처리비", L54, 0)</f>
        <v>0</v>
      </c>
      <c r="Y54">
        <f>IF(P54="가설비", J54, 0)</f>
        <v>0</v>
      </c>
      <c r="Z54">
        <f>IF(P54="잡비제외분", F54, 0)</f>
        <v>0</v>
      </c>
      <c r="AA54">
        <f>IF(P54="사급자재대", L54, 0)</f>
        <v>0</v>
      </c>
      <c r="AB54">
        <f>IF(P54="관급자재대", L54, 0)</f>
        <v>0</v>
      </c>
      <c r="AC54">
        <f>IF(P54="관급자 관급 자재대", L54, 0)</f>
        <v>0</v>
      </c>
      <c r="AD54">
        <f>IF(P54="사용자항목2", L54, 0)</f>
        <v>0</v>
      </c>
      <c r="AE54">
        <f>IF(P54="안전관리비", L54, 0)</f>
        <v>0</v>
      </c>
      <c r="AF54">
        <f>IF(P54="품질관리비", L54, 0)</f>
        <v>0</v>
      </c>
      <c r="AG54">
        <f>IF(P54="작업부산물(철거해체)", L54, 0)</f>
        <v>0</v>
      </c>
      <c r="AH54">
        <f>IF(P54="사용자항목6", L54, 0)</f>
        <v>0</v>
      </c>
      <c r="AI54">
        <f>IF(P54="사용자항목7", L54, 0)</f>
        <v>0</v>
      </c>
      <c r="AJ54">
        <f>IF(P54="사용자항목8", L54, 0)</f>
        <v>0</v>
      </c>
      <c r="AK54">
        <f>IF(P54="사용자항목9", L54, 0)</f>
        <v>0</v>
      </c>
      <c r="AL54">
        <f>IF(P54="사용자항목10", L54, 0)</f>
        <v>0</v>
      </c>
      <c r="AM54">
        <f>IF(P54="사용자항목11", L54, 0)</f>
        <v>0</v>
      </c>
      <c r="AN54">
        <f>IF(P54="사용자항목12", L54, 0)</f>
        <v>0</v>
      </c>
      <c r="AO54">
        <f>IF(P54="사용자항목13", L54, 0)</f>
        <v>0</v>
      </c>
      <c r="AP54">
        <f>IF(P54="사용자항목14", L54, 0)</f>
        <v>0</v>
      </c>
      <c r="AQ54">
        <f>IF(P54="사용자항목15", L54, 0)</f>
        <v>0</v>
      </c>
      <c r="AR54">
        <f>IF(P54="사용자항목16", L54, 0)</f>
        <v>0</v>
      </c>
      <c r="AS54">
        <f>IF(P54="사용자항목17", L54, 0)</f>
        <v>0</v>
      </c>
      <c r="AT54">
        <f>IF(P54="사용자항목18", L54, 0)</f>
        <v>0</v>
      </c>
      <c r="AU54">
        <f>IF(P54="사용자항목19", L54, 0)</f>
        <v>0</v>
      </c>
    </row>
    <row r="55" spans="1:51" ht="23.1" customHeight="1" x14ac:dyDescent="0.3">
      <c r="A55" s="7"/>
      <c r="B55" s="7"/>
      <c r="C55" s="14"/>
      <c r="D55" s="15"/>
      <c r="E55" s="15"/>
      <c r="F55" s="15"/>
      <c r="G55" s="15"/>
      <c r="H55" s="15"/>
      <c r="I55" s="15"/>
      <c r="J55" s="15"/>
      <c r="K55" s="15"/>
      <c r="L55" s="15"/>
      <c r="M55" s="9"/>
    </row>
    <row r="56" spans="1:51" ht="23.1" customHeight="1" x14ac:dyDescent="0.3">
      <c r="A56" s="7"/>
      <c r="B56" s="7"/>
      <c r="C56" s="14"/>
      <c r="D56" s="15"/>
      <c r="E56" s="15"/>
      <c r="F56" s="15"/>
      <c r="G56" s="15"/>
      <c r="H56" s="15"/>
      <c r="I56" s="15"/>
      <c r="J56" s="15"/>
      <c r="K56" s="15"/>
      <c r="L56" s="15"/>
      <c r="M56" s="9"/>
    </row>
    <row r="57" spans="1:51" ht="23.1" customHeight="1" x14ac:dyDescent="0.3">
      <c r="A57" s="7"/>
      <c r="B57" s="7"/>
      <c r="C57" s="14"/>
      <c r="D57" s="15"/>
      <c r="E57" s="15"/>
      <c r="F57" s="15"/>
      <c r="G57" s="15"/>
      <c r="H57" s="15"/>
      <c r="I57" s="15"/>
      <c r="J57" s="15"/>
      <c r="K57" s="15"/>
      <c r="L57" s="15"/>
      <c r="M57" s="9"/>
    </row>
    <row r="58" spans="1:51" ht="23.1" customHeight="1" x14ac:dyDescent="0.3">
      <c r="A58" s="7"/>
      <c r="B58" s="7"/>
      <c r="C58" s="14"/>
      <c r="D58" s="15"/>
      <c r="E58" s="15"/>
      <c r="F58" s="15"/>
      <c r="G58" s="15"/>
      <c r="H58" s="15"/>
      <c r="I58" s="15"/>
      <c r="J58" s="15"/>
      <c r="K58" s="15"/>
      <c r="L58" s="15"/>
      <c r="M58" s="9"/>
    </row>
    <row r="59" spans="1:51" ht="23.1" customHeight="1" x14ac:dyDescent="0.3">
      <c r="A59" s="7"/>
      <c r="B59" s="7"/>
      <c r="C59" s="14"/>
      <c r="D59" s="15"/>
      <c r="E59" s="15"/>
      <c r="F59" s="15"/>
      <c r="G59" s="15"/>
      <c r="H59" s="15"/>
      <c r="I59" s="15"/>
      <c r="J59" s="15"/>
      <c r="K59" s="15"/>
      <c r="L59" s="15"/>
      <c r="M59" s="9"/>
    </row>
    <row r="60" spans="1:51" ht="23.1" customHeight="1" x14ac:dyDescent="0.3">
      <c r="A60" s="7"/>
      <c r="B60" s="7"/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9"/>
    </row>
    <row r="61" spans="1:51" ht="23.1" customHeight="1" x14ac:dyDescent="0.3">
      <c r="A61" s="7"/>
      <c r="B61" s="7"/>
      <c r="C61" s="14"/>
      <c r="D61" s="15"/>
      <c r="E61" s="15"/>
      <c r="F61" s="15"/>
      <c r="G61" s="15"/>
      <c r="H61" s="15"/>
      <c r="I61" s="15"/>
      <c r="J61" s="15"/>
      <c r="K61" s="15"/>
      <c r="L61" s="15"/>
      <c r="M61" s="9"/>
    </row>
    <row r="62" spans="1:51" ht="23.1" customHeight="1" x14ac:dyDescent="0.3">
      <c r="A62" s="7"/>
      <c r="B62" s="7"/>
      <c r="C62" s="14"/>
      <c r="D62" s="15"/>
      <c r="E62" s="15"/>
      <c r="F62" s="15"/>
      <c r="G62" s="15"/>
      <c r="H62" s="15"/>
      <c r="I62" s="15"/>
      <c r="J62" s="15"/>
      <c r="K62" s="15"/>
      <c r="L62" s="15"/>
      <c r="M62" s="9"/>
    </row>
    <row r="63" spans="1:51" ht="23.1" customHeight="1" x14ac:dyDescent="0.3">
      <c r="A63" s="7"/>
      <c r="B63" s="7"/>
      <c r="C63" s="14"/>
      <c r="D63" s="15"/>
      <c r="E63" s="15"/>
      <c r="F63" s="15"/>
      <c r="G63" s="15"/>
      <c r="H63" s="15"/>
      <c r="I63" s="15"/>
      <c r="J63" s="15"/>
      <c r="K63" s="15"/>
      <c r="L63" s="15"/>
      <c r="M63" s="9"/>
    </row>
    <row r="64" spans="1:51" ht="23.1" customHeight="1" x14ac:dyDescent="0.3">
      <c r="A64" s="7"/>
      <c r="B64" s="7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9"/>
    </row>
    <row r="65" spans="1:51" ht="23.1" customHeight="1" x14ac:dyDescent="0.3">
      <c r="A65" s="7"/>
      <c r="B65" s="7"/>
      <c r="C65" s="14"/>
      <c r="D65" s="15"/>
      <c r="E65" s="15"/>
      <c r="F65" s="15"/>
      <c r="G65" s="15"/>
      <c r="H65" s="15"/>
      <c r="I65" s="15"/>
      <c r="J65" s="15"/>
      <c r="K65" s="15"/>
      <c r="L65" s="15"/>
      <c r="M65" s="9"/>
    </row>
    <row r="66" spans="1:51" ht="23.1" customHeight="1" x14ac:dyDescent="0.3">
      <c r="A66" s="7"/>
      <c r="B66" s="7"/>
      <c r="C66" s="14"/>
      <c r="D66" s="15"/>
      <c r="E66" s="15"/>
      <c r="F66" s="15"/>
      <c r="G66" s="15"/>
      <c r="H66" s="15"/>
      <c r="I66" s="15"/>
      <c r="J66" s="15"/>
      <c r="K66" s="15"/>
      <c r="L66" s="15"/>
      <c r="M66" s="9"/>
    </row>
    <row r="67" spans="1:51" ht="23.1" customHeight="1" x14ac:dyDescent="0.3">
      <c r="A67" s="7"/>
      <c r="B67" s="7"/>
      <c r="C67" s="14"/>
      <c r="D67" s="15"/>
      <c r="E67" s="15"/>
      <c r="F67" s="15"/>
      <c r="G67" s="15"/>
      <c r="H67" s="15"/>
      <c r="I67" s="15"/>
      <c r="J67" s="15"/>
      <c r="K67" s="15"/>
      <c r="L67" s="15"/>
      <c r="M67" s="9"/>
    </row>
    <row r="68" spans="1:51" ht="23.1" customHeight="1" x14ac:dyDescent="0.3">
      <c r="A68" s="10" t="s">
        <v>78</v>
      </c>
      <c r="B68" s="11"/>
      <c r="C68" s="12"/>
      <c r="D68" s="16"/>
      <c r="E68" s="16"/>
      <c r="F68" s="16">
        <f>ROUNDDOWN(SUMIF(Q54:Q67, "1", F54:F67), 0)</f>
        <v>0</v>
      </c>
      <c r="G68" s="16"/>
      <c r="H68" s="16">
        <f>ROUNDDOWN(SUMIF(Q54:Q67, "1", H54:H67), 0)</f>
        <v>0</v>
      </c>
      <c r="I68" s="16"/>
      <c r="J68" s="16">
        <f>ROUNDDOWN(SUMIF(Q54:Q67, "1", J54:J67), 0)</f>
        <v>0</v>
      </c>
      <c r="K68" s="16"/>
      <c r="L68" s="16">
        <f>F68+H68+J68</f>
        <v>0</v>
      </c>
      <c r="M68" s="13"/>
      <c r="R68">
        <f t="shared" ref="R68:AY68" si="74">ROUNDDOWN(SUM(R54:R54), 0)</f>
        <v>0</v>
      </c>
      <c r="S68">
        <f t="shared" si="74"/>
        <v>0</v>
      </c>
      <c r="T68">
        <f t="shared" si="74"/>
        <v>0</v>
      </c>
      <c r="U68">
        <f t="shared" si="74"/>
        <v>0</v>
      </c>
      <c r="V68">
        <f t="shared" si="74"/>
        <v>0</v>
      </c>
      <c r="W68">
        <f t="shared" si="74"/>
        <v>0</v>
      </c>
      <c r="X68">
        <f t="shared" si="74"/>
        <v>0</v>
      </c>
      <c r="Y68">
        <f t="shared" si="74"/>
        <v>0</v>
      </c>
      <c r="Z68">
        <f t="shared" si="74"/>
        <v>0</v>
      </c>
      <c r="AA68">
        <f t="shared" si="74"/>
        <v>0</v>
      </c>
      <c r="AB68">
        <f t="shared" si="74"/>
        <v>0</v>
      </c>
      <c r="AC68">
        <f t="shared" si="74"/>
        <v>0</v>
      </c>
      <c r="AD68">
        <f t="shared" si="74"/>
        <v>0</v>
      </c>
      <c r="AE68">
        <f t="shared" si="74"/>
        <v>0</v>
      </c>
      <c r="AF68">
        <f t="shared" si="74"/>
        <v>0</v>
      </c>
      <c r="AG68">
        <f t="shared" si="74"/>
        <v>0</v>
      </c>
      <c r="AH68">
        <f t="shared" si="74"/>
        <v>0</v>
      </c>
      <c r="AI68">
        <f t="shared" si="74"/>
        <v>0</v>
      </c>
      <c r="AJ68">
        <f t="shared" si="74"/>
        <v>0</v>
      </c>
      <c r="AK68">
        <f t="shared" si="74"/>
        <v>0</v>
      </c>
      <c r="AL68">
        <f t="shared" si="74"/>
        <v>0</v>
      </c>
      <c r="AM68">
        <f t="shared" si="74"/>
        <v>0</v>
      </c>
      <c r="AN68">
        <f t="shared" si="74"/>
        <v>0</v>
      </c>
      <c r="AO68">
        <f t="shared" si="74"/>
        <v>0</v>
      </c>
      <c r="AP68">
        <f t="shared" si="74"/>
        <v>0</v>
      </c>
      <c r="AQ68">
        <f t="shared" si="74"/>
        <v>0</v>
      </c>
      <c r="AR68">
        <f t="shared" si="74"/>
        <v>0</v>
      </c>
      <c r="AS68">
        <f t="shared" si="74"/>
        <v>0</v>
      </c>
      <c r="AT68">
        <f t="shared" si="74"/>
        <v>0</v>
      </c>
      <c r="AU68">
        <f t="shared" si="74"/>
        <v>0</v>
      </c>
      <c r="AV68">
        <f t="shared" si="74"/>
        <v>0</v>
      </c>
      <c r="AW68">
        <f t="shared" si="74"/>
        <v>0</v>
      </c>
      <c r="AX68">
        <f t="shared" si="74"/>
        <v>0</v>
      </c>
      <c r="AY68">
        <f t="shared" si="74"/>
        <v>0</v>
      </c>
    </row>
    <row r="69" spans="1:51" ht="23.1" customHeight="1" x14ac:dyDescent="0.3">
      <c r="A69" s="53" t="s">
        <v>334</v>
      </c>
      <c r="B69" s="54"/>
      <c r="C69" s="54"/>
      <c r="D69" s="55"/>
      <c r="E69" s="55"/>
      <c r="F69" s="55"/>
      <c r="G69" s="55"/>
      <c r="H69" s="55"/>
      <c r="I69" s="55"/>
      <c r="J69" s="55"/>
      <c r="K69" s="55"/>
      <c r="L69" s="55"/>
      <c r="M69" s="54"/>
    </row>
    <row r="70" spans="1:51" ht="23.1" customHeight="1" x14ac:dyDescent="0.3">
      <c r="A70" s="6" t="s">
        <v>164</v>
      </c>
      <c r="B70" s="6" t="s">
        <v>165</v>
      </c>
      <c r="C70" s="8" t="s">
        <v>85</v>
      </c>
      <c r="D70" s="15">
        <v>0.21</v>
      </c>
      <c r="E70" s="15"/>
      <c r="F70" s="15">
        <f>ROUNDDOWN(D70*E70, 0)</f>
        <v>0</v>
      </c>
      <c r="G70" s="15"/>
      <c r="H70" s="15">
        <f>ROUNDDOWN(D70*G70, 0)</f>
        <v>0</v>
      </c>
      <c r="I70" s="15"/>
      <c r="J70" s="15">
        <f>ROUNDDOWN(D70*I70, 0)</f>
        <v>0</v>
      </c>
      <c r="K70" s="15">
        <f>E70+G70+I70</f>
        <v>0</v>
      </c>
      <c r="L70" s="15">
        <f>F70+H70+J70</f>
        <v>0</v>
      </c>
      <c r="M70" s="17" t="s">
        <v>163</v>
      </c>
      <c r="O70" t="str">
        <f>""</f>
        <v/>
      </c>
      <c r="P70" s="1" t="s">
        <v>76</v>
      </c>
      <c r="Q70">
        <v>1</v>
      </c>
      <c r="R70">
        <f>IF(P70="기계경비", J70, 0)</f>
        <v>0</v>
      </c>
      <c r="S70">
        <f>IF(P70="운반비", L70, 0)</f>
        <v>0</v>
      </c>
      <c r="T70">
        <f>IF(P70="작업부산물", F70, 0)</f>
        <v>0</v>
      </c>
      <c r="U70">
        <f>IF(P70="관급", F70, 0)</f>
        <v>0</v>
      </c>
      <c r="V70">
        <f>IF(P70="외주비", J70, 0)</f>
        <v>0</v>
      </c>
      <c r="W70">
        <f>IF(P70="장비비", J70, 0)</f>
        <v>0</v>
      </c>
      <c r="X70">
        <f>IF(P70="폐기물처리비", L70, 0)</f>
        <v>0</v>
      </c>
      <c r="Y70">
        <f>IF(P70="가설비", J70, 0)</f>
        <v>0</v>
      </c>
      <c r="Z70">
        <f>IF(P70="잡비제외분", F70, 0)</f>
        <v>0</v>
      </c>
      <c r="AA70">
        <f>IF(P70="사급자재대", L70, 0)</f>
        <v>0</v>
      </c>
      <c r="AB70">
        <f>IF(P70="관급자재대", L70, 0)</f>
        <v>0</v>
      </c>
      <c r="AC70">
        <f>IF(P70="관급자 관급 자재대", L70, 0)</f>
        <v>0</v>
      </c>
      <c r="AD70">
        <f>IF(P70="사용자항목2", L70, 0)</f>
        <v>0</v>
      </c>
      <c r="AE70">
        <f>IF(P70="안전관리비", L70, 0)</f>
        <v>0</v>
      </c>
      <c r="AF70">
        <f>IF(P70="품질관리비", L70, 0)</f>
        <v>0</v>
      </c>
      <c r="AG70">
        <f>IF(P70="작업부산물(철거해체)", L70, 0)</f>
        <v>0</v>
      </c>
      <c r="AH70">
        <f>IF(P70="사용자항목6", L70, 0)</f>
        <v>0</v>
      </c>
      <c r="AI70">
        <f>IF(P70="사용자항목7", L70, 0)</f>
        <v>0</v>
      </c>
      <c r="AJ70">
        <f>IF(P70="사용자항목8", L70, 0)</f>
        <v>0</v>
      </c>
      <c r="AK70">
        <f>IF(P70="사용자항목9", L70, 0)</f>
        <v>0</v>
      </c>
      <c r="AL70">
        <f>IF(P70="사용자항목10", L70, 0)</f>
        <v>0</v>
      </c>
      <c r="AM70">
        <f>IF(P70="사용자항목11", L70, 0)</f>
        <v>0</v>
      </c>
      <c r="AN70">
        <f>IF(P70="사용자항목12", L70, 0)</f>
        <v>0</v>
      </c>
      <c r="AO70">
        <f>IF(P70="사용자항목13", L70, 0)</f>
        <v>0</v>
      </c>
      <c r="AP70">
        <f>IF(P70="사용자항목14", L70, 0)</f>
        <v>0</v>
      </c>
      <c r="AQ70">
        <f>IF(P70="사용자항목15", L70, 0)</f>
        <v>0</v>
      </c>
      <c r="AR70">
        <f>IF(P70="사용자항목16", L70, 0)</f>
        <v>0</v>
      </c>
      <c r="AS70">
        <f>IF(P70="사용자항목17", L70, 0)</f>
        <v>0</v>
      </c>
      <c r="AT70">
        <f>IF(P70="사용자항목18", L70, 0)</f>
        <v>0</v>
      </c>
      <c r="AU70">
        <f>IF(P70="사용자항목19", L70, 0)</f>
        <v>0</v>
      </c>
    </row>
    <row r="71" spans="1:51" ht="23.1" customHeight="1" x14ac:dyDescent="0.3">
      <c r="A71" s="7"/>
      <c r="B71" s="7"/>
      <c r="C71" s="14"/>
      <c r="D71" s="15"/>
      <c r="E71" s="15"/>
      <c r="F71" s="15"/>
      <c r="G71" s="15"/>
      <c r="H71" s="15"/>
      <c r="I71" s="15"/>
      <c r="J71" s="15"/>
      <c r="K71" s="15"/>
      <c r="L71" s="15"/>
      <c r="M71" s="9"/>
    </row>
    <row r="72" spans="1:51" ht="23.1" customHeight="1" x14ac:dyDescent="0.3">
      <c r="A72" s="7"/>
      <c r="B72" s="7"/>
      <c r="C72" s="14"/>
      <c r="D72" s="15"/>
      <c r="E72" s="15"/>
      <c r="F72" s="15"/>
      <c r="G72" s="15"/>
      <c r="H72" s="15"/>
      <c r="I72" s="15"/>
      <c r="J72" s="15"/>
      <c r="K72" s="15"/>
      <c r="L72" s="15"/>
      <c r="M72" s="9"/>
    </row>
    <row r="73" spans="1:51" ht="23.1" customHeight="1" x14ac:dyDescent="0.3">
      <c r="A73" s="7"/>
      <c r="B73" s="7"/>
      <c r="C73" s="14"/>
      <c r="D73" s="15"/>
      <c r="E73" s="15"/>
      <c r="F73" s="15"/>
      <c r="G73" s="15"/>
      <c r="H73" s="15"/>
      <c r="I73" s="15"/>
      <c r="J73" s="15"/>
      <c r="K73" s="15"/>
      <c r="L73" s="15"/>
      <c r="M73" s="9"/>
    </row>
    <row r="74" spans="1:51" ht="23.1" customHeight="1" x14ac:dyDescent="0.3">
      <c r="A74" s="7"/>
      <c r="B74" s="7"/>
      <c r="C74" s="14"/>
      <c r="D74" s="15"/>
      <c r="E74" s="15"/>
      <c r="F74" s="15"/>
      <c r="G74" s="15"/>
      <c r="H74" s="15"/>
      <c r="I74" s="15"/>
      <c r="J74" s="15"/>
      <c r="K74" s="15"/>
      <c r="L74" s="15"/>
      <c r="M74" s="9"/>
    </row>
    <row r="75" spans="1:51" ht="23.1" customHeight="1" x14ac:dyDescent="0.3">
      <c r="A75" s="7"/>
      <c r="B75" s="7"/>
      <c r="C75" s="14"/>
      <c r="D75" s="15"/>
      <c r="E75" s="15"/>
      <c r="F75" s="15"/>
      <c r="G75" s="15"/>
      <c r="H75" s="15"/>
      <c r="I75" s="15"/>
      <c r="J75" s="15"/>
      <c r="K75" s="15"/>
      <c r="L75" s="15"/>
      <c r="M75" s="9"/>
    </row>
    <row r="76" spans="1:51" ht="23.1" customHeight="1" x14ac:dyDescent="0.3">
      <c r="A76" s="7"/>
      <c r="B76" s="7"/>
      <c r="C76" s="14"/>
      <c r="D76" s="15"/>
      <c r="E76" s="15"/>
      <c r="F76" s="15"/>
      <c r="G76" s="15"/>
      <c r="H76" s="15"/>
      <c r="I76" s="15"/>
      <c r="J76" s="15"/>
      <c r="K76" s="15"/>
      <c r="L76" s="15"/>
      <c r="M76" s="9"/>
    </row>
    <row r="77" spans="1:51" ht="23.1" customHeight="1" x14ac:dyDescent="0.3">
      <c r="A77" s="7"/>
      <c r="B77" s="7"/>
      <c r="C77" s="14"/>
      <c r="D77" s="15"/>
      <c r="E77" s="15"/>
      <c r="F77" s="15"/>
      <c r="G77" s="15"/>
      <c r="H77" s="15"/>
      <c r="I77" s="15"/>
      <c r="J77" s="15"/>
      <c r="K77" s="15"/>
      <c r="L77" s="15"/>
      <c r="M77" s="9"/>
    </row>
    <row r="78" spans="1:51" ht="23.1" customHeight="1" x14ac:dyDescent="0.3">
      <c r="A78" s="7"/>
      <c r="B78" s="7"/>
      <c r="C78" s="14"/>
      <c r="D78" s="15"/>
      <c r="E78" s="15"/>
      <c r="F78" s="15"/>
      <c r="G78" s="15"/>
      <c r="H78" s="15"/>
      <c r="I78" s="15"/>
      <c r="J78" s="15"/>
      <c r="K78" s="15"/>
      <c r="L78" s="15"/>
      <c r="M78" s="9"/>
    </row>
    <row r="79" spans="1:51" ht="23.1" customHeight="1" x14ac:dyDescent="0.3">
      <c r="A79" s="7"/>
      <c r="B79" s="7"/>
      <c r="C79" s="14"/>
      <c r="D79" s="15"/>
      <c r="E79" s="15"/>
      <c r="F79" s="15"/>
      <c r="G79" s="15"/>
      <c r="H79" s="15"/>
      <c r="I79" s="15"/>
      <c r="J79" s="15"/>
      <c r="K79" s="15"/>
      <c r="L79" s="15"/>
      <c r="M79" s="9"/>
    </row>
    <row r="80" spans="1:51" ht="23.1" customHeight="1" x14ac:dyDescent="0.3">
      <c r="A80" s="7"/>
      <c r="B80" s="7"/>
      <c r="C80" s="14"/>
      <c r="D80" s="15"/>
      <c r="E80" s="15"/>
      <c r="F80" s="15"/>
      <c r="G80" s="15"/>
      <c r="H80" s="15"/>
      <c r="I80" s="15"/>
      <c r="J80" s="15"/>
      <c r="K80" s="15"/>
      <c r="L80" s="15"/>
      <c r="M80" s="9"/>
    </row>
    <row r="81" spans="1:51" ht="23.1" customHeight="1" x14ac:dyDescent="0.3">
      <c r="A81" s="7"/>
      <c r="B81" s="7"/>
      <c r="C81" s="14"/>
      <c r="D81" s="15"/>
      <c r="E81" s="15"/>
      <c r="F81" s="15"/>
      <c r="G81" s="15"/>
      <c r="H81" s="15"/>
      <c r="I81" s="15"/>
      <c r="J81" s="15"/>
      <c r="K81" s="15"/>
      <c r="L81" s="15"/>
      <c r="M81" s="9"/>
    </row>
    <row r="82" spans="1:51" ht="23.1" customHeight="1" x14ac:dyDescent="0.3">
      <c r="A82" s="7"/>
      <c r="B82" s="7"/>
      <c r="C82" s="14"/>
      <c r="D82" s="15"/>
      <c r="E82" s="15"/>
      <c r="F82" s="15"/>
      <c r="G82" s="15"/>
      <c r="H82" s="15"/>
      <c r="I82" s="15"/>
      <c r="J82" s="15"/>
      <c r="K82" s="15"/>
      <c r="L82" s="15"/>
      <c r="M82" s="9"/>
    </row>
    <row r="83" spans="1:51" ht="23.1" customHeight="1" x14ac:dyDescent="0.3">
      <c r="A83" s="7"/>
      <c r="B83" s="7"/>
      <c r="C83" s="14"/>
      <c r="D83" s="15"/>
      <c r="E83" s="15"/>
      <c r="F83" s="15"/>
      <c r="G83" s="15"/>
      <c r="H83" s="15"/>
      <c r="I83" s="15"/>
      <c r="J83" s="15"/>
      <c r="K83" s="15"/>
      <c r="L83" s="15"/>
      <c r="M83" s="9"/>
    </row>
    <row r="84" spans="1:51" ht="23.1" customHeight="1" x14ac:dyDescent="0.3">
      <c r="A84" s="10" t="s">
        <v>78</v>
      </c>
      <c r="B84" s="11"/>
      <c r="C84" s="12"/>
      <c r="D84" s="16"/>
      <c r="E84" s="16"/>
      <c r="F84" s="16">
        <f>ROUNDDOWN(SUMIF(Q70:Q83, "1", F70:F83), 0)</f>
        <v>0</v>
      </c>
      <c r="G84" s="16"/>
      <c r="H84" s="16">
        <f>ROUNDDOWN(SUMIF(Q70:Q83, "1", H70:H83), 0)</f>
        <v>0</v>
      </c>
      <c r="I84" s="16"/>
      <c r="J84" s="16">
        <f>ROUNDDOWN(SUMIF(Q70:Q83, "1", J70:J83), 0)</f>
        <v>0</v>
      </c>
      <c r="K84" s="16"/>
      <c r="L84" s="16">
        <f>F84+H84+J84</f>
        <v>0</v>
      </c>
      <c r="M84" s="13"/>
      <c r="R84">
        <f t="shared" ref="R84:AY84" si="75">ROUNDDOWN(SUM(R70:R70), 0)</f>
        <v>0</v>
      </c>
      <c r="S84">
        <f t="shared" si="75"/>
        <v>0</v>
      </c>
      <c r="T84">
        <f t="shared" si="75"/>
        <v>0</v>
      </c>
      <c r="U84">
        <f t="shared" si="75"/>
        <v>0</v>
      </c>
      <c r="V84">
        <f t="shared" si="75"/>
        <v>0</v>
      </c>
      <c r="W84">
        <f t="shared" si="75"/>
        <v>0</v>
      </c>
      <c r="X84">
        <f t="shared" si="75"/>
        <v>0</v>
      </c>
      <c r="Y84">
        <f t="shared" si="75"/>
        <v>0</v>
      </c>
      <c r="Z84">
        <f t="shared" si="75"/>
        <v>0</v>
      </c>
      <c r="AA84">
        <f t="shared" si="75"/>
        <v>0</v>
      </c>
      <c r="AB84">
        <f t="shared" si="75"/>
        <v>0</v>
      </c>
      <c r="AC84">
        <f t="shared" si="75"/>
        <v>0</v>
      </c>
      <c r="AD84">
        <f t="shared" si="75"/>
        <v>0</v>
      </c>
      <c r="AE84">
        <f t="shared" si="75"/>
        <v>0</v>
      </c>
      <c r="AF84">
        <f t="shared" si="75"/>
        <v>0</v>
      </c>
      <c r="AG84">
        <f t="shared" si="75"/>
        <v>0</v>
      </c>
      <c r="AH84">
        <f t="shared" si="75"/>
        <v>0</v>
      </c>
      <c r="AI84">
        <f t="shared" si="75"/>
        <v>0</v>
      </c>
      <c r="AJ84">
        <f t="shared" si="75"/>
        <v>0</v>
      </c>
      <c r="AK84">
        <f t="shared" si="75"/>
        <v>0</v>
      </c>
      <c r="AL84">
        <f t="shared" si="75"/>
        <v>0</v>
      </c>
      <c r="AM84">
        <f t="shared" si="75"/>
        <v>0</v>
      </c>
      <c r="AN84">
        <f t="shared" si="75"/>
        <v>0</v>
      </c>
      <c r="AO84">
        <f t="shared" si="75"/>
        <v>0</v>
      </c>
      <c r="AP84">
        <f t="shared" si="75"/>
        <v>0</v>
      </c>
      <c r="AQ84">
        <f t="shared" si="75"/>
        <v>0</v>
      </c>
      <c r="AR84">
        <f t="shared" si="75"/>
        <v>0</v>
      </c>
      <c r="AS84">
        <f t="shared" si="75"/>
        <v>0</v>
      </c>
      <c r="AT84">
        <f t="shared" si="75"/>
        <v>0</v>
      </c>
      <c r="AU84">
        <f t="shared" si="75"/>
        <v>0</v>
      </c>
      <c r="AV84">
        <f t="shared" si="75"/>
        <v>0</v>
      </c>
      <c r="AW84">
        <f t="shared" si="75"/>
        <v>0</v>
      </c>
      <c r="AX84">
        <f t="shared" si="75"/>
        <v>0</v>
      </c>
      <c r="AY84">
        <f t="shared" si="75"/>
        <v>0</v>
      </c>
    </row>
    <row r="85" spans="1:51" ht="23.1" customHeight="1" x14ac:dyDescent="0.3">
      <c r="A85" s="53" t="s">
        <v>335</v>
      </c>
      <c r="B85" s="54"/>
      <c r="C85" s="54"/>
      <c r="D85" s="55"/>
      <c r="E85" s="55"/>
      <c r="F85" s="55"/>
      <c r="G85" s="55"/>
      <c r="H85" s="55"/>
      <c r="I85" s="55"/>
      <c r="J85" s="55"/>
      <c r="K85" s="55"/>
      <c r="L85" s="55"/>
      <c r="M85" s="54"/>
    </row>
    <row r="86" spans="1:51" ht="23.1" customHeight="1" x14ac:dyDescent="0.3">
      <c r="A86" s="6" t="s">
        <v>167</v>
      </c>
      <c r="B86" s="6" t="s">
        <v>168</v>
      </c>
      <c r="C86" s="8" t="s">
        <v>162</v>
      </c>
      <c r="D86" s="15">
        <v>16.52</v>
      </c>
      <c r="E86" s="15"/>
      <c r="F86" s="15">
        <f>ROUNDDOWN(D86*E86, 0)</f>
        <v>0</v>
      </c>
      <c r="G86" s="15"/>
      <c r="H86" s="15">
        <f>ROUNDDOWN(D86*G86, 0)</f>
        <v>0</v>
      </c>
      <c r="I86" s="15"/>
      <c r="J86" s="15">
        <f>ROUNDDOWN(D86*I86, 0)</f>
        <v>0</v>
      </c>
      <c r="K86" s="15">
        <f>E86+G86+I86</f>
        <v>0</v>
      </c>
      <c r="L86" s="15">
        <f>F86+H86+J86</f>
        <v>0</v>
      </c>
      <c r="M86" s="17" t="s">
        <v>166</v>
      </c>
      <c r="O86" t="str">
        <f>""</f>
        <v/>
      </c>
      <c r="P86" s="1" t="s">
        <v>76</v>
      </c>
      <c r="Q86">
        <v>1</v>
      </c>
      <c r="R86">
        <f>IF(P86="기계경비", J86, 0)</f>
        <v>0</v>
      </c>
      <c r="S86">
        <f>IF(P86="운반비", L86, 0)</f>
        <v>0</v>
      </c>
      <c r="T86">
        <f>IF(P86="작업부산물", F86, 0)</f>
        <v>0</v>
      </c>
      <c r="U86">
        <f>IF(P86="관급", F86, 0)</f>
        <v>0</v>
      </c>
      <c r="V86">
        <f>IF(P86="외주비", J86, 0)</f>
        <v>0</v>
      </c>
      <c r="W86">
        <f>IF(P86="장비비", J86, 0)</f>
        <v>0</v>
      </c>
      <c r="X86">
        <f>IF(P86="폐기물처리비", L86, 0)</f>
        <v>0</v>
      </c>
      <c r="Y86">
        <f>IF(P86="가설비", J86, 0)</f>
        <v>0</v>
      </c>
      <c r="Z86">
        <f>IF(P86="잡비제외분", F86, 0)</f>
        <v>0</v>
      </c>
      <c r="AA86">
        <f>IF(P86="사급자재대", L86, 0)</f>
        <v>0</v>
      </c>
      <c r="AB86">
        <f>IF(P86="관급자재대", L86, 0)</f>
        <v>0</v>
      </c>
      <c r="AC86">
        <f>IF(P86="관급자 관급 자재대", L86, 0)</f>
        <v>0</v>
      </c>
      <c r="AD86">
        <f>IF(P86="사용자항목2", L86, 0)</f>
        <v>0</v>
      </c>
      <c r="AE86">
        <f>IF(P86="안전관리비", L86, 0)</f>
        <v>0</v>
      </c>
      <c r="AF86">
        <f>IF(P86="품질관리비", L86, 0)</f>
        <v>0</v>
      </c>
      <c r="AG86">
        <f>IF(P86="작업부산물(철거해체)", L86, 0)</f>
        <v>0</v>
      </c>
      <c r="AH86">
        <f>IF(P86="사용자항목6", L86, 0)</f>
        <v>0</v>
      </c>
      <c r="AI86">
        <f>IF(P86="사용자항목7", L86, 0)</f>
        <v>0</v>
      </c>
      <c r="AJ86">
        <f>IF(P86="사용자항목8", L86, 0)</f>
        <v>0</v>
      </c>
      <c r="AK86">
        <f>IF(P86="사용자항목9", L86, 0)</f>
        <v>0</v>
      </c>
      <c r="AL86">
        <f>IF(P86="사용자항목10", L86, 0)</f>
        <v>0</v>
      </c>
      <c r="AM86">
        <f>IF(P86="사용자항목11", L86, 0)</f>
        <v>0</v>
      </c>
      <c r="AN86">
        <f>IF(P86="사용자항목12", L86, 0)</f>
        <v>0</v>
      </c>
      <c r="AO86">
        <f>IF(P86="사용자항목13", L86, 0)</f>
        <v>0</v>
      </c>
      <c r="AP86">
        <f>IF(P86="사용자항목14", L86, 0)</f>
        <v>0</v>
      </c>
      <c r="AQ86">
        <f>IF(P86="사용자항목15", L86, 0)</f>
        <v>0</v>
      </c>
      <c r="AR86">
        <f>IF(P86="사용자항목16", L86, 0)</f>
        <v>0</v>
      </c>
      <c r="AS86">
        <f>IF(P86="사용자항목17", L86, 0)</f>
        <v>0</v>
      </c>
      <c r="AT86">
        <f>IF(P86="사용자항목18", L86, 0)</f>
        <v>0</v>
      </c>
      <c r="AU86">
        <f>IF(P86="사용자항목19", L86, 0)</f>
        <v>0</v>
      </c>
    </row>
    <row r="87" spans="1:51" ht="23.1" customHeight="1" x14ac:dyDescent="0.3">
      <c r="A87" s="7"/>
      <c r="B87" s="7"/>
      <c r="C87" s="14"/>
      <c r="D87" s="15"/>
      <c r="E87" s="15"/>
      <c r="F87" s="15"/>
      <c r="G87" s="15"/>
      <c r="H87" s="15"/>
      <c r="I87" s="15"/>
      <c r="J87" s="15"/>
      <c r="K87" s="15"/>
      <c r="L87" s="15"/>
      <c r="M87" s="9"/>
    </row>
    <row r="88" spans="1:51" ht="23.1" customHeight="1" x14ac:dyDescent="0.3">
      <c r="A88" s="7"/>
      <c r="B88" s="7"/>
      <c r="C88" s="14"/>
      <c r="D88" s="15"/>
      <c r="E88" s="15"/>
      <c r="F88" s="15"/>
      <c r="G88" s="15"/>
      <c r="H88" s="15"/>
      <c r="I88" s="15"/>
      <c r="J88" s="15"/>
      <c r="K88" s="15"/>
      <c r="L88" s="15"/>
      <c r="M88" s="9"/>
    </row>
    <row r="89" spans="1:51" ht="23.1" customHeight="1" x14ac:dyDescent="0.3">
      <c r="A89" s="7"/>
      <c r="B89" s="7"/>
      <c r="C89" s="14"/>
      <c r="D89" s="15"/>
      <c r="E89" s="15"/>
      <c r="F89" s="15"/>
      <c r="G89" s="15"/>
      <c r="H89" s="15"/>
      <c r="I89" s="15"/>
      <c r="J89" s="15"/>
      <c r="K89" s="15"/>
      <c r="L89" s="15"/>
      <c r="M89" s="9"/>
    </row>
    <row r="90" spans="1:51" ht="23.1" customHeight="1" x14ac:dyDescent="0.3">
      <c r="A90" s="7"/>
      <c r="B90" s="7"/>
      <c r="C90" s="14"/>
      <c r="D90" s="15"/>
      <c r="E90" s="15"/>
      <c r="F90" s="15"/>
      <c r="G90" s="15"/>
      <c r="H90" s="15"/>
      <c r="I90" s="15"/>
      <c r="J90" s="15"/>
      <c r="K90" s="15"/>
      <c r="L90" s="15"/>
      <c r="M90" s="9"/>
    </row>
    <row r="91" spans="1:51" ht="23.1" customHeight="1" x14ac:dyDescent="0.3">
      <c r="A91" s="7"/>
      <c r="B91" s="7"/>
      <c r="C91" s="14"/>
      <c r="D91" s="15"/>
      <c r="E91" s="15"/>
      <c r="F91" s="15"/>
      <c r="G91" s="15"/>
      <c r="H91" s="15"/>
      <c r="I91" s="15"/>
      <c r="J91" s="15"/>
      <c r="K91" s="15"/>
      <c r="L91" s="15"/>
      <c r="M91" s="9"/>
    </row>
    <row r="92" spans="1:51" ht="23.1" customHeight="1" x14ac:dyDescent="0.3">
      <c r="A92" s="7"/>
      <c r="B92" s="7"/>
      <c r="C92" s="14"/>
      <c r="D92" s="15"/>
      <c r="E92" s="15"/>
      <c r="F92" s="15"/>
      <c r="G92" s="15"/>
      <c r="H92" s="15"/>
      <c r="I92" s="15"/>
      <c r="J92" s="15"/>
      <c r="K92" s="15"/>
      <c r="L92" s="15"/>
      <c r="M92" s="9"/>
    </row>
    <row r="93" spans="1:51" ht="23.1" customHeight="1" x14ac:dyDescent="0.3">
      <c r="A93" s="7"/>
      <c r="B93" s="7"/>
      <c r="C93" s="14"/>
      <c r="D93" s="15"/>
      <c r="E93" s="15"/>
      <c r="F93" s="15"/>
      <c r="G93" s="15"/>
      <c r="H93" s="15"/>
      <c r="I93" s="15"/>
      <c r="J93" s="15"/>
      <c r="K93" s="15"/>
      <c r="L93" s="15"/>
      <c r="M93" s="9"/>
    </row>
    <row r="94" spans="1:51" ht="23.1" customHeight="1" x14ac:dyDescent="0.3">
      <c r="A94" s="7"/>
      <c r="B94" s="7"/>
      <c r="C94" s="14"/>
      <c r="D94" s="15"/>
      <c r="E94" s="15"/>
      <c r="F94" s="15"/>
      <c r="G94" s="15"/>
      <c r="H94" s="15"/>
      <c r="I94" s="15"/>
      <c r="J94" s="15"/>
      <c r="K94" s="15"/>
      <c r="L94" s="15"/>
      <c r="M94" s="9"/>
    </row>
    <row r="95" spans="1:51" ht="23.1" customHeight="1" x14ac:dyDescent="0.3">
      <c r="A95" s="7"/>
      <c r="B95" s="7"/>
      <c r="C95" s="14"/>
      <c r="D95" s="15"/>
      <c r="E95" s="15"/>
      <c r="F95" s="15"/>
      <c r="G95" s="15"/>
      <c r="H95" s="15"/>
      <c r="I95" s="15"/>
      <c r="J95" s="15"/>
      <c r="K95" s="15"/>
      <c r="L95" s="15"/>
      <c r="M95" s="9"/>
    </row>
    <row r="96" spans="1:51" ht="23.1" customHeight="1" x14ac:dyDescent="0.3">
      <c r="A96" s="7"/>
      <c r="B96" s="7"/>
      <c r="C96" s="14"/>
      <c r="D96" s="15"/>
      <c r="E96" s="15"/>
      <c r="F96" s="15"/>
      <c r="G96" s="15"/>
      <c r="H96" s="15"/>
      <c r="I96" s="15"/>
      <c r="J96" s="15"/>
      <c r="K96" s="15"/>
      <c r="L96" s="15"/>
      <c r="M96" s="9"/>
    </row>
    <row r="97" spans="1:51" ht="23.1" customHeight="1" x14ac:dyDescent="0.3">
      <c r="A97" s="7"/>
      <c r="B97" s="7"/>
      <c r="C97" s="14"/>
      <c r="D97" s="15"/>
      <c r="E97" s="15"/>
      <c r="F97" s="15"/>
      <c r="G97" s="15"/>
      <c r="H97" s="15"/>
      <c r="I97" s="15"/>
      <c r="J97" s="15"/>
      <c r="K97" s="15"/>
      <c r="L97" s="15"/>
      <c r="M97" s="9"/>
    </row>
    <row r="98" spans="1:51" ht="23.1" customHeight="1" x14ac:dyDescent="0.3">
      <c r="A98" s="7"/>
      <c r="B98" s="7"/>
      <c r="C98" s="14"/>
      <c r="D98" s="15"/>
      <c r="E98" s="15"/>
      <c r="F98" s="15"/>
      <c r="G98" s="15"/>
      <c r="H98" s="15"/>
      <c r="I98" s="15"/>
      <c r="J98" s="15"/>
      <c r="K98" s="15"/>
      <c r="L98" s="15"/>
      <c r="M98" s="9"/>
    </row>
    <row r="99" spans="1:51" ht="23.1" customHeight="1" x14ac:dyDescent="0.3">
      <c r="A99" s="7"/>
      <c r="B99" s="7"/>
      <c r="C99" s="14"/>
      <c r="D99" s="15"/>
      <c r="E99" s="15"/>
      <c r="F99" s="15"/>
      <c r="G99" s="15"/>
      <c r="H99" s="15"/>
      <c r="I99" s="15"/>
      <c r="J99" s="15"/>
      <c r="K99" s="15"/>
      <c r="L99" s="15"/>
      <c r="M99" s="9"/>
    </row>
    <row r="100" spans="1:51" ht="23.1" customHeight="1" x14ac:dyDescent="0.3">
      <c r="A100" s="10" t="s">
        <v>78</v>
      </c>
      <c r="B100" s="11"/>
      <c r="C100" s="12"/>
      <c r="D100" s="16"/>
      <c r="E100" s="16"/>
      <c r="F100" s="16">
        <f>ROUNDDOWN(SUMIF(Q86:Q99, "1", F86:F99), 0)</f>
        <v>0</v>
      </c>
      <c r="G100" s="16"/>
      <c r="H100" s="16">
        <f>ROUNDDOWN(SUMIF(Q86:Q99, "1", H86:H99), 0)</f>
        <v>0</v>
      </c>
      <c r="I100" s="16"/>
      <c r="J100" s="16">
        <f>ROUNDDOWN(SUMIF(Q86:Q99, "1", J86:J99), 0)</f>
        <v>0</v>
      </c>
      <c r="K100" s="16"/>
      <c r="L100" s="16">
        <f>F100+H100+J100</f>
        <v>0</v>
      </c>
      <c r="M100" s="13"/>
      <c r="R100">
        <f t="shared" ref="R100:AY100" si="76">ROUNDDOWN(SUM(R86:R86), 0)</f>
        <v>0</v>
      </c>
      <c r="S100">
        <f t="shared" si="76"/>
        <v>0</v>
      </c>
      <c r="T100">
        <f t="shared" si="76"/>
        <v>0</v>
      </c>
      <c r="U100">
        <f t="shared" si="76"/>
        <v>0</v>
      </c>
      <c r="V100">
        <f t="shared" si="76"/>
        <v>0</v>
      </c>
      <c r="W100">
        <f t="shared" si="76"/>
        <v>0</v>
      </c>
      <c r="X100">
        <f t="shared" si="76"/>
        <v>0</v>
      </c>
      <c r="Y100">
        <f t="shared" si="76"/>
        <v>0</v>
      </c>
      <c r="Z100">
        <f t="shared" si="76"/>
        <v>0</v>
      </c>
      <c r="AA100">
        <f t="shared" si="76"/>
        <v>0</v>
      </c>
      <c r="AB100">
        <f t="shared" si="76"/>
        <v>0</v>
      </c>
      <c r="AC100">
        <f t="shared" si="76"/>
        <v>0</v>
      </c>
      <c r="AD100">
        <f t="shared" si="76"/>
        <v>0</v>
      </c>
      <c r="AE100">
        <f t="shared" si="76"/>
        <v>0</v>
      </c>
      <c r="AF100">
        <f t="shared" si="76"/>
        <v>0</v>
      </c>
      <c r="AG100">
        <f t="shared" si="76"/>
        <v>0</v>
      </c>
      <c r="AH100">
        <f t="shared" si="76"/>
        <v>0</v>
      </c>
      <c r="AI100">
        <f t="shared" si="76"/>
        <v>0</v>
      </c>
      <c r="AJ100">
        <f t="shared" si="76"/>
        <v>0</v>
      </c>
      <c r="AK100">
        <f t="shared" si="76"/>
        <v>0</v>
      </c>
      <c r="AL100">
        <f t="shared" si="76"/>
        <v>0</v>
      </c>
      <c r="AM100">
        <f t="shared" si="76"/>
        <v>0</v>
      </c>
      <c r="AN100">
        <f t="shared" si="76"/>
        <v>0</v>
      </c>
      <c r="AO100">
        <f t="shared" si="76"/>
        <v>0</v>
      </c>
      <c r="AP100">
        <f t="shared" si="76"/>
        <v>0</v>
      </c>
      <c r="AQ100">
        <f t="shared" si="76"/>
        <v>0</v>
      </c>
      <c r="AR100">
        <f t="shared" si="76"/>
        <v>0</v>
      </c>
      <c r="AS100">
        <f t="shared" si="76"/>
        <v>0</v>
      </c>
      <c r="AT100">
        <f t="shared" si="76"/>
        <v>0</v>
      </c>
      <c r="AU100">
        <f t="shared" si="76"/>
        <v>0</v>
      </c>
      <c r="AV100">
        <f t="shared" si="76"/>
        <v>0</v>
      </c>
      <c r="AW100">
        <f t="shared" si="76"/>
        <v>0</v>
      </c>
      <c r="AX100">
        <f t="shared" si="76"/>
        <v>0</v>
      </c>
      <c r="AY100">
        <f t="shared" si="76"/>
        <v>0</v>
      </c>
    </row>
    <row r="101" spans="1:51" ht="23.1" customHeight="1" x14ac:dyDescent="0.3">
      <c r="A101" s="53" t="s">
        <v>336</v>
      </c>
      <c r="B101" s="54"/>
      <c r="C101" s="54"/>
      <c r="D101" s="55"/>
      <c r="E101" s="55"/>
      <c r="F101" s="55"/>
      <c r="G101" s="55"/>
      <c r="H101" s="55"/>
      <c r="I101" s="55"/>
      <c r="J101" s="55"/>
      <c r="K101" s="55"/>
      <c r="L101" s="55"/>
      <c r="M101" s="54"/>
    </row>
    <row r="102" spans="1:51" ht="23.1" customHeight="1" x14ac:dyDescent="0.3">
      <c r="A102" s="6" t="s">
        <v>170</v>
      </c>
      <c r="B102" s="6" t="s">
        <v>98</v>
      </c>
      <c r="C102" s="8" t="s">
        <v>31</v>
      </c>
      <c r="D102" s="15">
        <v>4.95</v>
      </c>
      <c r="E102" s="15"/>
      <c r="F102" s="15">
        <f>ROUNDDOWN(D102*E102, 0)</f>
        <v>0</v>
      </c>
      <c r="G102" s="15"/>
      <c r="H102" s="15">
        <f>ROUNDDOWN(D102*G102, 0)</f>
        <v>0</v>
      </c>
      <c r="I102" s="15"/>
      <c r="J102" s="15">
        <f>ROUNDDOWN(D102*I102, 0)</f>
        <v>0</v>
      </c>
      <c r="K102" s="15">
        <f>E102+G102+I102</f>
        <v>0</v>
      </c>
      <c r="L102" s="15">
        <f>F102+H102+J102</f>
        <v>0</v>
      </c>
      <c r="M102" s="17" t="s">
        <v>169</v>
      </c>
      <c r="O102" t="str">
        <f>""</f>
        <v/>
      </c>
      <c r="P102" s="1" t="s">
        <v>76</v>
      </c>
      <c r="Q102">
        <v>1</v>
      </c>
      <c r="R102">
        <f>IF(P102="기계경비", J102, 0)</f>
        <v>0</v>
      </c>
      <c r="S102">
        <f>IF(P102="운반비", L102, 0)</f>
        <v>0</v>
      </c>
      <c r="T102">
        <f>IF(P102="작업부산물", F102, 0)</f>
        <v>0</v>
      </c>
      <c r="U102">
        <f>IF(P102="관급", F102, 0)</f>
        <v>0</v>
      </c>
      <c r="V102">
        <f>IF(P102="외주비", J102, 0)</f>
        <v>0</v>
      </c>
      <c r="W102">
        <f>IF(P102="장비비", J102, 0)</f>
        <v>0</v>
      </c>
      <c r="X102">
        <f>IF(P102="폐기물처리비", L102, 0)</f>
        <v>0</v>
      </c>
      <c r="Y102">
        <f>IF(P102="가설비", J102, 0)</f>
        <v>0</v>
      </c>
      <c r="Z102">
        <f>IF(P102="잡비제외분", F102, 0)</f>
        <v>0</v>
      </c>
      <c r="AA102">
        <f>IF(P102="사급자재대", L102, 0)</f>
        <v>0</v>
      </c>
      <c r="AB102">
        <f>IF(P102="관급자재대", L102, 0)</f>
        <v>0</v>
      </c>
      <c r="AC102">
        <f>IF(P102="관급자 관급 자재대", L102, 0)</f>
        <v>0</v>
      </c>
      <c r="AD102">
        <f>IF(P102="사용자항목2", L102, 0)</f>
        <v>0</v>
      </c>
      <c r="AE102">
        <f>IF(P102="안전관리비", L102, 0)</f>
        <v>0</v>
      </c>
      <c r="AF102">
        <f>IF(P102="품질관리비", L102, 0)</f>
        <v>0</v>
      </c>
      <c r="AG102">
        <f>IF(P102="작업부산물(철거해체)", L102, 0)</f>
        <v>0</v>
      </c>
      <c r="AH102">
        <f>IF(P102="사용자항목6", L102, 0)</f>
        <v>0</v>
      </c>
      <c r="AI102">
        <f>IF(P102="사용자항목7", L102, 0)</f>
        <v>0</v>
      </c>
      <c r="AJ102">
        <f>IF(P102="사용자항목8", L102, 0)</f>
        <v>0</v>
      </c>
      <c r="AK102">
        <f>IF(P102="사용자항목9", L102, 0)</f>
        <v>0</v>
      </c>
      <c r="AL102">
        <f>IF(P102="사용자항목10", L102, 0)</f>
        <v>0</v>
      </c>
      <c r="AM102">
        <f>IF(P102="사용자항목11", L102, 0)</f>
        <v>0</v>
      </c>
      <c r="AN102">
        <f>IF(P102="사용자항목12", L102, 0)</f>
        <v>0</v>
      </c>
      <c r="AO102">
        <f>IF(P102="사용자항목13", L102, 0)</f>
        <v>0</v>
      </c>
      <c r="AP102">
        <f>IF(P102="사용자항목14", L102, 0)</f>
        <v>0</v>
      </c>
      <c r="AQ102">
        <f>IF(P102="사용자항목15", L102, 0)</f>
        <v>0</v>
      </c>
      <c r="AR102">
        <f>IF(P102="사용자항목16", L102, 0)</f>
        <v>0</v>
      </c>
      <c r="AS102">
        <f>IF(P102="사용자항목17", L102, 0)</f>
        <v>0</v>
      </c>
      <c r="AT102">
        <f>IF(P102="사용자항목18", L102, 0)</f>
        <v>0</v>
      </c>
      <c r="AU102">
        <f>IF(P102="사용자항목19", L102, 0)</f>
        <v>0</v>
      </c>
    </row>
    <row r="103" spans="1:51" ht="23.1" customHeight="1" x14ac:dyDescent="0.3">
      <c r="A103" s="7"/>
      <c r="B103" s="7"/>
      <c r="C103" s="14"/>
      <c r="D103" s="15"/>
      <c r="E103" s="15"/>
      <c r="F103" s="15"/>
      <c r="G103" s="15"/>
      <c r="H103" s="15"/>
      <c r="I103" s="15"/>
      <c r="J103" s="15"/>
      <c r="K103" s="15"/>
      <c r="L103" s="15"/>
      <c r="M103" s="9"/>
    </row>
    <row r="104" spans="1:51" ht="23.1" customHeight="1" x14ac:dyDescent="0.3">
      <c r="A104" s="7"/>
      <c r="B104" s="7"/>
      <c r="C104" s="14"/>
      <c r="D104" s="15"/>
      <c r="E104" s="15"/>
      <c r="F104" s="15"/>
      <c r="G104" s="15"/>
      <c r="H104" s="15"/>
      <c r="I104" s="15"/>
      <c r="J104" s="15"/>
      <c r="K104" s="15"/>
      <c r="L104" s="15"/>
      <c r="M104" s="9"/>
    </row>
    <row r="105" spans="1:51" ht="23.1" customHeight="1" x14ac:dyDescent="0.3">
      <c r="A105" s="7"/>
      <c r="B105" s="7"/>
      <c r="C105" s="14"/>
      <c r="D105" s="15"/>
      <c r="E105" s="15"/>
      <c r="F105" s="15"/>
      <c r="G105" s="15"/>
      <c r="H105" s="15"/>
      <c r="I105" s="15"/>
      <c r="J105" s="15"/>
      <c r="K105" s="15"/>
      <c r="L105" s="15"/>
      <c r="M105" s="9"/>
    </row>
    <row r="106" spans="1:51" ht="23.1" customHeight="1" x14ac:dyDescent="0.3">
      <c r="A106" s="7"/>
      <c r="B106" s="7"/>
      <c r="C106" s="14"/>
      <c r="D106" s="15"/>
      <c r="E106" s="15"/>
      <c r="F106" s="15"/>
      <c r="G106" s="15"/>
      <c r="H106" s="15"/>
      <c r="I106" s="15"/>
      <c r="J106" s="15"/>
      <c r="K106" s="15"/>
      <c r="L106" s="15"/>
      <c r="M106" s="9"/>
    </row>
    <row r="107" spans="1:51" ht="23.1" customHeight="1" x14ac:dyDescent="0.3">
      <c r="A107" s="7"/>
      <c r="B107" s="7"/>
      <c r="C107" s="14"/>
      <c r="D107" s="15"/>
      <c r="E107" s="15"/>
      <c r="F107" s="15"/>
      <c r="G107" s="15"/>
      <c r="H107" s="15"/>
      <c r="I107" s="15"/>
      <c r="J107" s="15"/>
      <c r="K107" s="15"/>
      <c r="L107" s="15"/>
      <c r="M107" s="9"/>
    </row>
    <row r="108" spans="1:51" ht="23.1" customHeight="1" x14ac:dyDescent="0.3">
      <c r="A108" s="7"/>
      <c r="B108" s="7"/>
      <c r="C108" s="14"/>
      <c r="D108" s="15"/>
      <c r="E108" s="15"/>
      <c r="F108" s="15"/>
      <c r="G108" s="15"/>
      <c r="H108" s="15"/>
      <c r="I108" s="15"/>
      <c r="J108" s="15"/>
      <c r="K108" s="15"/>
      <c r="L108" s="15"/>
      <c r="M108" s="9"/>
    </row>
    <row r="109" spans="1:51" ht="23.1" customHeight="1" x14ac:dyDescent="0.3">
      <c r="A109" s="7"/>
      <c r="B109" s="7"/>
      <c r="C109" s="14"/>
      <c r="D109" s="15"/>
      <c r="E109" s="15"/>
      <c r="F109" s="15"/>
      <c r="G109" s="15"/>
      <c r="H109" s="15"/>
      <c r="I109" s="15"/>
      <c r="J109" s="15"/>
      <c r="K109" s="15"/>
      <c r="L109" s="15"/>
      <c r="M109" s="9"/>
    </row>
    <row r="110" spans="1:51" ht="23.1" customHeight="1" x14ac:dyDescent="0.3">
      <c r="A110" s="7"/>
      <c r="B110" s="7"/>
      <c r="C110" s="14"/>
      <c r="D110" s="15"/>
      <c r="E110" s="15"/>
      <c r="F110" s="15"/>
      <c r="G110" s="15"/>
      <c r="H110" s="15"/>
      <c r="I110" s="15"/>
      <c r="J110" s="15"/>
      <c r="K110" s="15"/>
      <c r="L110" s="15"/>
      <c r="M110" s="9"/>
    </row>
    <row r="111" spans="1:51" ht="23.1" customHeight="1" x14ac:dyDescent="0.3">
      <c r="A111" s="7"/>
      <c r="B111" s="7"/>
      <c r="C111" s="14"/>
      <c r="D111" s="15"/>
      <c r="E111" s="15"/>
      <c r="F111" s="15"/>
      <c r="G111" s="15"/>
      <c r="H111" s="15"/>
      <c r="I111" s="15"/>
      <c r="J111" s="15"/>
      <c r="K111" s="15"/>
      <c r="L111" s="15"/>
      <c r="M111" s="9"/>
    </row>
    <row r="112" spans="1:51" ht="23.1" customHeight="1" x14ac:dyDescent="0.3">
      <c r="A112" s="7"/>
      <c r="B112" s="7"/>
      <c r="C112" s="14"/>
      <c r="D112" s="15"/>
      <c r="E112" s="15"/>
      <c r="F112" s="15"/>
      <c r="G112" s="15"/>
      <c r="H112" s="15"/>
      <c r="I112" s="15"/>
      <c r="J112" s="15"/>
      <c r="K112" s="15"/>
      <c r="L112" s="15"/>
      <c r="M112" s="9"/>
    </row>
    <row r="113" spans="1:51" ht="23.1" customHeight="1" x14ac:dyDescent="0.3">
      <c r="A113" s="7"/>
      <c r="B113" s="7"/>
      <c r="C113" s="14"/>
      <c r="D113" s="15"/>
      <c r="E113" s="15"/>
      <c r="F113" s="15"/>
      <c r="G113" s="15"/>
      <c r="H113" s="15"/>
      <c r="I113" s="15"/>
      <c r="J113" s="15"/>
      <c r="K113" s="15"/>
      <c r="L113" s="15"/>
      <c r="M113" s="9"/>
    </row>
    <row r="114" spans="1:51" ht="23.1" customHeight="1" x14ac:dyDescent="0.3">
      <c r="A114" s="7"/>
      <c r="B114" s="7"/>
      <c r="C114" s="14"/>
      <c r="D114" s="15"/>
      <c r="E114" s="15"/>
      <c r="F114" s="15"/>
      <c r="G114" s="15"/>
      <c r="H114" s="15"/>
      <c r="I114" s="15"/>
      <c r="J114" s="15"/>
      <c r="K114" s="15"/>
      <c r="L114" s="15"/>
      <c r="M114" s="9"/>
    </row>
    <row r="115" spans="1:51" ht="23.1" customHeight="1" x14ac:dyDescent="0.3">
      <c r="A115" s="7"/>
      <c r="B115" s="7"/>
      <c r="C115" s="14"/>
      <c r="D115" s="15"/>
      <c r="E115" s="15"/>
      <c r="F115" s="15"/>
      <c r="G115" s="15"/>
      <c r="H115" s="15"/>
      <c r="I115" s="15"/>
      <c r="J115" s="15"/>
      <c r="K115" s="15"/>
      <c r="L115" s="15"/>
      <c r="M115" s="9"/>
    </row>
    <row r="116" spans="1:51" ht="23.1" customHeight="1" x14ac:dyDescent="0.3">
      <c r="A116" s="10" t="s">
        <v>78</v>
      </c>
      <c r="B116" s="11"/>
      <c r="C116" s="12"/>
      <c r="D116" s="16"/>
      <c r="E116" s="16"/>
      <c r="F116" s="16">
        <f>ROUNDDOWN(SUMIF(Q102:Q115, "1", F102:F115), 0)</f>
        <v>0</v>
      </c>
      <c r="G116" s="16"/>
      <c r="H116" s="16">
        <f>ROUNDDOWN(SUMIF(Q102:Q115, "1", H102:H115), 0)</f>
        <v>0</v>
      </c>
      <c r="I116" s="16"/>
      <c r="J116" s="16">
        <f>ROUNDDOWN(SUMIF(Q102:Q115, "1", J102:J115), 0)</f>
        <v>0</v>
      </c>
      <c r="K116" s="16"/>
      <c r="L116" s="16">
        <f>F116+H116+J116</f>
        <v>0</v>
      </c>
      <c r="M116" s="13"/>
      <c r="R116">
        <f t="shared" ref="R116:AY116" si="77">ROUNDDOWN(SUM(R102:R102), 0)</f>
        <v>0</v>
      </c>
      <c r="S116">
        <f t="shared" si="77"/>
        <v>0</v>
      </c>
      <c r="T116">
        <f t="shared" si="77"/>
        <v>0</v>
      </c>
      <c r="U116">
        <f t="shared" si="77"/>
        <v>0</v>
      </c>
      <c r="V116">
        <f t="shared" si="77"/>
        <v>0</v>
      </c>
      <c r="W116">
        <f t="shared" si="77"/>
        <v>0</v>
      </c>
      <c r="X116">
        <f t="shared" si="77"/>
        <v>0</v>
      </c>
      <c r="Y116">
        <f t="shared" si="77"/>
        <v>0</v>
      </c>
      <c r="Z116">
        <f t="shared" si="77"/>
        <v>0</v>
      </c>
      <c r="AA116">
        <f t="shared" si="77"/>
        <v>0</v>
      </c>
      <c r="AB116">
        <f t="shared" si="77"/>
        <v>0</v>
      </c>
      <c r="AC116">
        <f t="shared" si="77"/>
        <v>0</v>
      </c>
      <c r="AD116">
        <f t="shared" si="77"/>
        <v>0</v>
      </c>
      <c r="AE116">
        <f t="shared" si="77"/>
        <v>0</v>
      </c>
      <c r="AF116">
        <f t="shared" si="77"/>
        <v>0</v>
      </c>
      <c r="AG116">
        <f t="shared" si="77"/>
        <v>0</v>
      </c>
      <c r="AH116">
        <f t="shared" si="77"/>
        <v>0</v>
      </c>
      <c r="AI116">
        <f t="shared" si="77"/>
        <v>0</v>
      </c>
      <c r="AJ116">
        <f t="shared" si="77"/>
        <v>0</v>
      </c>
      <c r="AK116">
        <f t="shared" si="77"/>
        <v>0</v>
      </c>
      <c r="AL116">
        <f t="shared" si="77"/>
        <v>0</v>
      </c>
      <c r="AM116">
        <f t="shared" si="77"/>
        <v>0</v>
      </c>
      <c r="AN116">
        <f t="shared" si="77"/>
        <v>0</v>
      </c>
      <c r="AO116">
        <f t="shared" si="77"/>
        <v>0</v>
      </c>
      <c r="AP116">
        <f t="shared" si="77"/>
        <v>0</v>
      </c>
      <c r="AQ116">
        <f t="shared" si="77"/>
        <v>0</v>
      </c>
      <c r="AR116">
        <f t="shared" si="77"/>
        <v>0</v>
      </c>
      <c r="AS116">
        <f t="shared" si="77"/>
        <v>0</v>
      </c>
      <c r="AT116">
        <f t="shared" si="77"/>
        <v>0</v>
      </c>
      <c r="AU116">
        <f t="shared" si="77"/>
        <v>0</v>
      </c>
      <c r="AV116">
        <f t="shared" si="77"/>
        <v>0</v>
      </c>
      <c r="AW116">
        <f t="shared" si="77"/>
        <v>0</v>
      </c>
      <c r="AX116">
        <f t="shared" si="77"/>
        <v>0</v>
      </c>
      <c r="AY116">
        <f t="shared" si="77"/>
        <v>0</v>
      </c>
    </row>
    <row r="117" spans="1:51" ht="23.1" customHeight="1" x14ac:dyDescent="0.3">
      <c r="A117" s="53" t="s">
        <v>337</v>
      </c>
      <c r="B117" s="54"/>
      <c r="C117" s="54"/>
      <c r="D117" s="55"/>
      <c r="E117" s="55"/>
      <c r="F117" s="55"/>
      <c r="G117" s="55"/>
      <c r="H117" s="55"/>
      <c r="I117" s="55"/>
      <c r="J117" s="55"/>
      <c r="K117" s="55"/>
      <c r="L117" s="55"/>
      <c r="M117" s="54"/>
    </row>
    <row r="118" spans="1:51" ht="23.1" customHeight="1" x14ac:dyDescent="0.3">
      <c r="A118" s="6" t="s">
        <v>172</v>
      </c>
      <c r="B118" s="6" t="s">
        <v>97</v>
      </c>
      <c r="C118" s="8" t="s">
        <v>173</v>
      </c>
      <c r="D118" s="15">
        <v>16.5</v>
      </c>
      <c r="E118" s="15"/>
      <c r="F118" s="15">
        <f>ROUNDDOWN(D118*E118, 0)</f>
        <v>0</v>
      </c>
      <c r="G118" s="15"/>
      <c r="H118" s="15">
        <f>ROUNDDOWN(D118*G118, 0)</f>
        <v>0</v>
      </c>
      <c r="I118" s="15"/>
      <c r="J118" s="15">
        <f>ROUNDDOWN(D118*I118, 0)</f>
        <v>0</v>
      </c>
      <c r="K118" s="15">
        <f>E118+G118+I118</f>
        <v>0</v>
      </c>
      <c r="L118" s="15">
        <f>F118+H118+J118</f>
        <v>0</v>
      </c>
      <c r="M118" s="17" t="s">
        <v>171</v>
      </c>
      <c r="O118" t="str">
        <f>""</f>
        <v/>
      </c>
      <c r="P118" s="1" t="s">
        <v>76</v>
      </c>
      <c r="Q118">
        <v>1</v>
      </c>
      <c r="R118">
        <f>IF(P118="기계경비", J118, 0)</f>
        <v>0</v>
      </c>
      <c r="S118">
        <f>IF(P118="운반비", L118, 0)</f>
        <v>0</v>
      </c>
      <c r="T118">
        <f>IF(P118="작업부산물", F118, 0)</f>
        <v>0</v>
      </c>
      <c r="U118">
        <f>IF(P118="관급", F118, 0)</f>
        <v>0</v>
      </c>
      <c r="V118">
        <f>IF(P118="외주비", J118, 0)</f>
        <v>0</v>
      </c>
      <c r="W118">
        <f>IF(P118="장비비", J118, 0)</f>
        <v>0</v>
      </c>
      <c r="X118">
        <f>IF(P118="폐기물처리비", L118, 0)</f>
        <v>0</v>
      </c>
      <c r="Y118">
        <f>IF(P118="가설비", J118, 0)</f>
        <v>0</v>
      </c>
      <c r="Z118">
        <f>IF(P118="잡비제외분", F118, 0)</f>
        <v>0</v>
      </c>
      <c r="AA118">
        <f>IF(P118="사급자재대", L118, 0)</f>
        <v>0</v>
      </c>
      <c r="AB118">
        <f>IF(P118="관급자재대", L118, 0)</f>
        <v>0</v>
      </c>
      <c r="AC118">
        <f>IF(P118="관급자 관급 자재대", L118, 0)</f>
        <v>0</v>
      </c>
      <c r="AD118">
        <f>IF(P118="사용자항목2", L118, 0)</f>
        <v>0</v>
      </c>
      <c r="AE118">
        <f>IF(P118="안전관리비", L118, 0)</f>
        <v>0</v>
      </c>
      <c r="AF118">
        <f>IF(P118="품질관리비", L118, 0)</f>
        <v>0</v>
      </c>
      <c r="AG118">
        <f>IF(P118="작업부산물(철거해체)", L118, 0)</f>
        <v>0</v>
      </c>
      <c r="AH118">
        <f>IF(P118="사용자항목6", L118, 0)</f>
        <v>0</v>
      </c>
      <c r="AI118">
        <f>IF(P118="사용자항목7", L118, 0)</f>
        <v>0</v>
      </c>
      <c r="AJ118">
        <f>IF(P118="사용자항목8", L118, 0)</f>
        <v>0</v>
      </c>
      <c r="AK118">
        <f>IF(P118="사용자항목9", L118, 0)</f>
        <v>0</v>
      </c>
      <c r="AL118">
        <f>IF(P118="사용자항목10", L118, 0)</f>
        <v>0</v>
      </c>
      <c r="AM118">
        <f>IF(P118="사용자항목11", L118, 0)</f>
        <v>0</v>
      </c>
      <c r="AN118">
        <f>IF(P118="사용자항목12", L118, 0)</f>
        <v>0</v>
      </c>
      <c r="AO118">
        <f>IF(P118="사용자항목13", L118, 0)</f>
        <v>0</v>
      </c>
      <c r="AP118">
        <f>IF(P118="사용자항목14", L118, 0)</f>
        <v>0</v>
      </c>
      <c r="AQ118">
        <f>IF(P118="사용자항목15", L118, 0)</f>
        <v>0</v>
      </c>
      <c r="AR118">
        <f>IF(P118="사용자항목16", L118, 0)</f>
        <v>0</v>
      </c>
      <c r="AS118">
        <f>IF(P118="사용자항목17", L118, 0)</f>
        <v>0</v>
      </c>
      <c r="AT118">
        <f>IF(P118="사용자항목18", L118, 0)</f>
        <v>0</v>
      </c>
      <c r="AU118">
        <f>IF(P118="사용자항목19", L118, 0)</f>
        <v>0</v>
      </c>
    </row>
    <row r="119" spans="1:51" ht="23.1" customHeight="1" x14ac:dyDescent="0.3">
      <c r="A119" s="7"/>
      <c r="B119" s="7"/>
      <c r="C119" s="14"/>
      <c r="D119" s="15"/>
      <c r="E119" s="15"/>
      <c r="F119" s="15"/>
      <c r="G119" s="15"/>
      <c r="H119" s="15"/>
      <c r="I119" s="15"/>
      <c r="J119" s="15"/>
      <c r="K119" s="15"/>
      <c r="L119" s="15"/>
      <c r="M119" s="9"/>
    </row>
    <row r="120" spans="1:51" ht="23.1" customHeight="1" x14ac:dyDescent="0.3">
      <c r="A120" s="7"/>
      <c r="B120" s="7"/>
      <c r="C120" s="14"/>
      <c r="D120" s="15"/>
      <c r="E120" s="15"/>
      <c r="F120" s="15"/>
      <c r="G120" s="15"/>
      <c r="H120" s="15"/>
      <c r="I120" s="15"/>
      <c r="J120" s="15"/>
      <c r="K120" s="15"/>
      <c r="L120" s="15"/>
      <c r="M120" s="9"/>
    </row>
    <row r="121" spans="1:51" ht="23.1" customHeight="1" x14ac:dyDescent="0.3">
      <c r="A121" s="7"/>
      <c r="B121" s="7"/>
      <c r="C121" s="14"/>
      <c r="D121" s="15"/>
      <c r="E121" s="15"/>
      <c r="F121" s="15"/>
      <c r="G121" s="15"/>
      <c r="H121" s="15"/>
      <c r="I121" s="15"/>
      <c r="J121" s="15"/>
      <c r="K121" s="15"/>
      <c r="L121" s="15"/>
      <c r="M121" s="9"/>
    </row>
    <row r="122" spans="1:51" ht="23.1" customHeight="1" x14ac:dyDescent="0.3">
      <c r="A122" s="7"/>
      <c r="B122" s="7"/>
      <c r="C122" s="14"/>
      <c r="D122" s="15"/>
      <c r="E122" s="15"/>
      <c r="F122" s="15"/>
      <c r="G122" s="15"/>
      <c r="H122" s="15"/>
      <c r="I122" s="15"/>
      <c r="J122" s="15"/>
      <c r="K122" s="15"/>
      <c r="L122" s="15"/>
      <c r="M122" s="9"/>
    </row>
    <row r="123" spans="1:51" ht="23.1" customHeight="1" x14ac:dyDescent="0.3">
      <c r="A123" s="7"/>
      <c r="B123" s="7"/>
      <c r="C123" s="14"/>
      <c r="D123" s="15"/>
      <c r="E123" s="15"/>
      <c r="F123" s="15"/>
      <c r="G123" s="15"/>
      <c r="H123" s="15"/>
      <c r="I123" s="15"/>
      <c r="J123" s="15"/>
      <c r="K123" s="15"/>
      <c r="L123" s="15"/>
      <c r="M123" s="9"/>
    </row>
    <row r="124" spans="1:51" ht="23.1" customHeight="1" x14ac:dyDescent="0.3">
      <c r="A124" s="7"/>
      <c r="B124" s="7"/>
      <c r="C124" s="14"/>
      <c r="D124" s="15"/>
      <c r="E124" s="15"/>
      <c r="F124" s="15"/>
      <c r="G124" s="15"/>
      <c r="H124" s="15"/>
      <c r="I124" s="15"/>
      <c r="J124" s="15"/>
      <c r="K124" s="15"/>
      <c r="L124" s="15"/>
      <c r="M124" s="9"/>
    </row>
    <row r="125" spans="1:51" ht="23.1" customHeight="1" x14ac:dyDescent="0.3">
      <c r="A125" s="7"/>
      <c r="B125" s="7"/>
      <c r="C125" s="14"/>
      <c r="D125" s="15"/>
      <c r="E125" s="15"/>
      <c r="F125" s="15"/>
      <c r="G125" s="15"/>
      <c r="H125" s="15"/>
      <c r="I125" s="15"/>
      <c r="J125" s="15"/>
      <c r="K125" s="15"/>
      <c r="L125" s="15"/>
      <c r="M125" s="9"/>
    </row>
    <row r="126" spans="1:51" ht="23.1" customHeight="1" x14ac:dyDescent="0.3">
      <c r="A126" s="7"/>
      <c r="B126" s="7"/>
      <c r="C126" s="14"/>
      <c r="D126" s="15"/>
      <c r="E126" s="15"/>
      <c r="F126" s="15"/>
      <c r="G126" s="15"/>
      <c r="H126" s="15"/>
      <c r="I126" s="15"/>
      <c r="J126" s="15"/>
      <c r="K126" s="15"/>
      <c r="L126" s="15"/>
      <c r="M126" s="9"/>
    </row>
    <row r="127" spans="1:51" ht="23.1" customHeight="1" x14ac:dyDescent="0.3">
      <c r="A127" s="7"/>
      <c r="B127" s="7"/>
      <c r="C127" s="14"/>
      <c r="D127" s="15"/>
      <c r="E127" s="15"/>
      <c r="F127" s="15"/>
      <c r="G127" s="15"/>
      <c r="H127" s="15"/>
      <c r="I127" s="15"/>
      <c r="J127" s="15"/>
      <c r="K127" s="15"/>
      <c r="L127" s="15"/>
      <c r="M127" s="9"/>
    </row>
    <row r="128" spans="1:51" ht="23.1" customHeight="1" x14ac:dyDescent="0.3">
      <c r="A128" s="7"/>
      <c r="B128" s="7"/>
      <c r="C128" s="14"/>
      <c r="D128" s="15"/>
      <c r="E128" s="15"/>
      <c r="F128" s="15"/>
      <c r="G128" s="15"/>
      <c r="H128" s="15"/>
      <c r="I128" s="15"/>
      <c r="J128" s="15"/>
      <c r="K128" s="15"/>
      <c r="L128" s="15"/>
      <c r="M128" s="9"/>
    </row>
    <row r="129" spans="1:51" ht="23.1" customHeight="1" x14ac:dyDescent="0.3">
      <c r="A129" s="7"/>
      <c r="B129" s="7"/>
      <c r="C129" s="14"/>
      <c r="D129" s="15"/>
      <c r="E129" s="15"/>
      <c r="F129" s="15"/>
      <c r="G129" s="15"/>
      <c r="H129" s="15"/>
      <c r="I129" s="15"/>
      <c r="J129" s="15"/>
      <c r="K129" s="15"/>
      <c r="L129" s="15"/>
      <c r="M129" s="9"/>
    </row>
    <row r="130" spans="1:51" ht="23.1" customHeight="1" x14ac:dyDescent="0.3">
      <c r="A130" s="7"/>
      <c r="B130" s="7"/>
      <c r="C130" s="14"/>
      <c r="D130" s="15"/>
      <c r="E130" s="15"/>
      <c r="F130" s="15"/>
      <c r="G130" s="15"/>
      <c r="H130" s="15"/>
      <c r="I130" s="15"/>
      <c r="J130" s="15"/>
      <c r="K130" s="15"/>
      <c r="L130" s="15"/>
      <c r="M130" s="9"/>
    </row>
    <row r="131" spans="1:51" ht="23.1" customHeight="1" x14ac:dyDescent="0.3">
      <c r="A131" s="7"/>
      <c r="B131" s="7"/>
      <c r="C131" s="14"/>
      <c r="D131" s="15"/>
      <c r="E131" s="15"/>
      <c r="F131" s="15"/>
      <c r="G131" s="15"/>
      <c r="H131" s="15"/>
      <c r="I131" s="15"/>
      <c r="J131" s="15"/>
      <c r="K131" s="15"/>
      <c r="L131" s="15"/>
      <c r="M131" s="9"/>
    </row>
    <row r="132" spans="1:51" ht="23.1" customHeight="1" x14ac:dyDescent="0.3">
      <c r="A132" s="10" t="s">
        <v>78</v>
      </c>
      <c r="B132" s="11"/>
      <c r="C132" s="12"/>
      <c r="D132" s="16"/>
      <c r="E132" s="16"/>
      <c r="F132" s="16">
        <f>ROUNDDOWN(SUMIF(Q118:Q131, "1", F118:F131), 0)</f>
        <v>0</v>
      </c>
      <c r="G132" s="16"/>
      <c r="H132" s="16">
        <f>ROUNDDOWN(SUMIF(Q118:Q131, "1", H118:H131), 0)</f>
        <v>0</v>
      </c>
      <c r="I132" s="16"/>
      <c r="J132" s="16">
        <f>ROUNDDOWN(SUMIF(Q118:Q131, "1", J118:J131), 0)</f>
        <v>0</v>
      </c>
      <c r="K132" s="16"/>
      <c r="L132" s="16">
        <f>F132+H132+J132</f>
        <v>0</v>
      </c>
      <c r="M132" s="13"/>
      <c r="R132">
        <f t="shared" ref="R132:AY132" si="78">ROUNDDOWN(SUM(R118:R118), 0)</f>
        <v>0</v>
      </c>
      <c r="S132">
        <f t="shared" si="78"/>
        <v>0</v>
      </c>
      <c r="T132">
        <f t="shared" si="78"/>
        <v>0</v>
      </c>
      <c r="U132">
        <f t="shared" si="78"/>
        <v>0</v>
      </c>
      <c r="V132">
        <f t="shared" si="78"/>
        <v>0</v>
      </c>
      <c r="W132">
        <f t="shared" si="78"/>
        <v>0</v>
      </c>
      <c r="X132">
        <f t="shared" si="78"/>
        <v>0</v>
      </c>
      <c r="Y132">
        <f t="shared" si="78"/>
        <v>0</v>
      </c>
      <c r="Z132">
        <f t="shared" si="78"/>
        <v>0</v>
      </c>
      <c r="AA132">
        <f t="shared" si="78"/>
        <v>0</v>
      </c>
      <c r="AB132">
        <f t="shared" si="78"/>
        <v>0</v>
      </c>
      <c r="AC132">
        <f t="shared" si="78"/>
        <v>0</v>
      </c>
      <c r="AD132">
        <f t="shared" si="78"/>
        <v>0</v>
      </c>
      <c r="AE132">
        <f t="shared" si="78"/>
        <v>0</v>
      </c>
      <c r="AF132">
        <f t="shared" si="78"/>
        <v>0</v>
      </c>
      <c r="AG132">
        <f t="shared" si="78"/>
        <v>0</v>
      </c>
      <c r="AH132">
        <f t="shared" si="78"/>
        <v>0</v>
      </c>
      <c r="AI132">
        <f t="shared" si="78"/>
        <v>0</v>
      </c>
      <c r="AJ132">
        <f t="shared" si="78"/>
        <v>0</v>
      </c>
      <c r="AK132">
        <f t="shared" si="78"/>
        <v>0</v>
      </c>
      <c r="AL132">
        <f t="shared" si="78"/>
        <v>0</v>
      </c>
      <c r="AM132">
        <f t="shared" si="78"/>
        <v>0</v>
      </c>
      <c r="AN132">
        <f t="shared" si="78"/>
        <v>0</v>
      </c>
      <c r="AO132">
        <f t="shared" si="78"/>
        <v>0</v>
      </c>
      <c r="AP132">
        <f t="shared" si="78"/>
        <v>0</v>
      </c>
      <c r="AQ132">
        <f t="shared" si="78"/>
        <v>0</v>
      </c>
      <c r="AR132">
        <f t="shared" si="78"/>
        <v>0</v>
      </c>
      <c r="AS132">
        <f t="shared" si="78"/>
        <v>0</v>
      </c>
      <c r="AT132">
        <f t="shared" si="78"/>
        <v>0</v>
      </c>
      <c r="AU132">
        <f t="shared" si="78"/>
        <v>0</v>
      </c>
      <c r="AV132">
        <f t="shared" si="78"/>
        <v>0</v>
      </c>
      <c r="AW132">
        <f t="shared" si="78"/>
        <v>0</v>
      </c>
      <c r="AX132">
        <f t="shared" si="78"/>
        <v>0</v>
      </c>
      <c r="AY132">
        <f t="shared" si="78"/>
        <v>0</v>
      </c>
    </row>
    <row r="133" spans="1:51" ht="23.1" customHeight="1" x14ac:dyDescent="0.3">
      <c r="A133" s="53" t="s">
        <v>338</v>
      </c>
      <c r="B133" s="54"/>
      <c r="C133" s="54"/>
      <c r="D133" s="55"/>
      <c r="E133" s="55"/>
      <c r="F133" s="55"/>
      <c r="G133" s="55"/>
      <c r="H133" s="55"/>
      <c r="I133" s="55"/>
      <c r="J133" s="55"/>
      <c r="K133" s="55"/>
      <c r="L133" s="55"/>
      <c r="M133" s="54"/>
    </row>
    <row r="134" spans="1:51" ht="23.1" customHeight="1" x14ac:dyDescent="0.3">
      <c r="A134" s="6" t="s">
        <v>54</v>
      </c>
      <c r="B134" s="6" t="s">
        <v>55</v>
      </c>
      <c r="C134" s="8" t="s">
        <v>56</v>
      </c>
      <c r="D134" s="15">
        <v>1.3977999999999999</v>
      </c>
      <c r="E134" s="15"/>
      <c r="F134" s="15">
        <f t="shared" ref="F134:F151" si="79">ROUNDDOWN(D134*E134, 0)</f>
        <v>0</v>
      </c>
      <c r="G134" s="15"/>
      <c r="H134" s="15">
        <f t="shared" ref="H134:H151" si="80">ROUNDDOWN(D134*G134, 0)</f>
        <v>0</v>
      </c>
      <c r="I134" s="15"/>
      <c r="J134" s="15">
        <f t="shared" ref="J134:J151" si="81">ROUNDDOWN(D134*I134, 0)</f>
        <v>0</v>
      </c>
      <c r="K134" s="15">
        <f t="shared" ref="K134:K151" si="82">E134+G134+I134</f>
        <v>0</v>
      </c>
      <c r="L134" s="15">
        <f t="shared" ref="L134:L151" si="83">F134+H134+J134</f>
        <v>0</v>
      </c>
      <c r="M134" s="9"/>
      <c r="O134" t="str">
        <f t="shared" ref="O134:O142" si="84">"01"</f>
        <v>01</v>
      </c>
      <c r="P134" s="1" t="s">
        <v>76</v>
      </c>
      <c r="Q134">
        <v>1</v>
      </c>
      <c r="R134">
        <f t="shared" ref="R134:R151" si="85">IF(P134="기계경비", J134, 0)</f>
        <v>0</v>
      </c>
      <c r="S134">
        <f t="shared" ref="S134:S151" si="86">IF(P134="운반비", L134, 0)</f>
        <v>0</v>
      </c>
      <c r="T134">
        <f t="shared" ref="T134:T151" si="87">IF(P134="작업부산물", F134, 0)</f>
        <v>0</v>
      </c>
      <c r="U134">
        <f t="shared" ref="U134:U151" si="88">IF(P134="관급", F134, 0)</f>
        <v>0</v>
      </c>
      <c r="V134">
        <f t="shared" ref="V134:V151" si="89">IF(P134="외주비", J134, 0)</f>
        <v>0</v>
      </c>
      <c r="W134">
        <f t="shared" ref="W134:W151" si="90">IF(P134="장비비", J134, 0)</f>
        <v>0</v>
      </c>
      <c r="X134">
        <f t="shared" ref="X134:X151" si="91">IF(P134="폐기물처리비", L134, 0)</f>
        <v>0</v>
      </c>
      <c r="Y134">
        <f t="shared" ref="Y134:Y151" si="92">IF(P134="가설비", J134, 0)</f>
        <v>0</v>
      </c>
      <c r="Z134">
        <f t="shared" ref="Z134:Z151" si="93">IF(P134="잡비제외분", F134, 0)</f>
        <v>0</v>
      </c>
      <c r="AA134">
        <f t="shared" ref="AA134:AA151" si="94">IF(P134="사급자재대", L134, 0)</f>
        <v>0</v>
      </c>
      <c r="AB134">
        <f t="shared" ref="AB134:AB151" si="95">IF(P134="관급자재대", L134, 0)</f>
        <v>0</v>
      </c>
      <c r="AC134">
        <f t="shared" ref="AC134:AC151" si="96">IF(P134="관급자 관급 자재대", L134, 0)</f>
        <v>0</v>
      </c>
      <c r="AD134">
        <f t="shared" ref="AD134:AD151" si="97">IF(P134="사용자항목2", L134, 0)</f>
        <v>0</v>
      </c>
      <c r="AE134">
        <f t="shared" ref="AE134:AE151" si="98">IF(P134="안전관리비", L134, 0)</f>
        <v>0</v>
      </c>
      <c r="AF134">
        <f t="shared" ref="AF134:AF151" si="99">IF(P134="품질관리비", L134, 0)</f>
        <v>0</v>
      </c>
      <c r="AG134">
        <f t="shared" ref="AG134:AG151" si="100">IF(P134="작업부산물(철거해체)", L134, 0)</f>
        <v>0</v>
      </c>
      <c r="AH134">
        <f t="shared" ref="AH134:AH151" si="101">IF(P134="사용자항목6", L134, 0)</f>
        <v>0</v>
      </c>
      <c r="AI134">
        <f t="shared" ref="AI134:AI151" si="102">IF(P134="사용자항목7", L134, 0)</f>
        <v>0</v>
      </c>
      <c r="AJ134">
        <f t="shared" ref="AJ134:AJ151" si="103">IF(P134="사용자항목8", L134, 0)</f>
        <v>0</v>
      </c>
      <c r="AK134">
        <f t="shared" ref="AK134:AK151" si="104">IF(P134="사용자항목9", L134, 0)</f>
        <v>0</v>
      </c>
      <c r="AL134">
        <f t="shared" ref="AL134:AL151" si="105">IF(P134="사용자항목10", L134, 0)</f>
        <v>0</v>
      </c>
      <c r="AM134">
        <f t="shared" ref="AM134:AM151" si="106">IF(P134="사용자항목11", L134, 0)</f>
        <v>0</v>
      </c>
      <c r="AN134">
        <f t="shared" ref="AN134:AN151" si="107">IF(P134="사용자항목12", L134, 0)</f>
        <v>0</v>
      </c>
      <c r="AO134">
        <f t="shared" ref="AO134:AO151" si="108">IF(P134="사용자항목13", L134, 0)</f>
        <v>0</v>
      </c>
      <c r="AP134">
        <f t="shared" ref="AP134:AP151" si="109">IF(P134="사용자항목14", L134, 0)</f>
        <v>0</v>
      </c>
      <c r="AQ134">
        <f t="shared" ref="AQ134:AQ151" si="110">IF(P134="사용자항목15", L134, 0)</f>
        <v>0</v>
      </c>
      <c r="AR134">
        <f t="shared" ref="AR134:AR151" si="111">IF(P134="사용자항목16", L134, 0)</f>
        <v>0</v>
      </c>
      <c r="AS134">
        <f t="shared" ref="AS134:AS151" si="112">IF(P134="사용자항목17", L134, 0)</f>
        <v>0</v>
      </c>
      <c r="AT134">
        <f t="shared" ref="AT134:AT151" si="113">IF(P134="사용자항목18", L134, 0)</f>
        <v>0</v>
      </c>
      <c r="AU134">
        <f t="shared" ref="AU134:AU151" si="114">IF(P134="사용자항목19", L134, 0)</f>
        <v>0</v>
      </c>
    </row>
    <row r="135" spans="1:51" ht="23.1" customHeight="1" x14ac:dyDescent="0.3">
      <c r="A135" s="6" t="s">
        <v>34</v>
      </c>
      <c r="B135" s="6" t="s">
        <v>35</v>
      </c>
      <c r="C135" s="8" t="s">
        <v>4</v>
      </c>
      <c r="D135" s="15">
        <v>33.1</v>
      </c>
      <c r="E135" s="15"/>
      <c r="F135" s="15">
        <f t="shared" si="79"/>
        <v>0</v>
      </c>
      <c r="G135" s="15"/>
      <c r="H135" s="15">
        <f t="shared" si="80"/>
        <v>0</v>
      </c>
      <c r="I135" s="15"/>
      <c r="J135" s="15">
        <f t="shared" si="81"/>
        <v>0</v>
      </c>
      <c r="K135" s="15">
        <f t="shared" si="82"/>
        <v>0</v>
      </c>
      <c r="L135" s="15">
        <f t="shared" si="83"/>
        <v>0</v>
      </c>
      <c r="M135" s="17" t="s">
        <v>36</v>
      </c>
      <c r="O135" t="str">
        <f t="shared" si="84"/>
        <v>01</v>
      </c>
      <c r="P135" s="1" t="s">
        <v>76</v>
      </c>
      <c r="Q135">
        <v>1</v>
      </c>
      <c r="R135">
        <f t="shared" si="85"/>
        <v>0</v>
      </c>
      <c r="S135">
        <f t="shared" si="86"/>
        <v>0</v>
      </c>
      <c r="T135">
        <f t="shared" si="87"/>
        <v>0</v>
      </c>
      <c r="U135">
        <f t="shared" si="88"/>
        <v>0</v>
      </c>
      <c r="V135">
        <f t="shared" si="89"/>
        <v>0</v>
      </c>
      <c r="W135">
        <f t="shared" si="90"/>
        <v>0</v>
      </c>
      <c r="X135">
        <f t="shared" si="91"/>
        <v>0</v>
      </c>
      <c r="Y135">
        <f t="shared" si="92"/>
        <v>0</v>
      </c>
      <c r="Z135">
        <f t="shared" si="93"/>
        <v>0</v>
      </c>
      <c r="AA135">
        <f t="shared" si="94"/>
        <v>0</v>
      </c>
      <c r="AB135">
        <f t="shared" si="95"/>
        <v>0</v>
      </c>
      <c r="AC135">
        <f t="shared" si="96"/>
        <v>0</v>
      </c>
      <c r="AD135">
        <f t="shared" si="97"/>
        <v>0</v>
      </c>
      <c r="AE135">
        <f t="shared" si="98"/>
        <v>0</v>
      </c>
      <c r="AF135">
        <f t="shared" si="99"/>
        <v>0</v>
      </c>
      <c r="AG135">
        <f t="shared" si="100"/>
        <v>0</v>
      </c>
      <c r="AH135">
        <f t="shared" si="101"/>
        <v>0</v>
      </c>
      <c r="AI135">
        <f t="shared" si="102"/>
        <v>0</v>
      </c>
      <c r="AJ135">
        <f t="shared" si="103"/>
        <v>0</v>
      </c>
      <c r="AK135">
        <f t="shared" si="104"/>
        <v>0</v>
      </c>
      <c r="AL135">
        <f t="shared" si="105"/>
        <v>0</v>
      </c>
      <c r="AM135">
        <f t="shared" si="106"/>
        <v>0</v>
      </c>
      <c r="AN135">
        <f t="shared" si="107"/>
        <v>0</v>
      </c>
      <c r="AO135">
        <f t="shared" si="108"/>
        <v>0</v>
      </c>
      <c r="AP135">
        <f t="shared" si="109"/>
        <v>0</v>
      </c>
      <c r="AQ135">
        <f t="shared" si="110"/>
        <v>0</v>
      </c>
      <c r="AR135">
        <f t="shared" si="111"/>
        <v>0</v>
      </c>
      <c r="AS135">
        <f t="shared" si="112"/>
        <v>0</v>
      </c>
      <c r="AT135">
        <f t="shared" si="113"/>
        <v>0</v>
      </c>
      <c r="AU135">
        <f t="shared" si="114"/>
        <v>0</v>
      </c>
    </row>
    <row r="136" spans="1:51" ht="23.1" customHeight="1" x14ac:dyDescent="0.3">
      <c r="A136" s="6" t="s">
        <v>34</v>
      </c>
      <c r="B136" s="6" t="s">
        <v>37</v>
      </c>
      <c r="C136" s="8" t="s">
        <v>38</v>
      </c>
      <c r="D136" s="15">
        <v>5.2499999999999998E-2</v>
      </c>
      <c r="E136" s="15"/>
      <c r="F136" s="15">
        <f t="shared" si="79"/>
        <v>0</v>
      </c>
      <c r="G136" s="15"/>
      <c r="H136" s="15">
        <f t="shared" si="80"/>
        <v>0</v>
      </c>
      <c r="I136" s="15"/>
      <c r="J136" s="15">
        <f t="shared" si="81"/>
        <v>0</v>
      </c>
      <c r="K136" s="15">
        <f t="shared" si="82"/>
        <v>0</v>
      </c>
      <c r="L136" s="15">
        <f t="shared" si="83"/>
        <v>0</v>
      </c>
      <c r="M136" s="17" t="s">
        <v>36</v>
      </c>
      <c r="O136" t="str">
        <f t="shared" si="84"/>
        <v>01</v>
      </c>
      <c r="P136" s="1" t="s">
        <v>76</v>
      </c>
      <c r="Q136">
        <v>1</v>
      </c>
      <c r="R136">
        <f t="shared" si="85"/>
        <v>0</v>
      </c>
      <c r="S136">
        <f t="shared" si="86"/>
        <v>0</v>
      </c>
      <c r="T136">
        <f t="shared" si="87"/>
        <v>0</v>
      </c>
      <c r="U136">
        <f t="shared" si="88"/>
        <v>0</v>
      </c>
      <c r="V136">
        <f t="shared" si="89"/>
        <v>0</v>
      </c>
      <c r="W136">
        <f t="shared" si="90"/>
        <v>0</v>
      </c>
      <c r="X136">
        <f t="shared" si="91"/>
        <v>0</v>
      </c>
      <c r="Y136">
        <f t="shared" si="92"/>
        <v>0</v>
      </c>
      <c r="Z136">
        <f t="shared" si="93"/>
        <v>0</v>
      </c>
      <c r="AA136">
        <f t="shared" si="94"/>
        <v>0</v>
      </c>
      <c r="AB136">
        <f t="shared" si="95"/>
        <v>0</v>
      </c>
      <c r="AC136">
        <f t="shared" si="96"/>
        <v>0</v>
      </c>
      <c r="AD136">
        <f t="shared" si="97"/>
        <v>0</v>
      </c>
      <c r="AE136">
        <f t="shared" si="98"/>
        <v>0</v>
      </c>
      <c r="AF136">
        <f t="shared" si="99"/>
        <v>0</v>
      </c>
      <c r="AG136">
        <f t="shared" si="100"/>
        <v>0</v>
      </c>
      <c r="AH136">
        <f t="shared" si="101"/>
        <v>0</v>
      </c>
      <c r="AI136">
        <f t="shared" si="102"/>
        <v>0</v>
      </c>
      <c r="AJ136">
        <f t="shared" si="103"/>
        <v>0</v>
      </c>
      <c r="AK136">
        <f t="shared" si="104"/>
        <v>0</v>
      </c>
      <c r="AL136">
        <f t="shared" si="105"/>
        <v>0</v>
      </c>
      <c r="AM136">
        <f t="shared" si="106"/>
        <v>0</v>
      </c>
      <c r="AN136">
        <f t="shared" si="107"/>
        <v>0</v>
      </c>
      <c r="AO136">
        <f t="shared" si="108"/>
        <v>0</v>
      </c>
      <c r="AP136">
        <f t="shared" si="109"/>
        <v>0</v>
      </c>
      <c r="AQ136">
        <f t="shared" si="110"/>
        <v>0</v>
      </c>
      <c r="AR136">
        <f t="shared" si="111"/>
        <v>0</v>
      </c>
      <c r="AS136">
        <f t="shared" si="112"/>
        <v>0</v>
      </c>
      <c r="AT136">
        <f t="shared" si="113"/>
        <v>0</v>
      </c>
      <c r="AU136">
        <f t="shared" si="114"/>
        <v>0</v>
      </c>
    </row>
    <row r="137" spans="1:51" ht="23.1" customHeight="1" x14ac:dyDescent="0.3">
      <c r="A137" s="6" t="s">
        <v>34</v>
      </c>
      <c r="B137" s="6" t="s">
        <v>39</v>
      </c>
      <c r="C137" s="8" t="s">
        <v>38</v>
      </c>
      <c r="D137" s="15">
        <v>4.3099999999999999E-2</v>
      </c>
      <c r="E137" s="15"/>
      <c r="F137" s="15">
        <f t="shared" si="79"/>
        <v>0</v>
      </c>
      <c r="G137" s="15"/>
      <c r="H137" s="15">
        <f t="shared" si="80"/>
        <v>0</v>
      </c>
      <c r="I137" s="15"/>
      <c r="J137" s="15">
        <f t="shared" si="81"/>
        <v>0</v>
      </c>
      <c r="K137" s="15">
        <f t="shared" si="82"/>
        <v>0</v>
      </c>
      <c r="L137" s="15">
        <f t="shared" si="83"/>
        <v>0</v>
      </c>
      <c r="M137" s="17" t="s">
        <v>36</v>
      </c>
      <c r="O137" t="str">
        <f t="shared" si="84"/>
        <v>01</v>
      </c>
      <c r="P137" s="1" t="s">
        <v>76</v>
      </c>
      <c r="Q137">
        <v>1</v>
      </c>
      <c r="R137">
        <f t="shared" si="85"/>
        <v>0</v>
      </c>
      <c r="S137">
        <f t="shared" si="86"/>
        <v>0</v>
      </c>
      <c r="T137">
        <f t="shared" si="87"/>
        <v>0</v>
      </c>
      <c r="U137">
        <f t="shared" si="88"/>
        <v>0</v>
      </c>
      <c r="V137">
        <f t="shared" si="89"/>
        <v>0</v>
      </c>
      <c r="W137">
        <f t="shared" si="90"/>
        <v>0</v>
      </c>
      <c r="X137">
        <f t="shared" si="91"/>
        <v>0</v>
      </c>
      <c r="Y137">
        <f t="shared" si="92"/>
        <v>0</v>
      </c>
      <c r="Z137">
        <f t="shared" si="93"/>
        <v>0</v>
      </c>
      <c r="AA137">
        <f t="shared" si="94"/>
        <v>0</v>
      </c>
      <c r="AB137">
        <f t="shared" si="95"/>
        <v>0</v>
      </c>
      <c r="AC137">
        <f t="shared" si="96"/>
        <v>0</v>
      </c>
      <c r="AD137">
        <f t="shared" si="97"/>
        <v>0</v>
      </c>
      <c r="AE137">
        <f t="shared" si="98"/>
        <v>0</v>
      </c>
      <c r="AF137">
        <f t="shared" si="99"/>
        <v>0</v>
      </c>
      <c r="AG137">
        <f t="shared" si="100"/>
        <v>0</v>
      </c>
      <c r="AH137">
        <f t="shared" si="101"/>
        <v>0</v>
      </c>
      <c r="AI137">
        <f t="shared" si="102"/>
        <v>0</v>
      </c>
      <c r="AJ137">
        <f t="shared" si="103"/>
        <v>0</v>
      </c>
      <c r="AK137">
        <f t="shared" si="104"/>
        <v>0</v>
      </c>
      <c r="AL137">
        <f t="shared" si="105"/>
        <v>0</v>
      </c>
      <c r="AM137">
        <f t="shared" si="106"/>
        <v>0</v>
      </c>
      <c r="AN137">
        <f t="shared" si="107"/>
        <v>0</v>
      </c>
      <c r="AO137">
        <f t="shared" si="108"/>
        <v>0</v>
      </c>
      <c r="AP137">
        <f t="shared" si="109"/>
        <v>0</v>
      </c>
      <c r="AQ137">
        <f t="shared" si="110"/>
        <v>0</v>
      </c>
      <c r="AR137">
        <f t="shared" si="111"/>
        <v>0</v>
      </c>
      <c r="AS137">
        <f t="shared" si="112"/>
        <v>0</v>
      </c>
      <c r="AT137">
        <f t="shared" si="113"/>
        <v>0</v>
      </c>
      <c r="AU137">
        <f t="shared" si="114"/>
        <v>0</v>
      </c>
    </row>
    <row r="138" spans="1:51" ht="23.1" customHeight="1" x14ac:dyDescent="0.3">
      <c r="A138" s="6" t="s">
        <v>34</v>
      </c>
      <c r="B138" s="6" t="s">
        <v>42</v>
      </c>
      <c r="C138" s="8" t="s">
        <v>38</v>
      </c>
      <c r="D138" s="15">
        <v>9.2999999999999992E-3</v>
      </c>
      <c r="E138" s="15"/>
      <c r="F138" s="15">
        <f t="shared" si="79"/>
        <v>0</v>
      </c>
      <c r="G138" s="15"/>
      <c r="H138" s="15">
        <f t="shared" si="80"/>
        <v>0</v>
      </c>
      <c r="I138" s="15"/>
      <c r="J138" s="15">
        <f t="shared" si="81"/>
        <v>0</v>
      </c>
      <c r="K138" s="15">
        <f t="shared" si="82"/>
        <v>0</v>
      </c>
      <c r="L138" s="15">
        <f t="shared" si="83"/>
        <v>0</v>
      </c>
      <c r="M138" s="17" t="s">
        <v>41</v>
      </c>
      <c r="O138" t="str">
        <f t="shared" si="84"/>
        <v>01</v>
      </c>
      <c r="P138" s="1" t="s">
        <v>76</v>
      </c>
      <c r="Q138">
        <v>1</v>
      </c>
      <c r="R138">
        <f t="shared" si="85"/>
        <v>0</v>
      </c>
      <c r="S138">
        <f t="shared" si="86"/>
        <v>0</v>
      </c>
      <c r="T138">
        <f t="shared" si="87"/>
        <v>0</v>
      </c>
      <c r="U138">
        <f t="shared" si="88"/>
        <v>0</v>
      </c>
      <c r="V138">
        <f t="shared" si="89"/>
        <v>0</v>
      </c>
      <c r="W138">
        <f t="shared" si="90"/>
        <v>0</v>
      </c>
      <c r="X138">
        <f t="shared" si="91"/>
        <v>0</v>
      </c>
      <c r="Y138">
        <f t="shared" si="92"/>
        <v>0</v>
      </c>
      <c r="Z138">
        <f t="shared" si="93"/>
        <v>0</v>
      </c>
      <c r="AA138">
        <f t="shared" si="94"/>
        <v>0</v>
      </c>
      <c r="AB138">
        <f t="shared" si="95"/>
        <v>0</v>
      </c>
      <c r="AC138">
        <f t="shared" si="96"/>
        <v>0</v>
      </c>
      <c r="AD138">
        <f t="shared" si="97"/>
        <v>0</v>
      </c>
      <c r="AE138">
        <f t="shared" si="98"/>
        <v>0</v>
      </c>
      <c r="AF138">
        <f t="shared" si="99"/>
        <v>0</v>
      </c>
      <c r="AG138">
        <f t="shared" si="100"/>
        <v>0</v>
      </c>
      <c r="AH138">
        <f t="shared" si="101"/>
        <v>0</v>
      </c>
      <c r="AI138">
        <f t="shared" si="102"/>
        <v>0</v>
      </c>
      <c r="AJ138">
        <f t="shared" si="103"/>
        <v>0</v>
      </c>
      <c r="AK138">
        <f t="shared" si="104"/>
        <v>0</v>
      </c>
      <c r="AL138">
        <f t="shared" si="105"/>
        <v>0</v>
      </c>
      <c r="AM138">
        <f t="shared" si="106"/>
        <v>0</v>
      </c>
      <c r="AN138">
        <f t="shared" si="107"/>
        <v>0</v>
      </c>
      <c r="AO138">
        <f t="shared" si="108"/>
        <v>0</v>
      </c>
      <c r="AP138">
        <f t="shared" si="109"/>
        <v>0</v>
      </c>
      <c r="AQ138">
        <f t="shared" si="110"/>
        <v>0</v>
      </c>
      <c r="AR138">
        <f t="shared" si="111"/>
        <v>0</v>
      </c>
      <c r="AS138">
        <f t="shared" si="112"/>
        <v>0</v>
      </c>
      <c r="AT138">
        <f t="shared" si="113"/>
        <v>0</v>
      </c>
      <c r="AU138">
        <f t="shared" si="114"/>
        <v>0</v>
      </c>
    </row>
    <row r="139" spans="1:51" ht="23.1" customHeight="1" x14ac:dyDescent="0.3">
      <c r="A139" s="6" t="s">
        <v>34</v>
      </c>
      <c r="B139" s="6" t="s">
        <v>40</v>
      </c>
      <c r="C139" s="8" t="s">
        <v>38</v>
      </c>
      <c r="D139" s="15">
        <v>6.1699999999999998E-2</v>
      </c>
      <c r="E139" s="15"/>
      <c r="F139" s="15">
        <f t="shared" si="79"/>
        <v>0</v>
      </c>
      <c r="G139" s="15"/>
      <c r="H139" s="15">
        <f t="shared" si="80"/>
        <v>0</v>
      </c>
      <c r="I139" s="15"/>
      <c r="J139" s="15">
        <f t="shared" si="81"/>
        <v>0</v>
      </c>
      <c r="K139" s="15">
        <f t="shared" si="82"/>
        <v>0</v>
      </c>
      <c r="L139" s="15">
        <f t="shared" si="83"/>
        <v>0</v>
      </c>
      <c r="M139" s="17" t="s">
        <v>41</v>
      </c>
      <c r="O139" t="str">
        <f t="shared" si="84"/>
        <v>01</v>
      </c>
      <c r="P139" s="1" t="s">
        <v>76</v>
      </c>
      <c r="Q139">
        <v>1</v>
      </c>
      <c r="R139">
        <f t="shared" si="85"/>
        <v>0</v>
      </c>
      <c r="S139">
        <f t="shared" si="86"/>
        <v>0</v>
      </c>
      <c r="T139">
        <f t="shared" si="87"/>
        <v>0</v>
      </c>
      <c r="U139">
        <f t="shared" si="88"/>
        <v>0</v>
      </c>
      <c r="V139">
        <f t="shared" si="89"/>
        <v>0</v>
      </c>
      <c r="W139">
        <f t="shared" si="90"/>
        <v>0</v>
      </c>
      <c r="X139">
        <f t="shared" si="91"/>
        <v>0</v>
      </c>
      <c r="Y139">
        <f t="shared" si="92"/>
        <v>0</v>
      </c>
      <c r="Z139">
        <f t="shared" si="93"/>
        <v>0</v>
      </c>
      <c r="AA139">
        <f t="shared" si="94"/>
        <v>0</v>
      </c>
      <c r="AB139">
        <f t="shared" si="95"/>
        <v>0</v>
      </c>
      <c r="AC139">
        <f t="shared" si="96"/>
        <v>0</v>
      </c>
      <c r="AD139">
        <f t="shared" si="97"/>
        <v>0</v>
      </c>
      <c r="AE139">
        <f t="shared" si="98"/>
        <v>0</v>
      </c>
      <c r="AF139">
        <f t="shared" si="99"/>
        <v>0</v>
      </c>
      <c r="AG139">
        <f t="shared" si="100"/>
        <v>0</v>
      </c>
      <c r="AH139">
        <f t="shared" si="101"/>
        <v>0</v>
      </c>
      <c r="AI139">
        <f t="shared" si="102"/>
        <v>0</v>
      </c>
      <c r="AJ139">
        <f t="shared" si="103"/>
        <v>0</v>
      </c>
      <c r="AK139">
        <f t="shared" si="104"/>
        <v>0</v>
      </c>
      <c r="AL139">
        <f t="shared" si="105"/>
        <v>0</v>
      </c>
      <c r="AM139">
        <f t="shared" si="106"/>
        <v>0</v>
      </c>
      <c r="AN139">
        <f t="shared" si="107"/>
        <v>0</v>
      </c>
      <c r="AO139">
        <f t="shared" si="108"/>
        <v>0</v>
      </c>
      <c r="AP139">
        <f t="shared" si="109"/>
        <v>0</v>
      </c>
      <c r="AQ139">
        <f t="shared" si="110"/>
        <v>0</v>
      </c>
      <c r="AR139">
        <f t="shared" si="111"/>
        <v>0</v>
      </c>
      <c r="AS139">
        <f t="shared" si="112"/>
        <v>0</v>
      </c>
      <c r="AT139">
        <f t="shared" si="113"/>
        <v>0</v>
      </c>
      <c r="AU139">
        <f t="shared" si="114"/>
        <v>0</v>
      </c>
    </row>
    <row r="140" spans="1:51" ht="23.1" customHeight="1" x14ac:dyDescent="0.3">
      <c r="A140" s="6" t="s">
        <v>12</v>
      </c>
      <c r="B140" s="6" t="s">
        <v>13</v>
      </c>
      <c r="C140" s="8" t="s">
        <v>10</v>
      </c>
      <c r="D140" s="15">
        <v>32</v>
      </c>
      <c r="E140" s="15"/>
      <c r="F140" s="15">
        <f t="shared" si="79"/>
        <v>0</v>
      </c>
      <c r="G140" s="15"/>
      <c r="H140" s="15">
        <f t="shared" si="80"/>
        <v>0</v>
      </c>
      <c r="I140" s="15"/>
      <c r="J140" s="15">
        <f t="shared" si="81"/>
        <v>0</v>
      </c>
      <c r="K140" s="15">
        <f t="shared" si="82"/>
        <v>0</v>
      </c>
      <c r="L140" s="15">
        <f t="shared" si="83"/>
        <v>0</v>
      </c>
      <c r="M140" s="9"/>
      <c r="O140" t="str">
        <f t="shared" si="84"/>
        <v>01</v>
      </c>
      <c r="P140" s="1" t="s">
        <v>76</v>
      </c>
      <c r="Q140">
        <v>1</v>
      </c>
      <c r="R140">
        <f t="shared" si="85"/>
        <v>0</v>
      </c>
      <c r="S140">
        <f t="shared" si="86"/>
        <v>0</v>
      </c>
      <c r="T140">
        <f t="shared" si="87"/>
        <v>0</v>
      </c>
      <c r="U140">
        <f t="shared" si="88"/>
        <v>0</v>
      </c>
      <c r="V140">
        <f t="shared" si="89"/>
        <v>0</v>
      </c>
      <c r="W140">
        <f t="shared" si="90"/>
        <v>0</v>
      </c>
      <c r="X140">
        <f t="shared" si="91"/>
        <v>0</v>
      </c>
      <c r="Y140">
        <f t="shared" si="92"/>
        <v>0</v>
      </c>
      <c r="Z140">
        <f t="shared" si="93"/>
        <v>0</v>
      </c>
      <c r="AA140">
        <f t="shared" si="94"/>
        <v>0</v>
      </c>
      <c r="AB140">
        <f t="shared" si="95"/>
        <v>0</v>
      </c>
      <c r="AC140">
        <f t="shared" si="96"/>
        <v>0</v>
      </c>
      <c r="AD140">
        <f t="shared" si="97"/>
        <v>0</v>
      </c>
      <c r="AE140">
        <f t="shared" si="98"/>
        <v>0</v>
      </c>
      <c r="AF140">
        <f t="shared" si="99"/>
        <v>0</v>
      </c>
      <c r="AG140">
        <f t="shared" si="100"/>
        <v>0</v>
      </c>
      <c r="AH140">
        <f t="shared" si="101"/>
        <v>0</v>
      </c>
      <c r="AI140">
        <f t="shared" si="102"/>
        <v>0</v>
      </c>
      <c r="AJ140">
        <f t="shared" si="103"/>
        <v>0</v>
      </c>
      <c r="AK140">
        <f t="shared" si="104"/>
        <v>0</v>
      </c>
      <c r="AL140">
        <f t="shared" si="105"/>
        <v>0</v>
      </c>
      <c r="AM140">
        <f t="shared" si="106"/>
        <v>0</v>
      </c>
      <c r="AN140">
        <f t="shared" si="107"/>
        <v>0</v>
      </c>
      <c r="AO140">
        <f t="shared" si="108"/>
        <v>0</v>
      </c>
      <c r="AP140">
        <f t="shared" si="109"/>
        <v>0</v>
      </c>
      <c r="AQ140">
        <f t="shared" si="110"/>
        <v>0</v>
      </c>
      <c r="AR140">
        <f t="shared" si="111"/>
        <v>0</v>
      </c>
      <c r="AS140">
        <f t="shared" si="112"/>
        <v>0</v>
      </c>
      <c r="AT140">
        <f t="shared" si="113"/>
        <v>0</v>
      </c>
      <c r="AU140">
        <f t="shared" si="114"/>
        <v>0</v>
      </c>
    </row>
    <row r="141" spans="1:51" ht="23.1" customHeight="1" x14ac:dyDescent="0.3">
      <c r="A141" s="6" t="s">
        <v>14</v>
      </c>
      <c r="B141" s="6" t="s">
        <v>15</v>
      </c>
      <c r="C141" s="8" t="s">
        <v>9</v>
      </c>
      <c r="D141" s="15">
        <v>8</v>
      </c>
      <c r="E141" s="15"/>
      <c r="F141" s="15">
        <f t="shared" si="79"/>
        <v>0</v>
      </c>
      <c r="G141" s="15"/>
      <c r="H141" s="15">
        <f t="shared" si="80"/>
        <v>0</v>
      </c>
      <c r="I141" s="15"/>
      <c r="J141" s="15">
        <f t="shared" si="81"/>
        <v>0</v>
      </c>
      <c r="K141" s="15">
        <f t="shared" si="82"/>
        <v>0</v>
      </c>
      <c r="L141" s="15">
        <f t="shared" si="83"/>
        <v>0</v>
      </c>
      <c r="M141" s="9"/>
      <c r="O141" t="str">
        <f t="shared" si="84"/>
        <v>01</v>
      </c>
      <c r="P141" s="1" t="s">
        <v>76</v>
      </c>
      <c r="Q141">
        <v>1</v>
      </c>
      <c r="R141">
        <f t="shared" si="85"/>
        <v>0</v>
      </c>
      <c r="S141">
        <f t="shared" si="86"/>
        <v>0</v>
      </c>
      <c r="T141">
        <f t="shared" si="87"/>
        <v>0</v>
      </c>
      <c r="U141">
        <f t="shared" si="88"/>
        <v>0</v>
      </c>
      <c r="V141">
        <f t="shared" si="89"/>
        <v>0</v>
      </c>
      <c r="W141">
        <f t="shared" si="90"/>
        <v>0</v>
      </c>
      <c r="X141">
        <f t="shared" si="91"/>
        <v>0</v>
      </c>
      <c r="Y141">
        <f t="shared" si="92"/>
        <v>0</v>
      </c>
      <c r="Z141">
        <f t="shared" si="93"/>
        <v>0</v>
      </c>
      <c r="AA141">
        <f t="shared" si="94"/>
        <v>0</v>
      </c>
      <c r="AB141">
        <f t="shared" si="95"/>
        <v>0</v>
      </c>
      <c r="AC141">
        <f t="shared" si="96"/>
        <v>0</v>
      </c>
      <c r="AD141">
        <f t="shared" si="97"/>
        <v>0</v>
      </c>
      <c r="AE141">
        <f t="shared" si="98"/>
        <v>0</v>
      </c>
      <c r="AF141">
        <f t="shared" si="99"/>
        <v>0</v>
      </c>
      <c r="AG141">
        <f t="shared" si="100"/>
        <v>0</v>
      </c>
      <c r="AH141">
        <f t="shared" si="101"/>
        <v>0</v>
      </c>
      <c r="AI141">
        <f t="shared" si="102"/>
        <v>0</v>
      </c>
      <c r="AJ141">
        <f t="shared" si="103"/>
        <v>0</v>
      </c>
      <c r="AK141">
        <f t="shared" si="104"/>
        <v>0</v>
      </c>
      <c r="AL141">
        <f t="shared" si="105"/>
        <v>0</v>
      </c>
      <c r="AM141">
        <f t="shared" si="106"/>
        <v>0</v>
      </c>
      <c r="AN141">
        <f t="shared" si="107"/>
        <v>0</v>
      </c>
      <c r="AO141">
        <f t="shared" si="108"/>
        <v>0</v>
      </c>
      <c r="AP141">
        <f t="shared" si="109"/>
        <v>0</v>
      </c>
      <c r="AQ141">
        <f t="shared" si="110"/>
        <v>0</v>
      </c>
      <c r="AR141">
        <f t="shared" si="111"/>
        <v>0</v>
      </c>
      <c r="AS141">
        <f t="shared" si="112"/>
        <v>0</v>
      </c>
      <c r="AT141">
        <f t="shared" si="113"/>
        <v>0</v>
      </c>
      <c r="AU141">
        <f t="shared" si="114"/>
        <v>0</v>
      </c>
    </row>
    <row r="142" spans="1:51" ht="23.1" customHeight="1" x14ac:dyDescent="0.3">
      <c r="A142" s="6" t="s">
        <v>47</v>
      </c>
      <c r="B142" s="6" t="s">
        <v>50</v>
      </c>
      <c r="C142" s="8" t="s">
        <v>9</v>
      </c>
      <c r="D142" s="15">
        <v>8</v>
      </c>
      <c r="E142" s="15"/>
      <c r="F142" s="15">
        <f t="shared" si="79"/>
        <v>0</v>
      </c>
      <c r="G142" s="15"/>
      <c r="H142" s="15">
        <f t="shared" si="80"/>
        <v>0</v>
      </c>
      <c r="I142" s="15"/>
      <c r="J142" s="15">
        <f t="shared" si="81"/>
        <v>0</v>
      </c>
      <c r="K142" s="15">
        <f t="shared" si="82"/>
        <v>0</v>
      </c>
      <c r="L142" s="15">
        <f t="shared" si="83"/>
        <v>0</v>
      </c>
      <c r="M142" s="9"/>
      <c r="O142" t="str">
        <f t="shared" si="84"/>
        <v>01</v>
      </c>
      <c r="P142" s="1" t="s">
        <v>76</v>
      </c>
      <c r="Q142">
        <v>1</v>
      </c>
      <c r="R142">
        <f t="shared" si="85"/>
        <v>0</v>
      </c>
      <c r="S142">
        <f t="shared" si="86"/>
        <v>0</v>
      </c>
      <c r="T142">
        <f t="shared" si="87"/>
        <v>0</v>
      </c>
      <c r="U142">
        <f t="shared" si="88"/>
        <v>0</v>
      </c>
      <c r="V142">
        <f t="shared" si="89"/>
        <v>0</v>
      </c>
      <c r="W142">
        <f t="shared" si="90"/>
        <v>0</v>
      </c>
      <c r="X142">
        <f t="shared" si="91"/>
        <v>0</v>
      </c>
      <c r="Y142">
        <f t="shared" si="92"/>
        <v>0</v>
      </c>
      <c r="Z142">
        <f t="shared" si="93"/>
        <v>0</v>
      </c>
      <c r="AA142">
        <f t="shared" si="94"/>
        <v>0</v>
      </c>
      <c r="AB142">
        <f t="shared" si="95"/>
        <v>0</v>
      </c>
      <c r="AC142">
        <f t="shared" si="96"/>
        <v>0</v>
      </c>
      <c r="AD142">
        <f t="shared" si="97"/>
        <v>0</v>
      </c>
      <c r="AE142">
        <f t="shared" si="98"/>
        <v>0</v>
      </c>
      <c r="AF142">
        <f t="shared" si="99"/>
        <v>0</v>
      </c>
      <c r="AG142">
        <f t="shared" si="100"/>
        <v>0</v>
      </c>
      <c r="AH142">
        <f t="shared" si="101"/>
        <v>0</v>
      </c>
      <c r="AI142">
        <f t="shared" si="102"/>
        <v>0</v>
      </c>
      <c r="AJ142">
        <f t="shared" si="103"/>
        <v>0</v>
      </c>
      <c r="AK142">
        <f t="shared" si="104"/>
        <v>0</v>
      </c>
      <c r="AL142">
        <f t="shared" si="105"/>
        <v>0</v>
      </c>
      <c r="AM142">
        <f t="shared" si="106"/>
        <v>0</v>
      </c>
      <c r="AN142">
        <f t="shared" si="107"/>
        <v>0</v>
      </c>
      <c r="AO142">
        <f t="shared" si="108"/>
        <v>0</v>
      </c>
      <c r="AP142">
        <f t="shared" si="109"/>
        <v>0</v>
      </c>
      <c r="AQ142">
        <f t="shared" si="110"/>
        <v>0</v>
      </c>
      <c r="AR142">
        <f t="shared" si="111"/>
        <v>0</v>
      </c>
      <c r="AS142">
        <f t="shared" si="112"/>
        <v>0</v>
      </c>
      <c r="AT142">
        <f t="shared" si="113"/>
        <v>0</v>
      </c>
      <c r="AU142">
        <f t="shared" si="114"/>
        <v>0</v>
      </c>
    </row>
    <row r="143" spans="1:51" ht="23.1" customHeight="1" x14ac:dyDescent="0.3">
      <c r="A143" s="6" t="s">
        <v>175</v>
      </c>
      <c r="B143" s="6" t="s">
        <v>158</v>
      </c>
      <c r="C143" s="8" t="s">
        <v>94</v>
      </c>
      <c r="D143" s="15">
        <v>8</v>
      </c>
      <c r="E143" s="15"/>
      <c r="F143" s="15">
        <f t="shared" si="79"/>
        <v>0</v>
      </c>
      <c r="G143" s="15"/>
      <c r="H143" s="15">
        <f t="shared" si="80"/>
        <v>0</v>
      </c>
      <c r="I143" s="15"/>
      <c r="J143" s="15">
        <f t="shared" si="81"/>
        <v>0</v>
      </c>
      <c r="K143" s="15">
        <f t="shared" si="82"/>
        <v>0</v>
      </c>
      <c r="L143" s="15">
        <f t="shared" si="83"/>
        <v>0</v>
      </c>
      <c r="M143" s="17" t="s">
        <v>174</v>
      </c>
      <c r="O143" t="str">
        <f>""</f>
        <v/>
      </c>
      <c r="P143" s="1" t="s">
        <v>76</v>
      </c>
      <c r="Q143">
        <v>1</v>
      </c>
      <c r="R143">
        <f t="shared" si="85"/>
        <v>0</v>
      </c>
      <c r="S143">
        <f t="shared" si="86"/>
        <v>0</v>
      </c>
      <c r="T143">
        <f t="shared" si="87"/>
        <v>0</v>
      </c>
      <c r="U143">
        <f t="shared" si="88"/>
        <v>0</v>
      </c>
      <c r="V143">
        <f t="shared" si="89"/>
        <v>0</v>
      </c>
      <c r="W143">
        <f t="shared" si="90"/>
        <v>0</v>
      </c>
      <c r="X143">
        <f t="shared" si="91"/>
        <v>0</v>
      </c>
      <c r="Y143">
        <f t="shared" si="92"/>
        <v>0</v>
      </c>
      <c r="Z143">
        <f t="shared" si="93"/>
        <v>0</v>
      </c>
      <c r="AA143">
        <f t="shared" si="94"/>
        <v>0</v>
      </c>
      <c r="AB143">
        <f t="shared" si="95"/>
        <v>0</v>
      </c>
      <c r="AC143">
        <f t="shared" si="96"/>
        <v>0</v>
      </c>
      <c r="AD143">
        <f t="shared" si="97"/>
        <v>0</v>
      </c>
      <c r="AE143">
        <f t="shared" si="98"/>
        <v>0</v>
      </c>
      <c r="AF143">
        <f t="shared" si="99"/>
        <v>0</v>
      </c>
      <c r="AG143">
        <f t="shared" si="100"/>
        <v>0</v>
      </c>
      <c r="AH143">
        <f t="shared" si="101"/>
        <v>0</v>
      </c>
      <c r="AI143">
        <f t="shared" si="102"/>
        <v>0</v>
      </c>
      <c r="AJ143">
        <f t="shared" si="103"/>
        <v>0</v>
      </c>
      <c r="AK143">
        <f t="shared" si="104"/>
        <v>0</v>
      </c>
      <c r="AL143">
        <f t="shared" si="105"/>
        <v>0</v>
      </c>
      <c r="AM143">
        <f t="shared" si="106"/>
        <v>0</v>
      </c>
      <c r="AN143">
        <f t="shared" si="107"/>
        <v>0</v>
      </c>
      <c r="AO143">
        <f t="shared" si="108"/>
        <v>0</v>
      </c>
      <c r="AP143">
        <f t="shared" si="109"/>
        <v>0</v>
      </c>
      <c r="AQ143">
        <f t="shared" si="110"/>
        <v>0</v>
      </c>
      <c r="AR143">
        <f t="shared" si="111"/>
        <v>0</v>
      </c>
      <c r="AS143">
        <f t="shared" si="112"/>
        <v>0</v>
      </c>
      <c r="AT143">
        <f t="shared" si="113"/>
        <v>0</v>
      </c>
      <c r="AU143">
        <f t="shared" si="114"/>
        <v>0</v>
      </c>
    </row>
    <row r="144" spans="1:51" ht="23.1" customHeight="1" x14ac:dyDescent="0.3">
      <c r="A144" s="6" t="s">
        <v>47</v>
      </c>
      <c r="B144" s="6" t="s">
        <v>48</v>
      </c>
      <c r="C144" s="8" t="s">
        <v>9</v>
      </c>
      <c r="D144" s="15">
        <v>86</v>
      </c>
      <c r="E144" s="15"/>
      <c r="F144" s="15">
        <f t="shared" si="79"/>
        <v>0</v>
      </c>
      <c r="G144" s="15"/>
      <c r="H144" s="15">
        <f t="shared" si="80"/>
        <v>0</v>
      </c>
      <c r="I144" s="15"/>
      <c r="J144" s="15">
        <f t="shared" si="81"/>
        <v>0</v>
      </c>
      <c r="K144" s="15">
        <f t="shared" si="82"/>
        <v>0</v>
      </c>
      <c r="L144" s="15">
        <f t="shared" si="83"/>
        <v>0</v>
      </c>
      <c r="M144" s="9"/>
      <c r="O144" t="str">
        <f>"01"</f>
        <v>01</v>
      </c>
      <c r="P144" s="1" t="s">
        <v>76</v>
      </c>
      <c r="Q144">
        <v>1</v>
      </c>
      <c r="R144">
        <f t="shared" si="85"/>
        <v>0</v>
      </c>
      <c r="S144">
        <f t="shared" si="86"/>
        <v>0</v>
      </c>
      <c r="T144">
        <f t="shared" si="87"/>
        <v>0</v>
      </c>
      <c r="U144">
        <f t="shared" si="88"/>
        <v>0</v>
      </c>
      <c r="V144">
        <f t="shared" si="89"/>
        <v>0</v>
      </c>
      <c r="W144">
        <f t="shared" si="90"/>
        <v>0</v>
      </c>
      <c r="X144">
        <f t="shared" si="91"/>
        <v>0</v>
      </c>
      <c r="Y144">
        <f t="shared" si="92"/>
        <v>0</v>
      </c>
      <c r="Z144">
        <f t="shared" si="93"/>
        <v>0</v>
      </c>
      <c r="AA144">
        <f t="shared" si="94"/>
        <v>0</v>
      </c>
      <c r="AB144">
        <f t="shared" si="95"/>
        <v>0</v>
      </c>
      <c r="AC144">
        <f t="shared" si="96"/>
        <v>0</v>
      </c>
      <c r="AD144">
        <f t="shared" si="97"/>
        <v>0</v>
      </c>
      <c r="AE144">
        <f t="shared" si="98"/>
        <v>0</v>
      </c>
      <c r="AF144">
        <f t="shared" si="99"/>
        <v>0</v>
      </c>
      <c r="AG144">
        <f t="shared" si="100"/>
        <v>0</v>
      </c>
      <c r="AH144">
        <f t="shared" si="101"/>
        <v>0</v>
      </c>
      <c r="AI144">
        <f t="shared" si="102"/>
        <v>0</v>
      </c>
      <c r="AJ144">
        <f t="shared" si="103"/>
        <v>0</v>
      </c>
      <c r="AK144">
        <f t="shared" si="104"/>
        <v>0</v>
      </c>
      <c r="AL144">
        <f t="shared" si="105"/>
        <v>0</v>
      </c>
      <c r="AM144">
        <f t="shared" si="106"/>
        <v>0</v>
      </c>
      <c r="AN144">
        <f t="shared" si="107"/>
        <v>0</v>
      </c>
      <c r="AO144">
        <f t="shared" si="108"/>
        <v>0</v>
      </c>
      <c r="AP144">
        <f t="shared" si="109"/>
        <v>0</v>
      </c>
      <c r="AQ144">
        <f t="shared" si="110"/>
        <v>0</v>
      </c>
      <c r="AR144">
        <f t="shared" si="111"/>
        <v>0</v>
      </c>
      <c r="AS144">
        <f t="shared" si="112"/>
        <v>0</v>
      </c>
      <c r="AT144">
        <f t="shared" si="113"/>
        <v>0</v>
      </c>
      <c r="AU144">
        <f t="shared" si="114"/>
        <v>0</v>
      </c>
    </row>
    <row r="145" spans="1:47" ht="23.1" customHeight="1" x14ac:dyDescent="0.3">
      <c r="A145" s="6" t="s">
        <v>177</v>
      </c>
      <c r="B145" s="6" t="s">
        <v>158</v>
      </c>
      <c r="C145" s="8" t="s">
        <v>94</v>
      </c>
      <c r="D145" s="15">
        <v>86</v>
      </c>
      <c r="E145" s="15"/>
      <c r="F145" s="15">
        <f t="shared" si="79"/>
        <v>0</v>
      </c>
      <c r="G145" s="15"/>
      <c r="H145" s="15">
        <f t="shared" si="80"/>
        <v>0</v>
      </c>
      <c r="I145" s="15"/>
      <c r="J145" s="15">
        <f t="shared" si="81"/>
        <v>0</v>
      </c>
      <c r="K145" s="15">
        <f t="shared" si="82"/>
        <v>0</v>
      </c>
      <c r="L145" s="15">
        <f t="shared" si="83"/>
        <v>0</v>
      </c>
      <c r="M145" s="17" t="s">
        <v>176</v>
      </c>
      <c r="O145" t="str">
        <f>""</f>
        <v/>
      </c>
      <c r="P145" s="1" t="s">
        <v>76</v>
      </c>
      <c r="Q145">
        <v>1</v>
      </c>
      <c r="R145">
        <f t="shared" si="85"/>
        <v>0</v>
      </c>
      <c r="S145">
        <f t="shared" si="86"/>
        <v>0</v>
      </c>
      <c r="T145">
        <f t="shared" si="87"/>
        <v>0</v>
      </c>
      <c r="U145">
        <f t="shared" si="88"/>
        <v>0</v>
      </c>
      <c r="V145">
        <f t="shared" si="89"/>
        <v>0</v>
      </c>
      <c r="W145">
        <f t="shared" si="90"/>
        <v>0</v>
      </c>
      <c r="X145">
        <f t="shared" si="91"/>
        <v>0</v>
      </c>
      <c r="Y145">
        <f t="shared" si="92"/>
        <v>0</v>
      </c>
      <c r="Z145">
        <f t="shared" si="93"/>
        <v>0</v>
      </c>
      <c r="AA145">
        <f t="shared" si="94"/>
        <v>0</v>
      </c>
      <c r="AB145">
        <f t="shared" si="95"/>
        <v>0</v>
      </c>
      <c r="AC145">
        <f t="shared" si="96"/>
        <v>0</v>
      </c>
      <c r="AD145">
        <f t="shared" si="97"/>
        <v>0</v>
      </c>
      <c r="AE145">
        <f t="shared" si="98"/>
        <v>0</v>
      </c>
      <c r="AF145">
        <f t="shared" si="99"/>
        <v>0</v>
      </c>
      <c r="AG145">
        <f t="shared" si="100"/>
        <v>0</v>
      </c>
      <c r="AH145">
        <f t="shared" si="101"/>
        <v>0</v>
      </c>
      <c r="AI145">
        <f t="shared" si="102"/>
        <v>0</v>
      </c>
      <c r="AJ145">
        <f t="shared" si="103"/>
        <v>0</v>
      </c>
      <c r="AK145">
        <f t="shared" si="104"/>
        <v>0</v>
      </c>
      <c r="AL145">
        <f t="shared" si="105"/>
        <v>0</v>
      </c>
      <c r="AM145">
        <f t="shared" si="106"/>
        <v>0</v>
      </c>
      <c r="AN145">
        <f t="shared" si="107"/>
        <v>0</v>
      </c>
      <c r="AO145">
        <f t="shared" si="108"/>
        <v>0</v>
      </c>
      <c r="AP145">
        <f t="shared" si="109"/>
        <v>0</v>
      </c>
      <c r="AQ145">
        <f t="shared" si="110"/>
        <v>0</v>
      </c>
      <c r="AR145">
        <f t="shared" si="111"/>
        <v>0</v>
      </c>
      <c r="AS145">
        <f t="shared" si="112"/>
        <v>0</v>
      </c>
      <c r="AT145">
        <f t="shared" si="113"/>
        <v>0</v>
      </c>
      <c r="AU145">
        <f t="shared" si="114"/>
        <v>0</v>
      </c>
    </row>
    <row r="146" spans="1:47" ht="23.1" customHeight="1" x14ac:dyDescent="0.3">
      <c r="A146" s="6" t="s">
        <v>47</v>
      </c>
      <c r="B146" s="6" t="s">
        <v>49</v>
      </c>
      <c r="C146" s="8" t="s">
        <v>9</v>
      </c>
      <c r="D146" s="15">
        <v>53</v>
      </c>
      <c r="E146" s="15"/>
      <c r="F146" s="15">
        <f t="shared" si="79"/>
        <v>0</v>
      </c>
      <c r="G146" s="15"/>
      <c r="H146" s="15">
        <f t="shared" si="80"/>
        <v>0</v>
      </c>
      <c r="I146" s="15"/>
      <c r="J146" s="15">
        <f t="shared" si="81"/>
        <v>0</v>
      </c>
      <c r="K146" s="15">
        <f t="shared" si="82"/>
        <v>0</v>
      </c>
      <c r="L146" s="15">
        <f t="shared" si="83"/>
        <v>0</v>
      </c>
      <c r="M146" s="9"/>
      <c r="O146" t="str">
        <f>"01"</f>
        <v>01</v>
      </c>
      <c r="P146" s="1" t="s">
        <v>76</v>
      </c>
      <c r="Q146">
        <v>1</v>
      </c>
      <c r="R146">
        <f t="shared" si="85"/>
        <v>0</v>
      </c>
      <c r="S146">
        <f t="shared" si="86"/>
        <v>0</v>
      </c>
      <c r="T146">
        <f t="shared" si="87"/>
        <v>0</v>
      </c>
      <c r="U146">
        <f t="shared" si="88"/>
        <v>0</v>
      </c>
      <c r="V146">
        <f t="shared" si="89"/>
        <v>0</v>
      </c>
      <c r="W146">
        <f t="shared" si="90"/>
        <v>0</v>
      </c>
      <c r="X146">
        <f t="shared" si="91"/>
        <v>0</v>
      </c>
      <c r="Y146">
        <f t="shared" si="92"/>
        <v>0</v>
      </c>
      <c r="Z146">
        <f t="shared" si="93"/>
        <v>0</v>
      </c>
      <c r="AA146">
        <f t="shared" si="94"/>
        <v>0</v>
      </c>
      <c r="AB146">
        <f t="shared" si="95"/>
        <v>0</v>
      </c>
      <c r="AC146">
        <f t="shared" si="96"/>
        <v>0</v>
      </c>
      <c r="AD146">
        <f t="shared" si="97"/>
        <v>0</v>
      </c>
      <c r="AE146">
        <f t="shared" si="98"/>
        <v>0</v>
      </c>
      <c r="AF146">
        <f t="shared" si="99"/>
        <v>0</v>
      </c>
      <c r="AG146">
        <f t="shared" si="100"/>
        <v>0</v>
      </c>
      <c r="AH146">
        <f t="shared" si="101"/>
        <v>0</v>
      </c>
      <c r="AI146">
        <f t="shared" si="102"/>
        <v>0</v>
      </c>
      <c r="AJ146">
        <f t="shared" si="103"/>
        <v>0</v>
      </c>
      <c r="AK146">
        <f t="shared" si="104"/>
        <v>0</v>
      </c>
      <c r="AL146">
        <f t="shared" si="105"/>
        <v>0</v>
      </c>
      <c r="AM146">
        <f t="shared" si="106"/>
        <v>0</v>
      </c>
      <c r="AN146">
        <f t="shared" si="107"/>
        <v>0</v>
      </c>
      <c r="AO146">
        <f t="shared" si="108"/>
        <v>0</v>
      </c>
      <c r="AP146">
        <f t="shared" si="109"/>
        <v>0</v>
      </c>
      <c r="AQ146">
        <f t="shared" si="110"/>
        <v>0</v>
      </c>
      <c r="AR146">
        <f t="shared" si="111"/>
        <v>0</v>
      </c>
      <c r="AS146">
        <f t="shared" si="112"/>
        <v>0</v>
      </c>
      <c r="AT146">
        <f t="shared" si="113"/>
        <v>0</v>
      </c>
      <c r="AU146">
        <f t="shared" si="114"/>
        <v>0</v>
      </c>
    </row>
    <row r="147" spans="1:47" ht="23.1" customHeight="1" x14ac:dyDescent="0.3">
      <c r="A147" s="6" t="s">
        <v>157</v>
      </c>
      <c r="B147" s="6" t="s">
        <v>158</v>
      </c>
      <c r="C147" s="8" t="s">
        <v>94</v>
      </c>
      <c r="D147" s="15">
        <v>53</v>
      </c>
      <c r="E147" s="15"/>
      <c r="F147" s="15">
        <f t="shared" si="79"/>
        <v>0</v>
      </c>
      <c r="G147" s="15"/>
      <c r="H147" s="15">
        <f t="shared" si="80"/>
        <v>0</v>
      </c>
      <c r="I147" s="15"/>
      <c r="J147" s="15">
        <f t="shared" si="81"/>
        <v>0</v>
      </c>
      <c r="K147" s="15">
        <f t="shared" si="82"/>
        <v>0</v>
      </c>
      <c r="L147" s="15">
        <f t="shared" si="83"/>
        <v>0</v>
      </c>
      <c r="M147" s="17" t="s">
        <v>156</v>
      </c>
      <c r="O147" t="str">
        <f>""</f>
        <v/>
      </c>
      <c r="P147" s="1" t="s">
        <v>76</v>
      </c>
      <c r="Q147">
        <v>1</v>
      </c>
      <c r="R147">
        <f t="shared" si="85"/>
        <v>0</v>
      </c>
      <c r="S147">
        <f t="shared" si="86"/>
        <v>0</v>
      </c>
      <c r="T147">
        <f t="shared" si="87"/>
        <v>0</v>
      </c>
      <c r="U147">
        <f t="shared" si="88"/>
        <v>0</v>
      </c>
      <c r="V147">
        <f t="shared" si="89"/>
        <v>0</v>
      </c>
      <c r="W147">
        <f t="shared" si="90"/>
        <v>0</v>
      </c>
      <c r="X147">
        <f t="shared" si="91"/>
        <v>0</v>
      </c>
      <c r="Y147">
        <f t="shared" si="92"/>
        <v>0</v>
      </c>
      <c r="Z147">
        <f t="shared" si="93"/>
        <v>0</v>
      </c>
      <c r="AA147">
        <f t="shared" si="94"/>
        <v>0</v>
      </c>
      <c r="AB147">
        <f t="shared" si="95"/>
        <v>0</v>
      </c>
      <c r="AC147">
        <f t="shared" si="96"/>
        <v>0</v>
      </c>
      <c r="AD147">
        <f t="shared" si="97"/>
        <v>0</v>
      </c>
      <c r="AE147">
        <f t="shared" si="98"/>
        <v>0</v>
      </c>
      <c r="AF147">
        <f t="shared" si="99"/>
        <v>0</v>
      </c>
      <c r="AG147">
        <f t="shared" si="100"/>
        <v>0</v>
      </c>
      <c r="AH147">
        <f t="shared" si="101"/>
        <v>0</v>
      </c>
      <c r="AI147">
        <f t="shared" si="102"/>
        <v>0</v>
      </c>
      <c r="AJ147">
        <f t="shared" si="103"/>
        <v>0</v>
      </c>
      <c r="AK147">
        <f t="shared" si="104"/>
        <v>0</v>
      </c>
      <c r="AL147">
        <f t="shared" si="105"/>
        <v>0</v>
      </c>
      <c r="AM147">
        <f t="shared" si="106"/>
        <v>0</v>
      </c>
      <c r="AN147">
        <f t="shared" si="107"/>
        <v>0</v>
      </c>
      <c r="AO147">
        <f t="shared" si="108"/>
        <v>0</v>
      </c>
      <c r="AP147">
        <f t="shared" si="109"/>
        <v>0</v>
      </c>
      <c r="AQ147">
        <f t="shared" si="110"/>
        <v>0</v>
      </c>
      <c r="AR147">
        <f t="shared" si="111"/>
        <v>0</v>
      </c>
      <c r="AS147">
        <f t="shared" si="112"/>
        <v>0</v>
      </c>
      <c r="AT147">
        <f t="shared" si="113"/>
        <v>0</v>
      </c>
      <c r="AU147">
        <f t="shared" si="114"/>
        <v>0</v>
      </c>
    </row>
    <row r="148" spans="1:47" ht="23.1" customHeight="1" x14ac:dyDescent="0.3">
      <c r="A148" s="6" t="s">
        <v>179</v>
      </c>
      <c r="B148" s="7"/>
      <c r="C148" s="8" t="s">
        <v>85</v>
      </c>
      <c r="D148" s="15">
        <v>7.0000000000000007E-2</v>
      </c>
      <c r="E148" s="15"/>
      <c r="F148" s="15">
        <f t="shared" si="79"/>
        <v>0</v>
      </c>
      <c r="G148" s="15"/>
      <c r="H148" s="15">
        <f t="shared" si="80"/>
        <v>0</v>
      </c>
      <c r="I148" s="15"/>
      <c r="J148" s="15">
        <f t="shared" si="81"/>
        <v>0</v>
      </c>
      <c r="K148" s="15">
        <f t="shared" si="82"/>
        <v>0</v>
      </c>
      <c r="L148" s="15">
        <f t="shared" si="83"/>
        <v>0</v>
      </c>
      <c r="M148" s="17" t="s">
        <v>178</v>
      </c>
      <c r="O148" t="str">
        <f>""</f>
        <v/>
      </c>
      <c r="P148" s="1" t="s">
        <v>76</v>
      </c>
      <c r="Q148">
        <v>1</v>
      </c>
      <c r="R148">
        <f t="shared" si="85"/>
        <v>0</v>
      </c>
      <c r="S148">
        <f t="shared" si="86"/>
        <v>0</v>
      </c>
      <c r="T148">
        <f t="shared" si="87"/>
        <v>0</v>
      </c>
      <c r="U148">
        <f t="shared" si="88"/>
        <v>0</v>
      </c>
      <c r="V148">
        <f t="shared" si="89"/>
        <v>0</v>
      </c>
      <c r="W148">
        <f t="shared" si="90"/>
        <v>0</v>
      </c>
      <c r="X148">
        <f t="shared" si="91"/>
        <v>0</v>
      </c>
      <c r="Y148">
        <f t="shared" si="92"/>
        <v>0</v>
      </c>
      <c r="Z148">
        <f t="shared" si="93"/>
        <v>0</v>
      </c>
      <c r="AA148">
        <f t="shared" si="94"/>
        <v>0</v>
      </c>
      <c r="AB148">
        <f t="shared" si="95"/>
        <v>0</v>
      </c>
      <c r="AC148">
        <f t="shared" si="96"/>
        <v>0</v>
      </c>
      <c r="AD148">
        <f t="shared" si="97"/>
        <v>0</v>
      </c>
      <c r="AE148">
        <f t="shared" si="98"/>
        <v>0</v>
      </c>
      <c r="AF148">
        <f t="shared" si="99"/>
        <v>0</v>
      </c>
      <c r="AG148">
        <f t="shared" si="100"/>
        <v>0</v>
      </c>
      <c r="AH148">
        <f t="shared" si="101"/>
        <v>0</v>
      </c>
      <c r="AI148">
        <f t="shared" si="102"/>
        <v>0</v>
      </c>
      <c r="AJ148">
        <f t="shared" si="103"/>
        <v>0</v>
      </c>
      <c r="AK148">
        <f t="shared" si="104"/>
        <v>0</v>
      </c>
      <c r="AL148">
        <f t="shared" si="105"/>
        <v>0</v>
      </c>
      <c r="AM148">
        <f t="shared" si="106"/>
        <v>0</v>
      </c>
      <c r="AN148">
        <f t="shared" si="107"/>
        <v>0</v>
      </c>
      <c r="AO148">
        <f t="shared" si="108"/>
        <v>0</v>
      </c>
      <c r="AP148">
        <f t="shared" si="109"/>
        <v>0</v>
      </c>
      <c r="AQ148">
        <f t="shared" si="110"/>
        <v>0</v>
      </c>
      <c r="AR148">
        <f t="shared" si="111"/>
        <v>0</v>
      </c>
      <c r="AS148">
        <f t="shared" si="112"/>
        <v>0</v>
      </c>
      <c r="AT148">
        <f t="shared" si="113"/>
        <v>0</v>
      </c>
      <c r="AU148">
        <f t="shared" si="114"/>
        <v>0</v>
      </c>
    </row>
    <row r="149" spans="1:47" ht="23.1" customHeight="1" x14ac:dyDescent="0.3">
      <c r="A149" s="6" t="s">
        <v>181</v>
      </c>
      <c r="B149" s="6" t="s">
        <v>182</v>
      </c>
      <c r="C149" s="8" t="s">
        <v>56</v>
      </c>
      <c r="D149" s="15">
        <v>1.49</v>
      </c>
      <c r="E149" s="15"/>
      <c r="F149" s="15">
        <f t="shared" si="79"/>
        <v>0</v>
      </c>
      <c r="G149" s="15"/>
      <c r="H149" s="15">
        <f t="shared" si="80"/>
        <v>0</v>
      </c>
      <c r="I149" s="15"/>
      <c r="J149" s="15">
        <f t="shared" si="81"/>
        <v>0</v>
      </c>
      <c r="K149" s="15">
        <f t="shared" si="82"/>
        <v>0</v>
      </c>
      <c r="L149" s="15">
        <f t="shared" si="83"/>
        <v>0</v>
      </c>
      <c r="M149" s="17" t="s">
        <v>180</v>
      </c>
      <c r="O149" t="str">
        <f>""</f>
        <v/>
      </c>
      <c r="P149" s="1" t="s">
        <v>76</v>
      </c>
      <c r="Q149">
        <v>1</v>
      </c>
      <c r="R149">
        <f t="shared" si="85"/>
        <v>0</v>
      </c>
      <c r="S149">
        <f t="shared" si="86"/>
        <v>0</v>
      </c>
      <c r="T149">
        <f t="shared" si="87"/>
        <v>0</v>
      </c>
      <c r="U149">
        <f t="shared" si="88"/>
        <v>0</v>
      </c>
      <c r="V149">
        <f t="shared" si="89"/>
        <v>0</v>
      </c>
      <c r="W149">
        <f t="shared" si="90"/>
        <v>0</v>
      </c>
      <c r="X149">
        <f t="shared" si="91"/>
        <v>0</v>
      </c>
      <c r="Y149">
        <f t="shared" si="92"/>
        <v>0</v>
      </c>
      <c r="Z149">
        <f t="shared" si="93"/>
        <v>0</v>
      </c>
      <c r="AA149">
        <f t="shared" si="94"/>
        <v>0</v>
      </c>
      <c r="AB149">
        <f t="shared" si="95"/>
        <v>0</v>
      </c>
      <c r="AC149">
        <f t="shared" si="96"/>
        <v>0</v>
      </c>
      <c r="AD149">
        <f t="shared" si="97"/>
        <v>0</v>
      </c>
      <c r="AE149">
        <f t="shared" si="98"/>
        <v>0</v>
      </c>
      <c r="AF149">
        <f t="shared" si="99"/>
        <v>0</v>
      </c>
      <c r="AG149">
        <f t="shared" si="100"/>
        <v>0</v>
      </c>
      <c r="AH149">
        <f t="shared" si="101"/>
        <v>0</v>
      </c>
      <c r="AI149">
        <f t="shared" si="102"/>
        <v>0</v>
      </c>
      <c r="AJ149">
        <f t="shared" si="103"/>
        <v>0</v>
      </c>
      <c r="AK149">
        <f t="shared" si="104"/>
        <v>0</v>
      </c>
      <c r="AL149">
        <f t="shared" si="105"/>
        <v>0</v>
      </c>
      <c r="AM149">
        <f t="shared" si="106"/>
        <v>0</v>
      </c>
      <c r="AN149">
        <f t="shared" si="107"/>
        <v>0</v>
      </c>
      <c r="AO149">
        <f t="shared" si="108"/>
        <v>0</v>
      </c>
      <c r="AP149">
        <f t="shared" si="109"/>
        <v>0</v>
      </c>
      <c r="AQ149">
        <f t="shared" si="110"/>
        <v>0</v>
      </c>
      <c r="AR149">
        <f t="shared" si="111"/>
        <v>0</v>
      </c>
      <c r="AS149">
        <f t="shared" si="112"/>
        <v>0</v>
      </c>
      <c r="AT149">
        <f t="shared" si="113"/>
        <v>0</v>
      </c>
      <c r="AU149">
        <f t="shared" si="114"/>
        <v>0</v>
      </c>
    </row>
    <row r="150" spans="1:47" ht="23.1" customHeight="1" x14ac:dyDescent="0.3">
      <c r="A150" s="6" t="s">
        <v>184</v>
      </c>
      <c r="B150" s="6" t="s">
        <v>185</v>
      </c>
      <c r="C150" s="8" t="s">
        <v>56</v>
      </c>
      <c r="D150" s="15">
        <v>1.49</v>
      </c>
      <c r="E150" s="15"/>
      <c r="F150" s="15">
        <f t="shared" si="79"/>
        <v>0</v>
      </c>
      <c r="G150" s="15"/>
      <c r="H150" s="15">
        <f t="shared" si="80"/>
        <v>0</v>
      </c>
      <c r="I150" s="15"/>
      <c r="J150" s="15">
        <f t="shared" si="81"/>
        <v>0</v>
      </c>
      <c r="K150" s="15">
        <f t="shared" si="82"/>
        <v>0</v>
      </c>
      <c r="L150" s="15">
        <f t="shared" si="83"/>
        <v>0</v>
      </c>
      <c r="M150" s="17" t="s">
        <v>183</v>
      </c>
      <c r="O150" t="str">
        <f>""</f>
        <v/>
      </c>
      <c r="P150" s="1" t="s">
        <v>76</v>
      </c>
      <c r="Q150">
        <v>1</v>
      </c>
      <c r="R150">
        <f t="shared" si="85"/>
        <v>0</v>
      </c>
      <c r="S150">
        <f t="shared" si="86"/>
        <v>0</v>
      </c>
      <c r="T150">
        <f t="shared" si="87"/>
        <v>0</v>
      </c>
      <c r="U150">
        <f t="shared" si="88"/>
        <v>0</v>
      </c>
      <c r="V150">
        <f t="shared" si="89"/>
        <v>0</v>
      </c>
      <c r="W150">
        <f t="shared" si="90"/>
        <v>0</v>
      </c>
      <c r="X150">
        <f t="shared" si="91"/>
        <v>0</v>
      </c>
      <c r="Y150">
        <f t="shared" si="92"/>
        <v>0</v>
      </c>
      <c r="Z150">
        <f t="shared" si="93"/>
        <v>0</v>
      </c>
      <c r="AA150">
        <f t="shared" si="94"/>
        <v>0</v>
      </c>
      <c r="AB150">
        <f t="shared" si="95"/>
        <v>0</v>
      </c>
      <c r="AC150">
        <f t="shared" si="96"/>
        <v>0</v>
      </c>
      <c r="AD150">
        <f t="shared" si="97"/>
        <v>0</v>
      </c>
      <c r="AE150">
        <f t="shared" si="98"/>
        <v>0</v>
      </c>
      <c r="AF150">
        <f t="shared" si="99"/>
        <v>0</v>
      </c>
      <c r="AG150">
        <f t="shared" si="100"/>
        <v>0</v>
      </c>
      <c r="AH150">
        <f t="shared" si="101"/>
        <v>0</v>
      </c>
      <c r="AI150">
        <f t="shared" si="102"/>
        <v>0</v>
      </c>
      <c r="AJ150">
        <f t="shared" si="103"/>
        <v>0</v>
      </c>
      <c r="AK150">
        <f t="shared" si="104"/>
        <v>0</v>
      </c>
      <c r="AL150">
        <f t="shared" si="105"/>
        <v>0</v>
      </c>
      <c r="AM150">
        <f t="shared" si="106"/>
        <v>0</v>
      </c>
      <c r="AN150">
        <f t="shared" si="107"/>
        <v>0</v>
      </c>
      <c r="AO150">
        <f t="shared" si="108"/>
        <v>0</v>
      </c>
      <c r="AP150">
        <f t="shared" si="109"/>
        <v>0</v>
      </c>
      <c r="AQ150">
        <f t="shared" si="110"/>
        <v>0</v>
      </c>
      <c r="AR150">
        <f t="shared" si="111"/>
        <v>0</v>
      </c>
      <c r="AS150">
        <f t="shared" si="112"/>
        <v>0</v>
      </c>
      <c r="AT150">
        <f t="shared" si="113"/>
        <v>0</v>
      </c>
      <c r="AU150">
        <f t="shared" si="114"/>
        <v>0</v>
      </c>
    </row>
    <row r="151" spans="1:47" ht="23.1" customHeight="1" x14ac:dyDescent="0.3">
      <c r="A151" s="6" t="s">
        <v>87</v>
      </c>
      <c r="B151" s="6" t="s">
        <v>88</v>
      </c>
      <c r="C151" s="8" t="s">
        <v>56</v>
      </c>
      <c r="D151" s="15">
        <v>1.49</v>
      </c>
      <c r="E151" s="15"/>
      <c r="F151" s="15">
        <f t="shared" si="79"/>
        <v>0</v>
      </c>
      <c r="G151" s="15"/>
      <c r="H151" s="15">
        <f t="shared" si="80"/>
        <v>0</v>
      </c>
      <c r="I151" s="15"/>
      <c r="J151" s="15">
        <f t="shared" si="81"/>
        <v>0</v>
      </c>
      <c r="K151" s="15">
        <f t="shared" si="82"/>
        <v>0</v>
      </c>
      <c r="L151" s="15">
        <f t="shared" si="83"/>
        <v>0</v>
      </c>
      <c r="M151" s="17" t="s">
        <v>86</v>
      </c>
      <c r="O151" t="str">
        <f>""</f>
        <v/>
      </c>
      <c r="P151" s="1" t="s">
        <v>76</v>
      </c>
      <c r="Q151">
        <v>1</v>
      </c>
      <c r="R151">
        <f t="shared" si="85"/>
        <v>0</v>
      </c>
      <c r="S151">
        <f t="shared" si="86"/>
        <v>0</v>
      </c>
      <c r="T151">
        <f t="shared" si="87"/>
        <v>0</v>
      </c>
      <c r="U151">
        <f t="shared" si="88"/>
        <v>0</v>
      </c>
      <c r="V151">
        <f t="shared" si="89"/>
        <v>0</v>
      </c>
      <c r="W151">
        <f t="shared" si="90"/>
        <v>0</v>
      </c>
      <c r="X151">
        <f t="shared" si="91"/>
        <v>0</v>
      </c>
      <c r="Y151">
        <f t="shared" si="92"/>
        <v>0</v>
      </c>
      <c r="Z151">
        <f t="shared" si="93"/>
        <v>0</v>
      </c>
      <c r="AA151">
        <f t="shared" si="94"/>
        <v>0</v>
      </c>
      <c r="AB151">
        <f t="shared" si="95"/>
        <v>0</v>
      </c>
      <c r="AC151">
        <f t="shared" si="96"/>
        <v>0</v>
      </c>
      <c r="AD151">
        <f t="shared" si="97"/>
        <v>0</v>
      </c>
      <c r="AE151">
        <f t="shared" si="98"/>
        <v>0</v>
      </c>
      <c r="AF151">
        <f t="shared" si="99"/>
        <v>0</v>
      </c>
      <c r="AG151">
        <f t="shared" si="100"/>
        <v>0</v>
      </c>
      <c r="AH151">
        <f t="shared" si="101"/>
        <v>0</v>
      </c>
      <c r="AI151">
        <f t="shared" si="102"/>
        <v>0</v>
      </c>
      <c r="AJ151">
        <f t="shared" si="103"/>
        <v>0</v>
      </c>
      <c r="AK151">
        <f t="shared" si="104"/>
        <v>0</v>
      </c>
      <c r="AL151">
        <f t="shared" si="105"/>
        <v>0</v>
      </c>
      <c r="AM151">
        <f t="shared" si="106"/>
        <v>0</v>
      </c>
      <c r="AN151">
        <f t="shared" si="107"/>
        <v>0</v>
      </c>
      <c r="AO151">
        <f t="shared" si="108"/>
        <v>0</v>
      </c>
      <c r="AP151">
        <f t="shared" si="109"/>
        <v>0</v>
      </c>
      <c r="AQ151">
        <f t="shared" si="110"/>
        <v>0</v>
      </c>
      <c r="AR151">
        <f t="shared" si="111"/>
        <v>0</v>
      </c>
      <c r="AS151">
        <f t="shared" si="112"/>
        <v>0</v>
      </c>
      <c r="AT151">
        <f t="shared" si="113"/>
        <v>0</v>
      </c>
      <c r="AU151">
        <f t="shared" si="114"/>
        <v>0</v>
      </c>
    </row>
    <row r="152" spans="1:47" ht="23.1" customHeight="1" x14ac:dyDescent="0.3">
      <c r="A152" s="7"/>
      <c r="B152" s="7"/>
      <c r="C152" s="14"/>
      <c r="D152" s="15"/>
      <c r="E152" s="15"/>
      <c r="F152" s="15"/>
      <c r="G152" s="15"/>
      <c r="H152" s="15"/>
      <c r="I152" s="15"/>
      <c r="J152" s="15"/>
      <c r="K152" s="15"/>
      <c r="L152" s="15"/>
      <c r="M152" s="9"/>
    </row>
    <row r="153" spans="1:47" ht="23.1" customHeight="1" x14ac:dyDescent="0.3">
      <c r="A153" s="7"/>
      <c r="B153" s="7"/>
      <c r="C153" s="14"/>
      <c r="D153" s="15"/>
      <c r="E153" s="15"/>
      <c r="F153" s="15"/>
      <c r="G153" s="15"/>
      <c r="H153" s="15"/>
      <c r="I153" s="15"/>
      <c r="J153" s="15"/>
      <c r="K153" s="15"/>
      <c r="L153" s="15"/>
      <c r="M153" s="9"/>
    </row>
    <row r="154" spans="1:47" ht="23.1" customHeight="1" x14ac:dyDescent="0.3">
      <c r="A154" s="7"/>
      <c r="B154" s="7"/>
      <c r="C154" s="14"/>
      <c r="D154" s="15"/>
      <c r="E154" s="15"/>
      <c r="F154" s="15"/>
      <c r="G154" s="15"/>
      <c r="H154" s="15"/>
      <c r="I154" s="15"/>
      <c r="J154" s="15"/>
      <c r="K154" s="15"/>
      <c r="L154" s="15"/>
      <c r="M154" s="9"/>
    </row>
    <row r="155" spans="1:47" ht="23.1" customHeight="1" x14ac:dyDescent="0.3">
      <c r="A155" s="7"/>
      <c r="B155" s="7"/>
      <c r="C155" s="14"/>
      <c r="D155" s="15"/>
      <c r="E155" s="15"/>
      <c r="F155" s="15"/>
      <c r="G155" s="15"/>
      <c r="H155" s="15"/>
      <c r="I155" s="15"/>
      <c r="J155" s="15"/>
      <c r="K155" s="15"/>
      <c r="L155" s="15"/>
      <c r="M155" s="9"/>
    </row>
    <row r="156" spans="1:47" ht="23.1" customHeight="1" x14ac:dyDescent="0.3">
      <c r="A156" s="7"/>
      <c r="B156" s="7"/>
      <c r="C156" s="14"/>
      <c r="D156" s="15"/>
      <c r="E156" s="15"/>
      <c r="F156" s="15"/>
      <c r="G156" s="15"/>
      <c r="H156" s="15"/>
      <c r="I156" s="15"/>
      <c r="J156" s="15"/>
      <c r="K156" s="15"/>
      <c r="L156" s="15"/>
      <c r="M156" s="9"/>
    </row>
    <row r="157" spans="1:47" ht="23.1" customHeight="1" x14ac:dyDescent="0.3">
      <c r="A157" s="7"/>
      <c r="B157" s="7"/>
      <c r="C157" s="14"/>
      <c r="D157" s="15"/>
      <c r="E157" s="15"/>
      <c r="F157" s="15"/>
      <c r="G157" s="15"/>
      <c r="H157" s="15"/>
      <c r="I157" s="15"/>
      <c r="J157" s="15"/>
      <c r="K157" s="15"/>
      <c r="L157" s="15"/>
      <c r="M157" s="9"/>
    </row>
    <row r="158" spans="1:47" ht="23.1" customHeight="1" x14ac:dyDescent="0.3">
      <c r="A158" s="7"/>
      <c r="B158" s="7"/>
      <c r="C158" s="14"/>
      <c r="D158" s="15"/>
      <c r="E158" s="15"/>
      <c r="F158" s="15"/>
      <c r="G158" s="15"/>
      <c r="H158" s="15"/>
      <c r="I158" s="15"/>
      <c r="J158" s="15"/>
      <c r="K158" s="15"/>
      <c r="L158" s="15"/>
      <c r="M158" s="9"/>
    </row>
    <row r="159" spans="1:47" ht="23.1" customHeight="1" x14ac:dyDescent="0.3">
      <c r="A159" s="7"/>
      <c r="B159" s="7"/>
      <c r="C159" s="14"/>
      <c r="D159" s="15"/>
      <c r="E159" s="15"/>
      <c r="F159" s="15"/>
      <c r="G159" s="15"/>
      <c r="H159" s="15"/>
      <c r="I159" s="15"/>
      <c r="J159" s="15"/>
      <c r="K159" s="15"/>
      <c r="L159" s="15"/>
      <c r="M159" s="9"/>
    </row>
    <row r="160" spans="1:47" ht="23.1" customHeight="1" x14ac:dyDescent="0.3">
      <c r="A160" s="7"/>
      <c r="B160" s="7"/>
      <c r="C160" s="14"/>
      <c r="D160" s="15"/>
      <c r="E160" s="15"/>
      <c r="F160" s="15"/>
      <c r="G160" s="15"/>
      <c r="H160" s="15"/>
      <c r="I160" s="15"/>
      <c r="J160" s="15"/>
      <c r="K160" s="15"/>
      <c r="L160" s="15"/>
      <c r="M160" s="9"/>
    </row>
    <row r="161" spans="1:51" ht="23.1" customHeight="1" x14ac:dyDescent="0.3">
      <c r="A161" s="7"/>
      <c r="B161" s="7"/>
      <c r="C161" s="14"/>
      <c r="D161" s="15"/>
      <c r="E161" s="15"/>
      <c r="F161" s="15"/>
      <c r="G161" s="15"/>
      <c r="H161" s="15"/>
      <c r="I161" s="15"/>
      <c r="J161" s="15"/>
      <c r="K161" s="15"/>
      <c r="L161" s="15"/>
      <c r="M161" s="9"/>
    </row>
    <row r="162" spans="1:51" ht="23.1" customHeight="1" x14ac:dyDescent="0.3">
      <c r="A162" s="7"/>
      <c r="B162" s="7"/>
      <c r="C162" s="14"/>
      <c r="D162" s="15"/>
      <c r="E162" s="15"/>
      <c r="F162" s="15"/>
      <c r="G162" s="15"/>
      <c r="H162" s="15"/>
      <c r="I162" s="15"/>
      <c r="J162" s="15"/>
      <c r="K162" s="15"/>
      <c r="L162" s="15"/>
      <c r="M162" s="9"/>
    </row>
    <row r="163" spans="1:51" ht="23.1" customHeight="1" x14ac:dyDescent="0.3">
      <c r="A163" s="7"/>
      <c r="B163" s="7"/>
      <c r="C163" s="14"/>
      <c r="D163" s="15"/>
      <c r="E163" s="15"/>
      <c r="F163" s="15"/>
      <c r="G163" s="15"/>
      <c r="H163" s="15"/>
      <c r="I163" s="15"/>
      <c r="J163" s="15"/>
      <c r="K163" s="15"/>
      <c r="L163" s="15"/>
      <c r="M163" s="9"/>
    </row>
    <row r="164" spans="1:51" ht="23.1" customHeight="1" x14ac:dyDescent="0.3">
      <c r="A164" s="10" t="s">
        <v>78</v>
      </c>
      <c r="B164" s="11"/>
      <c r="C164" s="12"/>
      <c r="D164" s="16"/>
      <c r="E164" s="16"/>
      <c r="F164" s="16">
        <f>ROUNDDOWN(SUMIF(Q134:Q163, "1", F134:F163), 0)</f>
        <v>0</v>
      </c>
      <c r="G164" s="16"/>
      <c r="H164" s="16">
        <f>ROUNDDOWN(SUMIF(Q134:Q163, "1", H134:H163), 0)</f>
        <v>0</v>
      </c>
      <c r="I164" s="16"/>
      <c r="J164" s="16">
        <f>ROUNDDOWN(SUMIF(Q134:Q163, "1", J134:J163), 0)</f>
        <v>0</v>
      </c>
      <c r="K164" s="16"/>
      <c r="L164" s="16">
        <f>F164+H164+J164</f>
        <v>0</v>
      </c>
      <c r="M164" s="13"/>
      <c r="R164">
        <f t="shared" ref="R164:AY164" si="115">ROUNDDOWN(SUM(R134:R151), 0)</f>
        <v>0</v>
      </c>
      <c r="S164">
        <f t="shared" si="115"/>
        <v>0</v>
      </c>
      <c r="T164">
        <f t="shared" si="115"/>
        <v>0</v>
      </c>
      <c r="U164">
        <f t="shared" si="115"/>
        <v>0</v>
      </c>
      <c r="V164">
        <f t="shared" si="115"/>
        <v>0</v>
      </c>
      <c r="W164">
        <f t="shared" si="115"/>
        <v>0</v>
      </c>
      <c r="X164">
        <f t="shared" si="115"/>
        <v>0</v>
      </c>
      <c r="Y164">
        <f t="shared" si="115"/>
        <v>0</v>
      </c>
      <c r="Z164">
        <f t="shared" si="115"/>
        <v>0</v>
      </c>
      <c r="AA164">
        <f t="shared" si="115"/>
        <v>0</v>
      </c>
      <c r="AB164">
        <f t="shared" si="115"/>
        <v>0</v>
      </c>
      <c r="AC164">
        <f t="shared" si="115"/>
        <v>0</v>
      </c>
      <c r="AD164">
        <f t="shared" si="115"/>
        <v>0</v>
      </c>
      <c r="AE164">
        <f t="shared" si="115"/>
        <v>0</v>
      </c>
      <c r="AF164">
        <f t="shared" si="115"/>
        <v>0</v>
      </c>
      <c r="AG164">
        <f t="shared" si="115"/>
        <v>0</v>
      </c>
      <c r="AH164">
        <f t="shared" si="115"/>
        <v>0</v>
      </c>
      <c r="AI164">
        <f t="shared" si="115"/>
        <v>0</v>
      </c>
      <c r="AJ164">
        <f t="shared" si="115"/>
        <v>0</v>
      </c>
      <c r="AK164">
        <f t="shared" si="115"/>
        <v>0</v>
      </c>
      <c r="AL164">
        <f t="shared" si="115"/>
        <v>0</v>
      </c>
      <c r="AM164">
        <f t="shared" si="115"/>
        <v>0</v>
      </c>
      <c r="AN164">
        <f t="shared" si="115"/>
        <v>0</v>
      </c>
      <c r="AO164">
        <f t="shared" si="115"/>
        <v>0</v>
      </c>
      <c r="AP164">
        <f t="shared" si="115"/>
        <v>0</v>
      </c>
      <c r="AQ164">
        <f t="shared" si="115"/>
        <v>0</v>
      </c>
      <c r="AR164">
        <f t="shared" si="115"/>
        <v>0</v>
      </c>
      <c r="AS164">
        <f t="shared" si="115"/>
        <v>0</v>
      </c>
      <c r="AT164">
        <f t="shared" si="115"/>
        <v>0</v>
      </c>
      <c r="AU164">
        <f t="shared" si="115"/>
        <v>0</v>
      </c>
      <c r="AV164">
        <f t="shared" si="115"/>
        <v>0</v>
      </c>
      <c r="AW164">
        <f t="shared" si="115"/>
        <v>0</v>
      </c>
      <c r="AX164">
        <f t="shared" si="115"/>
        <v>0</v>
      </c>
      <c r="AY164">
        <f t="shared" si="115"/>
        <v>0</v>
      </c>
    </row>
    <row r="165" spans="1:51" ht="23.1" customHeight="1" x14ac:dyDescent="0.3">
      <c r="A165" s="53" t="s">
        <v>339</v>
      </c>
      <c r="B165" s="54"/>
      <c r="C165" s="54"/>
      <c r="D165" s="55"/>
      <c r="E165" s="55"/>
      <c r="F165" s="55"/>
      <c r="G165" s="55"/>
      <c r="H165" s="55"/>
      <c r="I165" s="55"/>
      <c r="J165" s="55"/>
      <c r="K165" s="55"/>
      <c r="L165" s="55"/>
      <c r="M165" s="54"/>
    </row>
    <row r="166" spans="1:51" ht="23.1" customHeight="1" x14ac:dyDescent="0.3">
      <c r="A166" s="6" t="s">
        <v>187</v>
      </c>
      <c r="B166" s="6" t="s">
        <v>188</v>
      </c>
      <c r="C166" s="8" t="s">
        <v>31</v>
      </c>
      <c r="D166" s="15">
        <v>5.46</v>
      </c>
      <c r="E166" s="15"/>
      <c r="F166" s="15">
        <f>ROUNDDOWN(D166*E166, 0)</f>
        <v>0</v>
      </c>
      <c r="G166" s="15"/>
      <c r="H166" s="15">
        <f>ROUNDDOWN(D166*G166, 0)</f>
        <v>0</v>
      </c>
      <c r="I166" s="15"/>
      <c r="J166" s="15">
        <f>ROUNDDOWN(D166*I166, 0)</f>
        <v>0</v>
      </c>
      <c r="K166" s="15">
        <f>E166+G166+I166</f>
        <v>0</v>
      </c>
      <c r="L166" s="15">
        <f>F166+H166+J166</f>
        <v>0</v>
      </c>
      <c r="M166" s="17" t="s">
        <v>186</v>
      </c>
      <c r="O166" t="str">
        <f>""</f>
        <v/>
      </c>
      <c r="P166" s="1" t="s">
        <v>76</v>
      </c>
      <c r="Q166">
        <v>1</v>
      </c>
      <c r="R166">
        <f>IF(P166="기계경비", J166, 0)</f>
        <v>0</v>
      </c>
      <c r="S166">
        <f>IF(P166="운반비", L166, 0)</f>
        <v>0</v>
      </c>
      <c r="T166">
        <f>IF(P166="작업부산물", F166, 0)</f>
        <v>0</v>
      </c>
      <c r="U166">
        <f>IF(P166="관급", F166, 0)</f>
        <v>0</v>
      </c>
      <c r="V166">
        <f>IF(P166="외주비", J166, 0)</f>
        <v>0</v>
      </c>
      <c r="W166">
        <f>IF(P166="장비비", J166, 0)</f>
        <v>0</v>
      </c>
      <c r="X166">
        <f>IF(P166="폐기물처리비", L166, 0)</f>
        <v>0</v>
      </c>
      <c r="Y166">
        <f>IF(P166="가설비", J166, 0)</f>
        <v>0</v>
      </c>
      <c r="Z166">
        <f>IF(P166="잡비제외분", F166, 0)</f>
        <v>0</v>
      </c>
      <c r="AA166">
        <f>IF(P166="사급자재대", L166, 0)</f>
        <v>0</v>
      </c>
      <c r="AB166">
        <f>IF(P166="관급자재대", L166, 0)</f>
        <v>0</v>
      </c>
      <c r="AC166">
        <f>IF(P166="관급자 관급 자재대", L166, 0)</f>
        <v>0</v>
      </c>
      <c r="AD166">
        <f>IF(P166="사용자항목2", L166, 0)</f>
        <v>0</v>
      </c>
      <c r="AE166">
        <f>IF(P166="안전관리비", L166, 0)</f>
        <v>0</v>
      </c>
      <c r="AF166">
        <f>IF(P166="품질관리비", L166, 0)</f>
        <v>0</v>
      </c>
      <c r="AG166">
        <f>IF(P166="작업부산물(철거해체)", L166, 0)</f>
        <v>0</v>
      </c>
      <c r="AH166">
        <f>IF(P166="사용자항목6", L166, 0)</f>
        <v>0</v>
      </c>
      <c r="AI166">
        <f>IF(P166="사용자항목7", L166, 0)</f>
        <v>0</v>
      </c>
      <c r="AJ166">
        <f>IF(P166="사용자항목8", L166, 0)</f>
        <v>0</v>
      </c>
      <c r="AK166">
        <f>IF(P166="사용자항목9", L166, 0)</f>
        <v>0</v>
      </c>
      <c r="AL166">
        <f>IF(P166="사용자항목10", L166, 0)</f>
        <v>0</v>
      </c>
      <c r="AM166">
        <f>IF(P166="사용자항목11", L166, 0)</f>
        <v>0</v>
      </c>
      <c r="AN166">
        <f>IF(P166="사용자항목12", L166, 0)</f>
        <v>0</v>
      </c>
      <c r="AO166">
        <f>IF(P166="사용자항목13", L166, 0)</f>
        <v>0</v>
      </c>
      <c r="AP166">
        <f>IF(P166="사용자항목14", L166, 0)</f>
        <v>0</v>
      </c>
      <c r="AQ166">
        <f>IF(P166="사용자항목15", L166, 0)</f>
        <v>0</v>
      </c>
      <c r="AR166">
        <f>IF(P166="사용자항목16", L166, 0)</f>
        <v>0</v>
      </c>
      <c r="AS166">
        <f>IF(P166="사용자항목17", L166, 0)</f>
        <v>0</v>
      </c>
      <c r="AT166">
        <f>IF(P166="사용자항목18", L166, 0)</f>
        <v>0</v>
      </c>
      <c r="AU166">
        <f>IF(P166="사용자항목19", L166, 0)</f>
        <v>0</v>
      </c>
    </row>
    <row r="167" spans="1:51" ht="23.1" customHeight="1" x14ac:dyDescent="0.3">
      <c r="A167" s="6" t="s">
        <v>190</v>
      </c>
      <c r="B167" s="6" t="s">
        <v>191</v>
      </c>
      <c r="C167" s="8" t="s">
        <v>93</v>
      </c>
      <c r="D167" s="15">
        <v>9.4</v>
      </c>
      <c r="E167" s="15"/>
      <c r="F167" s="15">
        <f>ROUNDDOWN(D167*E167, 0)</f>
        <v>0</v>
      </c>
      <c r="G167" s="15"/>
      <c r="H167" s="15">
        <f>ROUNDDOWN(D167*G167, 0)</f>
        <v>0</v>
      </c>
      <c r="I167" s="15"/>
      <c r="J167" s="15">
        <f>ROUNDDOWN(D167*I167, 0)</f>
        <v>0</v>
      </c>
      <c r="K167" s="15">
        <f>E167+G167+I167</f>
        <v>0</v>
      </c>
      <c r="L167" s="15">
        <f>F167+H167+J167</f>
        <v>0</v>
      </c>
      <c r="M167" s="17" t="s">
        <v>189</v>
      </c>
      <c r="O167" t="str">
        <f>""</f>
        <v/>
      </c>
      <c r="P167" s="1" t="s">
        <v>76</v>
      </c>
      <c r="Q167">
        <v>1</v>
      </c>
      <c r="R167">
        <f>IF(P167="기계경비", J167, 0)</f>
        <v>0</v>
      </c>
      <c r="S167">
        <f>IF(P167="운반비", L167, 0)</f>
        <v>0</v>
      </c>
      <c r="T167">
        <f>IF(P167="작업부산물", F167, 0)</f>
        <v>0</v>
      </c>
      <c r="U167">
        <f>IF(P167="관급", F167, 0)</f>
        <v>0</v>
      </c>
      <c r="V167">
        <f>IF(P167="외주비", J167, 0)</f>
        <v>0</v>
      </c>
      <c r="W167">
        <f>IF(P167="장비비", J167, 0)</f>
        <v>0</v>
      </c>
      <c r="X167">
        <f>IF(P167="폐기물처리비", L167, 0)</f>
        <v>0</v>
      </c>
      <c r="Y167">
        <f>IF(P167="가설비", J167, 0)</f>
        <v>0</v>
      </c>
      <c r="Z167">
        <f>IF(P167="잡비제외분", F167, 0)</f>
        <v>0</v>
      </c>
      <c r="AA167">
        <f>IF(P167="사급자재대", L167, 0)</f>
        <v>0</v>
      </c>
      <c r="AB167">
        <f>IF(P167="관급자재대", L167, 0)</f>
        <v>0</v>
      </c>
      <c r="AC167">
        <f>IF(P167="관급자 관급 자재대", L167, 0)</f>
        <v>0</v>
      </c>
      <c r="AD167">
        <f>IF(P167="사용자항목2", L167, 0)</f>
        <v>0</v>
      </c>
      <c r="AE167">
        <f>IF(P167="안전관리비", L167, 0)</f>
        <v>0</v>
      </c>
      <c r="AF167">
        <f>IF(P167="품질관리비", L167, 0)</f>
        <v>0</v>
      </c>
      <c r="AG167">
        <f>IF(P167="작업부산물(철거해체)", L167, 0)</f>
        <v>0</v>
      </c>
      <c r="AH167">
        <f>IF(P167="사용자항목6", L167, 0)</f>
        <v>0</v>
      </c>
      <c r="AI167">
        <f>IF(P167="사용자항목7", L167, 0)</f>
        <v>0</v>
      </c>
      <c r="AJ167">
        <f>IF(P167="사용자항목8", L167, 0)</f>
        <v>0</v>
      </c>
      <c r="AK167">
        <f>IF(P167="사용자항목9", L167, 0)</f>
        <v>0</v>
      </c>
      <c r="AL167">
        <f>IF(P167="사용자항목10", L167, 0)</f>
        <v>0</v>
      </c>
      <c r="AM167">
        <f>IF(P167="사용자항목11", L167, 0)</f>
        <v>0</v>
      </c>
      <c r="AN167">
        <f>IF(P167="사용자항목12", L167, 0)</f>
        <v>0</v>
      </c>
      <c r="AO167">
        <f>IF(P167="사용자항목13", L167, 0)</f>
        <v>0</v>
      </c>
      <c r="AP167">
        <f>IF(P167="사용자항목14", L167, 0)</f>
        <v>0</v>
      </c>
      <c r="AQ167">
        <f>IF(P167="사용자항목15", L167, 0)</f>
        <v>0</v>
      </c>
      <c r="AR167">
        <f>IF(P167="사용자항목16", L167, 0)</f>
        <v>0</v>
      </c>
      <c r="AS167">
        <f>IF(P167="사용자항목17", L167, 0)</f>
        <v>0</v>
      </c>
      <c r="AT167">
        <f>IF(P167="사용자항목18", L167, 0)</f>
        <v>0</v>
      </c>
      <c r="AU167">
        <f>IF(P167="사용자항목19", L167, 0)</f>
        <v>0</v>
      </c>
    </row>
    <row r="168" spans="1:51" ht="23.1" customHeight="1" x14ac:dyDescent="0.3">
      <c r="A168" s="7"/>
      <c r="B168" s="7"/>
      <c r="C168" s="14"/>
      <c r="D168" s="15"/>
      <c r="E168" s="15"/>
      <c r="F168" s="15"/>
      <c r="G168" s="15"/>
      <c r="H168" s="15"/>
      <c r="I168" s="15"/>
      <c r="J168" s="15"/>
      <c r="K168" s="15"/>
      <c r="L168" s="15"/>
      <c r="M168" s="9"/>
    </row>
    <row r="169" spans="1:51" ht="23.1" customHeight="1" x14ac:dyDescent="0.3">
      <c r="A169" s="7"/>
      <c r="B169" s="7"/>
      <c r="C169" s="14"/>
      <c r="D169" s="15"/>
      <c r="E169" s="15"/>
      <c r="F169" s="15"/>
      <c r="G169" s="15"/>
      <c r="H169" s="15"/>
      <c r="I169" s="15"/>
      <c r="J169" s="15"/>
      <c r="K169" s="15"/>
      <c r="L169" s="15"/>
      <c r="M169" s="9"/>
    </row>
    <row r="170" spans="1:51" ht="23.1" customHeight="1" x14ac:dyDescent="0.3">
      <c r="A170" s="7"/>
      <c r="B170" s="7"/>
      <c r="C170" s="14"/>
      <c r="D170" s="15"/>
      <c r="E170" s="15"/>
      <c r="F170" s="15"/>
      <c r="G170" s="15"/>
      <c r="H170" s="15"/>
      <c r="I170" s="15"/>
      <c r="J170" s="15"/>
      <c r="K170" s="15"/>
      <c r="L170" s="15"/>
      <c r="M170" s="9"/>
    </row>
    <row r="171" spans="1:51" ht="23.1" customHeight="1" x14ac:dyDescent="0.3">
      <c r="A171" s="7"/>
      <c r="B171" s="7"/>
      <c r="C171" s="14"/>
      <c r="D171" s="15"/>
      <c r="E171" s="15"/>
      <c r="F171" s="15"/>
      <c r="G171" s="15"/>
      <c r="H171" s="15"/>
      <c r="I171" s="15"/>
      <c r="J171" s="15"/>
      <c r="K171" s="15"/>
      <c r="L171" s="15"/>
      <c r="M171" s="9"/>
    </row>
    <row r="172" spans="1:51" ht="23.1" customHeight="1" x14ac:dyDescent="0.3">
      <c r="A172" s="7"/>
      <c r="B172" s="7"/>
      <c r="C172" s="14"/>
      <c r="D172" s="15"/>
      <c r="E172" s="15"/>
      <c r="F172" s="15"/>
      <c r="G172" s="15"/>
      <c r="H172" s="15"/>
      <c r="I172" s="15"/>
      <c r="J172" s="15"/>
      <c r="K172" s="15"/>
      <c r="L172" s="15"/>
      <c r="M172" s="9"/>
    </row>
    <row r="173" spans="1:51" ht="23.1" customHeight="1" x14ac:dyDescent="0.3">
      <c r="A173" s="7"/>
      <c r="B173" s="7"/>
      <c r="C173" s="14"/>
      <c r="D173" s="15"/>
      <c r="E173" s="15"/>
      <c r="F173" s="15"/>
      <c r="G173" s="15"/>
      <c r="H173" s="15"/>
      <c r="I173" s="15"/>
      <c r="J173" s="15"/>
      <c r="K173" s="15"/>
      <c r="L173" s="15"/>
      <c r="M173" s="9"/>
    </row>
    <row r="174" spans="1:51" ht="23.1" customHeight="1" x14ac:dyDescent="0.3">
      <c r="A174" s="7"/>
      <c r="B174" s="7"/>
      <c r="C174" s="14"/>
      <c r="D174" s="15"/>
      <c r="E174" s="15"/>
      <c r="F174" s="15"/>
      <c r="G174" s="15"/>
      <c r="H174" s="15"/>
      <c r="I174" s="15"/>
      <c r="J174" s="15"/>
      <c r="K174" s="15"/>
      <c r="L174" s="15"/>
      <c r="M174" s="9"/>
    </row>
    <row r="175" spans="1:51" ht="23.1" customHeight="1" x14ac:dyDescent="0.3">
      <c r="A175" s="7"/>
      <c r="B175" s="7"/>
      <c r="C175" s="14"/>
      <c r="D175" s="15"/>
      <c r="E175" s="15"/>
      <c r="F175" s="15"/>
      <c r="G175" s="15"/>
      <c r="H175" s="15"/>
      <c r="I175" s="15"/>
      <c r="J175" s="15"/>
      <c r="K175" s="15"/>
      <c r="L175" s="15"/>
      <c r="M175" s="9"/>
    </row>
    <row r="176" spans="1:51" ht="23.1" customHeight="1" x14ac:dyDescent="0.3">
      <c r="A176" s="7"/>
      <c r="B176" s="7"/>
      <c r="C176" s="14"/>
      <c r="D176" s="15"/>
      <c r="E176" s="15"/>
      <c r="F176" s="15"/>
      <c r="G176" s="15"/>
      <c r="H176" s="15"/>
      <c r="I176" s="15"/>
      <c r="J176" s="15"/>
      <c r="K176" s="15"/>
      <c r="L176" s="15"/>
      <c r="M176" s="9"/>
    </row>
    <row r="177" spans="1:51" ht="23.1" customHeight="1" x14ac:dyDescent="0.3">
      <c r="A177" s="7"/>
      <c r="B177" s="7"/>
      <c r="C177" s="14"/>
      <c r="D177" s="15"/>
      <c r="E177" s="15"/>
      <c r="F177" s="15"/>
      <c r="G177" s="15"/>
      <c r="H177" s="15"/>
      <c r="I177" s="15"/>
      <c r="J177" s="15"/>
      <c r="K177" s="15"/>
      <c r="L177" s="15"/>
      <c r="M177" s="9"/>
    </row>
    <row r="178" spans="1:51" ht="23.1" customHeight="1" x14ac:dyDescent="0.3">
      <c r="A178" s="7"/>
      <c r="B178" s="7"/>
      <c r="C178" s="14"/>
      <c r="D178" s="15"/>
      <c r="E178" s="15"/>
      <c r="F178" s="15"/>
      <c r="G178" s="15"/>
      <c r="H178" s="15"/>
      <c r="I178" s="15"/>
      <c r="J178" s="15"/>
      <c r="K178" s="15"/>
      <c r="L178" s="15"/>
      <c r="M178" s="9"/>
    </row>
    <row r="179" spans="1:51" ht="23.1" customHeight="1" x14ac:dyDescent="0.3">
      <c r="A179" s="7"/>
      <c r="B179" s="7"/>
      <c r="C179" s="14"/>
      <c r="D179" s="15"/>
      <c r="E179" s="15"/>
      <c r="F179" s="15"/>
      <c r="G179" s="15"/>
      <c r="H179" s="15"/>
      <c r="I179" s="15"/>
      <c r="J179" s="15"/>
      <c r="K179" s="15"/>
      <c r="L179" s="15"/>
      <c r="M179" s="9"/>
    </row>
    <row r="180" spans="1:51" ht="23.1" customHeight="1" x14ac:dyDescent="0.3">
      <c r="A180" s="10" t="s">
        <v>78</v>
      </c>
      <c r="B180" s="11"/>
      <c r="C180" s="12"/>
      <c r="D180" s="16"/>
      <c r="E180" s="16"/>
      <c r="F180" s="16">
        <f>ROUNDDOWN(SUMIF(Q166:Q179, "1", F166:F179), 0)</f>
        <v>0</v>
      </c>
      <c r="G180" s="16"/>
      <c r="H180" s="16">
        <f>ROUNDDOWN(SUMIF(Q166:Q179, "1", H166:H179), 0)</f>
        <v>0</v>
      </c>
      <c r="I180" s="16"/>
      <c r="J180" s="16">
        <f>ROUNDDOWN(SUMIF(Q166:Q179, "1", J166:J179), 0)</f>
        <v>0</v>
      </c>
      <c r="K180" s="16"/>
      <c r="L180" s="16">
        <f>F180+H180+J180</f>
        <v>0</v>
      </c>
      <c r="M180" s="13"/>
      <c r="R180">
        <f t="shared" ref="R180:AY180" si="116">ROUNDDOWN(SUM(R166:R167), 0)</f>
        <v>0</v>
      </c>
      <c r="S180">
        <f t="shared" si="116"/>
        <v>0</v>
      </c>
      <c r="T180">
        <f t="shared" si="116"/>
        <v>0</v>
      </c>
      <c r="U180">
        <f t="shared" si="116"/>
        <v>0</v>
      </c>
      <c r="V180">
        <f t="shared" si="116"/>
        <v>0</v>
      </c>
      <c r="W180">
        <f t="shared" si="116"/>
        <v>0</v>
      </c>
      <c r="X180">
        <f t="shared" si="116"/>
        <v>0</v>
      </c>
      <c r="Y180">
        <f t="shared" si="116"/>
        <v>0</v>
      </c>
      <c r="Z180">
        <f t="shared" si="116"/>
        <v>0</v>
      </c>
      <c r="AA180">
        <f t="shared" si="116"/>
        <v>0</v>
      </c>
      <c r="AB180">
        <f t="shared" si="116"/>
        <v>0</v>
      </c>
      <c r="AC180">
        <f t="shared" si="116"/>
        <v>0</v>
      </c>
      <c r="AD180">
        <f t="shared" si="116"/>
        <v>0</v>
      </c>
      <c r="AE180">
        <f t="shared" si="116"/>
        <v>0</v>
      </c>
      <c r="AF180">
        <f t="shared" si="116"/>
        <v>0</v>
      </c>
      <c r="AG180">
        <f t="shared" si="116"/>
        <v>0</v>
      </c>
      <c r="AH180">
        <f t="shared" si="116"/>
        <v>0</v>
      </c>
      <c r="AI180">
        <f t="shared" si="116"/>
        <v>0</v>
      </c>
      <c r="AJ180">
        <f t="shared" si="116"/>
        <v>0</v>
      </c>
      <c r="AK180">
        <f t="shared" si="116"/>
        <v>0</v>
      </c>
      <c r="AL180">
        <f t="shared" si="116"/>
        <v>0</v>
      </c>
      <c r="AM180">
        <f t="shared" si="116"/>
        <v>0</v>
      </c>
      <c r="AN180">
        <f t="shared" si="116"/>
        <v>0</v>
      </c>
      <c r="AO180">
        <f t="shared" si="116"/>
        <v>0</v>
      </c>
      <c r="AP180">
        <f t="shared" si="116"/>
        <v>0</v>
      </c>
      <c r="AQ180">
        <f t="shared" si="116"/>
        <v>0</v>
      </c>
      <c r="AR180">
        <f t="shared" si="116"/>
        <v>0</v>
      </c>
      <c r="AS180">
        <f t="shared" si="116"/>
        <v>0</v>
      </c>
      <c r="AT180">
        <f t="shared" si="116"/>
        <v>0</v>
      </c>
      <c r="AU180">
        <f t="shared" si="116"/>
        <v>0</v>
      </c>
      <c r="AV180">
        <f t="shared" si="116"/>
        <v>0</v>
      </c>
      <c r="AW180">
        <f t="shared" si="116"/>
        <v>0</v>
      </c>
      <c r="AX180">
        <f t="shared" si="116"/>
        <v>0</v>
      </c>
      <c r="AY180">
        <f t="shared" si="116"/>
        <v>0</v>
      </c>
    </row>
    <row r="181" spans="1:51" ht="23.1" customHeight="1" x14ac:dyDescent="0.3">
      <c r="A181" s="53" t="s">
        <v>340</v>
      </c>
      <c r="B181" s="54"/>
      <c r="C181" s="54"/>
      <c r="D181" s="55"/>
      <c r="E181" s="55"/>
      <c r="F181" s="55"/>
      <c r="G181" s="55"/>
      <c r="H181" s="55"/>
      <c r="I181" s="55"/>
      <c r="J181" s="55"/>
      <c r="K181" s="55"/>
      <c r="L181" s="55"/>
      <c r="M181" s="54"/>
    </row>
    <row r="182" spans="1:51" ht="23.1" customHeight="1" x14ac:dyDescent="0.3">
      <c r="A182" s="6" t="s">
        <v>32</v>
      </c>
      <c r="B182" s="6" t="s">
        <v>33</v>
      </c>
      <c r="C182" s="8" t="s">
        <v>31</v>
      </c>
      <c r="D182" s="15">
        <v>13.79</v>
      </c>
      <c r="E182" s="15"/>
      <c r="F182" s="15">
        <f t="shared" ref="F182:F188" si="117">ROUNDDOWN(D182*E182, 0)</f>
        <v>0</v>
      </c>
      <c r="G182" s="15"/>
      <c r="H182" s="15">
        <f t="shared" ref="H182:H188" si="118">ROUNDDOWN(D182*G182, 0)</f>
        <v>0</v>
      </c>
      <c r="I182" s="15"/>
      <c r="J182" s="15">
        <f t="shared" ref="J182:J188" si="119">ROUNDDOWN(D182*I182, 0)</f>
        <v>0</v>
      </c>
      <c r="K182" s="15">
        <f t="shared" ref="K182:L188" si="120">E182+G182+I182</f>
        <v>0</v>
      </c>
      <c r="L182" s="15">
        <f t="shared" si="120"/>
        <v>0</v>
      </c>
      <c r="M182" s="9"/>
      <c r="O182" t="str">
        <f>"01"</f>
        <v>01</v>
      </c>
      <c r="P182" s="1" t="s">
        <v>76</v>
      </c>
      <c r="Q182">
        <v>1</v>
      </c>
      <c r="R182">
        <f t="shared" ref="R182:R188" si="121">IF(P182="기계경비", J182, 0)</f>
        <v>0</v>
      </c>
      <c r="S182">
        <f t="shared" ref="S182:S188" si="122">IF(P182="운반비", L182, 0)</f>
        <v>0</v>
      </c>
      <c r="T182">
        <f t="shared" ref="T182:T188" si="123">IF(P182="작업부산물", F182, 0)</f>
        <v>0</v>
      </c>
      <c r="U182">
        <f t="shared" ref="U182:U188" si="124">IF(P182="관급", F182, 0)</f>
        <v>0</v>
      </c>
      <c r="V182">
        <f t="shared" ref="V182:V188" si="125">IF(P182="외주비", J182, 0)</f>
        <v>0</v>
      </c>
      <c r="W182">
        <f t="shared" ref="W182:W188" si="126">IF(P182="장비비", J182, 0)</f>
        <v>0</v>
      </c>
      <c r="X182">
        <f t="shared" ref="X182:X188" si="127">IF(P182="폐기물처리비", L182, 0)</f>
        <v>0</v>
      </c>
      <c r="Y182">
        <f t="shared" ref="Y182:Y188" si="128">IF(P182="가설비", J182, 0)</f>
        <v>0</v>
      </c>
      <c r="Z182">
        <f t="shared" ref="Z182:Z188" si="129">IF(P182="잡비제외분", F182, 0)</f>
        <v>0</v>
      </c>
      <c r="AA182">
        <f t="shared" ref="AA182:AA188" si="130">IF(P182="사급자재대", L182, 0)</f>
        <v>0</v>
      </c>
      <c r="AB182">
        <f t="shared" ref="AB182:AB188" si="131">IF(P182="관급자재대", L182, 0)</f>
        <v>0</v>
      </c>
      <c r="AC182">
        <f t="shared" ref="AC182:AC188" si="132">IF(P182="관급자 관급 자재대", L182, 0)</f>
        <v>0</v>
      </c>
      <c r="AD182">
        <f t="shared" ref="AD182:AD188" si="133">IF(P182="사용자항목2", L182, 0)</f>
        <v>0</v>
      </c>
      <c r="AE182">
        <f t="shared" ref="AE182:AE188" si="134">IF(P182="안전관리비", L182, 0)</f>
        <v>0</v>
      </c>
      <c r="AF182">
        <f t="shared" ref="AF182:AF188" si="135">IF(P182="품질관리비", L182, 0)</f>
        <v>0</v>
      </c>
      <c r="AG182">
        <f t="shared" ref="AG182:AG188" si="136">IF(P182="작업부산물(철거해체)", L182, 0)</f>
        <v>0</v>
      </c>
      <c r="AH182">
        <f t="shared" ref="AH182:AH188" si="137">IF(P182="사용자항목6", L182, 0)</f>
        <v>0</v>
      </c>
      <c r="AI182">
        <f t="shared" ref="AI182:AI188" si="138">IF(P182="사용자항목7", L182, 0)</f>
        <v>0</v>
      </c>
      <c r="AJ182">
        <f t="shared" ref="AJ182:AJ188" si="139">IF(P182="사용자항목8", L182, 0)</f>
        <v>0</v>
      </c>
      <c r="AK182">
        <f t="shared" ref="AK182:AK188" si="140">IF(P182="사용자항목9", L182, 0)</f>
        <v>0</v>
      </c>
      <c r="AL182">
        <f t="shared" ref="AL182:AL188" si="141">IF(P182="사용자항목10", L182, 0)</f>
        <v>0</v>
      </c>
      <c r="AM182">
        <f t="shared" ref="AM182:AM188" si="142">IF(P182="사용자항목11", L182, 0)</f>
        <v>0</v>
      </c>
      <c r="AN182">
        <f t="shared" ref="AN182:AN188" si="143">IF(P182="사용자항목12", L182, 0)</f>
        <v>0</v>
      </c>
      <c r="AO182">
        <f t="shared" ref="AO182:AO188" si="144">IF(P182="사용자항목13", L182, 0)</f>
        <v>0</v>
      </c>
      <c r="AP182">
        <f t="shared" ref="AP182:AP188" si="145">IF(P182="사용자항목14", L182, 0)</f>
        <v>0</v>
      </c>
      <c r="AQ182">
        <f t="shared" ref="AQ182:AQ188" si="146">IF(P182="사용자항목15", L182, 0)</f>
        <v>0</v>
      </c>
      <c r="AR182">
        <f t="shared" ref="AR182:AR188" si="147">IF(P182="사용자항목16", L182, 0)</f>
        <v>0</v>
      </c>
      <c r="AS182">
        <f t="shared" ref="AS182:AS188" si="148">IF(P182="사용자항목17", L182, 0)</f>
        <v>0</v>
      </c>
      <c r="AT182">
        <f t="shared" ref="AT182:AT188" si="149">IF(P182="사용자항목18", L182, 0)</f>
        <v>0</v>
      </c>
      <c r="AU182">
        <f t="shared" ref="AU182:AU188" si="150">IF(P182="사용자항목19", L182, 0)</f>
        <v>0</v>
      </c>
    </row>
    <row r="183" spans="1:51" ht="23.1" customHeight="1" x14ac:dyDescent="0.3">
      <c r="A183" s="6" t="s">
        <v>193</v>
      </c>
      <c r="B183" s="6" t="s">
        <v>194</v>
      </c>
      <c r="C183" s="8" t="s">
        <v>119</v>
      </c>
      <c r="D183" s="15">
        <v>12.54</v>
      </c>
      <c r="E183" s="15"/>
      <c r="F183" s="15">
        <f t="shared" si="117"/>
        <v>0</v>
      </c>
      <c r="G183" s="15"/>
      <c r="H183" s="15">
        <f t="shared" si="118"/>
        <v>0</v>
      </c>
      <c r="I183" s="15"/>
      <c r="J183" s="15">
        <f t="shared" si="119"/>
        <v>0</v>
      </c>
      <c r="K183" s="15">
        <f t="shared" si="120"/>
        <v>0</v>
      </c>
      <c r="L183" s="15">
        <f t="shared" si="120"/>
        <v>0</v>
      </c>
      <c r="M183" s="17" t="s">
        <v>192</v>
      </c>
      <c r="O183" t="str">
        <f>""</f>
        <v/>
      </c>
      <c r="P183" s="1" t="s">
        <v>76</v>
      </c>
      <c r="Q183">
        <v>1</v>
      </c>
      <c r="R183">
        <f t="shared" si="121"/>
        <v>0</v>
      </c>
      <c r="S183">
        <f t="shared" si="122"/>
        <v>0</v>
      </c>
      <c r="T183">
        <f t="shared" si="123"/>
        <v>0</v>
      </c>
      <c r="U183">
        <f t="shared" si="124"/>
        <v>0</v>
      </c>
      <c r="V183">
        <f t="shared" si="125"/>
        <v>0</v>
      </c>
      <c r="W183">
        <f t="shared" si="126"/>
        <v>0</v>
      </c>
      <c r="X183">
        <f t="shared" si="127"/>
        <v>0</v>
      </c>
      <c r="Y183">
        <f t="shared" si="128"/>
        <v>0</v>
      </c>
      <c r="Z183">
        <f t="shared" si="129"/>
        <v>0</v>
      </c>
      <c r="AA183">
        <f t="shared" si="130"/>
        <v>0</v>
      </c>
      <c r="AB183">
        <f t="shared" si="131"/>
        <v>0</v>
      </c>
      <c r="AC183">
        <f t="shared" si="132"/>
        <v>0</v>
      </c>
      <c r="AD183">
        <f t="shared" si="133"/>
        <v>0</v>
      </c>
      <c r="AE183">
        <f t="shared" si="134"/>
        <v>0</v>
      </c>
      <c r="AF183">
        <f t="shared" si="135"/>
        <v>0</v>
      </c>
      <c r="AG183">
        <f t="shared" si="136"/>
        <v>0</v>
      </c>
      <c r="AH183">
        <f t="shared" si="137"/>
        <v>0</v>
      </c>
      <c r="AI183">
        <f t="shared" si="138"/>
        <v>0</v>
      </c>
      <c r="AJ183">
        <f t="shared" si="139"/>
        <v>0</v>
      </c>
      <c r="AK183">
        <f t="shared" si="140"/>
        <v>0</v>
      </c>
      <c r="AL183">
        <f t="shared" si="141"/>
        <v>0</v>
      </c>
      <c r="AM183">
        <f t="shared" si="142"/>
        <v>0</v>
      </c>
      <c r="AN183">
        <f t="shared" si="143"/>
        <v>0</v>
      </c>
      <c r="AO183">
        <f t="shared" si="144"/>
        <v>0</v>
      </c>
      <c r="AP183">
        <f t="shared" si="145"/>
        <v>0</v>
      </c>
      <c r="AQ183">
        <f t="shared" si="146"/>
        <v>0</v>
      </c>
      <c r="AR183">
        <f t="shared" si="147"/>
        <v>0</v>
      </c>
      <c r="AS183">
        <f t="shared" si="148"/>
        <v>0</v>
      </c>
      <c r="AT183">
        <f t="shared" si="149"/>
        <v>0</v>
      </c>
      <c r="AU183">
        <f t="shared" si="150"/>
        <v>0</v>
      </c>
      <c r="AY183" s="1" t="s">
        <v>195</v>
      </c>
    </row>
    <row r="184" spans="1:51" ht="23.1" customHeight="1" x14ac:dyDescent="0.3">
      <c r="A184" s="6" t="s">
        <v>197</v>
      </c>
      <c r="B184" s="6" t="s">
        <v>198</v>
      </c>
      <c r="C184" s="8" t="s">
        <v>31</v>
      </c>
      <c r="D184" s="15">
        <v>16.510000000000002</v>
      </c>
      <c r="E184" s="15"/>
      <c r="F184" s="15">
        <f t="shared" si="117"/>
        <v>0</v>
      </c>
      <c r="G184" s="15"/>
      <c r="H184" s="15">
        <f t="shared" si="118"/>
        <v>0</v>
      </c>
      <c r="I184" s="15"/>
      <c r="J184" s="15">
        <f t="shared" si="119"/>
        <v>0</v>
      </c>
      <c r="K184" s="15">
        <f t="shared" si="120"/>
        <v>0</v>
      </c>
      <c r="L184" s="15">
        <f t="shared" si="120"/>
        <v>0</v>
      </c>
      <c r="M184" s="17" t="s">
        <v>196</v>
      </c>
      <c r="O184" t="str">
        <f>""</f>
        <v/>
      </c>
      <c r="P184" s="1" t="s">
        <v>76</v>
      </c>
      <c r="Q184">
        <v>1</v>
      </c>
      <c r="R184">
        <f t="shared" si="121"/>
        <v>0</v>
      </c>
      <c r="S184">
        <f t="shared" si="122"/>
        <v>0</v>
      </c>
      <c r="T184">
        <f t="shared" si="123"/>
        <v>0</v>
      </c>
      <c r="U184">
        <f t="shared" si="124"/>
        <v>0</v>
      </c>
      <c r="V184">
        <f t="shared" si="125"/>
        <v>0</v>
      </c>
      <c r="W184">
        <f t="shared" si="126"/>
        <v>0</v>
      </c>
      <c r="X184">
        <f t="shared" si="127"/>
        <v>0</v>
      </c>
      <c r="Y184">
        <f t="shared" si="128"/>
        <v>0</v>
      </c>
      <c r="Z184">
        <f t="shared" si="129"/>
        <v>0</v>
      </c>
      <c r="AA184">
        <f t="shared" si="130"/>
        <v>0</v>
      </c>
      <c r="AB184">
        <f t="shared" si="131"/>
        <v>0</v>
      </c>
      <c r="AC184">
        <f t="shared" si="132"/>
        <v>0</v>
      </c>
      <c r="AD184">
        <f t="shared" si="133"/>
        <v>0</v>
      </c>
      <c r="AE184">
        <f t="shared" si="134"/>
        <v>0</v>
      </c>
      <c r="AF184">
        <f t="shared" si="135"/>
        <v>0</v>
      </c>
      <c r="AG184">
        <f t="shared" si="136"/>
        <v>0</v>
      </c>
      <c r="AH184">
        <f t="shared" si="137"/>
        <v>0</v>
      </c>
      <c r="AI184">
        <f t="shared" si="138"/>
        <v>0</v>
      </c>
      <c r="AJ184">
        <f t="shared" si="139"/>
        <v>0</v>
      </c>
      <c r="AK184">
        <f t="shared" si="140"/>
        <v>0</v>
      </c>
      <c r="AL184">
        <f t="shared" si="141"/>
        <v>0</v>
      </c>
      <c r="AM184">
        <f t="shared" si="142"/>
        <v>0</v>
      </c>
      <c r="AN184">
        <f t="shared" si="143"/>
        <v>0</v>
      </c>
      <c r="AO184">
        <f t="shared" si="144"/>
        <v>0</v>
      </c>
      <c r="AP184">
        <f t="shared" si="145"/>
        <v>0</v>
      </c>
      <c r="AQ184">
        <f t="shared" si="146"/>
        <v>0</v>
      </c>
      <c r="AR184">
        <f t="shared" si="147"/>
        <v>0</v>
      </c>
      <c r="AS184">
        <f t="shared" si="148"/>
        <v>0</v>
      </c>
      <c r="AT184">
        <f t="shared" si="149"/>
        <v>0</v>
      </c>
      <c r="AU184">
        <f t="shared" si="150"/>
        <v>0</v>
      </c>
    </row>
    <row r="185" spans="1:51" ht="23.1" customHeight="1" x14ac:dyDescent="0.3">
      <c r="A185" s="6" t="s">
        <v>200</v>
      </c>
      <c r="B185" s="6" t="s">
        <v>29</v>
      </c>
      <c r="C185" s="8" t="s">
        <v>31</v>
      </c>
      <c r="D185" s="15">
        <v>3.62</v>
      </c>
      <c r="E185" s="15"/>
      <c r="F185" s="15">
        <f t="shared" si="117"/>
        <v>0</v>
      </c>
      <c r="G185" s="15"/>
      <c r="H185" s="15">
        <f t="shared" si="118"/>
        <v>0</v>
      </c>
      <c r="I185" s="15"/>
      <c r="J185" s="15">
        <f t="shared" si="119"/>
        <v>0</v>
      </c>
      <c r="K185" s="15">
        <f t="shared" si="120"/>
        <v>0</v>
      </c>
      <c r="L185" s="15">
        <f t="shared" si="120"/>
        <v>0</v>
      </c>
      <c r="M185" s="17" t="s">
        <v>199</v>
      </c>
      <c r="O185" t="str">
        <f>""</f>
        <v/>
      </c>
      <c r="P185" s="1" t="s">
        <v>76</v>
      </c>
      <c r="Q185">
        <v>1</v>
      </c>
      <c r="R185">
        <f t="shared" si="121"/>
        <v>0</v>
      </c>
      <c r="S185">
        <f t="shared" si="122"/>
        <v>0</v>
      </c>
      <c r="T185">
        <f t="shared" si="123"/>
        <v>0</v>
      </c>
      <c r="U185">
        <f t="shared" si="124"/>
        <v>0</v>
      </c>
      <c r="V185">
        <f t="shared" si="125"/>
        <v>0</v>
      </c>
      <c r="W185">
        <f t="shared" si="126"/>
        <v>0</v>
      </c>
      <c r="X185">
        <f t="shared" si="127"/>
        <v>0</v>
      </c>
      <c r="Y185">
        <f t="shared" si="128"/>
        <v>0</v>
      </c>
      <c r="Z185">
        <f t="shared" si="129"/>
        <v>0</v>
      </c>
      <c r="AA185">
        <f t="shared" si="130"/>
        <v>0</v>
      </c>
      <c r="AB185">
        <f t="shared" si="131"/>
        <v>0</v>
      </c>
      <c r="AC185">
        <f t="shared" si="132"/>
        <v>0</v>
      </c>
      <c r="AD185">
        <f t="shared" si="133"/>
        <v>0</v>
      </c>
      <c r="AE185">
        <f t="shared" si="134"/>
        <v>0</v>
      </c>
      <c r="AF185">
        <f t="shared" si="135"/>
        <v>0</v>
      </c>
      <c r="AG185">
        <f t="shared" si="136"/>
        <v>0</v>
      </c>
      <c r="AH185">
        <f t="shared" si="137"/>
        <v>0</v>
      </c>
      <c r="AI185">
        <f t="shared" si="138"/>
        <v>0</v>
      </c>
      <c r="AJ185">
        <f t="shared" si="139"/>
        <v>0</v>
      </c>
      <c r="AK185">
        <f t="shared" si="140"/>
        <v>0</v>
      </c>
      <c r="AL185">
        <f t="shared" si="141"/>
        <v>0</v>
      </c>
      <c r="AM185">
        <f t="shared" si="142"/>
        <v>0</v>
      </c>
      <c r="AN185">
        <f t="shared" si="143"/>
        <v>0</v>
      </c>
      <c r="AO185">
        <f t="shared" si="144"/>
        <v>0</v>
      </c>
      <c r="AP185">
        <f t="shared" si="145"/>
        <v>0</v>
      </c>
      <c r="AQ185">
        <f t="shared" si="146"/>
        <v>0</v>
      </c>
      <c r="AR185">
        <f t="shared" si="147"/>
        <v>0</v>
      </c>
      <c r="AS185">
        <f t="shared" si="148"/>
        <v>0</v>
      </c>
      <c r="AT185">
        <f t="shared" si="149"/>
        <v>0</v>
      </c>
      <c r="AU185">
        <f t="shared" si="150"/>
        <v>0</v>
      </c>
    </row>
    <row r="186" spans="1:51" ht="23.1" customHeight="1" x14ac:dyDescent="0.3">
      <c r="A186" s="6" t="s">
        <v>200</v>
      </c>
      <c r="B186" s="6" t="s">
        <v>30</v>
      </c>
      <c r="C186" s="8" t="s">
        <v>31</v>
      </c>
      <c r="D186" s="15">
        <v>16.510000000000002</v>
      </c>
      <c r="E186" s="15"/>
      <c r="F186" s="15">
        <f t="shared" si="117"/>
        <v>0</v>
      </c>
      <c r="G186" s="15"/>
      <c r="H186" s="15">
        <f t="shared" si="118"/>
        <v>0</v>
      </c>
      <c r="I186" s="15"/>
      <c r="J186" s="15">
        <f t="shared" si="119"/>
        <v>0</v>
      </c>
      <c r="K186" s="15">
        <f t="shared" si="120"/>
        <v>0</v>
      </c>
      <c r="L186" s="15">
        <f t="shared" si="120"/>
        <v>0</v>
      </c>
      <c r="M186" s="17" t="s">
        <v>201</v>
      </c>
      <c r="O186" t="str">
        <f>""</f>
        <v/>
      </c>
      <c r="P186" s="1" t="s">
        <v>76</v>
      </c>
      <c r="Q186">
        <v>1</v>
      </c>
      <c r="R186">
        <f t="shared" si="121"/>
        <v>0</v>
      </c>
      <c r="S186">
        <f t="shared" si="122"/>
        <v>0</v>
      </c>
      <c r="T186">
        <f t="shared" si="123"/>
        <v>0</v>
      </c>
      <c r="U186">
        <f t="shared" si="124"/>
        <v>0</v>
      </c>
      <c r="V186">
        <f t="shared" si="125"/>
        <v>0</v>
      </c>
      <c r="W186">
        <f t="shared" si="126"/>
        <v>0</v>
      </c>
      <c r="X186">
        <f t="shared" si="127"/>
        <v>0</v>
      </c>
      <c r="Y186">
        <f t="shared" si="128"/>
        <v>0</v>
      </c>
      <c r="Z186">
        <f t="shared" si="129"/>
        <v>0</v>
      </c>
      <c r="AA186">
        <f t="shared" si="130"/>
        <v>0</v>
      </c>
      <c r="AB186">
        <f t="shared" si="131"/>
        <v>0</v>
      </c>
      <c r="AC186">
        <f t="shared" si="132"/>
        <v>0</v>
      </c>
      <c r="AD186">
        <f t="shared" si="133"/>
        <v>0</v>
      </c>
      <c r="AE186">
        <f t="shared" si="134"/>
        <v>0</v>
      </c>
      <c r="AF186">
        <f t="shared" si="135"/>
        <v>0</v>
      </c>
      <c r="AG186">
        <f t="shared" si="136"/>
        <v>0</v>
      </c>
      <c r="AH186">
        <f t="shared" si="137"/>
        <v>0</v>
      </c>
      <c r="AI186">
        <f t="shared" si="138"/>
        <v>0</v>
      </c>
      <c r="AJ186">
        <f t="shared" si="139"/>
        <v>0</v>
      </c>
      <c r="AK186">
        <f t="shared" si="140"/>
        <v>0</v>
      </c>
      <c r="AL186">
        <f t="shared" si="141"/>
        <v>0</v>
      </c>
      <c r="AM186">
        <f t="shared" si="142"/>
        <v>0</v>
      </c>
      <c r="AN186">
        <f t="shared" si="143"/>
        <v>0</v>
      </c>
      <c r="AO186">
        <f t="shared" si="144"/>
        <v>0</v>
      </c>
      <c r="AP186">
        <f t="shared" si="145"/>
        <v>0</v>
      </c>
      <c r="AQ186">
        <f t="shared" si="146"/>
        <v>0</v>
      </c>
      <c r="AR186">
        <f t="shared" si="147"/>
        <v>0</v>
      </c>
      <c r="AS186">
        <f t="shared" si="148"/>
        <v>0</v>
      </c>
      <c r="AT186">
        <f t="shared" si="149"/>
        <v>0</v>
      </c>
      <c r="AU186">
        <f t="shared" si="150"/>
        <v>0</v>
      </c>
    </row>
    <row r="187" spans="1:51" ht="23.1" customHeight="1" x14ac:dyDescent="0.3">
      <c r="A187" s="6" t="s">
        <v>200</v>
      </c>
      <c r="B187" s="6" t="s">
        <v>203</v>
      </c>
      <c r="C187" s="8" t="s">
        <v>31</v>
      </c>
      <c r="D187" s="15">
        <v>9.4</v>
      </c>
      <c r="E187" s="15"/>
      <c r="F187" s="15">
        <f t="shared" si="117"/>
        <v>0</v>
      </c>
      <c r="G187" s="15"/>
      <c r="H187" s="15">
        <f t="shared" si="118"/>
        <v>0</v>
      </c>
      <c r="I187" s="15"/>
      <c r="J187" s="15">
        <f t="shared" si="119"/>
        <v>0</v>
      </c>
      <c r="K187" s="15">
        <f t="shared" si="120"/>
        <v>0</v>
      </c>
      <c r="L187" s="15">
        <f t="shared" si="120"/>
        <v>0</v>
      </c>
      <c r="M187" s="17" t="s">
        <v>202</v>
      </c>
      <c r="O187" t="str">
        <f>""</f>
        <v/>
      </c>
      <c r="P187" s="1" t="s">
        <v>76</v>
      </c>
      <c r="Q187">
        <v>1</v>
      </c>
      <c r="R187">
        <f t="shared" si="121"/>
        <v>0</v>
      </c>
      <c r="S187">
        <f t="shared" si="122"/>
        <v>0</v>
      </c>
      <c r="T187">
        <f t="shared" si="123"/>
        <v>0</v>
      </c>
      <c r="U187">
        <f t="shared" si="124"/>
        <v>0</v>
      </c>
      <c r="V187">
        <f t="shared" si="125"/>
        <v>0</v>
      </c>
      <c r="W187">
        <f t="shared" si="126"/>
        <v>0</v>
      </c>
      <c r="X187">
        <f t="shared" si="127"/>
        <v>0</v>
      </c>
      <c r="Y187">
        <f t="shared" si="128"/>
        <v>0</v>
      </c>
      <c r="Z187">
        <f t="shared" si="129"/>
        <v>0</v>
      </c>
      <c r="AA187">
        <f t="shared" si="130"/>
        <v>0</v>
      </c>
      <c r="AB187">
        <f t="shared" si="131"/>
        <v>0</v>
      </c>
      <c r="AC187">
        <f t="shared" si="132"/>
        <v>0</v>
      </c>
      <c r="AD187">
        <f t="shared" si="133"/>
        <v>0</v>
      </c>
      <c r="AE187">
        <f t="shared" si="134"/>
        <v>0</v>
      </c>
      <c r="AF187">
        <f t="shared" si="135"/>
        <v>0</v>
      </c>
      <c r="AG187">
        <f t="shared" si="136"/>
        <v>0</v>
      </c>
      <c r="AH187">
        <f t="shared" si="137"/>
        <v>0</v>
      </c>
      <c r="AI187">
        <f t="shared" si="138"/>
        <v>0</v>
      </c>
      <c r="AJ187">
        <f t="shared" si="139"/>
        <v>0</v>
      </c>
      <c r="AK187">
        <f t="shared" si="140"/>
        <v>0</v>
      </c>
      <c r="AL187">
        <f t="shared" si="141"/>
        <v>0</v>
      </c>
      <c r="AM187">
        <f t="shared" si="142"/>
        <v>0</v>
      </c>
      <c r="AN187">
        <f t="shared" si="143"/>
        <v>0</v>
      </c>
      <c r="AO187">
        <f t="shared" si="144"/>
        <v>0</v>
      </c>
      <c r="AP187">
        <f t="shared" si="145"/>
        <v>0</v>
      </c>
      <c r="AQ187">
        <f t="shared" si="146"/>
        <v>0</v>
      </c>
      <c r="AR187">
        <f t="shared" si="147"/>
        <v>0</v>
      </c>
      <c r="AS187">
        <f t="shared" si="148"/>
        <v>0</v>
      </c>
      <c r="AT187">
        <f t="shared" si="149"/>
        <v>0</v>
      </c>
      <c r="AU187">
        <f t="shared" si="150"/>
        <v>0</v>
      </c>
    </row>
    <row r="188" spans="1:51" ht="23.1" customHeight="1" x14ac:dyDescent="0.3">
      <c r="A188" s="6" t="s">
        <v>205</v>
      </c>
      <c r="B188" s="6" t="s">
        <v>206</v>
      </c>
      <c r="C188" s="8" t="s">
        <v>93</v>
      </c>
      <c r="D188" s="15">
        <v>22.35</v>
      </c>
      <c r="E188" s="15"/>
      <c r="F188" s="15">
        <f t="shared" si="117"/>
        <v>0</v>
      </c>
      <c r="G188" s="15"/>
      <c r="H188" s="15">
        <f t="shared" si="118"/>
        <v>0</v>
      </c>
      <c r="I188" s="15"/>
      <c r="J188" s="15">
        <f t="shared" si="119"/>
        <v>0</v>
      </c>
      <c r="K188" s="15">
        <f t="shared" si="120"/>
        <v>0</v>
      </c>
      <c r="L188" s="15">
        <f t="shared" si="120"/>
        <v>0</v>
      </c>
      <c r="M188" s="17" t="s">
        <v>204</v>
      </c>
      <c r="O188" t="str">
        <f>""</f>
        <v/>
      </c>
      <c r="P188" s="1" t="s">
        <v>76</v>
      </c>
      <c r="Q188">
        <v>1</v>
      </c>
      <c r="R188">
        <f t="shared" si="121"/>
        <v>0</v>
      </c>
      <c r="S188">
        <f t="shared" si="122"/>
        <v>0</v>
      </c>
      <c r="T188">
        <f t="shared" si="123"/>
        <v>0</v>
      </c>
      <c r="U188">
        <f t="shared" si="124"/>
        <v>0</v>
      </c>
      <c r="V188">
        <f t="shared" si="125"/>
        <v>0</v>
      </c>
      <c r="W188">
        <f t="shared" si="126"/>
        <v>0</v>
      </c>
      <c r="X188">
        <f t="shared" si="127"/>
        <v>0</v>
      </c>
      <c r="Y188">
        <f t="shared" si="128"/>
        <v>0</v>
      </c>
      <c r="Z188">
        <f t="shared" si="129"/>
        <v>0</v>
      </c>
      <c r="AA188">
        <f t="shared" si="130"/>
        <v>0</v>
      </c>
      <c r="AB188">
        <f t="shared" si="131"/>
        <v>0</v>
      </c>
      <c r="AC188">
        <f t="shared" si="132"/>
        <v>0</v>
      </c>
      <c r="AD188">
        <f t="shared" si="133"/>
        <v>0</v>
      </c>
      <c r="AE188">
        <f t="shared" si="134"/>
        <v>0</v>
      </c>
      <c r="AF188">
        <f t="shared" si="135"/>
        <v>0</v>
      </c>
      <c r="AG188">
        <f t="shared" si="136"/>
        <v>0</v>
      </c>
      <c r="AH188">
        <f t="shared" si="137"/>
        <v>0</v>
      </c>
      <c r="AI188">
        <f t="shared" si="138"/>
        <v>0</v>
      </c>
      <c r="AJ188">
        <f t="shared" si="139"/>
        <v>0</v>
      </c>
      <c r="AK188">
        <f t="shared" si="140"/>
        <v>0</v>
      </c>
      <c r="AL188">
        <f t="shared" si="141"/>
        <v>0</v>
      </c>
      <c r="AM188">
        <f t="shared" si="142"/>
        <v>0</v>
      </c>
      <c r="AN188">
        <f t="shared" si="143"/>
        <v>0</v>
      </c>
      <c r="AO188">
        <f t="shared" si="144"/>
        <v>0</v>
      </c>
      <c r="AP188">
        <f t="shared" si="145"/>
        <v>0</v>
      </c>
      <c r="AQ188">
        <f t="shared" si="146"/>
        <v>0</v>
      </c>
      <c r="AR188">
        <f t="shared" si="147"/>
        <v>0</v>
      </c>
      <c r="AS188">
        <f t="shared" si="148"/>
        <v>0</v>
      </c>
      <c r="AT188">
        <f t="shared" si="149"/>
        <v>0</v>
      </c>
      <c r="AU188">
        <f t="shared" si="150"/>
        <v>0</v>
      </c>
    </row>
    <row r="189" spans="1:51" ht="23.1" customHeight="1" x14ac:dyDescent="0.3">
      <c r="A189" s="7"/>
      <c r="B189" s="7"/>
      <c r="C189" s="14"/>
      <c r="D189" s="15"/>
      <c r="E189" s="15"/>
      <c r="F189" s="15"/>
      <c r="G189" s="15"/>
      <c r="H189" s="15"/>
      <c r="I189" s="15"/>
      <c r="J189" s="15"/>
      <c r="K189" s="15"/>
      <c r="L189" s="15"/>
      <c r="M189" s="9"/>
    </row>
    <row r="190" spans="1:51" ht="23.1" customHeight="1" x14ac:dyDescent="0.3">
      <c r="A190" s="7"/>
      <c r="B190" s="7"/>
      <c r="C190" s="14"/>
      <c r="D190" s="15"/>
      <c r="E190" s="15"/>
      <c r="F190" s="15"/>
      <c r="G190" s="15"/>
      <c r="H190" s="15"/>
      <c r="I190" s="15"/>
      <c r="J190" s="15"/>
      <c r="K190" s="15"/>
      <c r="L190" s="15"/>
      <c r="M190" s="9"/>
    </row>
    <row r="191" spans="1:51" ht="23.1" customHeight="1" x14ac:dyDescent="0.3">
      <c r="A191" s="7"/>
      <c r="B191" s="7"/>
      <c r="C191" s="14"/>
      <c r="D191" s="15"/>
      <c r="E191" s="15"/>
      <c r="F191" s="15"/>
      <c r="G191" s="15"/>
      <c r="H191" s="15"/>
      <c r="I191" s="15"/>
      <c r="J191" s="15"/>
      <c r="K191" s="15"/>
      <c r="L191" s="15"/>
      <c r="M191" s="9"/>
    </row>
    <row r="192" spans="1:51" ht="23.1" customHeight="1" x14ac:dyDescent="0.3">
      <c r="A192" s="7"/>
      <c r="B192" s="7"/>
      <c r="C192" s="14"/>
      <c r="D192" s="15"/>
      <c r="E192" s="15"/>
      <c r="F192" s="15"/>
      <c r="G192" s="15"/>
      <c r="H192" s="15"/>
      <c r="I192" s="15"/>
      <c r="J192" s="15"/>
      <c r="K192" s="15"/>
      <c r="L192" s="15"/>
      <c r="M192" s="9"/>
    </row>
    <row r="193" spans="1:51" ht="23.1" customHeight="1" x14ac:dyDescent="0.3">
      <c r="A193" s="7"/>
      <c r="B193" s="7"/>
      <c r="C193" s="14"/>
      <c r="D193" s="15"/>
      <c r="E193" s="15"/>
      <c r="F193" s="15"/>
      <c r="G193" s="15"/>
      <c r="H193" s="15"/>
      <c r="I193" s="15"/>
      <c r="J193" s="15"/>
      <c r="K193" s="15"/>
      <c r="L193" s="15"/>
      <c r="M193" s="9"/>
    </row>
    <row r="194" spans="1:51" ht="23.1" customHeight="1" x14ac:dyDescent="0.3">
      <c r="A194" s="7"/>
      <c r="B194" s="7"/>
      <c r="C194" s="14"/>
      <c r="D194" s="15"/>
      <c r="E194" s="15"/>
      <c r="F194" s="15"/>
      <c r="G194" s="15"/>
      <c r="H194" s="15"/>
      <c r="I194" s="15"/>
      <c r="J194" s="15"/>
      <c r="K194" s="15"/>
      <c r="L194" s="15"/>
      <c r="M194" s="9"/>
    </row>
    <row r="195" spans="1:51" ht="23.1" customHeight="1" x14ac:dyDescent="0.3">
      <c r="A195" s="7"/>
      <c r="B195" s="7"/>
      <c r="C195" s="14"/>
      <c r="D195" s="15"/>
      <c r="E195" s="15"/>
      <c r="F195" s="15"/>
      <c r="G195" s="15"/>
      <c r="H195" s="15"/>
      <c r="I195" s="15"/>
      <c r="J195" s="15"/>
      <c r="K195" s="15"/>
      <c r="L195" s="15"/>
      <c r="M195" s="9"/>
    </row>
    <row r="196" spans="1:51" ht="23.1" customHeight="1" x14ac:dyDescent="0.3">
      <c r="A196" s="10" t="s">
        <v>78</v>
      </c>
      <c r="B196" s="11"/>
      <c r="C196" s="12"/>
      <c r="D196" s="16"/>
      <c r="E196" s="16"/>
      <c r="F196" s="16">
        <f>ROUNDDOWN(SUMIF(Q182:Q195, "1", F182:F195), 0)</f>
        <v>0</v>
      </c>
      <c r="G196" s="16"/>
      <c r="H196" s="16">
        <f>ROUNDDOWN(SUMIF(Q182:Q195, "1", H182:H195), 0)</f>
        <v>0</v>
      </c>
      <c r="I196" s="16"/>
      <c r="J196" s="16">
        <f>ROUNDDOWN(SUMIF(Q182:Q195, "1", J182:J195), 0)</f>
        <v>0</v>
      </c>
      <c r="K196" s="16"/>
      <c r="L196" s="16">
        <f>F196+H196+J196</f>
        <v>0</v>
      </c>
      <c r="M196" s="13"/>
      <c r="R196">
        <f t="shared" ref="R196:AY196" si="151">ROUNDDOWN(SUM(R182:R188), 0)</f>
        <v>0</v>
      </c>
      <c r="S196">
        <f t="shared" si="151"/>
        <v>0</v>
      </c>
      <c r="T196">
        <f t="shared" si="151"/>
        <v>0</v>
      </c>
      <c r="U196">
        <f t="shared" si="151"/>
        <v>0</v>
      </c>
      <c r="V196">
        <f t="shared" si="151"/>
        <v>0</v>
      </c>
      <c r="W196">
        <f t="shared" si="151"/>
        <v>0</v>
      </c>
      <c r="X196">
        <f t="shared" si="151"/>
        <v>0</v>
      </c>
      <c r="Y196">
        <f t="shared" si="151"/>
        <v>0</v>
      </c>
      <c r="Z196">
        <f t="shared" si="151"/>
        <v>0</v>
      </c>
      <c r="AA196">
        <f t="shared" si="151"/>
        <v>0</v>
      </c>
      <c r="AB196">
        <f t="shared" si="151"/>
        <v>0</v>
      </c>
      <c r="AC196">
        <f t="shared" si="151"/>
        <v>0</v>
      </c>
      <c r="AD196">
        <f t="shared" si="151"/>
        <v>0</v>
      </c>
      <c r="AE196">
        <f t="shared" si="151"/>
        <v>0</v>
      </c>
      <c r="AF196">
        <f t="shared" si="151"/>
        <v>0</v>
      </c>
      <c r="AG196">
        <f t="shared" si="151"/>
        <v>0</v>
      </c>
      <c r="AH196">
        <f t="shared" si="151"/>
        <v>0</v>
      </c>
      <c r="AI196">
        <f t="shared" si="151"/>
        <v>0</v>
      </c>
      <c r="AJ196">
        <f t="shared" si="151"/>
        <v>0</v>
      </c>
      <c r="AK196">
        <f t="shared" si="151"/>
        <v>0</v>
      </c>
      <c r="AL196">
        <f t="shared" si="151"/>
        <v>0</v>
      </c>
      <c r="AM196">
        <f t="shared" si="151"/>
        <v>0</v>
      </c>
      <c r="AN196">
        <f t="shared" si="151"/>
        <v>0</v>
      </c>
      <c r="AO196">
        <f t="shared" si="151"/>
        <v>0</v>
      </c>
      <c r="AP196">
        <f t="shared" si="151"/>
        <v>0</v>
      </c>
      <c r="AQ196">
        <f t="shared" si="151"/>
        <v>0</v>
      </c>
      <c r="AR196">
        <f t="shared" si="151"/>
        <v>0</v>
      </c>
      <c r="AS196">
        <f t="shared" si="151"/>
        <v>0</v>
      </c>
      <c r="AT196">
        <f t="shared" si="151"/>
        <v>0</v>
      </c>
      <c r="AU196">
        <f t="shared" si="151"/>
        <v>0</v>
      </c>
      <c r="AV196">
        <f t="shared" si="151"/>
        <v>0</v>
      </c>
      <c r="AW196">
        <f t="shared" si="151"/>
        <v>0</v>
      </c>
      <c r="AX196">
        <f t="shared" si="151"/>
        <v>0</v>
      </c>
      <c r="AY196">
        <f t="shared" si="151"/>
        <v>0</v>
      </c>
    </row>
    <row r="197" spans="1:51" ht="23.1" customHeight="1" x14ac:dyDescent="0.3">
      <c r="A197" s="53" t="s">
        <v>341</v>
      </c>
      <c r="B197" s="54"/>
      <c r="C197" s="54"/>
      <c r="D197" s="55"/>
      <c r="E197" s="55"/>
      <c r="F197" s="55"/>
      <c r="G197" s="55"/>
      <c r="H197" s="55"/>
      <c r="I197" s="55"/>
      <c r="J197" s="55"/>
      <c r="K197" s="55"/>
      <c r="L197" s="55"/>
      <c r="M197" s="54"/>
    </row>
    <row r="198" spans="1:51" ht="23.1" customHeight="1" x14ac:dyDescent="0.3">
      <c r="A198" s="6" t="s">
        <v>208</v>
      </c>
      <c r="B198" s="6" t="s">
        <v>209</v>
      </c>
      <c r="C198" s="8" t="s">
        <v>31</v>
      </c>
      <c r="D198" s="15">
        <v>6.69</v>
      </c>
      <c r="E198" s="15"/>
      <c r="F198" s="15">
        <f>ROUNDDOWN(D198*E198, 0)</f>
        <v>0</v>
      </c>
      <c r="G198" s="15"/>
      <c r="H198" s="15">
        <f>ROUNDDOWN(D198*G198, 0)</f>
        <v>0</v>
      </c>
      <c r="I198" s="15"/>
      <c r="J198" s="15">
        <f>ROUNDDOWN(D198*I198, 0)</f>
        <v>0</v>
      </c>
      <c r="K198" s="15">
        <f>E198+G198+I198</f>
        <v>0</v>
      </c>
      <c r="L198" s="15">
        <f>F198+H198+J198</f>
        <v>0</v>
      </c>
      <c r="M198" s="17" t="s">
        <v>207</v>
      </c>
      <c r="O198" t="str">
        <f>""</f>
        <v/>
      </c>
      <c r="P198" s="1" t="s">
        <v>76</v>
      </c>
      <c r="Q198">
        <v>1</v>
      </c>
      <c r="R198">
        <f>IF(P198="기계경비", J198, 0)</f>
        <v>0</v>
      </c>
      <c r="S198">
        <f>IF(P198="운반비", L198, 0)</f>
        <v>0</v>
      </c>
      <c r="T198">
        <f>IF(P198="작업부산물", F198, 0)</f>
        <v>0</v>
      </c>
      <c r="U198">
        <f>IF(P198="관급", F198, 0)</f>
        <v>0</v>
      </c>
      <c r="V198">
        <f>IF(P198="외주비", J198, 0)</f>
        <v>0</v>
      </c>
      <c r="W198">
        <f>IF(P198="장비비", J198, 0)</f>
        <v>0</v>
      </c>
      <c r="X198">
        <f>IF(P198="폐기물처리비", L198, 0)</f>
        <v>0</v>
      </c>
      <c r="Y198">
        <f>IF(P198="가설비", J198, 0)</f>
        <v>0</v>
      </c>
      <c r="Z198">
        <f>IF(P198="잡비제외분", F198, 0)</f>
        <v>0</v>
      </c>
      <c r="AA198">
        <f>IF(P198="사급자재대", L198, 0)</f>
        <v>0</v>
      </c>
      <c r="AB198">
        <f>IF(P198="관급자재대", L198, 0)</f>
        <v>0</v>
      </c>
      <c r="AC198">
        <f>IF(P198="관급자 관급 자재대", L198, 0)</f>
        <v>0</v>
      </c>
      <c r="AD198">
        <f>IF(P198="사용자항목2", L198, 0)</f>
        <v>0</v>
      </c>
      <c r="AE198">
        <f>IF(P198="안전관리비", L198, 0)</f>
        <v>0</v>
      </c>
      <c r="AF198">
        <f>IF(P198="품질관리비", L198, 0)</f>
        <v>0</v>
      </c>
      <c r="AG198">
        <f>IF(P198="작업부산물(철거해체)", L198, 0)</f>
        <v>0</v>
      </c>
      <c r="AH198">
        <f>IF(P198="사용자항목6", L198, 0)</f>
        <v>0</v>
      </c>
      <c r="AI198">
        <f>IF(P198="사용자항목7", L198, 0)</f>
        <v>0</v>
      </c>
      <c r="AJ198">
        <f>IF(P198="사용자항목8", L198, 0)</f>
        <v>0</v>
      </c>
      <c r="AK198">
        <f>IF(P198="사용자항목9", L198, 0)</f>
        <v>0</v>
      </c>
      <c r="AL198">
        <f>IF(P198="사용자항목10", L198, 0)</f>
        <v>0</v>
      </c>
      <c r="AM198">
        <f>IF(P198="사용자항목11", L198, 0)</f>
        <v>0</v>
      </c>
      <c r="AN198">
        <f>IF(P198="사용자항목12", L198, 0)</f>
        <v>0</v>
      </c>
      <c r="AO198">
        <f>IF(P198="사용자항목13", L198, 0)</f>
        <v>0</v>
      </c>
      <c r="AP198">
        <f>IF(P198="사용자항목14", L198, 0)</f>
        <v>0</v>
      </c>
      <c r="AQ198">
        <f>IF(P198="사용자항목15", L198, 0)</f>
        <v>0</v>
      </c>
      <c r="AR198">
        <f>IF(P198="사용자항목16", L198, 0)</f>
        <v>0</v>
      </c>
      <c r="AS198">
        <f>IF(P198="사용자항목17", L198, 0)</f>
        <v>0</v>
      </c>
      <c r="AT198">
        <f>IF(P198="사용자항목18", L198, 0)</f>
        <v>0</v>
      </c>
      <c r="AU198">
        <f>IF(P198="사용자항목19", L198, 0)</f>
        <v>0</v>
      </c>
    </row>
    <row r="199" spans="1:51" ht="23.1" customHeight="1" x14ac:dyDescent="0.3">
      <c r="A199" s="7"/>
      <c r="B199" s="7"/>
      <c r="C199" s="14"/>
      <c r="D199" s="15"/>
      <c r="E199" s="15"/>
      <c r="F199" s="15"/>
      <c r="G199" s="15"/>
      <c r="H199" s="15"/>
      <c r="I199" s="15"/>
      <c r="J199" s="15"/>
      <c r="K199" s="15"/>
      <c r="L199" s="15"/>
      <c r="M199" s="9"/>
    </row>
    <row r="200" spans="1:51" ht="23.1" customHeight="1" x14ac:dyDescent="0.3">
      <c r="A200" s="7"/>
      <c r="B200" s="7"/>
      <c r="C200" s="14"/>
      <c r="D200" s="15"/>
      <c r="E200" s="15"/>
      <c r="F200" s="15"/>
      <c r="G200" s="15"/>
      <c r="H200" s="15"/>
      <c r="I200" s="15"/>
      <c r="J200" s="15"/>
      <c r="K200" s="15"/>
      <c r="L200" s="15"/>
      <c r="M200" s="9"/>
    </row>
    <row r="201" spans="1:51" ht="23.1" customHeight="1" x14ac:dyDescent="0.3">
      <c r="A201" s="7"/>
      <c r="B201" s="7"/>
      <c r="C201" s="14"/>
      <c r="D201" s="15"/>
      <c r="E201" s="15"/>
      <c r="F201" s="15"/>
      <c r="G201" s="15"/>
      <c r="H201" s="15"/>
      <c r="I201" s="15"/>
      <c r="J201" s="15"/>
      <c r="K201" s="15"/>
      <c r="L201" s="15"/>
      <c r="M201" s="9"/>
    </row>
    <row r="202" spans="1:51" ht="23.1" customHeight="1" x14ac:dyDescent="0.3">
      <c r="A202" s="7"/>
      <c r="B202" s="7"/>
      <c r="C202" s="14"/>
      <c r="D202" s="15"/>
      <c r="E202" s="15"/>
      <c r="F202" s="15"/>
      <c r="G202" s="15"/>
      <c r="H202" s="15"/>
      <c r="I202" s="15"/>
      <c r="J202" s="15"/>
      <c r="K202" s="15"/>
      <c r="L202" s="15"/>
      <c r="M202" s="9"/>
    </row>
    <row r="203" spans="1:51" ht="23.1" customHeight="1" x14ac:dyDescent="0.3">
      <c r="A203" s="7"/>
      <c r="B203" s="7"/>
      <c r="C203" s="14"/>
      <c r="D203" s="15"/>
      <c r="E203" s="15"/>
      <c r="F203" s="15"/>
      <c r="G203" s="15"/>
      <c r="H203" s="15"/>
      <c r="I203" s="15"/>
      <c r="J203" s="15"/>
      <c r="K203" s="15"/>
      <c r="L203" s="15"/>
      <c r="M203" s="9"/>
    </row>
    <row r="204" spans="1:51" ht="23.1" customHeight="1" x14ac:dyDescent="0.3">
      <c r="A204" s="7"/>
      <c r="B204" s="7"/>
      <c r="C204" s="14"/>
      <c r="D204" s="15"/>
      <c r="E204" s="15"/>
      <c r="F204" s="15"/>
      <c r="G204" s="15"/>
      <c r="H204" s="15"/>
      <c r="I204" s="15"/>
      <c r="J204" s="15"/>
      <c r="K204" s="15"/>
      <c r="L204" s="15"/>
      <c r="M204" s="9"/>
    </row>
    <row r="205" spans="1:51" ht="23.1" customHeight="1" x14ac:dyDescent="0.3">
      <c r="A205" s="7"/>
      <c r="B205" s="7"/>
      <c r="C205" s="14"/>
      <c r="D205" s="15"/>
      <c r="E205" s="15"/>
      <c r="F205" s="15"/>
      <c r="G205" s="15"/>
      <c r="H205" s="15"/>
      <c r="I205" s="15"/>
      <c r="J205" s="15"/>
      <c r="K205" s="15"/>
      <c r="L205" s="15"/>
      <c r="M205" s="9"/>
    </row>
    <row r="206" spans="1:51" ht="23.1" customHeight="1" x14ac:dyDescent="0.3">
      <c r="A206" s="7"/>
      <c r="B206" s="7"/>
      <c r="C206" s="14"/>
      <c r="D206" s="15"/>
      <c r="E206" s="15"/>
      <c r="F206" s="15"/>
      <c r="G206" s="15"/>
      <c r="H206" s="15"/>
      <c r="I206" s="15"/>
      <c r="J206" s="15"/>
      <c r="K206" s="15"/>
      <c r="L206" s="15"/>
      <c r="M206" s="9"/>
    </row>
    <row r="207" spans="1:51" ht="23.1" customHeight="1" x14ac:dyDescent="0.3">
      <c r="A207" s="7"/>
      <c r="B207" s="7"/>
      <c r="C207" s="14"/>
      <c r="D207" s="15"/>
      <c r="E207" s="15"/>
      <c r="F207" s="15"/>
      <c r="G207" s="15"/>
      <c r="H207" s="15"/>
      <c r="I207" s="15"/>
      <c r="J207" s="15"/>
      <c r="K207" s="15"/>
      <c r="L207" s="15"/>
      <c r="M207" s="9"/>
    </row>
    <row r="208" spans="1:51" ht="23.1" customHeight="1" x14ac:dyDescent="0.3">
      <c r="A208" s="7"/>
      <c r="B208" s="7"/>
      <c r="C208" s="14"/>
      <c r="D208" s="15"/>
      <c r="E208" s="15"/>
      <c r="F208" s="15"/>
      <c r="G208" s="15"/>
      <c r="H208" s="15"/>
      <c r="I208" s="15"/>
      <c r="J208" s="15"/>
      <c r="K208" s="15"/>
      <c r="L208" s="15"/>
      <c r="M208" s="9"/>
    </row>
    <row r="209" spans="1:51" ht="23.1" customHeight="1" x14ac:dyDescent="0.3">
      <c r="A209" s="7"/>
      <c r="B209" s="7"/>
      <c r="C209" s="14"/>
      <c r="D209" s="15"/>
      <c r="E209" s="15"/>
      <c r="F209" s="15"/>
      <c r="G209" s="15"/>
      <c r="H209" s="15"/>
      <c r="I209" s="15"/>
      <c r="J209" s="15"/>
      <c r="K209" s="15"/>
      <c r="L209" s="15"/>
      <c r="M209" s="9"/>
    </row>
    <row r="210" spans="1:51" ht="23.1" customHeight="1" x14ac:dyDescent="0.3">
      <c r="A210" s="7"/>
      <c r="B210" s="7"/>
      <c r="C210" s="14"/>
      <c r="D210" s="15"/>
      <c r="E210" s="15"/>
      <c r="F210" s="15"/>
      <c r="G210" s="15"/>
      <c r="H210" s="15"/>
      <c r="I210" s="15"/>
      <c r="J210" s="15"/>
      <c r="K210" s="15"/>
      <c r="L210" s="15"/>
      <c r="M210" s="9"/>
    </row>
    <row r="211" spans="1:51" ht="23.1" customHeight="1" x14ac:dyDescent="0.3">
      <c r="A211" s="7"/>
      <c r="B211" s="7"/>
      <c r="C211" s="14"/>
      <c r="D211" s="15"/>
      <c r="E211" s="15"/>
      <c r="F211" s="15"/>
      <c r="G211" s="15"/>
      <c r="H211" s="15"/>
      <c r="I211" s="15"/>
      <c r="J211" s="15"/>
      <c r="K211" s="15"/>
      <c r="L211" s="15"/>
      <c r="M211" s="9"/>
    </row>
    <row r="212" spans="1:51" ht="23.1" customHeight="1" x14ac:dyDescent="0.3">
      <c r="A212" s="10" t="s">
        <v>78</v>
      </c>
      <c r="B212" s="11"/>
      <c r="C212" s="12"/>
      <c r="D212" s="16"/>
      <c r="E212" s="16"/>
      <c r="F212" s="16">
        <f>ROUNDDOWN(SUMIF(Q198:Q211, "1", F198:F211), 0)</f>
        <v>0</v>
      </c>
      <c r="G212" s="16"/>
      <c r="H212" s="16">
        <f>ROUNDDOWN(SUMIF(Q198:Q211, "1", H198:H211), 0)</f>
        <v>0</v>
      </c>
      <c r="I212" s="16"/>
      <c r="J212" s="16">
        <f>ROUNDDOWN(SUMIF(Q198:Q211, "1", J198:J211), 0)</f>
        <v>0</v>
      </c>
      <c r="K212" s="16"/>
      <c r="L212" s="16">
        <f>F212+H212+J212</f>
        <v>0</v>
      </c>
      <c r="M212" s="13"/>
      <c r="R212">
        <f t="shared" ref="R212:AY212" si="152">ROUNDDOWN(SUM(R198:R198), 0)</f>
        <v>0</v>
      </c>
      <c r="S212">
        <f t="shared" si="152"/>
        <v>0</v>
      </c>
      <c r="T212">
        <f t="shared" si="152"/>
        <v>0</v>
      </c>
      <c r="U212">
        <f t="shared" si="152"/>
        <v>0</v>
      </c>
      <c r="V212">
        <f t="shared" si="152"/>
        <v>0</v>
      </c>
      <c r="W212">
        <f t="shared" si="152"/>
        <v>0</v>
      </c>
      <c r="X212">
        <f t="shared" si="152"/>
        <v>0</v>
      </c>
      <c r="Y212">
        <f t="shared" si="152"/>
        <v>0</v>
      </c>
      <c r="Z212">
        <f t="shared" si="152"/>
        <v>0</v>
      </c>
      <c r="AA212">
        <f t="shared" si="152"/>
        <v>0</v>
      </c>
      <c r="AB212">
        <f t="shared" si="152"/>
        <v>0</v>
      </c>
      <c r="AC212">
        <f t="shared" si="152"/>
        <v>0</v>
      </c>
      <c r="AD212">
        <f t="shared" si="152"/>
        <v>0</v>
      </c>
      <c r="AE212">
        <f t="shared" si="152"/>
        <v>0</v>
      </c>
      <c r="AF212">
        <f t="shared" si="152"/>
        <v>0</v>
      </c>
      <c r="AG212">
        <f t="shared" si="152"/>
        <v>0</v>
      </c>
      <c r="AH212">
        <f t="shared" si="152"/>
        <v>0</v>
      </c>
      <c r="AI212">
        <f t="shared" si="152"/>
        <v>0</v>
      </c>
      <c r="AJ212">
        <f t="shared" si="152"/>
        <v>0</v>
      </c>
      <c r="AK212">
        <f t="shared" si="152"/>
        <v>0</v>
      </c>
      <c r="AL212">
        <f t="shared" si="152"/>
        <v>0</v>
      </c>
      <c r="AM212">
        <f t="shared" si="152"/>
        <v>0</v>
      </c>
      <c r="AN212">
        <f t="shared" si="152"/>
        <v>0</v>
      </c>
      <c r="AO212">
        <f t="shared" si="152"/>
        <v>0</v>
      </c>
      <c r="AP212">
        <f t="shared" si="152"/>
        <v>0</v>
      </c>
      <c r="AQ212">
        <f t="shared" si="152"/>
        <v>0</v>
      </c>
      <c r="AR212">
        <f t="shared" si="152"/>
        <v>0</v>
      </c>
      <c r="AS212">
        <f t="shared" si="152"/>
        <v>0</v>
      </c>
      <c r="AT212">
        <f t="shared" si="152"/>
        <v>0</v>
      </c>
      <c r="AU212">
        <f t="shared" si="152"/>
        <v>0</v>
      </c>
      <c r="AV212">
        <f t="shared" si="152"/>
        <v>0</v>
      </c>
      <c r="AW212">
        <f t="shared" si="152"/>
        <v>0</v>
      </c>
      <c r="AX212">
        <f t="shared" si="152"/>
        <v>0</v>
      </c>
      <c r="AY212">
        <f t="shared" si="152"/>
        <v>0</v>
      </c>
    </row>
    <row r="213" spans="1:51" ht="23.1" customHeight="1" x14ac:dyDescent="0.3">
      <c r="A213" s="53" t="s">
        <v>342</v>
      </c>
      <c r="B213" s="54"/>
      <c r="C213" s="54"/>
      <c r="D213" s="55"/>
      <c r="E213" s="55"/>
      <c r="F213" s="55"/>
      <c r="G213" s="55"/>
      <c r="H213" s="55"/>
      <c r="I213" s="55"/>
      <c r="J213" s="55"/>
      <c r="K213" s="55"/>
      <c r="L213" s="55"/>
      <c r="M213" s="54"/>
    </row>
    <row r="214" spans="1:51" ht="23.1" customHeight="1" x14ac:dyDescent="0.3">
      <c r="A214" s="6" t="s">
        <v>211</v>
      </c>
      <c r="B214" s="6" t="s">
        <v>212</v>
      </c>
      <c r="C214" s="8" t="s">
        <v>31</v>
      </c>
      <c r="D214" s="15">
        <v>3.29</v>
      </c>
      <c r="E214" s="15"/>
      <c r="F214" s="15">
        <f t="shared" ref="F214:F221" si="153">ROUNDDOWN(D214*E214, 0)</f>
        <v>0</v>
      </c>
      <c r="G214" s="15"/>
      <c r="H214" s="15">
        <f t="shared" ref="H214:H221" si="154">ROUNDDOWN(D214*G214, 0)</f>
        <v>0</v>
      </c>
      <c r="I214" s="15"/>
      <c r="J214" s="15">
        <f t="shared" ref="J214:J221" si="155">ROUNDDOWN(D214*I214, 0)</f>
        <v>0</v>
      </c>
      <c r="K214" s="15">
        <f t="shared" ref="K214:L221" si="156">E214+G214+I214</f>
        <v>0</v>
      </c>
      <c r="L214" s="15">
        <f t="shared" si="156"/>
        <v>0</v>
      </c>
      <c r="M214" s="17" t="s">
        <v>210</v>
      </c>
      <c r="O214" t="str">
        <f>""</f>
        <v/>
      </c>
      <c r="P214" s="1" t="s">
        <v>76</v>
      </c>
      <c r="Q214">
        <v>1</v>
      </c>
      <c r="R214">
        <f t="shared" ref="R214:R221" si="157">IF(P214="기계경비", J214, 0)</f>
        <v>0</v>
      </c>
      <c r="S214">
        <f t="shared" ref="S214:S221" si="158">IF(P214="운반비", L214, 0)</f>
        <v>0</v>
      </c>
      <c r="T214">
        <f t="shared" ref="T214:T221" si="159">IF(P214="작업부산물", F214, 0)</f>
        <v>0</v>
      </c>
      <c r="U214">
        <f t="shared" ref="U214:U221" si="160">IF(P214="관급", F214, 0)</f>
        <v>0</v>
      </c>
      <c r="V214">
        <f t="shared" ref="V214:V221" si="161">IF(P214="외주비", J214, 0)</f>
        <v>0</v>
      </c>
      <c r="W214">
        <f t="shared" ref="W214:W221" si="162">IF(P214="장비비", J214, 0)</f>
        <v>0</v>
      </c>
      <c r="X214">
        <f t="shared" ref="X214:X221" si="163">IF(P214="폐기물처리비", L214, 0)</f>
        <v>0</v>
      </c>
      <c r="Y214">
        <f t="shared" ref="Y214:Y221" si="164">IF(P214="가설비", J214, 0)</f>
        <v>0</v>
      </c>
      <c r="Z214">
        <f t="shared" ref="Z214:Z221" si="165">IF(P214="잡비제외분", F214, 0)</f>
        <v>0</v>
      </c>
      <c r="AA214">
        <f t="shared" ref="AA214:AA221" si="166">IF(P214="사급자재대", L214, 0)</f>
        <v>0</v>
      </c>
      <c r="AB214">
        <f t="shared" ref="AB214:AB221" si="167">IF(P214="관급자재대", L214, 0)</f>
        <v>0</v>
      </c>
      <c r="AC214">
        <f t="shared" ref="AC214:AC221" si="168">IF(P214="관급자 관급 자재대", L214, 0)</f>
        <v>0</v>
      </c>
      <c r="AD214">
        <f t="shared" ref="AD214:AD221" si="169">IF(P214="사용자항목2", L214, 0)</f>
        <v>0</v>
      </c>
      <c r="AE214">
        <f t="shared" ref="AE214:AE221" si="170">IF(P214="안전관리비", L214, 0)</f>
        <v>0</v>
      </c>
      <c r="AF214">
        <f t="shared" ref="AF214:AF221" si="171">IF(P214="품질관리비", L214, 0)</f>
        <v>0</v>
      </c>
      <c r="AG214">
        <f t="shared" ref="AG214:AG221" si="172">IF(P214="작업부산물(철거해체)", L214, 0)</f>
        <v>0</v>
      </c>
      <c r="AH214">
        <f t="shared" ref="AH214:AH221" si="173">IF(P214="사용자항목6", L214, 0)</f>
        <v>0</v>
      </c>
      <c r="AI214">
        <f t="shared" ref="AI214:AI221" si="174">IF(P214="사용자항목7", L214, 0)</f>
        <v>0</v>
      </c>
      <c r="AJ214">
        <f t="shared" ref="AJ214:AJ221" si="175">IF(P214="사용자항목8", L214, 0)</f>
        <v>0</v>
      </c>
      <c r="AK214">
        <f t="shared" ref="AK214:AK221" si="176">IF(P214="사용자항목9", L214, 0)</f>
        <v>0</v>
      </c>
      <c r="AL214">
        <f t="shared" ref="AL214:AL221" si="177">IF(P214="사용자항목10", L214, 0)</f>
        <v>0</v>
      </c>
      <c r="AM214">
        <f t="shared" ref="AM214:AM221" si="178">IF(P214="사용자항목11", L214, 0)</f>
        <v>0</v>
      </c>
      <c r="AN214">
        <f t="shared" ref="AN214:AN221" si="179">IF(P214="사용자항목12", L214, 0)</f>
        <v>0</v>
      </c>
      <c r="AO214">
        <f t="shared" ref="AO214:AO221" si="180">IF(P214="사용자항목13", L214, 0)</f>
        <v>0</v>
      </c>
      <c r="AP214">
        <f t="shared" ref="AP214:AP221" si="181">IF(P214="사용자항목14", L214, 0)</f>
        <v>0</v>
      </c>
      <c r="AQ214">
        <f t="shared" ref="AQ214:AQ221" si="182">IF(P214="사용자항목15", L214, 0)</f>
        <v>0</v>
      </c>
      <c r="AR214">
        <f t="shared" ref="AR214:AR221" si="183">IF(P214="사용자항목16", L214, 0)</f>
        <v>0</v>
      </c>
      <c r="AS214">
        <f t="shared" ref="AS214:AS221" si="184">IF(P214="사용자항목17", L214, 0)</f>
        <v>0</v>
      </c>
      <c r="AT214">
        <f t="shared" ref="AT214:AT221" si="185">IF(P214="사용자항목18", L214, 0)</f>
        <v>0</v>
      </c>
      <c r="AU214">
        <f t="shared" ref="AU214:AU221" si="186">IF(P214="사용자항목19", L214, 0)</f>
        <v>0</v>
      </c>
      <c r="AY214" s="1" t="s">
        <v>213</v>
      </c>
    </row>
    <row r="215" spans="1:51" ht="23.1" customHeight="1" x14ac:dyDescent="0.3">
      <c r="A215" s="6" t="s">
        <v>211</v>
      </c>
      <c r="B215" s="6" t="s">
        <v>215</v>
      </c>
      <c r="C215" s="8" t="s">
        <v>31</v>
      </c>
      <c r="D215" s="15">
        <v>16.86</v>
      </c>
      <c r="E215" s="15"/>
      <c r="F215" s="15">
        <f t="shared" si="153"/>
        <v>0</v>
      </c>
      <c r="G215" s="15"/>
      <c r="H215" s="15">
        <f t="shared" si="154"/>
        <v>0</v>
      </c>
      <c r="I215" s="15"/>
      <c r="J215" s="15">
        <f t="shared" si="155"/>
        <v>0</v>
      </c>
      <c r="K215" s="15">
        <f t="shared" si="156"/>
        <v>0</v>
      </c>
      <c r="L215" s="15">
        <f t="shared" si="156"/>
        <v>0</v>
      </c>
      <c r="M215" s="17" t="s">
        <v>214</v>
      </c>
      <c r="O215" t="str">
        <f>""</f>
        <v/>
      </c>
      <c r="P215" s="1" t="s">
        <v>76</v>
      </c>
      <c r="Q215">
        <v>1</v>
      </c>
      <c r="R215">
        <f t="shared" si="157"/>
        <v>0</v>
      </c>
      <c r="S215">
        <f t="shared" si="158"/>
        <v>0</v>
      </c>
      <c r="T215">
        <f t="shared" si="159"/>
        <v>0</v>
      </c>
      <c r="U215">
        <f t="shared" si="160"/>
        <v>0</v>
      </c>
      <c r="V215">
        <f t="shared" si="161"/>
        <v>0</v>
      </c>
      <c r="W215">
        <f t="shared" si="162"/>
        <v>0</v>
      </c>
      <c r="X215">
        <f t="shared" si="163"/>
        <v>0</v>
      </c>
      <c r="Y215">
        <f t="shared" si="164"/>
        <v>0</v>
      </c>
      <c r="Z215">
        <f t="shared" si="165"/>
        <v>0</v>
      </c>
      <c r="AA215">
        <f t="shared" si="166"/>
        <v>0</v>
      </c>
      <c r="AB215">
        <f t="shared" si="167"/>
        <v>0</v>
      </c>
      <c r="AC215">
        <f t="shared" si="168"/>
        <v>0</v>
      </c>
      <c r="AD215">
        <f t="shared" si="169"/>
        <v>0</v>
      </c>
      <c r="AE215">
        <f t="shared" si="170"/>
        <v>0</v>
      </c>
      <c r="AF215">
        <f t="shared" si="171"/>
        <v>0</v>
      </c>
      <c r="AG215">
        <f t="shared" si="172"/>
        <v>0</v>
      </c>
      <c r="AH215">
        <f t="shared" si="173"/>
        <v>0</v>
      </c>
      <c r="AI215">
        <f t="shared" si="174"/>
        <v>0</v>
      </c>
      <c r="AJ215">
        <f t="shared" si="175"/>
        <v>0</v>
      </c>
      <c r="AK215">
        <f t="shared" si="176"/>
        <v>0</v>
      </c>
      <c r="AL215">
        <f t="shared" si="177"/>
        <v>0</v>
      </c>
      <c r="AM215">
        <f t="shared" si="178"/>
        <v>0</v>
      </c>
      <c r="AN215">
        <f t="shared" si="179"/>
        <v>0</v>
      </c>
      <c r="AO215">
        <f t="shared" si="180"/>
        <v>0</v>
      </c>
      <c r="AP215">
        <f t="shared" si="181"/>
        <v>0</v>
      </c>
      <c r="AQ215">
        <f t="shared" si="182"/>
        <v>0</v>
      </c>
      <c r="AR215">
        <f t="shared" si="183"/>
        <v>0</v>
      </c>
      <c r="AS215">
        <f t="shared" si="184"/>
        <v>0</v>
      </c>
      <c r="AT215">
        <f t="shared" si="185"/>
        <v>0</v>
      </c>
      <c r="AU215">
        <f t="shared" si="186"/>
        <v>0</v>
      </c>
      <c r="AY215" s="1" t="s">
        <v>216</v>
      </c>
    </row>
    <row r="216" spans="1:51" ht="23.1" customHeight="1" x14ac:dyDescent="0.3">
      <c r="A216" s="6" t="s">
        <v>211</v>
      </c>
      <c r="B216" s="6" t="s">
        <v>218</v>
      </c>
      <c r="C216" s="8" t="s">
        <v>31</v>
      </c>
      <c r="D216" s="15">
        <v>21.06</v>
      </c>
      <c r="E216" s="15"/>
      <c r="F216" s="15">
        <f t="shared" si="153"/>
        <v>0</v>
      </c>
      <c r="G216" s="15"/>
      <c r="H216" s="15">
        <f t="shared" si="154"/>
        <v>0</v>
      </c>
      <c r="I216" s="15"/>
      <c r="J216" s="15">
        <f t="shared" si="155"/>
        <v>0</v>
      </c>
      <c r="K216" s="15">
        <f t="shared" si="156"/>
        <v>0</v>
      </c>
      <c r="L216" s="15">
        <f t="shared" si="156"/>
        <v>0</v>
      </c>
      <c r="M216" s="17" t="s">
        <v>217</v>
      </c>
      <c r="O216" t="str">
        <f>""</f>
        <v/>
      </c>
      <c r="P216" s="1" t="s">
        <v>76</v>
      </c>
      <c r="Q216">
        <v>1</v>
      </c>
      <c r="R216">
        <f t="shared" si="157"/>
        <v>0</v>
      </c>
      <c r="S216">
        <f t="shared" si="158"/>
        <v>0</v>
      </c>
      <c r="T216">
        <f t="shared" si="159"/>
        <v>0</v>
      </c>
      <c r="U216">
        <f t="shared" si="160"/>
        <v>0</v>
      </c>
      <c r="V216">
        <f t="shared" si="161"/>
        <v>0</v>
      </c>
      <c r="W216">
        <f t="shared" si="162"/>
        <v>0</v>
      </c>
      <c r="X216">
        <f t="shared" si="163"/>
        <v>0</v>
      </c>
      <c r="Y216">
        <f t="shared" si="164"/>
        <v>0</v>
      </c>
      <c r="Z216">
        <f t="shared" si="165"/>
        <v>0</v>
      </c>
      <c r="AA216">
        <f t="shared" si="166"/>
        <v>0</v>
      </c>
      <c r="AB216">
        <f t="shared" si="167"/>
        <v>0</v>
      </c>
      <c r="AC216">
        <f t="shared" si="168"/>
        <v>0</v>
      </c>
      <c r="AD216">
        <f t="shared" si="169"/>
        <v>0</v>
      </c>
      <c r="AE216">
        <f t="shared" si="170"/>
        <v>0</v>
      </c>
      <c r="AF216">
        <f t="shared" si="171"/>
        <v>0</v>
      </c>
      <c r="AG216">
        <f t="shared" si="172"/>
        <v>0</v>
      </c>
      <c r="AH216">
        <f t="shared" si="173"/>
        <v>0</v>
      </c>
      <c r="AI216">
        <f t="shared" si="174"/>
        <v>0</v>
      </c>
      <c r="AJ216">
        <f t="shared" si="175"/>
        <v>0</v>
      </c>
      <c r="AK216">
        <f t="shared" si="176"/>
        <v>0</v>
      </c>
      <c r="AL216">
        <f t="shared" si="177"/>
        <v>0</v>
      </c>
      <c r="AM216">
        <f t="shared" si="178"/>
        <v>0</v>
      </c>
      <c r="AN216">
        <f t="shared" si="179"/>
        <v>0</v>
      </c>
      <c r="AO216">
        <f t="shared" si="180"/>
        <v>0</v>
      </c>
      <c r="AP216">
        <f t="shared" si="181"/>
        <v>0</v>
      </c>
      <c r="AQ216">
        <f t="shared" si="182"/>
        <v>0</v>
      </c>
      <c r="AR216">
        <f t="shared" si="183"/>
        <v>0</v>
      </c>
      <c r="AS216">
        <f t="shared" si="184"/>
        <v>0</v>
      </c>
      <c r="AT216">
        <f t="shared" si="185"/>
        <v>0</v>
      </c>
      <c r="AU216">
        <f t="shared" si="186"/>
        <v>0</v>
      </c>
      <c r="AY216" s="1" t="s">
        <v>219</v>
      </c>
    </row>
    <row r="217" spans="1:51" ht="23.1" customHeight="1" x14ac:dyDescent="0.3">
      <c r="A217" s="6" t="s">
        <v>211</v>
      </c>
      <c r="B217" s="6" t="s">
        <v>212</v>
      </c>
      <c r="C217" s="8" t="s">
        <v>31</v>
      </c>
      <c r="D217" s="15">
        <v>5.58</v>
      </c>
      <c r="E217" s="15"/>
      <c r="F217" s="15">
        <f t="shared" si="153"/>
        <v>0</v>
      </c>
      <c r="G217" s="15"/>
      <c r="H217" s="15">
        <f t="shared" si="154"/>
        <v>0</v>
      </c>
      <c r="I217" s="15"/>
      <c r="J217" s="15">
        <f t="shared" si="155"/>
        <v>0</v>
      </c>
      <c r="K217" s="15">
        <f t="shared" si="156"/>
        <v>0</v>
      </c>
      <c r="L217" s="15">
        <f t="shared" si="156"/>
        <v>0</v>
      </c>
      <c r="M217" s="17" t="s">
        <v>220</v>
      </c>
      <c r="O217" t="str">
        <f>""</f>
        <v/>
      </c>
      <c r="P217" s="1" t="s">
        <v>76</v>
      </c>
      <c r="Q217">
        <v>1</v>
      </c>
      <c r="R217">
        <f t="shared" si="157"/>
        <v>0</v>
      </c>
      <c r="S217">
        <f t="shared" si="158"/>
        <v>0</v>
      </c>
      <c r="T217">
        <f t="shared" si="159"/>
        <v>0</v>
      </c>
      <c r="U217">
        <f t="shared" si="160"/>
        <v>0</v>
      </c>
      <c r="V217">
        <f t="shared" si="161"/>
        <v>0</v>
      </c>
      <c r="W217">
        <f t="shared" si="162"/>
        <v>0</v>
      </c>
      <c r="X217">
        <f t="shared" si="163"/>
        <v>0</v>
      </c>
      <c r="Y217">
        <f t="shared" si="164"/>
        <v>0</v>
      </c>
      <c r="Z217">
        <f t="shared" si="165"/>
        <v>0</v>
      </c>
      <c r="AA217">
        <f t="shared" si="166"/>
        <v>0</v>
      </c>
      <c r="AB217">
        <f t="shared" si="167"/>
        <v>0</v>
      </c>
      <c r="AC217">
        <f t="shared" si="168"/>
        <v>0</v>
      </c>
      <c r="AD217">
        <f t="shared" si="169"/>
        <v>0</v>
      </c>
      <c r="AE217">
        <f t="shared" si="170"/>
        <v>0</v>
      </c>
      <c r="AF217">
        <f t="shared" si="171"/>
        <v>0</v>
      </c>
      <c r="AG217">
        <f t="shared" si="172"/>
        <v>0</v>
      </c>
      <c r="AH217">
        <f t="shared" si="173"/>
        <v>0</v>
      </c>
      <c r="AI217">
        <f t="shared" si="174"/>
        <v>0</v>
      </c>
      <c r="AJ217">
        <f t="shared" si="175"/>
        <v>0</v>
      </c>
      <c r="AK217">
        <f t="shared" si="176"/>
        <v>0</v>
      </c>
      <c r="AL217">
        <f t="shared" si="177"/>
        <v>0</v>
      </c>
      <c r="AM217">
        <f t="shared" si="178"/>
        <v>0</v>
      </c>
      <c r="AN217">
        <f t="shared" si="179"/>
        <v>0</v>
      </c>
      <c r="AO217">
        <f t="shared" si="180"/>
        <v>0</v>
      </c>
      <c r="AP217">
        <f t="shared" si="181"/>
        <v>0</v>
      </c>
      <c r="AQ217">
        <f t="shared" si="182"/>
        <v>0</v>
      </c>
      <c r="AR217">
        <f t="shared" si="183"/>
        <v>0</v>
      </c>
      <c r="AS217">
        <f t="shared" si="184"/>
        <v>0</v>
      </c>
      <c r="AT217">
        <f t="shared" si="185"/>
        <v>0</v>
      </c>
      <c r="AU217">
        <f t="shared" si="186"/>
        <v>0</v>
      </c>
      <c r="AY217" s="1" t="s">
        <v>221</v>
      </c>
    </row>
    <row r="218" spans="1:51" ht="23.1" customHeight="1" x14ac:dyDescent="0.3">
      <c r="A218" s="6" t="s">
        <v>99</v>
      </c>
      <c r="B218" s="6" t="s">
        <v>223</v>
      </c>
      <c r="C218" s="8" t="s">
        <v>31</v>
      </c>
      <c r="D218" s="15">
        <v>16.510000000000002</v>
      </c>
      <c r="E218" s="15"/>
      <c r="F218" s="15">
        <f t="shared" si="153"/>
        <v>0</v>
      </c>
      <c r="G218" s="15"/>
      <c r="H218" s="15">
        <f t="shared" si="154"/>
        <v>0</v>
      </c>
      <c r="I218" s="15"/>
      <c r="J218" s="15">
        <f t="shared" si="155"/>
        <v>0</v>
      </c>
      <c r="K218" s="15">
        <f t="shared" si="156"/>
        <v>0</v>
      </c>
      <c r="L218" s="15">
        <f t="shared" si="156"/>
        <v>0</v>
      </c>
      <c r="M218" s="17" t="s">
        <v>222</v>
      </c>
      <c r="O218" t="str">
        <f>""</f>
        <v/>
      </c>
      <c r="P218" s="1" t="s">
        <v>76</v>
      </c>
      <c r="Q218">
        <v>1</v>
      </c>
      <c r="R218">
        <f t="shared" si="157"/>
        <v>0</v>
      </c>
      <c r="S218">
        <f t="shared" si="158"/>
        <v>0</v>
      </c>
      <c r="T218">
        <f t="shared" si="159"/>
        <v>0</v>
      </c>
      <c r="U218">
        <f t="shared" si="160"/>
        <v>0</v>
      </c>
      <c r="V218">
        <f t="shared" si="161"/>
        <v>0</v>
      </c>
      <c r="W218">
        <f t="shared" si="162"/>
        <v>0</v>
      </c>
      <c r="X218">
        <f t="shared" si="163"/>
        <v>0</v>
      </c>
      <c r="Y218">
        <f t="shared" si="164"/>
        <v>0</v>
      </c>
      <c r="Z218">
        <f t="shared" si="165"/>
        <v>0</v>
      </c>
      <c r="AA218">
        <f t="shared" si="166"/>
        <v>0</v>
      </c>
      <c r="AB218">
        <f t="shared" si="167"/>
        <v>0</v>
      </c>
      <c r="AC218">
        <f t="shared" si="168"/>
        <v>0</v>
      </c>
      <c r="AD218">
        <f t="shared" si="169"/>
        <v>0</v>
      </c>
      <c r="AE218">
        <f t="shared" si="170"/>
        <v>0</v>
      </c>
      <c r="AF218">
        <f t="shared" si="171"/>
        <v>0</v>
      </c>
      <c r="AG218">
        <f t="shared" si="172"/>
        <v>0</v>
      </c>
      <c r="AH218">
        <f t="shared" si="173"/>
        <v>0</v>
      </c>
      <c r="AI218">
        <f t="shared" si="174"/>
        <v>0</v>
      </c>
      <c r="AJ218">
        <f t="shared" si="175"/>
        <v>0</v>
      </c>
      <c r="AK218">
        <f t="shared" si="176"/>
        <v>0</v>
      </c>
      <c r="AL218">
        <f t="shared" si="177"/>
        <v>0</v>
      </c>
      <c r="AM218">
        <f t="shared" si="178"/>
        <v>0</v>
      </c>
      <c r="AN218">
        <f t="shared" si="179"/>
        <v>0</v>
      </c>
      <c r="AO218">
        <f t="shared" si="180"/>
        <v>0</v>
      </c>
      <c r="AP218">
        <f t="shared" si="181"/>
        <v>0</v>
      </c>
      <c r="AQ218">
        <f t="shared" si="182"/>
        <v>0</v>
      </c>
      <c r="AR218">
        <f t="shared" si="183"/>
        <v>0</v>
      </c>
      <c r="AS218">
        <f t="shared" si="184"/>
        <v>0</v>
      </c>
      <c r="AT218">
        <f t="shared" si="185"/>
        <v>0</v>
      </c>
      <c r="AU218">
        <f t="shared" si="186"/>
        <v>0</v>
      </c>
    </row>
    <row r="219" spans="1:51" ht="23.1" customHeight="1" x14ac:dyDescent="0.3">
      <c r="A219" s="6" t="s">
        <v>225</v>
      </c>
      <c r="B219" s="6" t="s">
        <v>226</v>
      </c>
      <c r="C219" s="8" t="s">
        <v>93</v>
      </c>
      <c r="D219" s="15">
        <v>23.36</v>
      </c>
      <c r="E219" s="15"/>
      <c r="F219" s="15">
        <f t="shared" si="153"/>
        <v>0</v>
      </c>
      <c r="G219" s="15"/>
      <c r="H219" s="15">
        <f t="shared" si="154"/>
        <v>0</v>
      </c>
      <c r="I219" s="15"/>
      <c r="J219" s="15">
        <f t="shared" si="155"/>
        <v>0</v>
      </c>
      <c r="K219" s="15">
        <f t="shared" si="156"/>
        <v>0</v>
      </c>
      <c r="L219" s="15">
        <f t="shared" si="156"/>
        <v>0</v>
      </c>
      <c r="M219" s="17" t="s">
        <v>224</v>
      </c>
      <c r="O219" t="str">
        <f>""</f>
        <v/>
      </c>
      <c r="P219" s="1" t="s">
        <v>76</v>
      </c>
      <c r="Q219">
        <v>1</v>
      </c>
      <c r="R219">
        <f t="shared" si="157"/>
        <v>0</v>
      </c>
      <c r="S219">
        <f t="shared" si="158"/>
        <v>0</v>
      </c>
      <c r="T219">
        <f t="shared" si="159"/>
        <v>0</v>
      </c>
      <c r="U219">
        <f t="shared" si="160"/>
        <v>0</v>
      </c>
      <c r="V219">
        <f t="shared" si="161"/>
        <v>0</v>
      </c>
      <c r="W219">
        <f t="shared" si="162"/>
        <v>0</v>
      </c>
      <c r="X219">
        <f t="shared" si="163"/>
        <v>0</v>
      </c>
      <c r="Y219">
        <f t="shared" si="164"/>
        <v>0</v>
      </c>
      <c r="Z219">
        <f t="shared" si="165"/>
        <v>0</v>
      </c>
      <c r="AA219">
        <f t="shared" si="166"/>
        <v>0</v>
      </c>
      <c r="AB219">
        <f t="shared" si="167"/>
        <v>0</v>
      </c>
      <c r="AC219">
        <f t="shared" si="168"/>
        <v>0</v>
      </c>
      <c r="AD219">
        <f t="shared" si="169"/>
        <v>0</v>
      </c>
      <c r="AE219">
        <f t="shared" si="170"/>
        <v>0</v>
      </c>
      <c r="AF219">
        <f t="shared" si="171"/>
        <v>0</v>
      </c>
      <c r="AG219">
        <f t="shared" si="172"/>
        <v>0</v>
      </c>
      <c r="AH219">
        <f t="shared" si="173"/>
        <v>0</v>
      </c>
      <c r="AI219">
        <f t="shared" si="174"/>
        <v>0</v>
      </c>
      <c r="AJ219">
        <f t="shared" si="175"/>
        <v>0</v>
      </c>
      <c r="AK219">
        <f t="shared" si="176"/>
        <v>0</v>
      </c>
      <c r="AL219">
        <f t="shared" si="177"/>
        <v>0</v>
      </c>
      <c r="AM219">
        <f t="shared" si="178"/>
        <v>0</v>
      </c>
      <c r="AN219">
        <f t="shared" si="179"/>
        <v>0</v>
      </c>
      <c r="AO219">
        <f t="shared" si="180"/>
        <v>0</v>
      </c>
      <c r="AP219">
        <f t="shared" si="181"/>
        <v>0</v>
      </c>
      <c r="AQ219">
        <f t="shared" si="182"/>
        <v>0</v>
      </c>
      <c r="AR219">
        <f t="shared" si="183"/>
        <v>0</v>
      </c>
      <c r="AS219">
        <f t="shared" si="184"/>
        <v>0</v>
      </c>
      <c r="AT219">
        <f t="shared" si="185"/>
        <v>0</v>
      </c>
      <c r="AU219">
        <f t="shared" si="186"/>
        <v>0</v>
      </c>
    </row>
    <row r="220" spans="1:51" ht="23.1" customHeight="1" x14ac:dyDescent="0.3">
      <c r="A220" s="6" t="s">
        <v>225</v>
      </c>
      <c r="B220" s="6" t="s">
        <v>228</v>
      </c>
      <c r="C220" s="8" t="s">
        <v>93</v>
      </c>
      <c r="D220" s="15">
        <v>4.7</v>
      </c>
      <c r="E220" s="15"/>
      <c r="F220" s="15">
        <f t="shared" si="153"/>
        <v>0</v>
      </c>
      <c r="G220" s="15"/>
      <c r="H220" s="15">
        <f t="shared" si="154"/>
        <v>0</v>
      </c>
      <c r="I220" s="15"/>
      <c r="J220" s="15">
        <f t="shared" si="155"/>
        <v>0</v>
      </c>
      <c r="K220" s="15">
        <f t="shared" si="156"/>
        <v>0</v>
      </c>
      <c r="L220" s="15">
        <f t="shared" si="156"/>
        <v>0</v>
      </c>
      <c r="M220" s="17" t="s">
        <v>227</v>
      </c>
      <c r="O220" t="str">
        <f>""</f>
        <v/>
      </c>
      <c r="P220" s="1" t="s">
        <v>76</v>
      </c>
      <c r="Q220">
        <v>1</v>
      </c>
      <c r="R220">
        <f t="shared" si="157"/>
        <v>0</v>
      </c>
      <c r="S220">
        <f t="shared" si="158"/>
        <v>0</v>
      </c>
      <c r="T220">
        <f t="shared" si="159"/>
        <v>0</v>
      </c>
      <c r="U220">
        <f t="shared" si="160"/>
        <v>0</v>
      </c>
      <c r="V220">
        <f t="shared" si="161"/>
        <v>0</v>
      </c>
      <c r="W220">
        <f t="shared" si="162"/>
        <v>0</v>
      </c>
      <c r="X220">
        <f t="shared" si="163"/>
        <v>0</v>
      </c>
      <c r="Y220">
        <f t="shared" si="164"/>
        <v>0</v>
      </c>
      <c r="Z220">
        <f t="shared" si="165"/>
        <v>0</v>
      </c>
      <c r="AA220">
        <f t="shared" si="166"/>
        <v>0</v>
      </c>
      <c r="AB220">
        <f t="shared" si="167"/>
        <v>0</v>
      </c>
      <c r="AC220">
        <f t="shared" si="168"/>
        <v>0</v>
      </c>
      <c r="AD220">
        <f t="shared" si="169"/>
        <v>0</v>
      </c>
      <c r="AE220">
        <f t="shared" si="170"/>
        <v>0</v>
      </c>
      <c r="AF220">
        <f t="shared" si="171"/>
        <v>0</v>
      </c>
      <c r="AG220">
        <f t="shared" si="172"/>
        <v>0</v>
      </c>
      <c r="AH220">
        <f t="shared" si="173"/>
        <v>0</v>
      </c>
      <c r="AI220">
        <f t="shared" si="174"/>
        <v>0</v>
      </c>
      <c r="AJ220">
        <f t="shared" si="175"/>
        <v>0</v>
      </c>
      <c r="AK220">
        <f t="shared" si="176"/>
        <v>0</v>
      </c>
      <c r="AL220">
        <f t="shared" si="177"/>
        <v>0</v>
      </c>
      <c r="AM220">
        <f t="shared" si="178"/>
        <v>0</v>
      </c>
      <c r="AN220">
        <f t="shared" si="179"/>
        <v>0</v>
      </c>
      <c r="AO220">
        <f t="shared" si="180"/>
        <v>0</v>
      </c>
      <c r="AP220">
        <f t="shared" si="181"/>
        <v>0</v>
      </c>
      <c r="AQ220">
        <f t="shared" si="182"/>
        <v>0</v>
      </c>
      <c r="AR220">
        <f t="shared" si="183"/>
        <v>0</v>
      </c>
      <c r="AS220">
        <f t="shared" si="184"/>
        <v>0</v>
      </c>
      <c r="AT220">
        <f t="shared" si="185"/>
        <v>0</v>
      </c>
      <c r="AU220">
        <f t="shared" si="186"/>
        <v>0</v>
      </c>
    </row>
    <row r="221" spans="1:51" ht="23.1" customHeight="1" x14ac:dyDescent="0.3">
      <c r="A221" s="6" t="s">
        <v>230</v>
      </c>
      <c r="B221" s="6" t="s">
        <v>231</v>
      </c>
      <c r="C221" s="8" t="s">
        <v>173</v>
      </c>
      <c r="D221" s="15">
        <v>1.8</v>
      </c>
      <c r="E221" s="15"/>
      <c r="F221" s="15">
        <f t="shared" si="153"/>
        <v>0</v>
      </c>
      <c r="G221" s="15"/>
      <c r="H221" s="15">
        <f t="shared" si="154"/>
        <v>0</v>
      </c>
      <c r="I221" s="15"/>
      <c r="J221" s="15">
        <f t="shared" si="155"/>
        <v>0</v>
      </c>
      <c r="K221" s="15">
        <f t="shared" si="156"/>
        <v>0</v>
      </c>
      <c r="L221" s="15">
        <f t="shared" si="156"/>
        <v>0</v>
      </c>
      <c r="M221" s="17" t="s">
        <v>229</v>
      </c>
      <c r="O221" t="str">
        <f>""</f>
        <v/>
      </c>
      <c r="P221" s="1" t="s">
        <v>76</v>
      </c>
      <c r="Q221">
        <v>1</v>
      </c>
      <c r="R221">
        <f t="shared" si="157"/>
        <v>0</v>
      </c>
      <c r="S221">
        <f t="shared" si="158"/>
        <v>0</v>
      </c>
      <c r="T221">
        <f t="shared" si="159"/>
        <v>0</v>
      </c>
      <c r="U221">
        <f t="shared" si="160"/>
        <v>0</v>
      </c>
      <c r="V221">
        <f t="shared" si="161"/>
        <v>0</v>
      </c>
      <c r="W221">
        <f t="shared" si="162"/>
        <v>0</v>
      </c>
      <c r="X221">
        <f t="shared" si="163"/>
        <v>0</v>
      </c>
      <c r="Y221">
        <f t="shared" si="164"/>
        <v>0</v>
      </c>
      <c r="Z221">
        <f t="shared" si="165"/>
        <v>0</v>
      </c>
      <c r="AA221">
        <f t="shared" si="166"/>
        <v>0</v>
      </c>
      <c r="AB221">
        <f t="shared" si="167"/>
        <v>0</v>
      </c>
      <c r="AC221">
        <f t="shared" si="168"/>
        <v>0</v>
      </c>
      <c r="AD221">
        <f t="shared" si="169"/>
        <v>0</v>
      </c>
      <c r="AE221">
        <f t="shared" si="170"/>
        <v>0</v>
      </c>
      <c r="AF221">
        <f t="shared" si="171"/>
        <v>0</v>
      </c>
      <c r="AG221">
        <f t="shared" si="172"/>
        <v>0</v>
      </c>
      <c r="AH221">
        <f t="shared" si="173"/>
        <v>0</v>
      </c>
      <c r="AI221">
        <f t="shared" si="174"/>
        <v>0</v>
      </c>
      <c r="AJ221">
        <f t="shared" si="175"/>
        <v>0</v>
      </c>
      <c r="AK221">
        <f t="shared" si="176"/>
        <v>0</v>
      </c>
      <c r="AL221">
        <f t="shared" si="177"/>
        <v>0</v>
      </c>
      <c r="AM221">
        <f t="shared" si="178"/>
        <v>0</v>
      </c>
      <c r="AN221">
        <f t="shared" si="179"/>
        <v>0</v>
      </c>
      <c r="AO221">
        <f t="shared" si="180"/>
        <v>0</v>
      </c>
      <c r="AP221">
        <f t="shared" si="181"/>
        <v>0</v>
      </c>
      <c r="AQ221">
        <f t="shared" si="182"/>
        <v>0</v>
      </c>
      <c r="AR221">
        <f t="shared" si="183"/>
        <v>0</v>
      </c>
      <c r="AS221">
        <f t="shared" si="184"/>
        <v>0</v>
      </c>
      <c r="AT221">
        <f t="shared" si="185"/>
        <v>0</v>
      </c>
      <c r="AU221">
        <f t="shared" si="186"/>
        <v>0</v>
      </c>
    </row>
    <row r="222" spans="1:51" ht="23.1" customHeight="1" x14ac:dyDescent="0.3">
      <c r="A222" s="7"/>
      <c r="B222" s="7"/>
      <c r="C222" s="14"/>
      <c r="D222" s="15"/>
      <c r="E222" s="15"/>
      <c r="F222" s="15"/>
      <c r="G222" s="15"/>
      <c r="H222" s="15"/>
      <c r="I222" s="15"/>
      <c r="J222" s="15"/>
      <c r="K222" s="15"/>
      <c r="L222" s="15"/>
      <c r="M222" s="9"/>
    </row>
    <row r="223" spans="1:51" ht="23.1" customHeight="1" x14ac:dyDescent="0.3">
      <c r="A223" s="7"/>
      <c r="B223" s="7"/>
      <c r="C223" s="14"/>
      <c r="D223" s="15"/>
      <c r="E223" s="15"/>
      <c r="F223" s="15"/>
      <c r="G223" s="15"/>
      <c r="H223" s="15"/>
      <c r="I223" s="15"/>
      <c r="J223" s="15"/>
      <c r="K223" s="15"/>
      <c r="L223" s="15"/>
      <c r="M223" s="9"/>
    </row>
    <row r="224" spans="1:51" ht="23.1" customHeight="1" x14ac:dyDescent="0.3">
      <c r="A224" s="7"/>
      <c r="B224" s="7"/>
      <c r="C224" s="14"/>
      <c r="D224" s="15"/>
      <c r="E224" s="15"/>
      <c r="F224" s="15"/>
      <c r="G224" s="15"/>
      <c r="H224" s="15"/>
      <c r="I224" s="15"/>
      <c r="J224" s="15"/>
      <c r="K224" s="15"/>
      <c r="L224" s="15"/>
      <c r="M224" s="9"/>
    </row>
    <row r="225" spans="1:51" ht="23.1" customHeight="1" x14ac:dyDescent="0.3">
      <c r="A225" s="7"/>
      <c r="B225" s="7"/>
      <c r="C225" s="14"/>
      <c r="D225" s="15"/>
      <c r="E225" s="15"/>
      <c r="F225" s="15"/>
      <c r="G225" s="15"/>
      <c r="H225" s="15"/>
      <c r="I225" s="15"/>
      <c r="J225" s="15"/>
      <c r="K225" s="15"/>
      <c r="L225" s="15"/>
      <c r="M225" s="9"/>
    </row>
    <row r="226" spans="1:51" ht="23.1" customHeight="1" x14ac:dyDescent="0.3">
      <c r="A226" s="7"/>
      <c r="B226" s="7"/>
      <c r="C226" s="14"/>
      <c r="D226" s="15"/>
      <c r="E226" s="15"/>
      <c r="F226" s="15"/>
      <c r="G226" s="15"/>
      <c r="H226" s="15"/>
      <c r="I226" s="15"/>
      <c r="J226" s="15"/>
      <c r="K226" s="15"/>
      <c r="L226" s="15"/>
      <c r="M226" s="9"/>
    </row>
    <row r="227" spans="1:51" ht="23.1" customHeight="1" x14ac:dyDescent="0.3">
      <c r="A227" s="7"/>
      <c r="B227" s="7"/>
      <c r="C227" s="14"/>
      <c r="D227" s="15"/>
      <c r="E227" s="15"/>
      <c r="F227" s="15"/>
      <c r="G227" s="15"/>
      <c r="H227" s="15"/>
      <c r="I227" s="15"/>
      <c r="J227" s="15"/>
      <c r="K227" s="15"/>
      <c r="L227" s="15"/>
      <c r="M227" s="9"/>
    </row>
    <row r="228" spans="1:51" ht="23.1" customHeight="1" x14ac:dyDescent="0.3">
      <c r="A228" s="10" t="s">
        <v>78</v>
      </c>
      <c r="B228" s="11"/>
      <c r="C228" s="12"/>
      <c r="D228" s="16"/>
      <c r="E228" s="16"/>
      <c r="F228" s="16">
        <f>ROUNDDOWN(SUMIF(Q214:Q227, "1", F214:F227), 0)</f>
        <v>0</v>
      </c>
      <c r="G228" s="16"/>
      <c r="H228" s="16">
        <f>ROUNDDOWN(SUMIF(Q214:Q227, "1", H214:H227), 0)</f>
        <v>0</v>
      </c>
      <c r="I228" s="16"/>
      <c r="J228" s="16">
        <f>ROUNDDOWN(SUMIF(Q214:Q227, "1", J214:J227), 0)</f>
        <v>0</v>
      </c>
      <c r="K228" s="16"/>
      <c r="L228" s="16">
        <f>F228+H228+J228</f>
        <v>0</v>
      </c>
      <c r="M228" s="13"/>
      <c r="R228">
        <f t="shared" ref="R228:AY228" si="187">ROUNDDOWN(SUM(R214:R221), 0)</f>
        <v>0</v>
      </c>
      <c r="S228">
        <f t="shared" si="187"/>
        <v>0</v>
      </c>
      <c r="T228">
        <f t="shared" si="187"/>
        <v>0</v>
      </c>
      <c r="U228">
        <f t="shared" si="187"/>
        <v>0</v>
      </c>
      <c r="V228">
        <f t="shared" si="187"/>
        <v>0</v>
      </c>
      <c r="W228">
        <f t="shared" si="187"/>
        <v>0</v>
      </c>
      <c r="X228">
        <f t="shared" si="187"/>
        <v>0</v>
      </c>
      <c r="Y228">
        <f t="shared" si="187"/>
        <v>0</v>
      </c>
      <c r="Z228">
        <f t="shared" si="187"/>
        <v>0</v>
      </c>
      <c r="AA228">
        <f t="shared" si="187"/>
        <v>0</v>
      </c>
      <c r="AB228">
        <f t="shared" si="187"/>
        <v>0</v>
      </c>
      <c r="AC228">
        <f t="shared" si="187"/>
        <v>0</v>
      </c>
      <c r="AD228">
        <f t="shared" si="187"/>
        <v>0</v>
      </c>
      <c r="AE228">
        <f t="shared" si="187"/>
        <v>0</v>
      </c>
      <c r="AF228">
        <f t="shared" si="187"/>
        <v>0</v>
      </c>
      <c r="AG228">
        <f t="shared" si="187"/>
        <v>0</v>
      </c>
      <c r="AH228">
        <f t="shared" si="187"/>
        <v>0</v>
      </c>
      <c r="AI228">
        <f t="shared" si="187"/>
        <v>0</v>
      </c>
      <c r="AJ228">
        <f t="shared" si="187"/>
        <v>0</v>
      </c>
      <c r="AK228">
        <f t="shared" si="187"/>
        <v>0</v>
      </c>
      <c r="AL228">
        <f t="shared" si="187"/>
        <v>0</v>
      </c>
      <c r="AM228">
        <f t="shared" si="187"/>
        <v>0</v>
      </c>
      <c r="AN228">
        <f t="shared" si="187"/>
        <v>0</v>
      </c>
      <c r="AO228">
        <f t="shared" si="187"/>
        <v>0</v>
      </c>
      <c r="AP228">
        <f t="shared" si="187"/>
        <v>0</v>
      </c>
      <c r="AQ228">
        <f t="shared" si="187"/>
        <v>0</v>
      </c>
      <c r="AR228">
        <f t="shared" si="187"/>
        <v>0</v>
      </c>
      <c r="AS228">
        <f t="shared" si="187"/>
        <v>0</v>
      </c>
      <c r="AT228">
        <f t="shared" si="187"/>
        <v>0</v>
      </c>
      <c r="AU228">
        <f t="shared" si="187"/>
        <v>0</v>
      </c>
      <c r="AV228">
        <f t="shared" si="187"/>
        <v>0</v>
      </c>
      <c r="AW228">
        <f t="shared" si="187"/>
        <v>0</v>
      </c>
      <c r="AX228">
        <f t="shared" si="187"/>
        <v>0</v>
      </c>
      <c r="AY228">
        <f t="shared" si="187"/>
        <v>0</v>
      </c>
    </row>
    <row r="229" spans="1:51" ht="23.1" customHeight="1" x14ac:dyDescent="0.3">
      <c r="A229" s="53" t="s">
        <v>343</v>
      </c>
      <c r="B229" s="54"/>
      <c r="C229" s="54"/>
      <c r="D229" s="55"/>
      <c r="E229" s="55"/>
      <c r="F229" s="55"/>
      <c r="G229" s="55"/>
      <c r="H229" s="55"/>
      <c r="I229" s="55"/>
      <c r="J229" s="55"/>
      <c r="K229" s="55"/>
      <c r="L229" s="55"/>
      <c r="M229" s="54"/>
    </row>
    <row r="230" spans="1:51" ht="23.1" customHeight="1" x14ac:dyDescent="0.3">
      <c r="A230" s="6" t="s">
        <v>233</v>
      </c>
      <c r="B230" s="6" t="s">
        <v>234</v>
      </c>
      <c r="C230" s="8" t="s">
        <v>31</v>
      </c>
      <c r="D230" s="15">
        <v>3.19</v>
      </c>
      <c r="E230" s="15"/>
      <c r="F230" s="15">
        <f>ROUNDDOWN(D230*E230, 0)</f>
        <v>0</v>
      </c>
      <c r="G230" s="15"/>
      <c r="H230" s="15">
        <f>ROUNDDOWN(D230*G230, 0)</f>
        <v>0</v>
      </c>
      <c r="I230" s="15"/>
      <c r="J230" s="15">
        <f>ROUNDDOWN(D230*I230, 0)</f>
        <v>0</v>
      </c>
      <c r="K230" s="15">
        <f>E230+G230+I230</f>
        <v>0</v>
      </c>
      <c r="L230" s="15">
        <f>F230+H230+J230</f>
        <v>0</v>
      </c>
      <c r="M230" s="17" t="s">
        <v>232</v>
      </c>
      <c r="O230" t="str">
        <f>""</f>
        <v/>
      </c>
      <c r="P230" s="1" t="s">
        <v>76</v>
      </c>
      <c r="Q230">
        <v>1</v>
      </c>
      <c r="R230">
        <f>IF(P230="기계경비", J230, 0)</f>
        <v>0</v>
      </c>
      <c r="S230">
        <f>IF(P230="운반비", L230, 0)</f>
        <v>0</v>
      </c>
      <c r="T230">
        <f>IF(P230="작업부산물", F230, 0)</f>
        <v>0</v>
      </c>
      <c r="U230">
        <f>IF(P230="관급", F230, 0)</f>
        <v>0</v>
      </c>
      <c r="V230">
        <f>IF(P230="외주비", J230, 0)</f>
        <v>0</v>
      </c>
      <c r="W230">
        <f>IF(P230="장비비", J230, 0)</f>
        <v>0</v>
      </c>
      <c r="X230">
        <f>IF(P230="폐기물처리비", L230, 0)</f>
        <v>0</v>
      </c>
      <c r="Y230">
        <f>IF(P230="가설비", J230, 0)</f>
        <v>0</v>
      </c>
      <c r="Z230">
        <f>IF(P230="잡비제외분", F230, 0)</f>
        <v>0</v>
      </c>
      <c r="AA230">
        <f>IF(P230="사급자재대", L230, 0)</f>
        <v>0</v>
      </c>
      <c r="AB230">
        <f>IF(P230="관급자재대", L230, 0)</f>
        <v>0</v>
      </c>
      <c r="AC230">
        <f>IF(P230="관급자 관급 자재대", L230, 0)</f>
        <v>0</v>
      </c>
      <c r="AD230">
        <f>IF(P230="사용자항목2", L230, 0)</f>
        <v>0</v>
      </c>
      <c r="AE230">
        <f>IF(P230="안전관리비", L230, 0)</f>
        <v>0</v>
      </c>
      <c r="AF230">
        <f>IF(P230="품질관리비", L230, 0)</f>
        <v>0</v>
      </c>
      <c r="AG230">
        <f>IF(P230="작업부산물(철거해체)", L230, 0)</f>
        <v>0</v>
      </c>
      <c r="AH230">
        <f>IF(P230="사용자항목6", L230, 0)</f>
        <v>0</v>
      </c>
      <c r="AI230">
        <f>IF(P230="사용자항목7", L230, 0)</f>
        <v>0</v>
      </c>
      <c r="AJ230">
        <f>IF(P230="사용자항목8", L230, 0)</f>
        <v>0</v>
      </c>
      <c r="AK230">
        <f>IF(P230="사용자항목9", L230, 0)</f>
        <v>0</v>
      </c>
      <c r="AL230">
        <f>IF(P230="사용자항목10", L230, 0)</f>
        <v>0</v>
      </c>
      <c r="AM230">
        <f>IF(P230="사용자항목11", L230, 0)</f>
        <v>0</v>
      </c>
      <c r="AN230">
        <f>IF(P230="사용자항목12", L230, 0)</f>
        <v>0</v>
      </c>
      <c r="AO230">
        <f>IF(P230="사용자항목13", L230, 0)</f>
        <v>0</v>
      </c>
      <c r="AP230">
        <f>IF(P230="사용자항목14", L230, 0)</f>
        <v>0</v>
      </c>
      <c r="AQ230">
        <f>IF(P230="사용자항목15", L230, 0)</f>
        <v>0</v>
      </c>
      <c r="AR230">
        <f>IF(P230="사용자항목16", L230, 0)</f>
        <v>0</v>
      </c>
      <c r="AS230">
        <f>IF(P230="사용자항목17", L230, 0)</f>
        <v>0</v>
      </c>
      <c r="AT230">
        <f>IF(P230="사용자항목18", L230, 0)</f>
        <v>0</v>
      </c>
      <c r="AU230">
        <f>IF(P230="사용자항목19", L230, 0)</f>
        <v>0</v>
      </c>
    </row>
    <row r="231" spans="1:51" ht="23.1" customHeight="1" x14ac:dyDescent="0.3">
      <c r="A231" s="7"/>
      <c r="B231" s="7"/>
      <c r="C231" s="14"/>
      <c r="D231" s="15"/>
      <c r="E231" s="15"/>
      <c r="F231" s="15"/>
      <c r="G231" s="15"/>
      <c r="H231" s="15"/>
      <c r="I231" s="15"/>
      <c r="J231" s="15"/>
      <c r="K231" s="15"/>
      <c r="L231" s="15"/>
      <c r="M231" s="9"/>
    </row>
    <row r="232" spans="1:51" ht="23.1" customHeight="1" x14ac:dyDescent="0.3">
      <c r="A232" s="7"/>
      <c r="B232" s="7"/>
      <c r="C232" s="14"/>
      <c r="D232" s="15"/>
      <c r="E232" s="15"/>
      <c r="F232" s="15"/>
      <c r="G232" s="15"/>
      <c r="H232" s="15"/>
      <c r="I232" s="15"/>
      <c r="J232" s="15"/>
      <c r="K232" s="15"/>
      <c r="L232" s="15"/>
      <c r="M232" s="9"/>
    </row>
    <row r="233" spans="1:51" ht="23.1" customHeight="1" x14ac:dyDescent="0.3">
      <c r="A233" s="7"/>
      <c r="B233" s="7"/>
      <c r="C233" s="14"/>
      <c r="D233" s="15"/>
      <c r="E233" s="15"/>
      <c r="F233" s="15"/>
      <c r="G233" s="15"/>
      <c r="H233" s="15"/>
      <c r="I233" s="15"/>
      <c r="J233" s="15"/>
      <c r="K233" s="15"/>
      <c r="L233" s="15"/>
      <c r="M233" s="9"/>
    </row>
    <row r="234" spans="1:51" ht="23.1" customHeight="1" x14ac:dyDescent="0.3">
      <c r="A234" s="7"/>
      <c r="B234" s="7"/>
      <c r="C234" s="14"/>
      <c r="D234" s="15"/>
      <c r="E234" s="15"/>
      <c r="F234" s="15"/>
      <c r="G234" s="15"/>
      <c r="H234" s="15"/>
      <c r="I234" s="15"/>
      <c r="J234" s="15"/>
      <c r="K234" s="15"/>
      <c r="L234" s="15"/>
      <c r="M234" s="9"/>
    </row>
    <row r="235" spans="1:51" ht="23.1" customHeight="1" x14ac:dyDescent="0.3">
      <c r="A235" s="7"/>
      <c r="B235" s="7"/>
      <c r="C235" s="14"/>
      <c r="D235" s="15"/>
      <c r="E235" s="15"/>
      <c r="F235" s="15"/>
      <c r="G235" s="15"/>
      <c r="H235" s="15"/>
      <c r="I235" s="15"/>
      <c r="J235" s="15"/>
      <c r="K235" s="15"/>
      <c r="L235" s="15"/>
      <c r="M235" s="9"/>
    </row>
    <row r="236" spans="1:51" ht="23.1" customHeight="1" x14ac:dyDescent="0.3">
      <c r="A236" s="7"/>
      <c r="B236" s="7"/>
      <c r="C236" s="14"/>
      <c r="D236" s="15"/>
      <c r="E236" s="15"/>
      <c r="F236" s="15"/>
      <c r="G236" s="15"/>
      <c r="H236" s="15"/>
      <c r="I236" s="15"/>
      <c r="J236" s="15"/>
      <c r="K236" s="15"/>
      <c r="L236" s="15"/>
      <c r="M236" s="9"/>
    </row>
    <row r="237" spans="1:51" ht="23.1" customHeight="1" x14ac:dyDescent="0.3">
      <c r="A237" s="7"/>
      <c r="B237" s="7"/>
      <c r="C237" s="14"/>
      <c r="D237" s="15"/>
      <c r="E237" s="15"/>
      <c r="F237" s="15"/>
      <c r="G237" s="15"/>
      <c r="H237" s="15"/>
      <c r="I237" s="15"/>
      <c r="J237" s="15"/>
      <c r="K237" s="15"/>
      <c r="L237" s="15"/>
      <c r="M237" s="9"/>
    </row>
    <row r="238" spans="1:51" ht="23.1" customHeight="1" x14ac:dyDescent="0.3">
      <c r="A238" s="7"/>
      <c r="B238" s="7"/>
      <c r="C238" s="14"/>
      <c r="D238" s="15"/>
      <c r="E238" s="15"/>
      <c r="F238" s="15"/>
      <c r="G238" s="15"/>
      <c r="H238" s="15"/>
      <c r="I238" s="15"/>
      <c r="J238" s="15"/>
      <c r="K238" s="15"/>
      <c r="L238" s="15"/>
      <c r="M238" s="9"/>
    </row>
    <row r="239" spans="1:51" ht="23.1" customHeight="1" x14ac:dyDescent="0.3">
      <c r="A239" s="7"/>
      <c r="B239" s="7"/>
      <c r="C239" s="14"/>
      <c r="D239" s="15"/>
      <c r="E239" s="15"/>
      <c r="F239" s="15"/>
      <c r="G239" s="15"/>
      <c r="H239" s="15"/>
      <c r="I239" s="15"/>
      <c r="J239" s="15"/>
      <c r="K239" s="15"/>
      <c r="L239" s="15"/>
      <c r="M239" s="9"/>
    </row>
    <row r="240" spans="1:51" ht="23.1" customHeight="1" x14ac:dyDescent="0.3">
      <c r="A240" s="7"/>
      <c r="B240" s="7"/>
      <c r="C240" s="14"/>
      <c r="D240" s="15"/>
      <c r="E240" s="15"/>
      <c r="F240" s="15"/>
      <c r="G240" s="15"/>
      <c r="H240" s="15"/>
      <c r="I240" s="15"/>
      <c r="J240" s="15"/>
      <c r="K240" s="15"/>
      <c r="L240" s="15"/>
      <c r="M240" s="9"/>
    </row>
    <row r="241" spans="1:51" ht="23.1" customHeight="1" x14ac:dyDescent="0.3">
      <c r="A241" s="7"/>
      <c r="B241" s="7"/>
      <c r="C241" s="14"/>
      <c r="D241" s="15"/>
      <c r="E241" s="15"/>
      <c r="F241" s="15"/>
      <c r="G241" s="15"/>
      <c r="H241" s="15"/>
      <c r="I241" s="15"/>
      <c r="J241" s="15"/>
      <c r="K241" s="15"/>
      <c r="L241" s="15"/>
      <c r="M241" s="9"/>
    </row>
    <row r="242" spans="1:51" ht="23.1" customHeight="1" x14ac:dyDescent="0.3">
      <c r="A242" s="7"/>
      <c r="B242" s="7"/>
      <c r="C242" s="14"/>
      <c r="D242" s="15"/>
      <c r="E242" s="15"/>
      <c r="F242" s="15"/>
      <c r="G242" s="15"/>
      <c r="H242" s="15"/>
      <c r="I242" s="15"/>
      <c r="J242" s="15"/>
      <c r="K242" s="15"/>
      <c r="L242" s="15"/>
      <c r="M242" s="9"/>
    </row>
    <row r="243" spans="1:51" ht="23.1" customHeight="1" x14ac:dyDescent="0.3">
      <c r="A243" s="7"/>
      <c r="B243" s="7"/>
      <c r="C243" s="14"/>
      <c r="D243" s="15"/>
      <c r="E243" s="15"/>
      <c r="F243" s="15"/>
      <c r="G243" s="15"/>
      <c r="H243" s="15"/>
      <c r="I243" s="15"/>
      <c r="J243" s="15"/>
      <c r="K243" s="15"/>
      <c r="L243" s="15"/>
      <c r="M243" s="9"/>
    </row>
    <row r="244" spans="1:51" ht="23.1" customHeight="1" x14ac:dyDescent="0.3">
      <c r="A244" s="10" t="s">
        <v>78</v>
      </c>
      <c r="B244" s="11"/>
      <c r="C244" s="12"/>
      <c r="D244" s="16"/>
      <c r="E244" s="16"/>
      <c r="F244" s="16">
        <f>ROUNDDOWN(SUMIF(Q230:Q243, "1", F230:F243), 0)</f>
        <v>0</v>
      </c>
      <c r="G244" s="16"/>
      <c r="H244" s="16">
        <f>ROUNDDOWN(SUMIF(Q230:Q243, "1", H230:H243), 0)</f>
        <v>0</v>
      </c>
      <c r="I244" s="16"/>
      <c r="J244" s="16">
        <f>ROUNDDOWN(SUMIF(Q230:Q243, "1", J230:J243), 0)</f>
        <v>0</v>
      </c>
      <c r="K244" s="16"/>
      <c r="L244" s="16">
        <f>F244+H244+J244</f>
        <v>0</v>
      </c>
      <c r="M244" s="13"/>
      <c r="R244">
        <f t="shared" ref="R244:AY244" si="188">ROUNDDOWN(SUM(R230:R230), 0)</f>
        <v>0</v>
      </c>
      <c r="S244">
        <f t="shared" si="188"/>
        <v>0</v>
      </c>
      <c r="T244">
        <f t="shared" si="188"/>
        <v>0</v>
      </c>
      <c r="U244">
        <f t="shared" si="188"/>
        <v>0</v>
      </c>
      <c r="V244">
        <f t="shared" si="188"/>
        <v>0</v>
      </c>
      <c r="W244">
        <f t="shared" si="188"/>
        <v>0</v>
      </c>
      <c r="X244">
        <f t="shared" si="188"/>
        <v>0</v>
      </c>
      <c r="Y244">
        <f t="shared" si="188"/>
        <v>0</v>
      </c>
      <c r="Z244">
        <f t="shared" si="188"/>
        <v>0</v>
      </c>
      <c r="AA244">
        <f t="shared" si="188"/>
        <v>0</v>
      </c>
      <c r="AB244">
        <f t="shared" si="188"/>
        <v>0</v>
      </c>
      <c r="AC244">
        <f t="shared" si="188"/>
        <v>0</v>
      </c>
      <c r="AD244">
        <f t="shared" si="188"/>
        <v>0</v>
      </c>
      <c r="AE244">
        <f t="shared" si="188"/>
        <v>0</v>
      </c>
      <c r="AF244">
        <f t="shared" si="188"/>
        <v>0</v>
      </c>
      <c r="AG244">
        <f t="shared" si="188"/>
        <v>0</v>
      </c>
      <c r="AH244">
        <f t="shared" si="188"/>
        <v>0</v>
      </c>
      <c r="AI244">
        <f t="shared" si="188"/>
        <v>0</v>
      </c>
      <c r="AJ244">
        <f t="shared" si="188"/>
        <v>0</v>
      </c>
      <c r="AK244">
        <f t="shared" si="188"/>
        <v>0</v>
      </c>
      <c r="AL244">
        <f t="shared" si="188"/>
        <v>0</v>
      </c>
      <c r="AM244">
        <f t="shared" si="188"/>
        <v>0</v>
      </c>
      <c r="AN244">
        <f t="shared" si="188"/>
        <v>0</v>
      </c>
      <c r="AO244">
        <f t="shared" si="188"/>
        <v>0</v>
      </c>
      <c r="AP244">
        <f t="shared" si="188"/>
        <v>0</v>
      </c>
      <c r="AQ244">
        <f t="shared" si="188"/>
        <v>0</v>
      </c>
      <c r="AR244">
        <f t="shared" si="188"/>
        <v>0</v>
      </c>
      <c r="AS244">
        <f t="shared" si="188"/>
        <v>0</v>
      </c>
      <c r="AT244">
        <f t="shared" si="188"/>
        <v>0</v>
      </c>
      <c r="AU244">
        <f t="shared" si="188"/>
        <v>0</v>
      </c>
      <c r="AV244">
        <f t="shared" si="188"/>
        <v>0</v>
      </c>
      <c r="AW244">
        <f t="shared" si="188"/>
        <v>0</v>
      </c>
      <c r="AX244">
        <f t="shared" si="188"/>
        <v>0</v>
      </c>
      <c r="AY244">
        <f t="shared" si="188"/>
        <v>0</v>
      </c>
    </row>
    <row r="245" spans="1:51" ht="23.1" customHeight="1" x14ac:dyDescent="0.3">
      <c r="A245" s="53" t="s">
        <v>344</v>
      </c>
      <c r="B245" s="54"/>
      <c r="C245" s="54"/>
      <c r="D245" s="55"/>
      <c r="E245" s="55"/>
      <c r="F245" s="55"/>
      <c r="G245" s="55"/>
      <c r="H245" s="55"/>
      <c r="I245" s="55"/>
      <c r="J245" s="55"/>
      <c r="K245" s="55"/>
      <c r="L245" s="55"/>
      <c r="M245" s="54"/>
    </row>
    <row r="246" spans="1:51" ht="23.1" customHeight="1" x14ac:dyDescent="0.3">
      <c r="A246" s="6" t="s">
        <v>236</v>
      </c>
      <c r="B246" s="6" t="s">
        <v>237</v>
      </c>
      <c r="C246" s="8" t="s">
        <v>94</v>
      </c>
      <c r="D246" s="15">
        <v>2</v>
      </c>
      <c r="E246" s="15"/>
      <c r="F246" s="15">
        <f t="shared" ref="F246:F254" si="189">ROUNDDOWN(D246*E246, 0)</f>
        <v>0</v>
      </c>
      <c r="G246" s="15"/>
      <c r="H246" s="15">
        <f t="shared" ref="H246:H254" si="190">ROUNDDOWN(D246*G246, 0)</f>
        <v>0</v>
      </c>
      <c r="I246" s="15"/>
      <c r="J246" s="15">
        <f t="shared" ref="J246:J254" si="191">ROUNDDOWN(D246*I246, 0)</f>
        <v>0</v>
      </c>
      <c r="K246" s="15">
        <f t="shared" ref="K246:K254" si="192">E246+G246+I246</f>
        <v>0</v>
      </c>
      <c r="L246" s="15">
        <f t="shared" ref="L246:L254" si="193">F246+H246+J246</f>
        <v>0</v>
      </c>
      <c r="M246" s="17" t="s">
        <v>235</v>
      </c>
      <c r="O246" t="str">
        <f>""</f>
        <v/>
      </c>
      <c r="P246" s="1" t="s">
        <v>76</v>
      </c>
      <c r="Q246">
        <v>1</v>
      </c>
      <c r="R246">
        <f t="shared" ref="R246:R254" si="194">IF(P246="기계경비", J246, 0)</f>
        <v>0</v>
      </c>
      <c r="S246">
        <f t="shared" ref="S246:S254" si="195">IF(P246="운반비", L246, 0)</f>
        <v>0</v>
      </c>
      <c r="T246">
        <f t="shared" ref="T246:T254" si="196">IF(P246="작업부산물", F246, 0)</f>
        <v>0</v>
      </c>
      <c r="U246">
        <f t="shared" ref="U246:U254" si="197">IF(P246="관급", F246, 0)</f>
        <v>0</v>
      </c>
      <c r="V246">
        <f t="shared" ref="V246:V254" si="198">IF(P246="외주비", J246, 0)</f>
        <v>0</v>
      </c>
      <c r="W246">
        <f t="shared" ref="W246:W254" si="199">IF(P246="장비비", J246, 0)</f>
        <v>0</v>
      </c>
      <c r="X246">
        <f t="shared" ref="X246:X254" si="200">IF(P246="폐기물처리비", L246, 0)</f>
        <v>0</v>
      </c>
      <c r="Y246">
        <f t="shared" ref="Y246:Y254" si="201">IF(P246="가설비", J246, 0)</f>
        <v>0</v>
      </c>
      <c r="Z246">
        <f t="shared" ref="Z246:Z254" si="202">IF(P246="잡비제외분", F246, 0)</f>
        <v>0</v>
      </c>
      <c r="AA246">
        <f t="shared" ref="AA246:AA254" si="203">IF(P246="사급자재대", L246, 0)</f>
        <v>0</v>
      </c>
      <c r="AB246">
        <f t="shared" ref="AB246:AB254" si="204">IF(P246="관급자재대", L246, 0)</f>
        <v>0</v>
      </c>
      <c r="AC246">
        <f t="shared" ref="AC246:AC254" si="205">IF(P246="관급자 관급 자재대", L246, 0)</f>
        <v>0</v>
      </c>
      <c r="AD246">
        <f t="shared" ref="AD246:AD254" si="206">IF(P246="사용자항목2", L246, 0)</f>
        <v>0</v>
      </c>
      <c r="AE246">
        <f t="shared" ref="AE246:AE254" si="207">IF(P246="안전관리비", L246, 0)</f>
        <v>0</v>
      </c>
      <c r="AF246">
        <f t="shared" ref="AF246:AF254" si="208">IF(P246="품질관리비", L246, 0)</f>
        <v>0</v>
      </c>
      <c r="AG246">
        <f t="shared" ref="AG246:AG254" si="209">IF(P246="작업부산물(철거해체)", L246, 0)</f>
        <v>0</v>
      </c>
      <c r="AH246">
        <f t="shared" ref="AH246:AH254" si="210">IF(P246="사용자항목6", L246, 0)</f>
        <v>0</v>
      </c>
      <c r="AI246">
        <f t="shared" ref="AI246:AI254" si="211">IF(P246="사용자항목7", L246, 0)</f>
        <v>0</v>
      </c>
      <c r="AJ246">
        <f t="shared" ref="AJ246:AJ254" si="212">IF(P246="사용자항목8", L246, 0)</f>
        <v>0</v>
      </c>
      <c r="AK246">
        <f t="shared" ref="AK246:AK254" si="213">IF(P246="사용자항목9", L246, 0)</f>
        <v>0</v>
      </c>
      <c r="AL246">
        <f t="shared" ref="AL246:AL254" si="214">IF(P246="사용자항목10", L246, 0)</f>
        <v>0</v>
      </c>
      <c r="AM246">
        <f t="shared" ref="AM246:AM254" si="215">IF(P246="사용자항목11", L246, 0)</f>
        <v>0</v>
      </c>
      <c r="AN246">
        <f t="shared" ref="AN246:AN254" si="216">IF(P246="사용자항목12", L246, 0)</f>
        <v>0</v>
      </c>
      <c r="AO246">
        <f t="shared" ref="AO246:AO254" si="217">IF(P246="사용자항목13", L246, 0)</f>
        <v>0</v>
      </c>
      <c r="AP246">
        <f t="shared" ref="AP246:AP254" si="218">IF(P246="사용자항목14", L246, 0)</f>
        <v>0</v>
      </c>
      <c r="AQ246">
        <f t="shared" ref="AQ246:AQ254" si="219">IF(P246="사용자항목15", L246, 0)</f>
        <v>0</v>
      </c>
      <c r="AR246">
        <f t="shared" ref="AR246:AR254" si="220">IF(P246="사용자항목16", L246, 0)</f>
        <v>0</v>
      </c>
      <c r="AS246">
        <f t="shared" ref="AS246:AS254" si="221">IF(P246="사용자항목17", L246, 0)</f>
        <v>0</v>
      </c>
      <c r="AT246">
        <f t="shared" ref="AT246:AT254" si="222">IF(P246="사용자항목18", L246, 0)</f>
        <v>0</v>
      </c>
      <c r="AU246">
        <f t="shared" ref="AU246:AU254" si="223">IF(P246="사용자항목19", L246, 0)</f>
        <v>0</v>
      </c>
    </row>
    <row r="247" spans="1:51" ht="23.1" customHeight="1" x14ac:dyDescent="0.3">
      <c r="A247" s="6" t="s">
        <v>239</v>
      </c>
      <c r="B247" s="6" t="s">
        <v>240</v>
      </c>
      <c r="C247" s="8" t="s">
        <v>94</v>
      </c>
      <c r="D247" s="15">
        <v>1</v>
      </c>
      <c r="E247" s="15"/>
      <c r="F247" s="15">
        <f t="shared" si="189"/>
        <v>0</v>
      </c>
      <c r="G247" s="15"/>
      <c r="H247" s="15">
        <f t="shared" si="190"/>
        <v>0</v>
      </c>
      <c r="I247" s="15"/>
      <c r="J247" s="15">
        <f t="shared" si="191"/>
        <v>0</v>
      </c>
      <c r="K247" s="15">
        <f t="shared" si="192"/>
        <v>0</v>
      </c>
      <c r="L247" s="15">
        <f t="shared" si="193"/>
        <v>0</v>
      </c>
      <c r="M247" s="17" t="s">
        <v>238</v>
      </c>
      <c r="O247" t="str">
        <f>""</f>
        <v/>
      </c>
      <c r="P247" s="1" t="s">
        <v>76</v>
      </c>
      <c r="Q247">
        <v>1</v>
      </c>
      <c r="R247">
        <f t="shared" si="194"/>
        <v>0</v>
      </c>
      <c r="S247">
        <f t="shared" si="195"/>
        <v>0</v>
      </c>
      <c r="T247">
        <f t="shared" si="196"/>
        <v>0</v>
      </c>
      <c r="U247">
        <f t="shared" si="197"/>
        <v>0</v>
      </c>
      <c r="V247">
        <f t="shared" si="198"/>
        <v>0</v>
      </c>
      <c r="W247">
        <f t="shared" si="199"/>
        <v>0</v>
      </c>
      <c r="X247">
        <f t="shared" si="200"/>
        <v>0</v>
      </c>
      <c r="Y247">
        <f t="shared" si="201"/>
        <v>0</v>
      </c>
      <c r="Z247">
        <f t="shared" si="202"/>
        <v>0</v>
      </c>
      <c r="AA247">
        <f t="shared" si="203"/>
        <v>0</v>
      </c>
      <c r="AB247">
        <f t="shared" si="204"/>
        <v>0</v>
      </c>
      <c r="AC247">
        <f t="shared" si="205"/>
        <v>0</v>
      </c>
      <c r="AD247">
        <f t="shared" si="206"/>
        <v>0</v>
      </c>
      <c r="AE247">
        <f t="shared" si="207"/>
        <v>0</v>
      </c>
      <c r="AF247">
        <f t="shared" si="208"/>
        <v>0</v>
      </c>
      <c r="AG247">
        <f t="shared" si="209"/>
        <v>0</v>
      </c>
      <c r="AH247">
        <f t="shared" si="210"/>
        <v>0</v>
      </c>
      <c r="AI247">
        <f t="shared" si="211"/>
        <v>0</v>
      </c>
      <c r="AJ247">
        <f t="shared" si="212"/>
        <v>0</v>
      </c>
      <c r="AK247">
        <f t="shared" si="213"/>
        <v>0</v>
      </c>
      <c r="AL247">
        <f t="shared" si="214"/>
        <v>0</v>
      </c>
      <c r="AM247">
        <f t="shared" si="215"/>
        <v>0</v>
      </c>
      <c r="AN247">
        <f t="shared" si="216"/>
        <v>0</v>
      </c>
      <c r="AO247">
        <f t="shared" si="217"/>
        <v>0</v>
      </c>
      <c r="AP247">
        <f t="shared" si="218"/>
        <v>0</v>
      </c>
      <c r="AQ247">
        <f t="shared" si="219"/>
        <v>0</v>
      </c>
      <c r="AR247">
        <f t="shared" si="220"/>
        <v>0</v>
      </c>
      <c r="AS247">
        <f t="shared" si="221"/>
        <v>0</v>
      </c>
      <c r="AT247">
        <f t="shared" si="222"/>
        <v>0</v>
      </c>
      <c r="AU247">
        <f t="shared" si="223"/>
        <v>0</v>
      </c>
    </row>
    <row r="248" spans="1:51" ht="23.1" customHeight="1" x14ac:dyDescent="0.3">
      <c r="A248" s="6" t="s">
        <v>51</v>
      </c>
      <c r="B248" s="6" t="s">
        <v>52</v>
      </c>
      <c r="C248" s="8" t="s">
        <v>53</v>
      </c>
      <c r="D248" s="15">
        <v>0.91</v>
      </c>
      <c r="E248" s="15"/>
      <c r="F248" s="15">
        <f t="shared" si="189"/>
        <v>0</v>
      </c>
      <c r="G248" s="15"/>
      <c r="H248" s="15">
        <f t="shared" si="190"/>
        <v>0</v>
      </c>
      <c r="I248" s="15"/>
      <c r="J248" s="15">
        <f t="shared" si="191"/>
        <v>0</v>
      </c>
      <c r="K248" s="15">
        <f t="shared" si="192"/>
        <v>0</v>
      </c>
      <c r="L248" s="15">
        <f t="shared" si="193"/>
        <v>0</v>
      </c>
      <c r="M248" s="9"/>
      <c r="O248" t="str">
        <f>"01"</f>
        <v>01</v>
      </c>
      <c r="P248" s="1" t="s">
        <v>76</v>
      </c>
      <c r="Q248">
        <v>1</v>
      </c>
      <c r="R248">
        <f t="shared" si="194"/>
        <v>0</v>
      </c>
      <c r="S248">
        <f t="shared" si="195"/>
        <v>0</v>
      </c>
      <c r="T248">
        <f t="shared" si="196"/>
        <v>0</v>
      </c>
      <c r="U248">
        <f t="shared" si="197"/>
        <v>0</v>
      </c>
      <c r="V248">
        <f t="shared" si="198"/>
        <v>0</v>
      </c>
      <c r="W248">
        <f t="shared" si="199"/>
        <v>0</v>
      </c>
      <c r="X248">
        <f t="shared" si="200"/>
        <v>0</v>
      </c>
      <c r="Y248">
        <f t="shared" si="201"/>
        <v>0</v>
      </c>
      <c r="Z248">
        <f t="shared" si="202"/>
        <v>0</v>
      </c>
      <c r="AA248">
        <f t="shared" si="203"/>
        <v>0</v>
      </c>
      <c r="AB248">
        <f t="shared" si="204"/>
        <v>0</v>
      </c>
      <c r="AC248">
        <f t="shared" si="205"/>
        <v>0</v>
      </c>
      <c r="AD248">
        <f t="shared" si="206"/>
        <v>0</v>
      </c>
      <c r="AE248">
        <f t="shared" si="207"/>
        <v>0</v>
      </c>
      <c r="AF248">
        <f t="shared" si="208"/>
        <v>0</v>
      </c>
      <c r="AG248">
        <f t="shared" si="209"/>
        <v>0</v>
      </c>
      <c r="AH248">
        <f t="shared" si="210"/>
        <v>0</v>
      </c>
      <c r="AI248">
        <f t="shared" si="211"/>
        <v>0</v>
      </c>
      <c r="AJ248">
        <f t="shared" si="212"/>
        <v>0</v>
      </c>
      <c r="AK248">
        <f t="shared" si="213"/>
        <v>0</v>
      </c>
      <c r="AL248">
        <f t="shared" si="214"/>
        <v>0</v>
      </c>
      <c r="AM248">
        <f t="shared" si="215"/>
        <v>0</v>
      </c>
      <c r="AN248">
        <f t="shared" si="216"/>
        <v>0</v>
      </c>
      <c r="AO248">
        <f t="shared" si="217"/>
        <v>0</v>
      </c>
      <c r="AP248">
        <f t="shared" si="218"/>
        <v>0</v>
      </c>
      <c r="AQ248">
        <f t="shared" si="219"/>
        <v>0</v>
      </c>
      <c r="AR248">
        <f t="shared" si="220"/>
        <v>0</v>
      </c>
      <c r="AS248">
        <f t="shared" si="221"/>
        <v>0</v>
      </c>
      <c r="AT248">
        <f t="shared" si="222"/>
        <v>0</v>
      </c>
      <c r="AU248">
        <f t="shared" si="223"/>
        <v>0</v>
      </c>
    </row>
    <row r="249" spans="1:51" ht="23.1" customHeight="1" x14ac:dyDescent="0.3">
      <c r="A249" s="6" t="s">
        <v>16</v>
      </c>
      <c r="B249" s="6" t="s">
        <v>17</v>
      </c>
      <c r="C249" s="8" t="s">
        <v>10</v>
      </c>
      <c r="D249" s="15">
        <v>2</v>
      </c>
      <c r="E249" s="15"/>
      <c r="F249" s="15">
        <f t="shared" si="189"/>
        <v>0</v>
      </c>
      <c r="G249" s="15"/>
      <c r="H249" s="15">
        <f t="shared" si="190"/>
        <v>0</v>
      </c>
      <c r="I249" s="15"/>
      <c r="J249" s="15">
        <f t="shared" si="191"/>
        <v>0</v>
      </c>
      <c r="K249" s="15">
        <f t="shared" si="192"/>
        <v>0</v>
      </c>
      <c r="L249" s="15">
        <f t="shared" si="193"/>
        <v>0</v>
      </c>
      <c r="M249" s="9"/>
      <c r="O249" t="str">
        <f>"01"</f>
        <v>01</v>
      </c>
      <c r="P249" s="1" t="s">
        <v>76</v>
      </c>
      <c r="Q249">
        <v>1</v>
      </c>
      <c r="R249">
        <f t="shared" si="194"/>
        <v>0</v>
      </c>
      <c r="S249">
        <f t="shared" si="195"/>
        <v>0</v>
      </c>
      <c r="T249">
        <f t="shared" si="196"/>
        <v>0</v>
      </c>
      <c r="U249">
        <f t="shared" si="197"/>
        <v>0</v>
      </c>
      <c r="V249">
        <f t="shared" si="198"/>
        <v>0</v>
      </c>
      <c r="W249">
        <f t="shared" si="199"/>
        <v>0</v>
      </c>
      <c r="X249">
        <f t="shared" si="200"/>
        <v>0</v>
      </c>
      <c r="Y249">
        <f t="shared" si="201"/>
        <v>0</v>
      </c>
      <c r="Z249">
        <f t="shared" si="202"/>
        <v>0</v>
      </c>
      <c r="AA249">
        <f t="shared" si="203"/>
        <v>0</v>
      </c>
      <c r="AB249">
        <f t="shared" si="204"/>
        <v>0</v>
      </c>
      <c r="AC249">
        <f t="shared" si="205"/>
        <v>0</v>
      </c>
      <c r="AD249">
        <f t="shared" si="206"/>
        <v>0</v>
      </c>
      <c r="AE249">
        <f t="shared" si="207"/>
        <v>0</v>
      </c>
      <c r="AF249">
        <f t="shared" si="208"/>
        <v>0</v>
      </c>
      <c r="AG249">
        <f t="shared" si="209"/>
        <v>0</v>
      </c>
      <c r="AH249">
        <f t="shared" si="210"/>
        <v>0</v>
      </c>
      <c r="AI249">
        <f t="shared" si="211"/>
        <v>0</v>
      </c>
      <c r="AJ249">
        <f t="shared" si="212"/>
        <v>0</v>
      </c>
      <c r="AK249">
        <f t="shared" si="213"/>
        <v>0</v>
      </c>
      <c r="AL249">
        <f t="shared" si="214"/>
        <v>0</v>
      </c>
      <c r="AM249">
        <f t="shared" si="215"/>
        <v>0</v>
      </c>
      <c r="AN249">
        <f t="shared" si="216"/>
        <v>0</v>
      </c>
      <c r="AO249">
        <f t="shared" si="217"/>
        <v>0</v>
      </c>
      <c r="AP249">
        <f t="shared" si="218"/>
        <v>0</v>
      </c>
      <c r="AQ249">
        <f t="shared" si="219"/>
        <v>0</v>
      </c>
      <c r="AR249">
        <f t="shared" si="220"/>
        <v>0</v>
      </c>
      <c r="AS249">
        <f t="shared" si="221"/>
        <v>0</v>
      </c>
      <c r="AT249">
        <f t="shared" si="222"/>
        <v>0</v>
      </c>
      <c r="AU249">
        <f t="shared" si="223"/>
        <v>0</v>
      </c>
    </row>
    <row r="250" spans="1:51" ht="23.1" customHeight="1" x14ac:dyDescent="0.3">
      <c r="A250" s="6" t="s">
        <v>100</v>
      </c>
      <c r="B250" s="6" t="s">
        <v>242</v>
      </c>
      <c r="C250" s="8" t="s">
        <v>94</v>
      </c>
      <c r="D250" s="15">
        <v>2</v>
      </c>
      <c r="E250" s="15"/>
      <c r="F250" s="15">
        <f t="shared" si="189"/>
        <v>0</v>
      </c>
      <c r="G250" s="15"/>
      <c r="H250" s="15">
        <f t="shared" si="190"/>
        <v>0</v>
      </c>
      <c r="I250" s="15"/>
      <c r="J250" s="15">
        <f t="shared" si="191"/>
        <v>0</v>
      </c>
      <c r="K250" s="15">
        <f t="shared" si="192"/>
        <v>0</v>
      </c>
      <c r="L250" s="15">
        <f t="shared" si="193"/>
        <v>0</v>
      </c>
      <c r="M250" s="17" t="s">
        <v>241</v>
      </c>
      <c r="O250" t="str">
        <f>""</f>
        <v/>
      </c>
      <c r="P250" s="1" t="s">
        <v>76</v>
      </c>
      <c r="Q250">
        <v>1</v>
      </c>
      <c r="R250">
        <f t="shared" si="194"/>
        <v>0</v>
      </c>
      <c r="S250">
        <f t="shared" si="195"/>
        <v>0</v>
      </c>
      <c r="T250">
        <f t="shared" si="196"/>
        <v>0</v>
      </c>
      <c r="U250">
        <f t="shared" si="197"/>
        <v>0</v>
      </c>
      <c r="V250">
        <f t="shared" si="198"/>
        <v>0</v>
      </c>
      <c r="W250">
        <f t="shared" si="199"/>
        <v>0</v>
      </c>
      <c r="X250">
        <f t="shared" si="200"/>
        <v>0</v>
      </c>
      <c r="Y250">
        <f t="shared" si="201"/>
        <v>0</v>
      </c>
      <c r="Z250">
        <f t="shared" si="202"/>
        <v>0</v>
      </c>
      <c r="AA250">
        <f t="shared" si="203"/>
        <v>0</v>
      </c>
      <c r="AB250">
        <f t="shared" si="204"/>
        <v>0</v>
      </c>
      <c r="AC250">
        <f t="shared" si="205"/>
        <v>0</v>
      </c>
      <c r="AD250">
        <f t="shared" si="206"/>
        <v>0</v>
      </c>
      <c r="AE250">
        <f t="shared" si="207"/>
        <v>0</v>
      </c>
      <c r="AF250">
        <f t="shared" si="208"/>
        <v>0</v>
      </c>
      <c r="AG250">
        <f t="shared" si="209"/>
        <v>0</v>
      </c>
      <c r="AH250">
        <f t="shared" si="210"/>
        <v>0</v>
      </c>
      <c r="AI250">
        <f t="shared" si="211"/>
        <v>0</v>
      </c>
      <c r="AJ250">
        <f t="shared" si="212"/>
        <v>0</v>
      </c>
      <c r="AK250">
        <f t="shared" si="213"/>
        <v>0</v>
      </c>
      <c r="AL250">
        <f t="shared" si="214"/>
        <v>0</v>
      </c>
      <c r="AM250">
        <f t="shared" si="215"/>
        <v>0</v>
      </c>
      <c r="AN250">
        <f t="shared" si="216"/>
        <v>0</v>
      </c>
      <c r="AO250">
        <f t="shared" si="217"/>
        <v>0</v>
      </c>
      <c r="AP250">
        <f t="shared" si="218"/>
        <v>0</v>
      </c>
      <c r="AQ250">
        <f t="shared" si="219"/>
        <v>0</v>
      </c>
      <c r="AR250">
        <f t="shared" si="220"/>
        <v>0</v>
      </c>
      <c r="AS250">
        <f t="shared" si="221"/>
        <v>0</v>
      </c>
      <c r="AT250">
        <f t="shared" si="222"/>
        <v>0</v>
      </c>
      <c r="AU250">
        <f t="shared" si="223"/>
        <v>0</v>
      </c>
    </row>
    <row r="251" spans="1:51" ht="23.1" customHeight="1" x14ac:dyDescent="0.3">
      <c r="A251" s="6" t="s">
        <v>18</v>
      </c>
      <c r="B251" s="6" t="s">
        <v>19</v>
      </c>
      <c r="C251" s="8" t="s">
        <v>9</v>
      </c>
      <c r="D251" s="15">
        <v>6</v>
      </c>
      <c r="E251" s="15"/>
      <c r="F251" s="15">
        <f t="shared" si="189"/>
        <v>0</v>
      </c>
      <c r="G251" s="15"/>
      <c r="H251" s="15">
        <f t="shared" si="190"/>
        <v>0</v>
      </c>
      <c r="I251" s="15"/>
      <c r="J251" s="15">
        <f t="shared" si="191"/>
        <v>0</v>
      </c>
      <c r="K251" s="15">
        <f t="shared" si="192"/>
        <v>0</v>
      </c>
      <c r="L251" s="15">
        <f t="shared" si="193"/>
        <v>0</v>
      </c>
      <c r="M251" s="9"/>
      <c r="O251" t="str">
        <f>"01"</f>
        <v>01</v>
      </c>
      <c r="P251" s="1" t="s">
        <v>76</v>
      </c>
      <c r="Q251">
        <v>1</v>
      </c>
      <c r="R251">
        <f t="shared" si="194"/>
        <v>0</v>
      </c>
      <c r="S251">
        <f t="shared" si="195"/>
        <v>0</v>
      </c>
      <c r="T251">
        <f t="shared" si="196"/>
        <v>0</v>
      </c>
      <c r="U251">
        <f t="shared" si="197"/>
        <v>0</v>
      </c>
      <c r="V251">
        <f t="shared" si="198"/>
        <v>0</v>
      </c>
      <c r="W251">
        <f t="shared" si="199"/>
        <v>0</v>
      </c>
      <c r="X251">
        <f t="shared" si="200"/>
        <v>0</v>
      </c>
      <c r="Y251">
        <f t="shared" si="201"/>
        <v>0</v>
      </c>
      <c r="Z251">
        <f t="shared" si="202"/>
        <v>0</v>
      </c>
      <c r="AA251">
        <f t="shared" si="203"/>
        <v>0</v>
      </c>
      <c r="AB251">
        <f t="shared" si="204"/>
        <v>0</v>
      </c>
      <c r="AC251">
        <f t="shared" si="205"/>
        <v>0</v>
      </c>
      <c r="AD251">
        <f t="shared" si="206"/>
        <v>0</v>
      </c>
      <c r="AE251">
        <f t="shared" si="207"/>
        <v>0</v>
      </c>
      <c r="AF251">
        <f t="shared" si="208"/>
        <v>0</v>
      </c>
      <c r="AG251">
        <f t="shared" si="209"/>
        <v>0</v>
      </c>
      <c r="AH251">
        <f t="shared" si="210"/>
        <v>0</v>
      </c>
      <c r="AI251">
        <f t="shared" si="211"/>
        <v>0</v>
      </c>
      <c r="AJ251">
        <f t="shared" si="212"/>
        <v>0</v>
      </c>
      <c r="AK251">
        <f t="shared" si="213"/>
        <v>0</v>
      </c>
      <c r="AL251">
        <f t="shared" si="214"/>
        <v>0</v>
      </c>
      <c r="AM251">
        <f t="shared" si="215"/>
        <v>0</v>
      </c>
      <c r="AN251">
        <f t="shared" si="216"/>
        <v>0</v>
      </c>
      <c r="AO251">
        <f t="shared" si="217"/>
        <v>0</v>
      </c>
      <c r="AP251">
        <f t="shared" si="218"/>
        <v>0</v>
      </c>
      <c r="AQ251">
        <f t="shared" si="219"/>
        <v>0</v>
      </c>
      <c r="AR251">
        <f t="shared" si="220"/>
        <v>0</v>
      </c>
      <c r="AS251">
        <f t="shared" si="221"/>
        <v>0</v>
      </c>
      <c r="AT251">
        <f t="shared" si="222"/>
        <v>0</v>
      </c>
      <c r="AU251">
        <f t="shared" si="223"/>
        <v>0</v>
      </c>
    </row>
    <row r="252" spans="1:51" ht="23.1" customHeight="1" x14ac:dyDescent="0.3">
      <c r="A252" s="6" t="s">
        <v>345</v>
      </c>
      <c r="B252" s="6" t="s">
        <v>28</v>
      </c>
      <c r="C252" s="8" t="s">
        <v>93</v>
      </c>
      <c r="D252" s="15">
        <v>17.600000000000001</v>
      </c>
      <c r="E252" s="15"/>
      <c r="F252" s="15">
        <f t="shared" si="189"/>
        <v>0</v>
      </c>
      <c r="G252" s="15"/>
      <c r="H252" s="15">
        <f t="shared" si="190"/>
        <v>0</v>
      </c>
      <c r="I252" s="15"/>
      <c r="J252" s="15">
        <f t="shared" si="191"/>
        <v>0</v>
      </c>
      <c r="K252" s="15">
        <f t="shared" si="192"/>
        <v>0</v>
      </c>
      <c r="L252" s="15">
        <f t="shared" si="193"/>
        <v>0</v>
      </c>
      <c r="M252" s="17" t="s">
        <v>243</v>
      </c>
      <c r="O252" t="str">
        <f>""</f>
        <v/>
      </c>
      <c r="P252" s="1" t="s">
        <v>76</v>
      </c>
      <c r="Q252">
        <v>1</v>
      </c>
      <c r="R252">
        <f t="shared" si="194"/>
        <v>0</v>
      </c>
      <c r="S252">
        <f t="shared" si="195"/>
        <v>0</v>
      </c>
      <c r="T252">
        <f t="shared" si="196"/>
        <v>0</v>
      </c>
      <c r="U252">
        <f t="shared" si="197"/>
        <v>0</v>
      </c>
      <c r="V252">
        <f t="shared" si="198"/>
        <v>0</v>
      </c>
      <c r="W252">
        <f t="shared" si="199"/>
        <v>0</v>
      </c>
      <c r="X252">
        <f t="shared" si="200"/>
        <v>0</v>
      </c>
      <c r="Y252">
        <f t="shared" si="201"/>
        <v>0</v>
      </c>
      <c r="Z252">
        <f t="shared" si="202"/>
        <v>0</v>
      </c>
      <c r="AA252">
        <f t="shared" si="203"/>
        <v>0</v>
      </c>
      <c r="AB252">
        <f t="shared" si="204"/>
        <v>0</v>
      </c>
      <c r="AC252">
        <f t="shared" si="205"/>
        <v>0</v>
      </c>
      <c r="AD252">
        <f t="shared" si="206"/>
        <v>0</v>
      </c>
      <c r="AE252">
        <f t="shared" si="207"/>
        <v>0</v>
      </c>
      <c r="AF252">
        <f t="shared" si="208"/>
        <v>0</v>
      </c>
      <c r="AG252">
        <f t="shared" si="209"/>
        <v>0</v>
      </c>
      <c r="AH252">
        <f t="shared" si="210"/>
        <v>0</v>
      </c>
      <c r="AI252">
        <f t="shared" si="211"/>
        <v>0</v>
      </c>
      <c r="AJ252">
        <f t="shared" si="212"/>
        <v>0</v>
      </c>
      <c r="AK252">
        <f t="shared" si="213"/>
        <v>0</v>
      </c>
      <c r="AL252">
        <f t="shared" si="214"/>
        <v>0</v>
      </c>
      <c r="AM252">
        <f t="shared" si="215"/>
        <v>0</v>
      </c>
      <c r="AN252">
        <f t="shared" si="216"/>
        <v>0</v>
      </c>
      <c r="AO252">
        <f t="shared" si="217"/>
        <v>0</v>
      </c>
      <c r="AP252">
        <f t="shared" si="218"/>
        <v>0</v>
      </c>
      <c r="AQ252">
        <f t="shared" si="219"/>
        <v>0</v>
      </c>
      <c r="AR252">
        <f t="shared" si="220"/>
        <v>0</v>
      </c>
      <c r="AS252">
        <f t="shared" si="221"/>
        <v>0</v>
      </c>
      <c r="AT252">
        <f t="shared" si="222"/>
        <v>0</v>
      </c>
      <c r="AU252">
        <f t="shared" si="223"/>
        <v>0</v>
      </c>
    </row>
    <row r="253" spans="1:51" ht="23.1" customHeight="1" x14ac:dyDescent="0.3">
      <c r="A253" s="6" t="s">
        <v>345</v>
      </c>
      <c r="B253" s="6" t="s">
        <v>96</v>
      </c>
      <c r="C253" s="8" t="s">
        <v>93</v>
      </c>
      <c r="D253" s="15">
        <v>1.8</v>
      </c>
      <c r="E253" s="15"/>
      <c r="F253" s="15">
        <f t="shared" si="189"/>
        <v>0</v>
      </c>
      <c r="G253" s="15"/>
      <c r="H253" s="15">
        <f t="shared" si="190"/>
        <v>0</v>
      </c>
      <c r="I253" s="15"/>
      <c r="J253" s="15">
        <f t="shared" si="191"/>
        <v>0</v>
      </c>
      <c r="K253" s="15">
        <f t="shared" si="192"/>
        <v>0</v>
      </c>
      <c r="L253" s="15">
        <f t="shared" si="193"/>
        <v>0</v>
      </c>
      <c r="M253" s="17" t="s">
        <v>244</v>
      </c>
      <c r="O253" t="str">
        <f>""</f>
        <v/>
      </c>
      <c r="P253" s="1" t="s">
        <v>76</v>
      </c>
      <c r="Q253">
        <v>1</v>
      </c>
      <c r="R253">
        <f t="shared" si="194"/>
        <v>0</v>
      </c>
      <c r="S253">
        <f t="shared" si="195"/>
        <v>0</v>
      </c>
      <c r="T253">
        <f t="shared" si="196"/>
        <v>0</v>
      </c>
      <c r="U253">
        <f t="shared" si="197"/>
        <v>0</v>
      </c>
      <c r="V253">
        <f t="shared" si="198"/>
        <v>0</v>
      </c>
      <c r="W253">
        <f t="shared" si="199"/>
        <v>0</v>
      </c>
      <c r="X253">
        <f t="shared" si="200"/>
        <v>0</v>
      </c>
      <c r="Y253">
        <f t="shared" si="201"/>
        <v>0</v>
      </c>
      <c r="Z253">
        <f t="shared" si="202"/>
        <v>0</v>
      </c>
      <c r="AA253">
        <f t="shared" si="203"/>
        <v>0</v>
      </c>
      <c r="AB253">
        <f t="shared" si="204"/>
        <v>0</v>
      </c>
      <c r="AC253">
        <f t="shared" si="205"/>
        <v>0</v>
      </c>
      <c r="AD253">
        <f t="shared" si="206"/>
        <v>0</v>
      </c>
      <c r="AE253">
        <f t="shared" si="207"/>
        <v>0</v>
      </c>
      <c r="AF253">
        <f t="shared" si="208"/>
        <v>0</v>
      </c>
      <c r="AG253">
        <f t="shared" si="209"/>
        <v>0</v>
      </c>
      <c r="AH253">
        <f t="shared" si="210"/>
        <v>0</v>
      </c>
      <c r="AI253">
        <f t="shared" si="211"/>
        <v>0</v>
      </c>
      <c r="AJ253">
        <f t="shared" si="212"/>
        <v>0</v>
      </c>
      <c r="AK253">
        <f t="shared" si="213"/>
        <v>0</v>
      </c>
      <c r="AL253">
        <f t="shared" si="214"/>
        <v>0</v>
      </c>
      <c r="AM253">
        <f t="shared" si="215"/>
        <v>0</v>
      </c>
      <c r="AN253">
        <f t="shared" si="216"/>
        <v>0</v>
      </c>
      <c r="AO253">
        <f t="shared" si="217"/>
        <v>0</v>
      </c>
      <c r="AP253">
        <f t="shared" si="218"/>
        <v>0</v>
      </c>
      <c r="AQ253">
        <f t="shared" si="219"/>
        <v>0</v>
      </c>
      <c r="AR253">
        <f t="shared" si="220"/>
        <v>0</v>
      </c>
      <c r="AS253">
        <f t="shared" si="221"/>
        <v>0</v>
      </c>
      <c r="AT253">
        <f t="shared" si="222"/>
        <v>0</v>
      </c>
      <c r="AU253">
        <f t="shared" si="223"/>
        <v>0</v>
      </c>
    </row>
    <row r="254" spans="1:51" ht="23.1" customHeight="1" x14ac:dyDescent="0.3">
      <c r="A254" s="6" t="s">
        <v>246</v>
      </c>
      <c r="B254" s="6" t="s">
        <v>247</v>
      </c>
      <c r="C254" s="8" t="s">
        <v>93</v>
      </c>
      <c r="D254" s="15">
        <v>38.799999999999997</v>
      </c>
      <c r="E254" s="15"/>
      <c r="F254" s="15">
        <f t="shared" si="189"/>
        <v>0</v>
      </c>
      <c r="G254" s="15"/>
      <c r="H254" s="15">
        <f t="shared" si="190"/>
        <v>0</v>
      </c>
      <c r="I254" s="15"/>
      <c r="J254" s="15">
        <f t="shared" si="191"/>
        <v>0</v>
      </c>
      <c r="K254" s="15">
        <f t="shared" si="192"/>
        <v>0</v>
      </c>
      <c r="L254" s="15">
        <f t="shared" si="193"/>
        <v>0</v>
      </c>
      <c r="M254" s="17" t="s">
        <v>245</v>
      </c>
      <c r="O254" t="str">
        <f>""</f>
        <v/>
      </c>
      <c r="P254" s="1" t="s">
        <v>76</v>
      </c>
      <c r="Q254">
        <v>1</v>
      </c>
      <c r="R254">
        <f t="shared" si="194"/>
        <v>0</v>
      </c>
      <c r="S254">
        <f t="shared" si="195"/>
        <v>0</v>
      </c>
      <c r="T254">
        <f t="shared" si="196"/>
        <v>0</v>
      </c>
      <c r="U254">
        <f t="shared" si="197"/>
        <v>0</v>
      </c>
      <c r="V254">
        <f t="shared" si="198"/>
        <v>0</v>
      </c>
      <c r="W254">
        <f t="shared" si="199"/>
        <v>0</v>
      </c>
      <c r="X254">
        <f t="shared" si="200"/>
        <v>0</v>
      </c>
      <c r="Y254">
        <f t="shared" si="201"/>
        <v>0</v>
      </c>
      <c r="Z254">
        <f t="shared" si="202"/>
        <v>0</v>
      </c>
      <c r="AA254">
        <f t="shared" si="203"/>
        <v>0</v>
      </c>
      <c r="AB254">
        <f t="shared" si="204"/>
        <v>0</v>
      </c>
      <c r="AC254">
        <f t="shared" si="205"/>
        <v>0</v>
      </c>
      <c r="AD254">
        <f t="shared" si="206"/>
        <v>0</v>
      </c>
      <c r="AE254">
        <f t="shared" si="207"/>
        <v>0</v>
      </c>
      <c r="AF254">
        <f t="shared" si="208"/>
        <v>0</v>
      </c>
      <c r="AG254">
        <f t="shared" si="209"/>
        <v>0</v>
      </c>
      <c r="AH254">
        <f t="shared" si="210"/>
        <v>0</v>
      </c>
      <c r="AI254">
        <f t="shared" si="211"/>
        <v>0</v>
      </c>
      <c r="AJ254">
        <f t="shared" si="212"/>
        <v>0</v>
      </c>
      <c r="AK254">
        <f t="shared" si="213"/>
        <v>0</v>
      </c>
      <c r="AL254">
        <f t="shared" si="214"/>
        <v>0</v>
      </c>
      <c r="AM254">
        <f t="shared" si="215"/>
        <v>0</v>
      </c>
      <c r="AN254">
        <f t="shared" si="216"/>
        <v>0</v>
      </c>
      <c r="AO254">
        <f t="shared" si="217"/>
        <v>0</v>
      </c>
      <c r="AP254">
        <f t="shared" si="218"/>
        <v>0</v>
      </c>
      <c r="AQ254">
        <f t="shared" si="219"/>
        <v>0</v>
      </c>
      <c r="AR254">
        <f t="shared" si="220"/>
        <v>0</v>
      </c>
      <c r="AS254">
        <f t="shared" si="221"/>
        <v>0</v>
      </c>
      <c r="AT254">
        <f t="shared" si="222"/>
        <v>0</v>
      </c>
      <c r="AU254">
        <f t="shared" si="223"/>
        <v>0</v>
      </c>
    </row>
    <row r="255" spans="1:51" ht="23.1" customHeight="1" x14ac:dyDescent="0.3">
      <c r="A255" s="7"/>
      <c r="B255" s="7"/>
      <c r="C255" s="14"/>
      <c r="D255" s="15"/>
      <c r="E255" s="15"/>
      <c r="F255" s="15"/>
      <c r="G255" s="15"/>
      <c r="H255" s="15"/>
      <c r="I255" s="15"/>
      <c r="J255" s="15"/>
      <c r="K255" s="15"/>
      <c r="L255" s="15"/>
      <c r="M255" s="9"/>
    </row>
    <row r="256" spans="1:51" ht="23.1" customHeight="1" x14ac:dyDescent="0.3">
      <c r="A256" s="7"/>
      <c r="B256" s="7"/>
      <c r="C256" s="14"/>
      <c r="D256" s="15"/>
      <c r="E256" s="15"/>
      <c r="F256" s="15"/>
      <c r="G256" s="15"/>
      <c r="H256" s="15"/>
      <c r="I256" s="15"/>
      <c r="J256" s="15"/>
      <c r="K256" s="15"/>
      <c r="L256" s="15"/>
      <c r="M256" s="9"/>
    </row>
    <row r="257" spans="1:51" ht="23.1" customHeight="1" x14ac:dyDescent="0.3">
      <c r="A257" s="7"/>
      <c r="B257" s="7"/>
      <c r="C257" s="14"/>
      <c r="D257" s="15"/>
      <c r="E257" s="15"/>
      <c r="F257" s="15"/>
      <c r="G257" s="15"/>
      <c r="H257" s="15"/>
      <c r="I257" s="15"/>
      <c r="J257" s="15"/>
      <c r="K257" s="15"/>
      <c r="L257" s="15"/>
      <c r="M257" s="9"/>
    </row>
    <row r="258" spans="1:51" ht="23.1" customHeight="1" x14ac:dyDescent="0.3">
      <c r="A258" s="7"/>
      <c r="B258" s="7"/>
      <c r="C258" s="14"/>
      <c r="D258" s="15"/>
      <c r="E258" s="15"/>
      <c r="F258" s="15"/>
      <c r="G258" s="15"/>
      <c r="H258" s="15"/>
      <c r="I258" s="15"/>
      <c r="J258" s="15"/>
      <c r="K258" s="15"/>
      <c r="L258" s="15"/>
      <c r="M258" s="9"/>
    </row>
    <row r="259" spans="1:51" ht="23.1" customHeight="1" x14ac:dyDescent="0.3">
      <c r="A259" s="7"/>
      <c r="B259" s="7"/>
      <c r="C259" s="14"/>
      <c r="D259" s="15"/>
      <c r="E259" s="15"/>
      <c r="F259" s="15"/>
      <c r="G259" s="15"/>
      <c r="H259" s="15"/>
      <c r="I259" s="15"/>
      <c r="J259" s="15"/>
      <c r="K259" s="15"/>
      <c r="L259" s="15"/>
      <c r="M259" s="9"/>
    </row>
    <row r="260" spans="1:51" ht="23.1" customHeight="1" x14ac:dyDescent="0.3">
      <c r="A260" s="10" t="s">
        <v>78</v>
      </c>
      <c r="B260" s="11"/>
      <c r="C260" s="12"/>
      <c r="D260" s="16"/>
      <c r="E260" s="16"/>
      <c r="F260" s="16">
        <f>ROUNDDOWN(SUMIF(Q246:Q259, "1", F246:F259), 0)</f>
        <v>0</v>
      </c>
      <c r="G260" s="16"/>
      <c r="H260" s="16">
        <f>ROUNDDOWN(SUMIF(Q246:Q259, "1", H246:H259), 0)</f>
        <v>0</v>
      </c>
      <c r="I260" s="16"/>
      <c r="J260" s="16">
        <f>ROUNDDOWN(SUMIF(Q246:Q259, "1", J246:J259), 0)</f>
        <v>0</v>
      </c>
      <c r="K260" s="16"/>
      <c r="L260" s="16">
        <f>F260+H260+J260</f>
        <v>0</v>
      </c>
      <c r="M260" s="13"/>
      <c r="R260">
        <f t="shared" ref="R260:AY260" si="224">ROUNDDOWN(SUM(R246:R254), 0)</f>
        <v>0</v>
      </c>
      <c r="S260">
        <f t="shared" si="224"/>
        <v>0</v>
      </c>
      <c r="T260">
        <f t="shared" si="224"/>
        <v>0</v>
      </c>
      <c r="U260">
        <f t="shared" si="224"/>
        <v>0</v>
      </c>
      <c r="V260">
        <f t="shared" si="224"/>
        <v>0</v>
      </c>
      <c r="W260">
        <f t="shared" si="224"/>
        <v>0</v>
      </c>
      <c r="X260">
        <f t="shared" si="224"/>
        <v>0</v>
      </c>
      <c r="Y260">
        <f t="shared" si="224"/>
        <v>0</v>
      </c>
      <c r="Z260">
        <f t="shared" si="224"/>
        <v>0</v>
      </c>
      <c r="AA260">
        <f t="shared" si="224"/>
        <v>0</v>
      </c>
      <c r="AB260">
        <f t="shared" si="224"/>
        <v>0</v>
      </c>
      <c r="AC260">
        <f t="shared" si="224"/>
        <v>0</v>
      </c>
      <c r="AD260">
        <f t="shared" si="224"/>
        <v>0</v>
      </c>
      <c r="AE260">
        <f t="shared" si="224"/>
        <v>0</v>
      </c>
      <c r="AF260">
        <f t="shared" si="224"/>
        <v>0</v>
      </c>
      <c r="AG260">
        <f t="shared" si="224"/>
        <v>0</v>
      </c>
      <c r="AH260">
        <f t="shared" si="224"/>
        <v>0</v>
      </c>
      <c r="AI260">
        <f t="shared" si="224"/>
        <v>0</v>
      </c>
      <c r="AJ260">
        <f t="shared" si="224"/>
        <v>0</v>
      </c>
      <c r="AK260">
        <f t="shared" si="224"/>
        <v>0</v>
      </c>
      <c r="AL260">
        <f t="shared" si="224"/>
        <v>0</v>
      </c>
      <c r="AM260">
        <f t="shared" si="224"/>
        <v>0</v>
      </c>
      <c r="AN260">
        <f t="shared" si="224"/>
        <v>0</v>
      </c>
      <c r="AO260">
        <f t="shared" si="224"/>
        <v>0</v>
      </c>
      <c r="AP260">
        <f t="shared" si="224"/>
        <v>0</v>
      </c>
      <c r="AQ260">
        <f t="shared" si="224"/>
        <v>0</v>
      </c>
      <c r="AR260">
        <f t="shared" si="224"/>
        <v>0</v>
      </c>
      <c r="AS260">
        <f t="shared" si="224"/>
        <v>0</v>
      </c>
      <c r="AT260">
        <f t="shared" si="224"/>
        <v>0</v>
      </c>
      <c r="AU260">
        <f t="shared" si="224"/>
        <v>0</v>
      </c>
      <c r="AV260">
        <f t="shared" si="224"/>
        <v>0</v>
      </c>
      <c r="AW260">
        <f t="shared" si="224"/>
        <v>0</v>
      </c>
      <c r="AX260">
        <f t="shared" si="224"/>
        <v>0</v>
      </c>
      <c r="AY260">
        <f t="shared" si="224"/>
        <v>0</v>
      </c>
    </row>
    <row r="261" spans="1:51" ht="23.1" customHeight="1" x14ac:dyDescent="0.3">
      <c r="A261" s="53" t="s">
        <v>346</v>
      </c>
      <c r="B261" s="54"/>
      <c r="C261" s="54"/>
      <c r="D261" s="55"/>
      <c r="E261" s="55"/>
      <c r="F261" s="55"/>
      <c r="G261" s="55"/>
      <c r="H261" s="55"/>
      <c r="I261" s="55"/>
      <c r="J261" s="55"/>
      <c r="K261" s="55"/>
      <c r="L261" s="55"/>
      <c r="M261" s="54"/>
    </row>
    <row r="262" spans="1:51" ht="23.1" customHeight="1" x14ac:dyDescent="0.3">
      <c r="A262" s="6" t="s">
        <v>24</v>
      </c>
      <c r="B262" s="6" t="s">
        <v>25</v>
      </c>
      <c r="C262" s="8" t="s">
        <v>26</v>
      </c>
      <c r="D262" s="15">
        <v>1.81</v>
      </c>
      <c r="E262" s="15"/>
      <c r="F262" s="15">
        <f>ROUNDDOWN(D262*E262, 0)</f>
        <v>0</v>
      </c>
      <c r="G262" s="15"/>
      <c r="H262" s="15">
        <f>ROUNDDOWN(D262*G262, 0)</f>
        <v>0</v>
      </c>
      <c r="I262" s="15"/>
      <c r="J262" s="15">
        <f>ROUNDDOWN(D262*I262, 0)</f>
        <v>0</v>
      </c>
      <c r="K262" s="15">
        <f t="shared" ref="K262:L264" si="225">E262+G262+I262</f>
        <v>0</v>
      </c>
      <c r="L262" s="15">
        <f t="shared" si="225"/>
        <v>0</v>
      </c>
      <c r="M262" s="17" t="s">
        <v>27</v>
      </c>
      <c r="O262" t="str">
        <f>"01"</f>
        <v>01</v>
      </c>
      <c r="P262" s="1" t="s">
        <v>76</v>
      </c>
      <c r="Q262">
        <v>1</v>
      </c>
      <c r="R262">
        <f>IF(P262="기계경비", J262, 0)</f>
        <v>0</v>
      </c>
      <c r="S262">
        <f>IF(P262="운반비", L262, 0)</f>
        <v>0</v>
      </c>
      <c r="T262">
        <f>IF(P262="작업부산물", F262, 0)</f>
        <v>0</v>
      </c>
      <c r="U262">
        <f>IF(P262="관급", F262, 0)</f>
        <v>0</v>
      </c>
      <c r="V262">
        <f>IF(P262="외주비", J262, 0)</f>
        <v>0</v>
      </c>
      <c r="W262">
        <f>IF(P262="장비비", J262, 0)</f>
        <v>0</v>
      </c>
      <c r="X262">
        <f>IF(P262="폐기물처리비", L262, 0)</f>
        <v>0</v>
      </c>
      <c r="Y262">
        <f>IF(P262="가설비", J262, 0)</f>
        <v>0</v>
      </c>
      <c r="Z262">
        <f>IF(P262="잡비제외분", F262, 0)</f>
        <v>0</v>
      </c>
      <c r="AA262">
        <f>IF(P262="사급자재대", L262, 0)</f>
        <v>0</v>
      </c>
      <c r="AB262">
        <f>IF(P262="관급자재대", L262, 0)</f>
        <v>0</v>
      </c>
      <c r="AC262">
        <f>IF(P262="관급자 관급 자재대", L262, 0)</f>
        <v>0</v>
      </c>
      <c r="AD262">
        <f>IF(P262="사용자항목2", L262, 0)</f>
        <v>0</v>
      </c>
      <c r="AE262">
        <f>IF(P262="안전관리비", L262, 0)</f>
        <v>0</v>
      </c>
      <c r="AF262">
        <f>IF(P262="품질관리비", L262, 0)</f>
        <v>0</v>
      </c>
      <c r="AG262">
        <f>IF(P262="작업부산물(철거해체)", L262, 0)</f>
        <v>0</v>
      </c>
      <c r="AH262">
        <f>IF(P262="사용자항목6", L262, 0)</f>
        <v>0</v>
      </c>
      <c r="AI262">
        <f>IF(P262="사용자항목7", L262, 0)</f>
        <v>0</v>
      </c>
      <c r="AJ262">
        <f>IF(P262="사용자항목8", L262, 0)</f>
        <v>0</v>
      </c>
      <c r="AK262">
        <f>IF(P262="사용자항목9", L262, 0)</f>
        <v>0</v>
      </c>
      <c r="AL262">
        <f>IF(P262="사용자항목10", L262, 0)</f>
        <v>0</v>
      </c>
      <c r="AM262">
        <f>IF(P262="사용자항목11", L262, 0)</f>
        <v>0</v>
      </c>
      <c r="AN262">
        <f>IF(P262="사용자항목12", L262, 0)</f>
        <v>0</v>
      </c>
      <c r="AO262">
        <f>IF(P262="사용자항목13", L262, 0)</f>
        <v>0</v>
      </c>
      <c r="AP262">
        <f>IF(P262="사용자항목14", L262, 0)</f>
        <v>0</v>
      </c>
      <c r="AQ262">
        <f>IF(P262="사용자항목15", L262, 0)</f>
        <v>0</v>
      </c>
      <c r="AR262">
        <f>IF(P262="사용자항목16", L262, 0)</f>
        <v>0</v>
      </c>
      <c r="AS262">
        <f>IF(P262="사용자항목17", L262, 0)</f>
        <v>0</v>
      </c>
      <c r="AT262">
        <f>IF(P262="사용자항목18", L262, 0)</f>
        <v>0</v>
      </c>
      <c r="AU262">
        <f>IF(P262="사용자항목19", L262, 0)</f>
        <v>0</v>
      </c>
    </row>
    <row r="263" spans="1:51" ht="23.1" customHeight="1" x14ac:dyDescent="0.3">
      <c r="A263" s="6" t="s">
        <v>249</v>
      </c>
      <c r="B263" s="6" t="s">
        <v>250</v>
      </c>
      <c r="C263" s="8" t="s">
        <v>31</v>
      </c>
      <c r="D263" s="15">
        <v>1.81</v>
      </c>
      <c r="E263" s="15"/>
      <c r="F263" s="15">
        <f>ROUNDDOWN(D263*E263, 0)</f>
        <v>0</v>
      </c>
      <c r="G263" s="15"/>
      <c r="H263" s="15">
        <f>ROUNDDOWN(D263*G263, 0)</f>
        <v>0</v>
      </c>
      <c r="I263" s="15"/>
      <c r="J263" s="15">
        <f>ROUNDDOWN(D263*I263, 0)</f>
        <v>0</v>
      </c>
      <c r="K263" s="15">
        <f t="shared" si="225"/>
        <v>0</v>
      </c>
      <c r="L263" s="15">
        <f t="shared" si="225"/>
        <v>0</v>
      </c>
      <c r="M263" s="17" t="s">
        <v>248</v>
      </c>
      <c r="O263" t="str">
        <f>""</f>
        <v/>
      </c>
      <c r="P263" s="1" t="s">
        <v>76</v>
      </c>
      <c r="Q263">
        <v>1</v>
      </c>
      <c r="R263">
        <f>IF(P263="기계경비", J263, 0)</f>
        <v>0</v>
      </c>
      <c r="S263">
        <f>IF(P263="운반비", L263, 0)</f>
        <v>0</v>
      </c>
      <c r="T263">
        <f>IF(P263="작업부산물", F263, 0)</f>
        <v>0</v>
      </c>
      <c r="U263">
        <f>IF(P263="관급", F263, 0)</f>
        <v>0</v>
      </c>
      <c r="V263">
        <f>IF(P263="외주비", J263, 0)</f>
        <v>0</v>
      </c>
      <c r="W263">
        <f>IF(P263="장비비", J263, 0)</f>
        <v>0</v>
      </c>
      <c r="X263">
        <f>IF(P263="폐기물처리비", L263, 0)</f>
        <v>0</v>
      </c>
      <c r="Y263">
        <f>IF(P263="가설비", J263, 0)</f>
        <v>0</v>
      </c>
      <c r="Z263">
        <f>IF(P263="잡비제외분", F263, 0)</f>
        <v>0</v>
      </c>
      <c r="AA263">
        <f>IF(P263="사급자재대", L263, 0)</f>
        <v>0</v>
      </c>
      <c r="AB263">
        <f>IF(P263="관급자재대", L263, 0)</f>
        <v>0</v>
      </c>
      <c r="AC263">
        <f>IF(P263="관급자 관급 자재대", L263, 0)</f>
        <v>0</v>
      </c>
      <c r="AD263">
        <f>IF(P263="사용자항목2", L263, 0)</f>
        <v>0</v>
      </c>
      <c r="AE263">
        <f>IF(P263="안전관리비", L263, 0)</f>
        <v>0</v>
      </c>
      <c r="AF263">
        <f>IF(P263="품질관리비", L263, 0)</f>
        <v>0</v>
      </c>
      <c r="AG263">
        <f>IF(P263="작업부산물(철거해체)", L263, 0)</f>
        <v>0</v>
      </c>
      <c r="AH263">
        <f>IF(P263="사용자항목6", L263, 0)</f>
        <v>0</v>
      </c>
      <c r="AI263">
        <f>IF(P263="사용자항목7", L263, 0)</f>
        <v>0</v>
      </c>
      <c r="AJ263">
        <f>IF(P263="사용자항목8", L263, 0)</f>
        <v>0</v>
      </c>
      <c r="AK263">
        <f>IF(P263="사용자항목9", L263, 0)</f>
        <v>0</v>
      </c>
      <c r="AL263">
        <f>IF(P263="사용자항목10", L263, 0)</f>
        <v>0</v>
      </c>
      <c r="AM263">
        <f>IF(P263="사용자항목11", L263, 0)</f>
        <v>0</v>
      </c>
      <c r="AN263">
        <f>IF(P263="사용자항목12", L263, 0)</f>
        <v>0</v>
      </c>
      <c r="AO263">
        <f>IF(P263="사용자항목13", L263, 0)</f>
        <v>0</v>
      </c>
      <c r="AP263">
        <f>IF(P263="사용자항목14", L263, 0)</f>
        <v>0</v>
      </c>
      <c r="AQ263">
        <f>IF(P263="사용자항목15", L263, 0)</f>
        <v>0</v>
      </c>
      <c r="AR263">
        <f>IF(P263="사용자항목16", L263, 0)</f>
        <v>0</v>
      </c>
      <c r="AS263">
        <f>IF(P263="사용자항목17", L263, 0)</f>
        <v>0</v>
      </c>
      <c r="AT263">
        <f>IF(P263="사용자항목18", L263, 0)</f>
        <v>0</v>
      </c>
      <c r="AU263">
        <f>IF(P263="사용자항목19", L263, 0)</f>
        <v>0</v>
      </c>
      <c r="AY263" s="1" t="s">
        <v>251</v>
      </c>
    </row>
    <row r="264" spans="1:51" ht="23.1" customHeight="1" x14ac:dyDescent="0.3">
      <c r="A264" s="6" t="s">
        <v>253</v>
      </c>
      <c r="B264" s="6" t="s">
        <v>254</v>
      </c>
      <c r="C264" s="8" t="s">
        <v>93</v>
      </c>
      <c r="D264" s="15">
        <v>21.68</v>
      </c>
      <c r="E264" s="15"/>
      <c r="F264" s="15">
        <f>ROUNDDOWN(D264*E264, 0)</f>
        <v>0</v>
      </c>
      <c r="G264" s="15"/>
      <c r="H264" s="15">
        <f>ROUNDDOWN(D264*G264, 0)</f>
        <v>0</v>
      </c>
      <c r="I264" s="15"/>
      <c r="J264" s="15">
        <f>ROUNDDOWN(D264*I264, 0)</f>
        <v>0</v>
      </c>
      <c r="K264" s="15">
        <f t="shared" si="225"/>
        <v>0</v>
      </c>
      <c r="L264" s="15">
        <f t="shared" si="225"/>
        <v>0</v>
      </c>
      <c r="M264" s="17" t="s">
        <v>252</v>
      </c>
      <c r="O264" t="str">
        <f>""</f>
        <v/>
      </c>
      <c r="P264" s="1" t="s">
        <v>76</v>
      </c>
      <c r="Q264">
        <v>1</v>
      </c>
      <c r="R264">
        <f>IF(P264="기계경비", J264, 0)</f>
        <v>0</v>
      </c>
      <c r="S264">
        <f>IF(P264="운반비", L264, 0)</f>
        <v>0</v>
      </c>
      <c r="T264">
        <f>IF(P264="작업부산물", F264, 0)</f>
        <v>0</v>
      </c>
      <c r="U264">
        <f>IF(P264="관급", F264, 0)</f>
        <v>0</v>
      </c>
      <c r="V264">
        <f>IF(P264="외주비", J264, 0)</f>
        <v>0</v>
      </c>
      <c r="W264">
        <f>IF(P264="장비비", J264, 0)</f>
        <v>0</v>
      </c>
      <c r="X264">
        <f>IF(P264="폐기물처리비", L264, 0)</f>
        <v>0</v>
      </c>
      <c r="Y264">
        <f>IF(P264="가설비", J264, 0)</f>
        <v>0</v>
      </c>
      <c r="Z264">
        <f>IF(P264="잡비제외분", F264, 0)</f>
        <v>0</v>
      </c>
      <c r="AA264">
        <f>IF(P264="사급자재대", L264, 0)</f>
        <v>0</v>
      </c>
      <c r="AB264">
        <f>IF(P264="관급자재대", L264, 0)</f>
        <v>0</v>
      </c>
      <c r="AC264">
        <f>IF(P264="관급자 관급 자재대", L264, 0)</f>
        <v>0</v>
      </c>
      <c r="AD264">
        <f>IF(P264="사용자항목2", L264, 0)</f>
        <v>0</v>
      </c>
      <c r="AE264">
        <f>IF(P264="안전관리비", L264, 0)</f>
        <v>0</v>
      </c>
      <c r="AF264">
        <f>IF(P264="품질관리비", L264, 0)</f>
        <v>0</v>
      </c>
      <c r="AG264">
        <f>IF(P264="작업부산물(철거해체)", L264, 0)</f>
        <v>0</v>
      </c>
      <c r="AH264">
        <f>IF(P264="사용자항목6", L264, 0)</f>
        <v>0</v>
      </c>
      <c r="AI264">
        <f>IF(P264="사용자항목7", L264, 0)</f>
        <v>0</v>
      </c>
      <c r="AJ264">
        <f>IF(P264="사용자항목8", L264, 0)</f>
        <v>0</v>
      </c>
      <c r="AK264">
        <f>IF(P264="사용자항목9", L264, 0)</f>
        <v>0</v>
      </c>
      <c r="AL264">
        <f>IF(P264="사용자항목10", L264, 0)</f>
        <v>0</v>
      </c>
      <c r="AM264">
        <f>IF(P264="사용자항목11", L264, 0)</f>
        <v>0</v>
      </c>
      <c r="AN264">
        <f>IF(P264="사용자항목12", L264, 0)</f>
        <v>0</v>
      </c>
      <c r="AO264">
        <f>IF(P264="사용자항목13", L264, 0)</f>
        <v>0</v>
      </c>
      <c r="AP264">
        <f>IF(P264="사용자항목14", L264, 0)</f>
        <v>0</v>
      </c>
      <c r="AQ264">
        <f>IF(P264="사용자항목15", L264, 0)</f>
        <v>0</v>
      </c>
      <c r="AR264">
        <f>IF(P264="사용자항목16", L264, 0)</f>
        <v>0</v>
      </c>
      <c r="AS264">
        <f>IF(P264="사용자항목17", L264, 0)</f>
        <v>0</v>
      </c>
      <c r="AT264">
        <f>IF(P264="사용자항목18", L264, 0)</f>
        <v>0</v>
      </c>
      <c r="AU264">
        <f>IF(P264="사용자항목19", L264, 0)</f>
        <v>0</v>
      </c>
    </row>
    <row r="265" spans="1:51" ht="23.1" customHeight="1" x14ac:dyDescent="0.3">
      <c r="A265" s="7"/>
      <c r="B265" s="7"/>
      <c r="C265" s="14"/>
      <c r="D265" s="15"/>
      <c r="E265" s="15"/>
      <c r="F265" s="15"/>
      <c r="G265" s="15"/>
      <c r="H265" s="15"/>
      <c r="I265" s="15"/>
      <c r="J265" s="15"/>
      <c r="K265" s="15"/>
      <c r="L265" s="15"/>
      <c r="M265" s="9"/>
    </row>
    <row r="266" spans="1:51" ht="23.1" customHeight="1" x14ac:dyDescent="0.3">
      <c r="A266" s="7"/>
      <c r="B266" s="7"/>
      <c r="C266" s="14"/>
      <c r="D266" s="15"/>
      <c r="E266" s="15"/>
      <c r="F266" s="15"/>
      <c r="G266" s="15"/>
      <c r="H266" s="15"/>
      <c r="I266" s="15"/>
      <c r="J266" s="15"/>
      <c r="K266" s="15"/>
      <c r="L266" s="15"/>
      <c r="M266" s="9"/>
    </row>
    <row r="267" spans="1:51" ht="23.1" customHeight="1" x14ac:dyDescent="0.3">
      <c r="A267" s="7"/>
      <c r="B267" s="7"/>
      <c r="C267" s="14"/>
      <c r="D267" s="15"/>
      <c r="E267" s="15"/>
      <c r="F267" s="15"/>
      <c r="G267" s="15"/>
      <c r="H267" s="15"/>
      <c r="I267" s="15"/>
      <c r="J267" s="15"/>
      <c r="K267" s="15"/>
      <c r="L267" s="15"/>
      <c r="M267" s="9"/>
    </row>
    <row r="268" spans="1:51" ht="23.1" customHeight="1" x14ac:dyDescent="0.3">
      <c r="A268" s="7"/>
      <c r="B268" s="7"/>
      <c r="C268" s="14"/>
      <c r="D268" s="15"/>
      <c r="E268" s="15"/>
      <c r="F268" s="15"/>
      <c r="G268" s="15"/>
      <c r="H268" s="15"/>
      <c r="I268" s="15"/>
      <c r="J268" s="15"/>
      <c r="K268" s="15"/>
      <c r="L268" s="15"/>
      <c r="M268" s="9"/>
    </row>
    <row r="269" spans="1:51" ht="23.1" customHeight="1" x14ac:dyDescent="0.3">
      <c r="A269" s="7"/>
      <c r="B269" s="7"/>
      <c r="C269" s="14"/>
      <c r="D269" s="15"/>
      <c r="E269" s="15"/>
      <c r="F269" s="15"/>
      <c r="G269" s="15"/>
      <c r="H269" s="15"/>
      <c r="I269" s="15"/>
      <c r="J269" s="15"/>
      <c r="K269" s="15"/>
      <c r="L269" s="15"/>
      <c r="M269" s="9"/>
    </row>
    <row r="270" spans="1:51" ht="23.1" customHeight="1" x14ac:dyDescent="0.3">
      <c r="A270" s="7"/>
      <c r="B270" s="7"/>
      <c r="C270" s="14"/>
      <c r="D270" s="15"/>
      <c r="E270" s="15"/>
      <c r="F270" s="15"/>
      <c r="G270" s="15"/>
      <c r="H270" s="15"/>
      <c r="I270" s="15"/>
      <c r="J270" s="15"/>
      <c r="K270" s="15"/>
      <c r="L270" s="15"/>
      <c r="M270" s="9"/>
    </row>
    <row r="271" spans="1:51" ht="23.1" customHeight="1" x14ac:dyDescent="0.3">
      <c r="A271" s="7"/>
      <c r="B271" s="7"/>
      <c r="C271" s="14"/>
      <c r="D271" s="15"/>
      <c r="E271" s="15"/>
      <c r="F271" s="15"/>
      <c r="G271" s="15"/>
      <c r="H271" s="15"/>
      <c r="I271" s="15"/>
      <c r="J271" s="15"/>
      <c r="K271" s="15"/>
      <c r="L271" s="15"/>
      <c r="M271" s="9"/>
    </row>
    <row r="272" spans="1:51" ht="23.1" customHeight="1" x14ac:dyDescent="0.3">
      <c r="A272" s="7"/>
      <c r="B272" s="7"/>
      <c r="C272" s="14"/>
      <c r="D272" s="15"/>
      <c r="E272" s="15"/>
      <c r="F272" s="15"/>
      <c r="G272" s="15"/>
      <c r="H272" s="15"/>
      <c r="I272" s="15"/>
      <c r="J272" s="15"/>
      <c r="K272" s="15"/>
      <c r="L272" s="15"/>
      <c r="M272" s="9"/>
    </row>
    <row r="273" spans="1:51" ht="23.1" customHeight="1" x14ac:dyDescent="0.3">
      <c r="A273" s="7"/>
      <c r="B273" s="7"/>
      <c r="C273" s="14"/>
      <c r="D273" s="15"/>
      <c r="E273" s="15"/>
      <c r="F273" s="15"/>
      <c r="G273" s="15"/>
      <c r="H273" s="15"/>
      <c r="I273" s="15"/>
      <c r="J273" s="15"/>
      <c r="K273" s="15"/>
      <c r="L273" s="15"/>
      <c r="M273" s="9"/>
    </row>
    <row r="274" spans="1:51" ht="23.1" customHeight="1" x14ac:dyDescent="0.3">
      <c r="A274" s="7"/>
      <c r="B274" s="7"/>
      <c r="C274" s="14"/>
      <c r="D274" s="15"/>
      <c r="E274" s="15"/>
      <c r="F274" s="15"/>
      <c r="G274" s="15"/>
      <c r="H274" s="15"/>
      <c r="I274" s="15"/>
      <c r="J274" s="15"/>
      <c r="K274" s="15"/>
      <c r="L274" s="15"/>
      <c r="M274" s="9"/>
    </row>
    <row r="275" spans="1:51" ht="23.1" customHeight="1" x14ac:dyDescent="0.3">
      <c r="A275" s="7"/>
      <c r="B275" s="7"/>
      <c r="C275" s="14"/>
      <c r="D275" s="15"/>
      <c r="E275" s="15"/>
      <c r="F275" s="15"/>
      <c r="G275" s="15"/>
      <c r="H275" s="15"/>
      <c r="I275" s="15"/>
      <c r="J275" s="15"/>
      <c r="K275" s="15"/>
      <c r="L275" s="15"/>
      <c r="M275" s="9"/>
    </row>
    <row r="276" spans="1:51" ht="23.1" customHeight="1" x14ac:dyDescent="0.3">
      <c r="A276" s="10" t="s">
        <v>78</v>
      </c>
      <c r="B276" s="11"/>
      <c r="C276" s="12"/>
      <c r="D276" s="16"/>
      <c r="E276" s="16"/>
      <c r="F276" s="16">
        <f>ROUNDDOWN(SUMIF(Q262:Q275, "1", F262:F275), 0)</f>
        <v>0</v>
      </c>
      <c r="G276" s="16"/>
      <c r="H276" s="16">
        <f>ROUNDDOWN(SUMIF(Q262:Q275, "1", H262:H275), 0)</f>
        <v>0</v>
      </c>
      <c r="I276" s="16"/>
      <c r="J276" s="16">
        <f>ROUNDDOWN(SUMIF(Q262:Q275, "1", J262:J275), 0)</f>
        <v>0</v>
      </c>
      <c r="K276" s="16"/>
      <c r="L276" s="16">
        <f>F276+H276+J276</f>
        <v>0</v>
      </c>
      <c r="M276" s="13"/>
      <c r="R276">
        <f t="shared" ref="R276:AY276" si="226">ROUNDDOWN(SUM(R262:R264), 0)</f>
        <v>0</v>
      </c>
      <c r="S276">
        <f t="shared" si="226"/>
        <v>0</v>
      </c>
      <c r="T276">
        <f t="shared" si="226"/>
        <v>0</v>
      </c>
      <c r="U276">
        <f t="shared" si="226"/>
        <v>0</v>
      </c>
      <c r="V276">
        <f t="shared" si="226"/>
        <v>0</v>
      </c>
      <c r="W276">
        <f t="shared" si="226"/>
        <v>0</v>
      </c>
      <c r="X276">
        <f t="shared" si="226"/>
        <v>0</v>
      </c>
      <c r="Y276">
        <f t="shared" si="226"/>
        <v>0</v>
      </c>
      <c r="Z276">
        <f t="shared" si="226"/>
        <v>0</v>
      </c>
      <c r="AA276">
        <f t="shared" si="226"/>
        <v>0</v>
      </c>
      <c r="AB276">
        <f t="shared" si="226"/>
        <v>0</v>
      </c>
      <c r="AC276">
        <f t="shared" si="226"/>
        <v>0</v>
      </c>
      <c r="AD276">
        <f t="shared" si="226"/>
        <v>0</v>
      </c>
      <c r="AE276">
        <f t="shared" si="226"/>
        <v>0</v>
      </c>
      <c r="AF276">
        <f t="shared" si="226"/>
        <v>0</v>
      </c>
      <c r="AG276">
        <f t="shared" si="226"/>
        <v>0</v>
      </c>
      <c r="AH276">
        <f t="shared" si="226"/>
        <v>0</v>
      </c>
      <c r="AI276">
        <f t="shared" si="226"/>
        <v>0</v>
      </c>
      <c r="AJ276">
        <f t="shared" si="226"/>
        <v>0</v>
      </c>
      <c r="AK276">
        <f t="shared" si="226"/>
        <v>0</v>
      </c>
      <c r="AL276">
        <f t="shared" si="226"/>
        <v>0</v>
      </c>
      <c r="AM276">
        <f t="shared" si="226"/>
        <v>0</v>
      </c>
      <c r="AN276">
        <f t="shared" si="226"/>
        <v>0</v>
      </c>
      <c r="AO276">
        <f t="shared" si="226"/>
        <v>0</v>
      </c>
      <c r="AP276">
        <f t="shared" si="226"/>
        <v>0</v>
      </c>
      <c r="AQ276">
        <f t="shared" si="226"/>
        <v>0</v>
      </c>
      <c r="AR276">
        <f t="shared" si="226"/>
        <v>0</v>
      </c>
      <c r="AS276">
        <f t="shared" si="226"/>
        <v>0</v>
      </c>
      <c r="AT276">
        <f t="shared" si="226"/>
        <v>0</v>
      </c>
      <c r="AU276">
        <f t="shared" si="226"/>
        <v>0</v>
      </c>
      <c r="AV276">
        <f t="shared" si="226"/>
        <v>0</v>
      </c>
      <c r="AW276">
        <f t="shared" si="226"/>
        <v>0</v>
      </c>
      <c r="AX276">
        <f t="shared" si="226"/>
        <v>0</v>
      </c>
      <c r="AY276">
        <f t="shared" si="226"/>
        <v>0</v>
      </c>
    </row>
    <row r="277" spans="1:51" ht="23.1" customHeight="1" x14ac:dyDescent="0.3">
      <c r="A277" s="53" t="s">
        <v>347</v>
      </c>
      <c r="B277" s="54"/>
      <c r="C277" s="54"/>
      <c r="D277" s="55"/>
      <c r="E277" s="55"/>
      <c r="F277" s="55"/>
      <c r="G277" s="55"/>
      <c r="H277" s="55"/>
      <c r="I277" s="55"/>
      <c r="J277" s="55"/>
      <c r="K277" s="55"/>
      <c r="L277" s="55"/>
      <c r="M277" s="54"/>
    </row>
    <row r="278" spans="1:51" ht="23.1" customHeight="1" x14ac:dyDescent="0.3">
      <c r="A278" s="6" t="s">
        <v>256</v>
      </c>
      <c r="B278" s="6" t="s">
        <v>257</v>
      </c>
      <c r="C278" s="8" t="s">
        <v>31</v>
      </c>
      <c r="D278" s="15">
        <v>34.08</v>
      </c>
      <c r="E278" s="15"/>
      <c r="F278" s="15">
        <f>ROUNDDOWN(D278*E278, 0)</f>
        <v>0</v>
      </c>
      <c r="G278" s="15"/>
      <c r="H278" s="15">
        <f>ROUNDDOWN(D278*G278, 0)</f>
        <v>0</v>
      </c>
      <c r="I278" s="15"/>
      <c r="J278" s="15">
        <f>ROUNDDOWN(D278*I278, 0)</f>
        <v>0</v>
      </c>
      <c r="K278" s="15">
        <f>E278+G278+I278</f>
        <v>0</v>
      </c>
      <c r="L278" s="15">
        <f>F278+H278+J278</f>
        <v>0</v>
      </c>
      <c r="M278" s="17" t="s">
        <v>255</v>
      </c>
      <c r="O278" t="str">
        <f>""</f>
        <v/>
      </c>
      <c r="P278" s="1" t="s">
        <v>76</v>
      </c>
      <c r="Q278">
        <v>1</v>
      </c>
      <c r="R278">
        <f>IF(P278="기계경비", J278, 0)</f>
        <v>0</v>
      </c>
      <c r="S278">
        <f>IF(P278="운반비", L278, 0)</f>
        <v>0</v>
      </c>
      <c r="T278">
        <f>IF(P278="작업부산물", F278, 0)</f>
        <v>0</v>
      </c>
      <c r="U278">
        <f>IF(P278="관급", F278, 0)</f>
        <v>0</v>
      </c>
      <c r="V278">
        <f>IF(P278="외주비", J278, 0)</f>
        <v>0</v>
      </c>
      <c r="W278">
        <f>IF(P278="장비비", J278, 0)</f>
        <v>0</v>
      </c>
      <c r="X278">
        <f>IF(P278="폐기물처리비", L278, 0)</f>
        <v>0</v>
      </c>
      <c r="Y278">
        <f>IF(P278="가설비", J278, 0)</f>
        <v>0</v>
      </c>
      <c r="Z278">
        <f>IF(P278="잡비제외분", F278, 0)</f>
        <v>0</v>
      </c>
      <c r="AA278">
        <f>IF(P278="사급자재대", L278, 0)</f>
        <v>0</v>
      </c>
      <c r="AB278">
        <f>IF(P278="관급자재대", L278, 0)</f>
        <v>0</v>
      </c>
      <c r="AC278">
        <f>IF(P278="관급자 관급 자재대", L278, 0)</f>
        <v>0</v>
      </c>
      <c r="AD278">
        <f>IF(P278="사용자항목2", L278, 0)</f>
        <v>0</v>
      </c>
      <c r="AE278">
        <f>IF(P278="안전관리비", L278, 0)</f>
        <v>0</v>
      </c>
      <c r="AF278">
        <f>IF(P278="품질관리비", L278, 0)</f>
        <v>0</v>
      </c>
      <c r="AG278">
        <f>IF(P278="작업부산물(철거해체)", L278, 0)</f>
        <v>0</v>
      </c>
      <c r="AH278">
        <f>IF(P278="사용자항목6", L278, 0)</f>
        <v>0</v>
      </c>
      <c r="AI278">
        <f>IF(P278="사용자항목7", L278, 0)</f>
        <v>0</v>
      </c>
      <c r="AJ278">
        <f>IF(P278="사용자항목8", L278, 0)</f>
        <v>0</v>
      </c>
      <c r="AK278">
        <f>IF(P278="사용자항목9", L278, 0)</f>
        <v>0</v>
      </c>
      <c r="AL278">
        <f>IF(P278="사용자항목10", L278, 0)</f>
        <v>0</v>
      </c>
      <c r="AM278">
        <f>IF(P278="사용자항목11", L278, 0)</f>
        <v>0</v>
      </c>
      <c r="AN278">
        <f>IF(P278="사용자항목12", L278, 0)</f>
        <v>0</v>
      </c>
      <c r="AO278">
        <f>IF(P278="사용자항목13", L278, 0)</f>
        <v>0</v>
      </c>
      <c r="AP278">
        <f>IF(P278="사용자항목14", L278, 0)</f>
        <v>0</v>
      </c>
      <c r="AQ278">
        <f>IF(P278="사용자항목15", L278, 0)</f>
        <v>0</v>
      </c>
      <c r="AR278">
        <f>IF(P278="사용자항목16", L278, 0)</f>
        <v>0</v>
      </c>
      <c r="AS278">
        <f>IF(P278="사용자항목17", L278, 0)</f>
        <v>0</v>
      </c>
      <c r="AT278">
        <f>IF(P278="사용자항목18", L278, 0)</f>
        <v>0</v>
      </c>
      <c r="AU278">
        <f>IF(P278="사용자항목19", L278, 0)</f>
        <v>0</v>
      </c>
    </row>
    <row r="279" spans="1:51" ht="23.1" customHeight="1" x14ac:dyDescent="0.3">
      <c r="A279" s="6" t="s">
        <v>348</v>
      </c>
      <c r="B279" s="6" t="s">
        <v>259</v>
      </c>
      <c r="C279" s="8" t="s">
        <v>31</v>
      </c>
      <c r="D279" s="15">
        <v>34.08</v>
      </c>
      <c r="E279" s="15"/>
      <c r="F279" s="15">
        <f>ROUNDDOWN(D279*E279, 0)</f>
        <v>0</v>
      </c>
      <c r="G279" s="15"/>
      <c r="H279" s="15">
        <f>ROUNDDOWN(D279*G279, 0)</f>
        <v>0</v>
      </c>
      <c r="I279" s="15"/>
      <c r="J279" s="15">
        <f>ROUNDDOWN(D279*I279, 0)</f>
        <v>0</v>
      </c>
      <c r="K279" s="15">
        <f>E279+G279+I279</f>
        <v>0</v>
      </c>
      <c r="L279" s="15">
        <f>F279+H279+J279</f>
        <v>0</v>
      </c>
      <c r="M279" s="17" t="s">
        <v>258</v>
      </c>
      <c r="O279" t="str">
        <f>""</f>
        <v/>
      </c>
      <c r="P279" s="1" t="s">
        <v>76</v>
      </c>
      <c r="Q279">
        <v>1</v>
      </c>
      <c r="R279">
        <f>IF(P279="기계경비", J279, 0)</f>
        <v>0</v>
      </c>
      <c r="S279">
        <f>IF(P279="운반비", L279, 0)</f>
        <v>0</v>
      </c>
      <c r="T279">
        <f>IF(P279="작업부산물", F279, 0)</f>
        <v>0</v>
      </c>
      <c r="U279">
        <f>IF(P279="관급", F279, 0)</f>
        <v>0</v>
      </c>
      <c r="V279">
        <f>IF(P279="외주비", J279, 0)</f>
        <v>0</v>
      </c>
      <c r="W279">
        <f>IF(P279="장비비", J279, 0)</f>
        <v>0</v>
      </c>
      <c r="X279">
        <f>IF(P279="폐기물처리비", L279, 0)</f>
        <v>0</v>
      </c>
      <c r="Y279">
        <f>IF(P279="가설비", J279, 0)</f>
        <v>0</v>
      </c>
      <c r="Z279">
        <f>IF(P279="잡비제외분", F279, 0)</f>
        <v>0</v>
      </c>
      <c r="AA279">
        <f>IF(P279="사급자재대", L279, 0)</f>
        <v>0</v>
      </c>
      <c r="AB279">
        <f>IF(P279="관급자재대", L279, 0)</f>
        <v>0</v>
      </c>
      <c r="AC279">
        <f>IF(P279="관급자 관급 자재대", L279, 0)</f>
        <v>0</v>
      </c>
      <c r="AD279">
        <f>IF(P279="사용자항목2", L279, 0)</f>
        <v>0</v>
      </c>
      <c r="AE279">
        <f>IF(P279="안전관리비", L279, 0)</f>
        <v>0</v>
      </c>
      <c r="AF279">
        <f>IF(P279="품질관리비", L279, 0)</f>
        <v>0</v>
      </c>
      <c r="AG279">
        <f>IF(P279="작업부산물(철거해체)", L279, 0)</f>
        <v>0</v>
      </c>
      <c r="AH279">
        <f>IF(P279="사용자항목6", L279, 0)</f>
        <v>0</v>
      </c>
      <c r="AI279">
        <f>IF(P279="사용자항목7", L279, 0)</f>
        <v>0</v>
      </c>
      <c r="AJ279">
        <f>IF(P279="사용자항목8", L279, 0)</f>
        <v>0</v>
      </c>
      <c r="AK279">
        <f>IF(P279="사용자항목9", L279, 0)</f>
        <v>0</v>
      </c>
      <c r="AL279">
        <f>IF(P279="사용자항목10", L279, 0)</f>
        <v>0</v>
      </c>
      <c r="AM279">
        <f>IF(P279="사용자항목11", L279, 0)</f>
        <v>0</v>
      </c>
      <c r="AN279">
        <f>IF(P279="사용자항목12", L279, 0)</f>
        <v>0</v>
      </c>
      <c r="AO279">
        <f>IF(P279="사용자항목13", L279, 0)</f>
        <v>0</v>
      </c>
      <c r="AP279">
        <f>IF(P279="사용자항목14", L279, 0)</f>
        <v>0</v>
      </c>
      <c r="AQ279">
        <f>IF(P279="사용자항목15", L279, 0)</f>
        <v>0</v>
      </c>
      <c r="AR279">
        <f>IF(P279="사용자항목16", L279, 0)</f>
        <v>0</v>
      </c>
      <c r="AS279">
        <f>IF(P279="사용자항목17", L279, 0)</f>
        <v>0</v>
      </c>
      <c r="AT279">
        <f>IF(P279="사용자항목18", L279, 0)</f>
        <v>0</v>
      </c>
      <c r="AU279">
        <f>IF(P279="사용자항목19", L279, 0)</f>
        <v>0</v>
      </c>
    </row>
    <row r="280" spans="1:51" ht="23.1" customHeight="1" x14ac:dyDescent="0.3">
      <c r="A280" s="7"/>
      <c r="B280" s="7"/>
      <c r="C280" s="14"/>
      <c r="D280" s="15"/>
      <c r="E280" s="15"/>
      <c r="F280" s="15"/>
      <c r="G280" s="15"/>
      <c r="H280" s="15"/>
      <c r="I280" s="15"/>
      <c r="J280" s="15"/>
      <c r="K280" s="15"/>
      <c r="L280" s="15"/>
      <c r="M280" s="9"/>
    </row>
    <row r="281" spans="1:51" ht="23.1" customHeight="1" x14ac:dyDescent="0.3">
      <c r="A281" s="7"/>
      <c r="B281" s="7"/>
      <c r="C281" s="14"/>
      <c r="D281" s="15"/>
      <c r="E281" s="15"/>
      <c r="F281" s="15"/>
      <c r="G281" s="15"/>
      <c r="H281" s="15"/>
      <c r="I281" s="15"/>
      <c r="J281" s="15"/>
      <c r="K281" s="15"/>
      <c r="L281" s="15"/>
      <c r="M281" s="9"/>
    </row>
    <row r="282" spans="1:51" ht="23.1" customHeight="1" x14ac:dyDescent="0.3">
      <c r="A282" s="7"/>
      <c r="B282" s="7"/>
      <c r="C282" s="14"/>
      <c r="D282" s="15"/>
      <c r="E282" s="15"/>
      <c r="F282" s="15"/>
      <c r="G282" s="15"/>
      <c r="H282" s="15"/>
      <c r="I282" s="15"/>
      <c r="J282" s="15"/>
      <c r="K282" s="15"/>
      <c r="L282" s="15"/>
      <c r="M282" s="9"/>
    </row>
    <row r="283" spans="1:51" ht="23.1" customHeight="1" x14ac:dyDescent="0.3">
      <c r="A283" s="7"/>
      <c r="B283" s="7"/>
      <c r="C283" s="14"/>
      <c r="D283" s="15"/>
      <c r="E283" s="15"/>
      <c r="F283" s="15"/>
      <c r="G283" s="15"/>
      <c r="H283" s="15"/>
      <c r="I283" s="15"/>
      <c r="J283" s="15"/>
      <c r="K283" s="15"/>
      <c r="L283" s="15"/>
      <c r="M283" s="9"/>
    </row>
    <row r="284" spans="1:51" ht="23.1" customHeight="1" x14ac:dyDescent="0.3">
      <c r="A284" s="7"/>
      <c r="B284" s="7"/>
      <c r="C284" s="14"/>
      <c r="D284" s="15"/>
      <c r="E284" s="15"/>
      <c r="F284" s="15"/>
      <c r="G284" s="15"/>
      <c r="H284" s="15"/>
      <c r="I284" s="15"/>
      <c r="J284" s="15"/>
      <c r="K284" s="15"/>
      <c r="L284" s="15"/>
      <c r="M284" s="9"/>
    </row>
    <row r="285" spans="1:51" ht="23.1" customHeight="1" x14ac:dyDescent="0.3">
      <c r="A285" s="7"/>
      <c r="B285" s="7"/>
      <c r="C285" s="14"/>
      <c r="D285" s="15"/>
      <c r="E285" s="15"/>
      <c r="F285" s="15"/>
      <c r="G285" s="15"/>
      <c r="H285" s="15"/>
      <c r="I285" s="15"/>
      <c r="J285" s="15"/>
      <c r="K285" s="15"/>
      <c r="L285" s="15"/>
      <c r="M285" s="9"/>
    </row>
    <row r="286" spans="1:51" ht="23.1" customHeight="1" x14ac:dyDescent="0.3">
      <c r="A286" s="7"/>
      <c r="B286" s="7"/>
      <c r="C286" s="14"/>
      <c r="D286" s="15"/>
      <c r="E286" s="15"/>
      <c r="F286" s="15"/>
      <c r="G286" s="15"/>
      <c r="H286" s="15"/>
      <c r="I286" s="15"/>
      <c r="J286" s="15"/>
      <c r="K286" s="15"/>
      <c r="L286" s="15"/>
      <c r="M286" s="9"/>
    </row>
    <row r="287" spans="1:51" ht="23.1" customHeight="1" x14ac:dyDescent="0.3">
      <c r="A287" s="7"/>
      <c r="B287" s="7"/>
      <c r="C287" s="14"/>
      <c r="D287" s="15"/>
      <c r="E287" s="15"/>
      <c r="F287" s="15"/>
      <c r="G287" s="15"/>
      <c r="H287" s="15"/>
      <c r="I287" s="15"/>
      <c r="J287" s="15"/>
      <c r="K287" s="15"/>
      <c r="L287" s="15"/>
      <c r="M287" s="9"/>
    </row>
    <row r="288" spans="1:51" ht="23.1" customHeight="1" x14ac:dyDescent="0.3">
      <c r="A288" s="7"/>
      <c r="B288" s="7"/>
      <c r="C288" s="14"/>
      <c r="D288" s="15"/>
      <c r="E288" s="15"/>
      <c r="F288" s="15"/>
      <c r="G288" s="15"/>
      <c r="H288" s="15"/>
      <c r="I288" s="15"/>
      <c r="J288" s="15"/>
      <c r="K288" s="15"/>
      <c r="L288" s="15"/>
      <c r="M288" s="9"/>
    </row>
    <row r="289" spans="1:51" ht="23.1" customHeight="1" x14ac:dyDescent="0.3">
      <c r="A289" s="7"/>
      <c r="B289" s="7"/>
      <c r="C289" s="14"/>
      <c r="D289" s="15"/>
      <c r="E289" s="15"/>
      <c r="F289" s="15"/>
      <c r="G289" s="15"/>
      <c r="H289" s="15"/>
      <c r="I289" s="15"/>
      <c r="J289" s="15"/>
      <c r="K289" s="15"/>
      <c r="L289" s="15"/>
      <c r="M289" s="9"/>
    </row>
    <row r="290" spans="1:51" ht="23.1" customHeight="1" x14ac:dyDescent="0.3">
      <c r="A290" s="7"/>
      <c r="B290" s="7"/>
      <c r="C290" s="14"/>
      <c r="D290" s="15"/>
      <c r="E290" s="15"/>
      <c r="F290" s="15"/>
      <c r="G290" s="15"/>
      <c r="H290" s="15"/>
      <c r="I290" s="15"/>
      <c r="J290" s="15"/>
      <c r="K290" s="15"/>
      <c r="L290" s="15"/>
      <c r="M290" s="9"/>
    </row>
    <row r="291" spans="1:51" ht="23.1" customHeight="1" x14ac:dyDescent="0.3">
      <c r="A291" s="7"/>
      <c r="B291" s="7"/>
      <c r="C291" s="14"/>
      <c r="D291" s="15"/>
      <c r="E291" s="15"/>
      <c r="F291" s="15"/>
      <c r="G291" s="15"/>
      <c r="H291" s="15"/>
      <c r="I291" s="15"/>
      <c r="J291" s="15"/>
      <c r="K291" s="15"/>
      <c r="L291" s="15"/>
      <c r="M291" s="9"/>
    </row>
    <row r="292" spans="1:51" ht="23.1" customHeight="1" x14ac:dyDescent="0.3">
      <c r="A292" s="10" t="s">
        <v>78</v>
      </c>
      <c r="B292" s="11"/>
      <c r="C292" s="12"/>
      <c r="D292" s="16"/>
      <c r="E292" s="16"/>
      <c r="F292" s="16">
        <f>ROUNDDOWN(SUMIF(Q278:Q291, "1", F278:F291), 0)</f>
        <v>0</v>
      </c>
      <c r="G292" s="16"/>
      <c r="H292" s="16">
        <f>ROUNDDOWN(SUMIF(Q278:Q291, "1", H278:H291), 0)</f>
        <v>0</v>
      </c>
      <c r="I292" s="16"/>
      <c r="J292" s="16">
        <f>ROUNDDOWN(SUMIF(Q278:Q291, "1", J278:J291), 0)</f>
        <v>0</v>
      </c>
      <c r="K292" s="16"/>
      <c r="L292" s="16">
        <f>F292+H292+J292</f>
        <v>0</v>
      </c>
      <c r="M292" s="13"/>
      <c r="R292">
        <f t="shared" ref="R292:AY292" si="227">ROUNDDOWN(SUM(R278:R279), 0)</f>
        <v>0</v>
      </c>
      <c r="S292">
        <f t="shared" si="227"/>
        <v>0</v>
      </c>
      <c r="T292">
        <f t="shared" si="227"/>
        <v>0</v>
      </c>
      <c r="U292">
        <f t="shared" si="227"/>
        <v>0</v>
      </c>
      <c r="V292">
        <f t="shared" si="227"/>
        <v>0</v>
      </c>
      <c r="W292">
        <f t="shared" si="227"/>
        <v>0</v>
      </c>
      <c r="X292">
        <f t="shared" si="227"/>
        <v>0</v>
      </c>
      <c r="Y292">
        <f t="shared" si="227"/>
        <v>0</v>
      </c>
      <c r="Z292">
        <f t="shared" si="227"/>
        <v>0</v>
      </c>
      <c r="AA292">
        <f t="shared" si="227"/>
        <v>0</v>
      </c>
      <c r="AB292">
        <f t="shared" si="227"/>
        <v>0</v>
      </c>
      <c r="AC292">
        <f t="shared" si="227"/>
        <v>0</v>
      </c>
      <c r="AD292">
        <f t="shared" si="227"/>
        <v>0</v>
      </c>
      <c r="AE292">
        <f t="shared" si="227"/>
        <v>0</v>
      </c>
      <c r="AF292">
        <f t="shared" si="227"/>
        <v>0</v>
      </c>
      <c r="AG292">
        <f t="shared" si="227"/>
        <v>0</v>
      </c>
      <c r="AH292">
        <f t="shared" si="227"/>
        <v>0</v>
      </c>
      <c r="AI292">
        <f t="shared" si="227"/>
        <v>0</v>
      </c>
      <c r="AJ292">
        <f t="shared" si="227"/>
        <v>0</v>
      </c>
      <c r="AK292">
        <f t="shared" si="227"/>
        <v>0</v>
      </c>
      <c r="AL292">
        <f t="shared" si="227"/>
        <v>0</v>
      </c>
      <c r="AM292">
        <f t="shared" si="227"/>
        <v>0</v>
      </c>
      <c r="AN292">
        <f t="shared" si="227"/>
        <v>0</v>
      </c>
      <c r="AO292">
        <f t="shared" si="227"/>
        <v>0</v>
      </c>
      <c r="AP292">
        <f t="shared" si="227"/>
        <v>0</v>
      </c>
      <c r="AQ292">
        <f t="shared" si="227"/>
        <v>0</v>
      </c>
      <c r="AR292">
        <f t="shared" si="227"/>
        <v>0</v>
      </c>
      <c r="AS292">
        <f t="shared" si="227"/>
        <v>0</v>
      </c>
      <c r="AT292">
        <f t="shared" si="227"/>
        <v>0</v>
      </c>
      <c r="AU292">
        <f t="shared" si="227"/>
        <v>0</v>
      </c>
      <c r="AV292">
        <f t="shared" si="227"/>
        <v>0</v>
      </c>
      <c r="AW292">
        <f t="shared" si="227"/>
        <v>0</v>
      </c>
      <c r="AX292">
        <f t="shared" si="227"/>
        <v>0</v>
      </c>
      <c r="AY292">
        <f t="shared" si="227"/>
        <v>0</v>
      </c>
    </row>
    <row r="293" spans="1:51" ht="23.1" customHeight="1" x14ac:dyDescent="0.3">
      <c r="A293" s="53" t="s">
        <v>349</v>
      </c>
      <c r="B293" s="54"/>
      <c r="C293" s="54"/>
      <c r="D293" s="55"/>
      <c r="E293" s="55"/>
      <c r="F293" s="55"/>
      <c r="G293" s="55"/>
      <c r="H293" s="55"/>
      <c r="I293" s="55"/>
      <c r="J293" s="55"/>
      <c r="K293" s="55"/>
      <c r="L293" s="55"/>
      <c r="M293" s="54"/>
    </row>
    <row r="294" spans="1:51" ht="23.1" customHeight="1" x14ac:dyDescent="0.3">
      <c r="A294" s="6" t="s">
        <v>261</v>
      </c>
      <c r="B294" s="6" t="s">
        <v>262</v>
      </c>
      <c r="C294" s="8" t="s">
        <v>94</v>
      </c>
      <c r="D294" s="15">
        <v>1</v>
      </c>
      <c r="E294" s="15"/>
      <c r="F294" s="15">
        <f t="shared" ref="F294:F305" si="228">ROUNDDOWN(D294*E294, 0)</f>
        <v>0</v>
      </c>
      <c r="G294" s="15"/>
      <c r="H294" s="15">
        <f t="shared" ref="H294:H305" si="229">ROUNDDOWN(D294*G294, 0)</f>
        <v>0</v>
      </c>
      <c r="I294" s="15"/>
      <c r="J294" s="15">
        <f t="shared" ref="J294:J305" si="230">ROUNDDOWN(D294*I294, 0)</f>
        <v>0</v>
      </c>
      <c r="K294" s="15">
        <f t="shared" ref="K294:K305" si="231">E294+G294+I294</f>
        <v>0</v>
      </c>
      <c r="L294" s="15">
        <f t="shared" ref="L294:L305" si="232">F294+H294+J294</f>
        <v>0</v>
      </c>
      <c r="M294" s="17" t="s">
        <v>260</v>
      </c>
      <c r="O294" t="str">
        <f>""</f>
        <v/>
      </c>
      <c r="P294" s="1" t="s">
        <v>76</v>
      </c>
      <c r="Q294">
        <v>1</v>
      </c>
      <c r="R294">
        <f t="shared" ref="R294:R305" si="233">IF(P294="기계경비", J294, 0)</f>
        <v>0</v>
      </c>
      <c r="S294">
        <f t="shared" ref="S294:S305" si="234">IF(P294="운반비", L294, 0)</f>
        <v>0</v>
      </c>
      <c r="T294">
        <f t="shared" ref="T294:T305" si="235">IF(P294="작업부산물", F294, 0)</f>
        <v>0</v>
      </c>
      <c r="U294">
        <f t="shared" ref="U294:U305" si="236">IF(P294="관급", F294, 0)</f>
        <v>0</v>
      </c>
      <c r="V294">
        <f t="shared" ref="V294:V305" si="237">IF(P294="외주비", J294, 0)</f>
        <v>0</v>
      </c>
      <c r="W294">
        <f t="shared" ref="W294:W305" si="238">IF(P294="장비비", J294, 0)</f>
        <v>0</v>
      </c>
      <c r="X294">
        <f t="shared" ref="X294:X305" si="239">IF(P294="폐기물처리비", L294, 0)</f>
        <v>0</v>
      </c>
      <c r="Y294">
        <f t="shared" ref="Y294:Y305" si="240">IF(P294="가설비", J294, 0)</f>
        <v>0</v>
      </c>
      <c r="Z294">
        <f t="shared" ref="Z294:Z305" si="241">IF(P294="잡비제외분", F294, 0)</f>
        <v>0</v>
      </c>
      <c r="AA294">
        <f t="shared" ref="AA294:AA305" si="242">IF(P294="사급자재대", L294, 0)</f>
        <v>0</v>
      </c>
      <c r="AB294">
        <f t="shared" ref="AB294:AB305" si="243">IF(P294="관급자재대", L294, 0)</f>
        <v>0</v>
      </c>
      <c r="AC294">
        <f t="shared" ref="AC294:AC305" si="244">IF(P294="관급자 관급 자재대", L294, 0)</f>
        <v>0</v>
      </c>
      <c r="AD294">
        <f t="shared" ref="AD294:AD305" si="245">IF(P294="사용자항목2", L294, 0)</f>
        <v>0</v>
      </c>
      <c r="AE294">
        <f t="shared" ref="AE294:AE305" si="246">IF(P294="안전관리비", L294, 0)</f>
        <v>0</v>
      </c>
      <c r="AF294">
        <f t="shared" ref="AF294:AF305" si="247">IF(P294="품질관리비", L294, 0)</f>
        <v>0</v>
      </c>
      <c r="AG294">
        <f t="shared" ref="AG294:AG305" si="248">IF(P294="작업부산물(철거해체)", L294, 0)</f>
        <v>0</v>
      </c>
      <c r="AH294">
        <f t="shared" ref="AH294:AH305" si="249">IF(P294="사용자항목6", L294, 0)</f>
        <v>0</v>
      </c>
      <c r="AI294">
        <f t="shared" ref="AI294:AI305" si="250">IF(P294="사용자항목7", L294, 0)</f>
        <v>0</v>
      </c>
      <c r="AJ294">
        <f t="shared" ref="AJ294:AJ305" si="251">IF(P294="사용자항목8", L294, 0)</f>
        <v>0</v>
      </c>
      <c r="AK294">
        <f t="shared" ref="AK294:AK305" si="252">IF(P294="사용자항목9", L294, 0)</f>
        <v>0</v>
      </c>
      <c r="AL294">
        <f t="shared" ref="AL294:AL305" si="253">IF(P294="사용자항목10", L294, 0)</f>
        <v>0</v>
      </c>
      <c r="AM294">
        <f t="shared" ref="AM294:AM305" si="254">IF(P294="사용자항목11", L294, 0)</f>
        <v>0</v>
      </c>
      <c r="AN294">
        <f t="shared" ref="AN294:AN305" si="255">IF(P294="사용자항목12", L294, 0)</f>
        <v>0</v>
      </c>
      <c r="AO294">
        <f t="shared" ref="AO294:AO305" si="256">IF(P294="사용자항목13", L294, 0)</f>
        <v>0</v>
      </c>
      <c r="AP294">
        <f t="shared" ref="AP294:AP305" si="257">IF(P294="사용자항목14", L294, 0)</f>
        <v>0</v>
      </c>
      <c r="AQ294">
        <f t="shared" ref="AQ294:AQ305" si="258">IF(P294="사용자항목15", L294, 0)</f>
        <v>0</v>
      </c>
      <c r="AR294">
        <f t="shared" ref="AR294:AR305" si="259">IF(P294="사용자항목16", L294, 0)</f>
        <v>0</v>
      </c>
      <c r="AS294">
        <f t="shared" ref="AS294:AS305" si="260">IF(P294="사용자항목17", L294, 0)</f>
        <v>0</v>
      </c>
      <c r="AT294">
        <f t="shared" ref="AT294:AT305" si="261">IF(P294="사용자항목18", L294, 0)</f>
        <v>0</v>
      </c>
      <c r="AU294">
        <f t="shared" ref="AU294:AU305" si="262">IF(P294="사용자항목19", L294, 0)</f>
        <v>0</v>
      </c>
    </row>
    <row r="295" spans="1:51" ht="23.1" customHeight="1" x14ac:dyDescent="0.3">
      <c r="A295" s="6" t="s">
        <v>264</v>
      </c>
      <c r="B295" s="6" t="s">
        <v>265</v>
      </c>
      <c r="C295" s="8" t="s">
        <v>94</v>
      </c>
      <c r="D295" s="15">
        <v>1</v>
      </c>
      <c r="E295" s="15"/>
      <c r="F295" s="15">
        <f t="shared" si="228"/>
        <v>0</v>
      </c>
      <c r="G295" s="15"/>
      <c r="H295" s="15">
        <f t="shared" si="229"/>
        <v>0</v>
      </c>
      <c r="I295" s="15"/>
      <c r="J295" s="15">
        <f t="shared" si="230"/>
        <v>0</v>
      </c>
      <c r="K295" s="15">
        <f t="shared" si="231"/>
        <v>0</v>
      </c>
      <c r="L295" s="15">
        <f t="shared" si="232"/>
        <v>0</v>
      </c>
      <c r="M295" s="17" t="s">
        <v>263</v>
      </c>
      <c r="O295" t="str">
        <f>""</f>
        <v/>
      </c>
      <c r="P295" s="1" t="s">
        <v>76</v>
      </c>
      <c r="Q295">
        <v>1</v>
      </c>
      <c r="R295">
        <f t="shared" si="233"/>
        <v>0</v>
      </c>
      <c r="S295">
        <f t="shared" si="234"/>
        <v>0</v>
      </c>
      <c r="T295">
        <f t="shared" si="235"/>
        <v>0</v>
      </c>
      <c r="U295">
        <f t="shared" si="236"/>
        <v>0</v>
      </c>
      <c r="V295">
        <f t="shared" si="237"/>
        <v>0</v>
      </c>
      <c r="W295">
        <f t="shared" si="238"/>
        <v>0</v>
      </c>
      <c r="X295">
        <f t="shared" si="239"/>
        <v>0</v>
      </c>
      <c r="Y295">
        <f t="shared" si="240"/>
        <v>0</v>
      </c>
      <c r="Z295">
        <f t="shared" si="241"/>
        <v>0</v>
      </c>
      <c r="AA295">
        <f t="shared" si="242"/>
        <v>0</v>
      </c>
      <c r="AB295">
        <f t="shared" si="243"/>
        <v>0</v>
      </c>
      <c r="AC295">
        <f t="shared" si="244"/>
        <v>0</v>
      </c>
      <c r="AD295">
        <f t="shared" si="245"/>
        <v>0</v>
      </c>
      <c r="AE295">
        <f t="shared" si="246"/>
        <v>0</v>
      </c>
      <c r="AF295">
        <f t="shared" si="247"/>
        <v>0</v>
      </c>
      <c r="AG295">
        <f t="shared" si="248"/>
        <v>0</v>
      </c>
      <c r="AH295">
        <f t="shared" si="249"/>
        <v>0</v>
      </c>
      <c r="AI295">
        <f t="shared" si="250"/>
        <v>0</v>
      </c>
      <c r="AJ295">
        <f t="shared" si="251"/>
        <v>0</v>
      </c>
      <c r="AK295">
        <f t="shared" si="252"/>
        <v>0</v>
      </c>
      <c r="AL295">
        <f t="shared" si="253"/>
        <v>0</v>
      </c>
      <c r="AM295">
        <f t="shared" si="254"/>
        <v>0</v>
      </c>
      <c r="AN295">
        <f t="shared" si="255"/>
        <v>0</v>
      </c>
      <c r="AO295">
        <f t="shared" si="256"/>
        <v>0</v>
      </c>
      <c r="AP295">
        <f t="shared" si="257"/>
        <v>0</v>
      </c>
      <c r="AQ295">
        <f t="shared" si="258"/>
        <v>0</v>
      </c>
      <c r="AR295">
        <f t="shared" si="259"/>
        <v>0</v>
      </c>
      <c r="AS295">
        <f t="shared" si="260"/>
        <v>0</v>
      </c>
      <c r="AT295">
        <f t="shared" si="261"/>
        <v>0</v>
      </c>
      <c r="AU295">
        <f t="shared" si="262"/>
        <v>0</v>
      </c>
    </row>
    <row r="296" spans="1:51" ht="23.1" customHeight="1" x14ac:dyDescent="0.3">
      <c r="A296" s="6" t="s">
        <v>267</v>
      </c>
      <c r="B296" s="6" t="s">
        <v>268</v>
      </c>
      <c r="C296" s="8" t="s">
        <v>31</v>
      </c>
      <c r="D296" s="15">
        <v>42.55</v>
      </c>
      <c r="E296" s="15"/>
      <c r="F296" s="15">
        <f t="shared" si="228"/>
        <v>0</v>
      </c>
      <c r="G296" s="15"/>
      <c r="H296" s="15">
        <f t="shared" si="229"/>
        <v>0</v>
      </c>
      <c r="I296" s="15"/>
      <c r="J296" s="15">
        <f t="shared" si="230"/>
        <v>0</v>
      </c>
      <c r="K296" s="15">
        <f t="shared" si="231"/>
        <v>0</v>
      </c>
      <c r="L296" s="15">
        <f t="shared" si="232"/>
        <v>0</v>
      </c>
      <c r="M296" s="17" t="s">
        <v>266</v>
      </c>
      <c r="O296" t="str">
        <f>""</f>
        <v/>
      </c>
      <c r="P296" s="1" t="s">
        <v>76</v>
      </c>
      <c r="Q296">
        <v>1</v>
      </c>
      <c r="R296">
        <f t="shared" si="233"/>
        <v>0</v>
      </c>
      <c r="S296">
        <f t="shared" si="234"/>
        <v>0</v>
      </c>
      <c r="T296">
        <f t="shared" si="235"/>
        <v>0</v>
      </c>
      <c r="U296">
        <f t="shared" si="236"/>
        <v>0</v>
      </c>
      <c r="V296">
        <f t="shared" si="237"/>
        <v>0</v>
      </c>
      <c r="W296">
        <f t="shared" si="238"/>
        <v>0</v>
      </c>
      <c r="X296">
        <f t="shared" si="239"/>
        <v>0</v>
      </c>
      <c r="Y296">
        <f t="shared" si="240"/>
        <v>0</v>
      </c>
      <c r="Z296">
        <f t="shared" si="241"/>
        <v>0</v>
      </c>
      <c r="AA296">
        <f t="shared" si="242"/>
        <v>0</v>
      </c>
      <c r="AB296">
        <f t="shared" si="243"/>
        <v>0</v>
      </c>
      <c r="AC296">
        <f t="shared" si="244"/>
        <v>0</v>
      </c>
      <c r="AD296">
        <f t="shared" si="245"/>
        <v>0</v>
      </c>
      <c r="AE296">
        <f t="shared" si="246"/>
        <v>0</v>
      </c>
      <c r="AF296">
        <f t="shared" si="247"/>
        <v>0</v>
      </c>
      <c r="AG296">
        <f t="shared" si="248"/>
        <v>0</v>
      </c>
      <c r="AH296">
        <f t="shared" si="249"/>
        <v>0</v>
      </c>
      <c r="AI296">
        <f t="shared" si="250"/>
        <v>0</v>
      </c>
      <c r="AJ296">
        <f t="shared" si="251"/>
        <v>0</v>
      </c>
      <c r="AK296">
        <f t="shared" si="252"/>
        <v>0</v>
      </c>
      <c r="AL296">
        <f t="shared" si="253"/>
        <v>0</v>
      </c>
      <c r="AM296">
        <f t="shared" si="254"/>
        <v>0</v>
      </c>
      <c r="AN296">
        <f t="shared" si="255"/>
        <v>0</v>
      </c>
      <c r="AO296">
        <f t="shared" si="256"/>
        <v>0</v>
      </c>
      <c r="AP296">
        <f t="shared" si="257"/>
        <v>0</v>
      </c>
      <c r="AQ296">
        <f t="shared" si="258"/>
        <v>0</v>
      </c>
      <c r="AR296">
        <f t="shared" si="259"/>
        <v>0</v>
      </c>
      <c r="AS296">
        <f t="shared" si="260"/>
        <v>0</v>
      </c>
      <c r="AT296">
        <f t="shared" si="261"/>
        <v>0</v>
      </c>
      <c r="AU296">
        <f t="shared" si="262"/>
        <v>0</v>
      </c>
    </row>
    <row r="297" spans="1:51" ht="23.1" customHeight="1" x14ac:dyDescent="0.3">
      <c r="A297" s="6" t="s">
        <v>270</v>
      </c>
      <c r="B297" s="6" t="s">
        <v>268</v>
      </c>
      <c r="C297" s="8" t="s">
        <v>31</v>
      </c>
      <c r="D297" s="15">
        <v>3.1</v>
      </c>
      <c r="E297" s="15"/>
      <c r="F297" s="15">
        <f t="shared" si="228"/>
        <v>0</v>
      </c>
      <c r="G297" s="15"/>
      <c r="H297" s="15">
        <f t="shared" si="229"/>
        <v>0</v>
      </c>
      <c r="I297" s="15"/>
      <c r="J297" s="15">
        <f t="shared" si="230"/>
        <v>0</v>
      </c>
      <c r="K297" s="15">
        <f t="shared" si="231"/>
        <v>0</v>
      </c>
      <c r="L297" s="15">
        <f t="shared" si="232"/>
        <v>0</v>
      </c>
      <c r="M297" s="17" t="s">
        <v>269</v>
      </c>
      <c r="O297" t="str">
        <f>""</f>
        <v/>
      </c>
      <c r="P297" s="1" t="s">
        <v>76</v>
      </c>
      <c r="Q297">
        <v>1</v>
      </c>
      <c r="R297">
        <f t="shared" si="233"/>
        <v>0</v>
      </c>
      <c r="S297">
        <f t="shared" si="234"/>
        <v>0</v>
      </c>
      <c r="T297">
        <f t="shared" si="235"/>
        <v>0</v>
      </c>
      <c r="U297">
        <f t="shared" si="236"/>
        <v>0</v>
      </c>
      <c r="V297">
        <f t="shared" si="237"/>
        <v>0</v>
      </c>
      <c r="W297">
        <f t="shared" si="238"/>
        <v>0</v>
      </c>
      <c r="X297">
        <f t="shared" si="239"/>
        <v>0</v>
      </c>
      <c r="Y297">
        <f t="shared" si="240"/>
        <v>0</v>
      </c>
      <c r="Z297">
        <f t="shared" si="241"/>
        <v>0</v>
      </c>
      <c r="AA297">
        <f t="shared" si="242"/>
        <v>0</v>
      </c>
      <c r="AB297">
        <f t="shared" si="243"/>
        <v>0</v>
      </c>
      <c r="AC297">
        <f t="shared" si="244"/>
        <v>0</v>
      </c>
      <c r="AD297">
        <f t="shared" si="245"/>
        <v>0</v>
      </c>
      <c r="AE297">
        <f t="shared" si="246"/>
        <v>0</v>
      </c>
      <c r="AF297">
        <f t="shared" si="247"/>
        <v>0</v>
      </c>
      <c r="AG297">
        <f t="shared" si="248"/>
        <v>0</v>
      </c>
      <c r="AH297">
        <f t="shared" si="249"/>
        <v>0</v>
      </c>
      <c r="AI297">
        <f t="shared" si="250"/>
        <v>0</v>
      </c>
      <c r="AJ297">
        <f t="shared" si="251"/>
        <v>0</v>
      </c>
      <c r="AK297">
        <f t="shared" si="252"/>
        <v>0</v>
      </c>
      <c r="AL297">
        <f t="shared" si="253"/>
        <v>0</v>
      </c>
      <c r="AM297">
        <f t="shared" si="254"/>
        <v>0</v>
      </c>
      <c r="AN297">
        <f t="shared" si="255"/>
        <v>0</v>
      </c>
      <c r="AO297">
        <f t="shared" si="256"/>
        <v>0</v>
      </c>
      <c r="AP297">
        <f t="shared" si="257"/>
        <v>0</v>
      </c>
      <c r="AQ297">
        <f t="shared" si="258"/>
        <v>0</v>
      </c>
      <c r="AR297">
        <f t="shared" si="259"/>
        <v>0</v>
      </c>
      <c r="AS297">
        <f t="shared" si="260"/>
        <v>0</v>
      </c>
      <c r="AT297">
        <f t="shared" si="261"/>
        <v>0</v>
      </c>
      <c r="AU297">
        <f t="shared" si="262"/>
        <v>0</v>
      </c>
    </row>
    <row r="298" spans="1:51" ht="23.1" customHeight="1" x14ac:dyDescent="0.3">
      <c r="A298" s="6" t="s">
        <v>272</v>
      </c>
      <c r="B298" s="6" t="s">
        <v>268</v>
      </c>
      <c r="C298" s="8" t="s">
        <v>31</v>
      </c>
      <c r="D298" s="15">
        <v>32.270000000000003</v>
      </c>
      <c r="E298" s="15"/>
      <c r="F298" s="15">
        <f t="shared" si="228"/>
        <v>0</v>
      </c>
      <c r="G298" s="15"/>
      <c r="H298" s="15">
        <f t="shared" si="229"/>
        <v>0</v>
      </c>
      <c r="I298" s="15"/>
      <c r="J298" s="15">
        <f t="shared" si="230"/>
        <v>0</v>
      </c>
      <c r="K298" s="15">
        <f t="shared" si="231"/>
        <v>0</v>
      </c>
      <c r="L298" s="15">
        <f t="shared" si="232"/>
        <v>0</v>
      </c>
      <c r="M298" s="17" t="s">
        <v>271</v>
      </c>
      <c r="O298" t="str">
        <f>""</f>
        <v/>
      </c>
      <c r="P298" s="1" t="s">
        <v>76</v>
      </c>
      <c r="Q298">
        <v>1</v>
      </c>
      <c r="R298">
        <f t="shared" si="233"/>
        <v>0</v>
      </c>
      <c r="S298">
        <f t="shared" si="234"/>
        <v>0</v>
      </c>
      <c r="T298">
        <f t="shared" si="235"/>
        <v>0</v>
      </c>
      <c r="U298">
        <f t="shared" si="236"/>
        <v>0</v>
      </c>
      <c r="V298">
        <f t="shared" si="237"/>
        <v>0</v>
      </c>
      <c r="W298">
        <f t="shared" si="238"/>
        <v>0</v>
      </c>
      <c r="X298">
        <f t="shared" si="239"/>
        <v>0</v>
      </c>
      <c r="Y298">
        <f t="shared" si="240"/>
        <v>0</v>
      </c>
      <c r="Z298">
        <f t="shared" si="241"/>
        <v>0</v>
      </c>
      <c r="AA298">
        <f t="shared" si="242"/>
        <v>0</v>
      </c>
      <c r="AB298">
        <f t="shared" si="243"/>
        <v>0</v>
      </c>
      <c r="AC298">
        <f t="shared" si="244"/>
        <v>0</v>
      </c>
      <c r="AD298">
        <f t="shared" si="245"/>
        <v>0</v>
      </c>
      <c r="AE298">
        <f t="shared" si="246"/>
        <v>0</v>
      </c>
      <c r="AF298">
        <f t="shared" si="247"/>
        <v>0</v>
      </c>
      <c r="AG298">
        <f t="shared" si="248"/>
        <v>0</v>
      </c>
      <c r="AH298">
        <f t="shared" si="249"/>
        <v>0</v>
      </c>
      <c r="AI298">
        <f t="shared" si="250"/>
        <v>0</v>
      </c>
      <c r="AJ298">
        <f t="shared" si="251"/>
        <v>0</v>
      </c>
      <c r="AK298">
        <f t="shared" si="252"/>
        <v>0</v>
      </c>
      <c r="AL298">
        <f t="shared" si="253"/>
        <v>0</v>
      </c>
      <c r="AM298">
        <f t="shared" si="254"/>
        <v>0</v>
      </c>
      <c r="AN298">
        <f t="shared" si="255"/>
        <v>0</v>
      </c>
      <c r="AO298">
        <f t="shared" si="256"/>
        <v>0</v>
      </c>
      <c r="AP298">
        <f t="shared" si="257"/>
        <v>0</v>
      </c>
      <c r="AQ298">
        <f t="shared" si="258"/>
        <v>0</v>
      </c>
      <c r="AR298">
        <f t="shared" si="259"/>
        <v>0</v>
      </c>
      <c r="AS298">
        <f t="shared" si="260"/>
        <v>0</v>
      </c>
      <c r="AT298">
        <f t="shared" si="261"/>
        <v>0</v>
      </c>
      <c r="AU298">
        <f t="shared" si="262"/>
        <v>0</v>
      </c>
    </row>
    <row r="299" spans="1:51" ht="23.1" customHeight="1" x14ac:dyDescent="0.3">
      <c r="A299" s="6" t="s">
        <v>274</v>
      </c>
      <c r="B299" s="6" t="s">
        <v>275</v>
      </c>
      <c r="C299" s="8" t="s">
        <v>31</v>
      </c>
      <c r="D299" s="15">
        <v>36.22</v>
      </c>
      <c r="E299" s="15"/>
      <c r="F299" s="15">
        <f t="shared" si="228"/>
        <v>0</v>
      </c>
      <c r="G299" s="15"/>
      <c r="H299" s="15">
        <f t="shared" si="229"/>
        <v>0</v>
      </c>
      <c r="I299" s="15"/>
      <c r="J299" s="15">
        <f t="shared" si="230"/>
        <v>0</v>
      </c>
      <c r="K299" s="15">
        <f t="shared" si="231"/>
        <v>0</v>
      </c>
      <c r="L299" s="15">
        <f t="shared" si="232"/>
        <v>0</v>
      </c>
      <c r="M299" s="17" t="s">
        <v>273</v>
      </c>
      <c r="O299" t="str">
        <f>""</f>
        <v/>
      </c>
      <c r="P299" s="1" t="s">
        <v>76</v>
      </c>
      <c r="Q299">
        <v>1</v>
      </c>
      <c r="R299">
        <f t="shared" si="233"/>
        <v>0</v>
      </c>
      <c r="S299">
        <f t="shared" si="234"/>
        <v>0</v>
      </c>
      <c r="T299">
        <f t="shared" si="235"/>
        <v>0</v>
      </c>
      <c r="U299">
        <f t="shared" si="236"/>
        <v>0</v>
      </c>
      <c r="V299">
        <f t="shared" si="237"/>
        <v>0</v>
      </c>
      <c r="W299">
        <f t="shared" si="238"/>
        <v>0</v>
      </c>
      <c r="X299">
        <f t="shared" si="239"/>
        <v>0</v>
      </c>
      <c r="Y299">
        <f t="shared" si="240"/>
        <v>0</v>
      </c>
      <c r="Z299">
        <f t="shared" si="241"/>
        <v>0</v>
      </c>
      <c r="AA299">
        <f t="shared" si="242"/>
        <v>0</v>
      </c>
      <c r="AB299">
        <f t="shared" si="243"/>
        <v>0</v>
      </c>
      <c r="AC299">
        <f t="shared" si="244"/>
        <v>0</v>
      </c>
      <c r="AD299">
        <f t="shared" si="245"/>
        <v>0</v>
      </c>
      <c r="AE299">
        <f t="shared" si="246"/>
        <v>0</v>
      </c>
      <c r="AF299">
        <f t="shared" si="247"/>
        <v>0</v>
      </c>
      <c r="AG299">
        <f t="shared" si="248"/>
        <v>0</v>
      </c>
      <c r="AH299">
        <f t="shared" si="249"/>
        <v>0</v>
      </c>
      <c r="AI299">
        <f t="shared" si="250"/>
        <v>0</v>
      </c>
      <c r="AJ299">
        <f t="shared" si="251"/>
        <v>0</v>
      </c>
      <c r="AK299">
        <f t="shared" si="252"/>
        <v>0</v>
      </c>
      <c r="AL299">
        <f t="shared" si="253"/>
        <v>0</v>
      </c>
      <c r="AM299">
        <f t="shared" si="254"/>
        <v>0</v>
      </c>
      <c r="AN299">
        <f t="shared" si="255"/>
        <v>0</v>
      </c>
      <c r="AO299">
        <f t="shared" si="256"/>
        <v>0</v>
      </c>
      <c r="AP299">
        <f t="shared" si="257"/>
        <v>0</v>
      </c>
      <c r="AQ299">
        <f t="shared" si="258"/>
        <v>0</v>
      </c>
      <c r="AR299">
        <f t="shared" si="259"/>
        <v>0</v>
      </c>
      <c r="AS299">
        <f t="shared" si="260"/>
        <v>0</v>
      </c>
      <c r="AT299">
        <f t="shared" si="261"/>
        <v>0</v>
      </c>
      <c r="AU299">
        <f t="shared" si="262"/>
        <v>0</v>
      </c>
    </row>
    <row r="300" spans="1:51" ht="23.1" customHeight="1" x14ac:dyDescent="0.3">
      <c r="A300" s="6" t="s">
        <v>277</v>
      </c>
      <c r="B300" s="6" t="s">
        <v>278</v>
      </c>
      <c r="C300" s="8" t="s">
        <v>31</v>
      </c>
      <c r="D300" s="15">
        <v>30.2</v>
      </c>
      <c r="E300" s="15"/>
      <c r="F300" s="15">
        <f t="shared" si="228"/>
        <v>0</v>
      </c>
      <c r="G300" s="15"/>
      <c r="H300" s="15">
        <f t="shared" si="229"/>
        <v>0</v>
      </c>
      <c r="I300" s="15"/>
      <c r="J300" s="15">
        <f t="shared" si="230"/>
        <v>0</v>
      </c>
      <c r="K300" s="15">
        <f t="shared" si="231"/>
        <v>0</v>
      </c>
      <c r="L300" s="15">
        <f t="shared" si="232"/>
        <v>0</v>
      </c>
      <c r="M300" s="17" t="s">
        <v>276</v>
      </c>
      <c r="O300" t="str">
        <f>""</f>
        <v/>
      </c>
      <c r="P300" s="1" t="s">
        <v>76</v>
      </c>
      <c r="Q300">
        <v>1</v>
      </c>
      <c r="R300">
        <f t="shared" si="233"/>
        <v>0</v>
      </c>
      <c r="S300">
        <f t="shared" si="234"/>
        <v>0</v>
      </c>
      <c r="T300">
        <f t="shared" si="235"/>
        <v>0</v>
      </c>
      <c r="U300">
        <f t="shared" si="236"/>
        <v>0</v>
      </c>
      <c r="V300">
        <f t="shared" si="237"/>
        <v>0</v>
      </c>
      <c r="W300">
        <f t="shared" si="238"/>
        <v>0</v>
      </c>
      <c r="X300">
        <f t="shared" si="239"/>
        <v>0</v>
      </c>
      <c r="Y300">
        <f t="shared" si="240"/>
        <v>0</v>
      </c>
      <c r="Z300">
        <f t="shared" si="241"/>
        <v>0</v>
      </c>
      <c r="AA300">
        <f t="shared" si="242"/>
        <v>0</v>
      </c>
      <c r="AB300">
        <f t="shared" si="243"/>
        <v>0</v>
      </c>
      <c r="AC300">
        <f t="shared" si="244"/>
        <v>0</v>
      </c>
      <c r="AD300">
        <f t="shared" si="245"/>
        <v>0</v>
      </c>
      <c r="AE300">
        <f t="shared" si="246"/>
        <v>0</v>
      </c>
      <c r="AF300">
        <f t="shared" si="247"/>
        <v>0</v>
      </c>
      <c r="AG300">
        <f t="shared" si="248"/>
        <v>0</v>
      </c>
      <c r="AH300">
        <f t="shared" si="249"/>
        <v>0</v>
      </c>
      <c r="AI300">
        <f t="shared" si="250"/>
        <v>0</v>
      </c>
      <c r="AJ300">
        <f t="shared" si="251"/>
        <v>0</v>
      </c>
      <c r="AK300">
        <f t="shared" si="252"/>
        <v>0</v>
      </c>
      <c r="AL300">
        <f t="shared" si="253"/>
        <v>0</v>
      </c>
      <c r="AM300">
        <f t="shared" si="254"/>
        <v>0</v>
      </c>
      <c r="AN300">
        <f t="shared" si="255"/>
        <v>0</v>
      </c>
      <c r="AO300">
        <f t="shared" si="256"/>
        <v>0</v>
      </c>
      <c r="AP300">
        <f t="shared" si="257"/>
        <v>0</v>
      </c>
      <c r="AQ300">
        <f t="shared" si="258"/>
        <v>0</v>
      </c>
      <c r="AR300">
        <f t="shared" si="259"/>
        <v>0</v>
      </c>
      <c r="AS300">
        <f t="shared" si="260"/>
        <v>0</v>
      </c>
      <c r="AT300">
        <f t="shared" si="261"/>
        <v>0</v>
      </c>
      <c r="AU300">
        <f t="shared" si="262"/>
        <v>0</v>
      </c>
      <c r="AY300" s="1" t="s">
        <v>279</v>
      </c>
    </row>
    <row r="301" spans="1:51" ht="23.1" customHeight="1" x14ac:dyDescent="0.3">
      <c r="A301" s="6" t="s">
        <v>281</v>
      </c>
      <c r="B301" s="6" t="s">
        <v>278</v>
      </c>
      <c r="C301" s="8" t="s">
        <v>31</v>
      </c>
      <c r="D301" s="15">
        <v>17.18</v>
      </c>
      <c r="E301" s="15"/>
      <c r="F301" s="15">
        <f t="shared" si="228"/>
        <v>0</v>
      </c>
      <c r="G301" s="15"/>
      <c r="H301" s="15">
        <f t="shared" si="229"/>
        <v>0</v>
      </c>
      <c r="I301" s="15"/>
      <c r="J301" s="15">
        <f t="shared" si="230"/>
        <v>0</v>
      </c>
      <c r="K301" s="15">
        <f t="shared" si="231"/>
        <v>0</v>
      </c>
      <c r="L301" s="15">
        <f t="shared" si="232"/>
        <v>0</v>
      </c>
      <c r="M301" s="17" t="s">
        <v>280</v>
      </c>
      <c r="O301" t="str">
        <f>""</f>
        <v/>
      </c>
      <c r="P301" s="1" t="s">
        <v>76</v>
      </c>
      <c r="Q301">
        <v>1</v>
      </c>
      <c r="R301">
        <f t="shared" si="233"/>
        <v>0</v>
      </c>
      <c r="S301">
        <f t="shared" si="234"/>
        <v>0</v>
      </c>
      <c r="T301">
        <f t="shared" si="235"/>
        <v>0</v>
      </c>
      <c r="U301">
        <f t="shared" si="236"/>
        <v>0</v>
      </c>
      <c r="V301">
        <f t="shared" si="237"/>
        <v>0</v>
      </c>
      <c r="W301">
        <f t="shared" si="238"/>
        <v>0</v>
      </c>
      <c r="X301">
        <f t="shared" si="239"/>
        <v>0</v>
      </c>
      <c r="Y301">
        <f t="shared" si="240"/>
        <v>0</v>
      </c>
      <c r="Z301">
        <f t="shared" si="241"/>
        <v>0</v>
      </c>
      <c r="AA301">
        <f t="shared" si="242"/>
        <v>0</v>
      </c>
      <c r="AB301">
        <f t="shared" si="243"/>
        <v>0</v>
      </c>
      <c r="AC301">
        <f t="shared" si="244"/>
        <v>0</v>
      </c>
      <c r="AD301">
        <f t="shared" si="245"/>
        <v>0</v>
      </c>
      <c r="AE301">
        <f t="shared" si="246"/>
        <v>0</v>
      </c>
      <c r="AF301">
        <f t="shared" si="247"/>
        <v>0</v>
      </c>
      <c r="AG301">
        <f t="shared" si="248"/>
        <v>0</v>
      </c>
      <c r="AH301">
        <f t="shared" si="249"/>
        <v>0</v>
      </c>
      <c r="AI301">
        <f t="shared" si="250"/>
        <v>0</v>
      </c>
      <c r="AJ301">
        <f t="shared" si="251"/>
        <v>0</v>
      </c>
      <c r="AK301">
        <f t="shared" si="252"/>
        <v>0</v>
      </c>
      <c r="AL301">
        <f t="shared" si="253"/>
        <v>0</v>
      </c>
      <c r="AM301">
        <f t="shared" si="254"/>
        <v>0</v>
      </c>
      <c r="AN301">
        <f t="shared" si="255"/>
        <v>0</v>
      </c>
      <c r="AO301">
        <f t="shared" si="256"/>
        <v>0</v>
      </c>
      <c r="AP301">
        <f t="shared" si="257"/>
        <v>0</v>
      </c>
      <c r="AQ301">
        <f t="shared" si="258"/>
        <v>0</v>
      </c>
      <c r="AR301">
        <f t="shared" si="259"/>
        <v>0</v>
      </c>
      <c r="AS301">
        <f t="shared" si="260"/>
        <v>0</v>
      </c>
      <c r="AT301">
        <f t="shared" si="261"/>
        <v>0</v>
      </c>
      <c r="AU301">
        <f t="shared" si="262"/>
        <v>0</v>
      </c>
      <c r="AY301" s="1" t="s">
        <v>282</v>
      </c>
    </row>
    <row r="302" spans="1:51" ht="23.1" customHeight="1" x14ac:dyDescent="0.3">
      <c r="A302" s="6" t="s">
        <v>284</v>
      </c>
      <c r="B302" s="6" t="s">
        <v>278</v>
      </c>
      <c r="C302" s="8" t="s">
        <v>31</v>
      </c>
      <c r="D302" s="15">
        <v>77.78</v>
      </c>
      <c r="E302" s="15"/>
      <c r="F302" s="15">
        <f t="shared" si="228"/>
        <v>0</v>
      </c>
      <c r="G302" s="15"/>
      <c r="H302" s="15">
        <f t="shared" si="229"/>
        <v>0</v>
      </c>
      <c r="I302" s="15"/>
      <c r="J302" s="15">
        <f t="shared" si="230"/>
        <v>0</v>
      </c>
      <c r="K302" s="15">
        <f t="shared" si="231"/>
        <v>0</v>
      </c>
      <c r="L302" s="15">
        <f t="shared" si="232"/>
        <v>0</v>
      </c>
      <c r="M302" s="17" t="s">
        <v>283</v>
      </c>
      <c r="O302" t="str">
        <f>""</f>
        <v/>
      </c>
      <c r="P302" s="1" t="s">
        <v>76</v>
      </c>
      <c r="Q302">
        <v>1</v>
      </c>
      <c r="R302">
        <f t="shared" si="233"/>
        <v>0</v>
      </c>
      <c r="S302">
        <f t="shared" si="234"/>
        <v>0</v>
      </c>
      <c r="T302">
        <f t="shared" si="235"/>
        <v>0</v>
      </c>
      <c r="U302">
        <f t="shared" si="236"/>
        <v>0</v>
      </c>
      <c r="V302">
        <f t="shared" si="237"/>
        <v>0</v>
      </c>
      <c r="W302">
        <f t="shared" si="238"/>
        <v>0</v>
      </c>
      <c r="X302">
        <f t="shared" si="239"/>
        <v>0</v>
      </c>
      <c r="Y302">
        <f t="shared" si="240"/>
        <v>0</v>
      </c>
      <c r="Z302">
        <f t="shared" si="241"/>
        <v>0</v>
      </c>
      <c r="AA302">
        <f t="shared" si="242"/>
        <v>0</v>
      </c>
      <c r="AB302">
        <f t="shared" si="243"/>
        <v>0</v>
      </c>
      <c r="AC302">
        <f t="shared" si="244"/>
        <v>0</v>
      </c>
      <c r="AD302">
        <f t="shared" si="245"/>
        <v>0</v>
      </c>
      <c r="AE302">
        <f t="shared" si="246"/>
        <v>0</v>
      </c>
      <c r="AF302">
        <f t="shared" si="247"/>
        <v>0</v>
      </c>
      <c r="AG302">
        <f t="shared" si="248"/>
        <v>0</v>
      </c>
      <c r="AH302">
        <f t="shared" si="249"/>
        <v>0</v>
      </c>
      <c r="AI302">
        <f t="shared" si="250"/>
        <v>0</v>
      </c>
      <c r="AJ302">
        <f t="shared" si="251"/>
        <v>0</v>
      </c>
      <c r="AK302">
        <f t="shared" si="252"/>
        <v>0</v>
      </c>
      <c r="AL302">
        <f t="shared" si="253"/>
        <v>0</v>
      </c>
      <c r="AM302">
        <f t="shared" si="254"/>
        <v>0</v>
      </c>
      <c r="AN302">
        <f t="shared" si="255"/>
        <v>0</v>
      </c>
      <c r="AO302">
        <f t="shared" si="256"/>
        <v>0</v>
      </c>
      <c r="AP302">
        <f t="shared" si="257"/>
        <v>0</v>
      </c>
      <c r="AQ302">
        <f t="shared" si="258"/>
        <v>0</v>
      </c>
      <c r="AR302">
        <f t="shared" si="259"/>
        <v>0</v>
      </c>
      <c r="AS302">
        <f t="shared" si="260"/>
        <v>0</v>
      </c>
      <c r="AT302">
        <f t="shared" si="261"/>
        <v>0</v>
      </c>
      <c r="AU302">
        <f t="shared" si="262"/>
        <v>0</v>
      </c>
      <c r="AY302" s="1" t="s">
        <v>285</v>
      </c>
    </row>
    <row r="303" spans="1:51" ht="23.1" customHeight="1" x14ac:dyDescent="0.3">
      <c r="A303" s="6" t="s">
        <v>287</v>
      </c>
      <c r="B303" s="6" t="s">
        <v>278</v>
      </c>
      <c r="C303" s="8" t="s">
        <v>31</v>
      </c>
      <c r="D303" s="15">
        <v>17.18</v>
      </c>
      <c r="E303" s="15"/>
      <c r="F303" s="15">
        <f t="shared" si="228"/>
        <v>0</v>
      </c>
      <c r="G303" s="15"/>
      <c r="H303" s="15">
        <f t="shared" si="229"/>
        <v>0</v>
      </c>
      <c r="I303" s="15"/>
      <c r="J303" s="15">
        <f t="shared" si="230"/>
        <v>0</v>
      </c>
      <c r="K303" s="15">
        <f t="shared" si="231"/>
        <v>0</v>
      </c>
      <c r="L303" s="15">
        <f t="shared" si="232"/>
        <v>0</v>
      </c>
      <c r="M303" s="17" t="s">
        <v>286</v>
      </c>
      <c r="O303" t="str">
        <f>""</f>
        <v/>
      </c>
      <c r="P303" s="1" t="s">
        <v>76</v>
      </c>
      <c r="Q303">
        <v>1</v>
      </c>
      <c r="R303">
        <f t="shared" si="233"/>
        <v>0</v>
      </c>
      <c r="S303">
        <f t="shared" si="234"/>
        <v>0</v>
      </c>
      <c r="T303">
        <f t="shared" si="235"/>
        <v>0</v>
      </c>
      <c r="U303">
        <f t="shared" si="236"/>
        <v>0</v>
      </c>
      <c r="V303">
        <f t="shared" si="237"/>
        <v>0</v>
      </c>
      <c r="W303">
        <f t="shared" si="238"/>
        <v>0</v>
      </c>
      <c r="X303">
        <f t="shared" si="239"/>
        <v>0</v>
      </c>
      <c r="Y303">
        <f t="shared" si="240"/>
        <v>0</v>
      </c>
      <c r="Z303">
        <f t="shared" si="241"/>
        <v>0</v>
      </c>
      <c r="AA303">
        <f t="shared" si="242"/>
        <v>0</v>
      </c>
      <c r="AB303">
        <f t="shared" si="243"/>
        <v>0</v>
      </c>
      <c r="AC303">
        <f t="shared" si="244"/>
        <v>0</v>
      </c>
      <c r="AD303">
        <f t="shared" si="245"/>
        <v>0</v>
      </c>
      <c r="AE303">
        <f t="shared" si="246"/>
        <v>0</v>
      </c>
      <c r="AF303">
        <f t="shared" si="247"/>
        <v>0</v>
      </c>
      <c r="AG303">
        <f t="shared" si="248"/>
        <v>0</v>
      </c>
      <c r="AH303">
        <f t="shared" si="249"/>
        <v>0</v>
      </c>
      <c r="AI303">
        <f t="shared" si="250"/>
        <v>0</v>
      </c>
      <c r="AJ303">
        <f t="shared" si="251"/>
        <v>0</v>
      </c>
      <c r="AK303">
        <f t="shared" si="252"/>
        <v>0</v>
      </c>
      <c r="AL303">
        <f t="shared" si="253"/>
        <v>0</v>
      </c>
      <c r="AM303">
        <f t="shared" si="254"/>
        <v>0</v>
      </c>
      <c r="AN303">
        <f t="shared" si="255"/>
        <v>0</v>
      </c>
      <c r="AO303">
        <f t="shared" si="256"/>
        <v>0</v>
      </c>
      <c r="AP303">
        <f t="shared" si="257"/>
        <v>0</v>
      </c>
      <c r="AQ303">
        <f t="shared" si="258"/>
        <v>0</v>
      </c>
      <c r="AR303">
        <f t="shared" si="259"/>
        <v>0</v>
      </c>
      <c r="AS303">
        <f t="shared" si="260"/>
        <v>0</v>
      </c>
      <c r="AT303">
        <f t="shared" si="261"/>
        <v>0</v>
      </c>
      <c r="AU303">
        <f t="shared" si="262"/>
        <v>0</v>
      </c>
      <c r="AY303" s="1" t="s">
        <v>288</v>
      </c>
    </row>
    <row r="304" spans="1:51" ht="23.1" customHeight="1" x14ac:dyDescent="0.3">
      <c r="A304" s="6" t="s">
        <v>290</v>
      </c>
      <c r="B304" s="6" t="s">
        <v>291</v>
      </c>
      <c r="C304" s="8" t="s">
        <v>31</v>
      </c>
      <c r="D304" s="15">
        <v>3.1</v>
      </c>
      <c r="E304" s="15"/>
      <c r="F304" s="15">
        <f t="shared" si="228"/>
        <v>0</v>
      </c>
      <c r="G304" s="15"/>
      <c r="H304" s="15">
        <f t="shared" si="229"/>
        <v>0</v>
      </c>
      <c r="I304" s="15"/>
      <c r="J304" s="15">
        <f t="shared" si="230"/>
        <v>0</v>
      </c>
      <c r="K304" s="15">
        <f t="shared" si="231"/>
        <v>0</v>
      </c>
      <c r="L304" s="15">
        <f t="shared" si="232"/>
        <v>0</v>
      </c>
      <c r="M304" s="17" t="s">
        <v>289</v>
      </c>
      <c r="O304" t="str">
        <f>""</f>
        <v/>
      </c>
      <c r="P304" s="1" t="s">
        <v>76</v>
      </c>
      <c r="Q304">
        <v>1</v>
      </c>
      <c r="R304">
        <f t="shared" si="233"/>
        <v>0</v>
      </c>
      <c r="S304">
        <f t="shared" si="234"/>
        <v>0</v>
      </c>
      <c r="T304">
        <f t="shared" si="235"/>
        <v>0</v>
      </c>
      <c r="U304">
        <f t="shared" si="236"/>
        <v>0</v>
      </c>
      <c r="V304">
        <f t="shared" si="237"/>
        <v>0</v>
      </c>
      <c r="W304">
        <f t="shared" si="238"/>
        <v>0</v>
      </c>
      <c r="X304">
        <f t="shared" si="239"/>
        <v>0</v>
      </c>
      <c r="Y304">
        <f t="shared" si="240"/>
        <v>0</v>
      </c>
      <c r="Z304">
        <f t="shared" si="241"/>
        <v>0</v>
      </c>
      <c r="AA304">
        <f t="shared" si="242"/>
        <v>0</v>
      </c>
      <c r="AB304">
        <f t="shared" si="243"/>
        <v>0</v>
      </c>
      <c r="AC304">
        <f t="shared" si="244"/>
        <v>0</v>
      </c>
      <c r="AD304">
        <f t="shared" si="245"/>
        <v>0</v>
      </c>
      <c r="AE304">
        <f t="shared" si="246"/>
        <v>0</v>
      </c>
      <c r="AF304">
        <f t="shared" si="247"/>
        <v>0</v>
      </c>
      <c r="AG304">
        <f t="shared" si="248"/>
        <v>0</v>
      </c>
      <c r="AH304">
        <f t="shared" si="249"/>
        <v>0</v>
      </c>
      <c r="AI304">
        <f t="shared" si="250"/>
        <v>0</v>
      </c>
      <c r="AJ304">
        <f t="shared" si="251"/>
        <v>0</v>
      </c>
      <c r="AK304">
        <f t="shared" si="252"/>
        <v>0</v>
      </c>
      <c r="AL304">
        <f t="shared" si="253"/>
        <v>0</v>
      </c>
      <c r="AM304">
        <f t="shared" si="254"/>
        <v>0</v>
      </c>
      <c r="AN304">
        <f t="shared" si="255"/>
        <v>0</v>
      </c>
      <c r="AO304">
        <f t="shared" si="256"/>
        <v>0</v>
      </c>
      <c r="AP304">
        <f t="shared" si="257"/>
        <v>0</v>
      </c>
      <c r="AQ304">
        <f t="shared" si="258"/>
        <v>0</v>
      </c>
      <c r="AR304">
        <f t="shared" si="259"/>
        <v>0</v>
      </c>
      <c r="AS304">
        <f t="shared" si="260"/>
        <v>0</v>
      </c>
      <c r="AT304">
        <f t="shared" si="261"/>
        <v>0</v>
      </c>
      <c r="AU304">
        <f t="shared" si="262"/>
        <v>0</v>
      </c>
    </row>
    <row r="305" spans="1:51" ht="23.1" customHeight="1" x14ac:dyDescent="0.3">
      <c r="A305" s="6" t="s">
        <v>293</v>
      </c>
      <c r="B305" s="6" t="s">
        <v>294</v>
      </c>
      <c r="C305" s="8" t="s">
        <v>295</v>
      </c>
      <c r="D305" s="15">
        <v>14.84</v>
      </c>
      <c r="E305" s="15"/>
      <c r="F305" s="15">
        <f t="shared" si="228"/>
        <v>0</v>
      </c>
      <c r="G305" s="15"/>
      <c r="H305" s="15">
        <f t="shared" si="229"/>
        <v>0</v>
      </c>
      <c r="I305" s="15"/>
      <c r="J305" s="15">
        <f t="shared" si="230"/>
        <v>0</v>
      </c>
      <c r="K305" s="15">
        <f t="shared" si="231"/>
        <v>0</v>
      </c>
      <c r="L305" s="15">
        <f t="shared" si="232"/>
        <v>0</v>
      </c>
      <c r="M305" s="17" t="s">
        <v>292</v>
      </c>
      <c r="O305" t="str">
        <f>""</f>
        <v/>
      </c>
      <c r="P305" s="1" t="s">
        <v>76</v>
      </c>
      <c r="Q305">
        <v>1</v>
      </c>
      <c r="R305">
        <f t="shared" si="233"/>
        <v>0</v>
      </c>
      <c r="S305">
        <f t="shared" si="234"/>
        <v>0</v>
      </c>
      <c r="T305">
        <f t="shared" si="235"/>
        <v>0</v>
      </c>
      <c r="U305">
        <f t="shared" si="236"/>
        <v>0</v>
      </c>
      <c r="V305">
        <f t="shared" si="237"/>
        <v>0</v>
      </c>
      <c r="W305">
        <f t="shared" si="238"/>
        <v>0</v>
      </c>
      <c r="X305">
        <f t="shared" si="239"/>
        <v>0</v>
      </c>
      <c r="Y305">
        <f t="shared" si="240"/>
        <v>0</v>
      </c>
      <c r="Z305">
        <f t="shared" si="241"/>
        <v>0</v>
      </c>
      <c r="AA305">
        <f t="shared" si="242"/>
        <v>0</v>
      </c>
      <c r="AB305">
        <f t="shared" si="243"/>
        <v>0</v>
      </c>
      <c r="AC305">
        <f t="shared" si="244"/>
        <v>0</v>
      </c>
      <c r="AD305">
        <f t="shared" si="245"/>
        <v>0</v>
      </c>
      <c r="AE305">
        <f t="shared" si="246"/>
        <v>0</v>
      </c>
      <c r="AF305">
        <f t="shared" si="247"/>
        <v>0</v>
      </c>
      <c r="AG305">
        <f t="shared" si="248"/>
        <v>0</v>
      </c>
      <c r="AH305">
        <f t="shared" si="249"/>
        <v>0</v>
      </c>
      <c r="AI305">
        <f t="shared" si="250"/>
        <v>0</v>
      </c>
      <c r="AJ305">
        <f t="shared" si="251"/>
        <v>0</v>
      </c>
      <c r="AK305">
        <f t="shared" si="252"/>
        <v>0</v>
      </c>
      <c r="AL305">
        <f t="shared" si="253"/>
        <v>0</v>
      </c>
      <c r="AM305">
        <f t="shared" si="254"/>
        <v>0</v>
      </c>
      <c r="AN305">
        <f t="shared" si="255"/>
        <v>0</v>
      </c>
      <c r="AO305">
        <f t="shared" si="256"/>
        <v>0</v>
      </c>
      <c r="AP305">
        <f t="shared" si="257"/>
        <v>0</v>
      </c>
      <c r="AQ305">
        <f t="shared" si="258"/>
        <v>0</v>
      </c>
      <c r="AR305">
        <f t="shared" si="259"/>
        <v>0</v>
      </c>
      <c r="AS305">
        <f t="shared" si="260"/>
        <v>0</v>
      </c>
      <c r="AT305">
        <f t="shared" si="261"/>
        <v>0</v>
      </c>
      <c r="AU305">
        <f t="shared" si="262"/>
        <v>0</v>
      </c>
    </row>
    <row r="306" spans="1:51" ht="23.1" customHeight="1" x14ac:dyDescent="0.3">
      <c r="A306" s="7"/>
      <c r="B306" s="7"/>
      <c r="C306" s="14"/>
      <c r="D306" s="15"/>
      <c r="E306" s="15"/>
      <c r="F306" s="15"/>
      <c r="G306" s="15"/>
      <c r="H306" s="15"/>
      <c r="I306" s="15"/>
      <c r="J306" s="15"/>
      <c r="K306" s="15"/>
      <c r="L306" s="15"/>
      <c r="M306" s="9"/>
    </row>
    <row r="307" spans="1:51" ht="23.1" customHeight="1" x14ac:dyDescent="0.3">
      <c r="A307" s="7"/>
      <c r="B307" s="7"/>
      <c r="C307" s="14"/>
      <c r="D307" s="15"/>
      <c r="E307" s="15"/>
      <c r="F307" s="15"/>
      <c r="G307" s="15"/>
      <c r="H307" s="15"/>
      <c r="I307" s="15"/>
      <c r="J307" s="15"/>
      <c r="K307" s="15"/>
      <c r="L307" s="15"/>
      <c r="M307" s="9"/>
    </row>
    <row r="308" spans="1:51" ht="23.1" customHeight="1" x14ac:dyDescent="0.3">
      <c r="A308" s="10" t="s">
        <v>78</v>
      </c>
      <c r="B308" s="11"/>
      <c r="C308" s="12"/>
      <c r="D308" s="16"/>
      <c r="E308" s="16"/>
      <c r="F308" s="16">
        <f>ROUNDDOWN(SUMIF(Q294:Q307, "1", F294:F307), 0)</f>
        <v>0</v>
      </c>
      <c r="G308" s="16"/>
      <c r="H308" s="16">
        <f>ROUNDDOWN(SUMIF(Q294:Q307, "1", H294:H307), 0)</f>
        <v>0</v>
      </c>
      <c r="I308" s="16"/>
      <c r="J308" s="16">
        <f>ROUNDDOWN(SUMIF(Q294:Q307, "1", J294:J307), 0)</f>
        <v>0</v>
      </c>
      <c r="K308" s="16"/>
      <c r="L308" s="16">
        <f>F308+H308+J308</f>
        <v>0</v>
      </c>
      <c r="M308" s="13"/>
      <c r="R308">
        <f t="shared" ref="R308:AY308" si="263">ROUNDDOWN(SUM(R294:R305), 0)</f>
        <v>0</v>
      </c>
      <c r="S308">
        <f t="shared" si="263"/>
        <v>0</v>
      </c>
      <c r="T308">
        <f t="shared" si="263"/>
        <v>0</v>
      </c>
      <c r="U308">
        <f t="shared" si="263"/>
        <v>0</v>
      </c>
      <c r="V308">
        <f t="shared" si="263"/>
        <v>0</v>
      </c>
      <c r="W308">
        <f t="shared" si="263"/>
        <v>0</v>
      </c>
      <c r="X308">
        <f t="shared" si="263"/>
        <v>0</v>
      </c>
      <c r="Y308">
        <f t="shared" si="263"/>
        <v>0</v>
      </c>
      <c r="Z308">
        <f t="shared" si="263"/>
        <v>0</v>
      </c>
      <c r="AA308">
        <f t="shared" si="263"/>
        <v>0</v>
      </c>
      <c r="AB308">
        <f t="shared" si="263"/>
        <v>0</v>
      </c>
      <c r="AC308">
        <f t="shared" si="263"/>
        <v>0</v>
      </c>
      <c r="AD308">
        <f t="shared" si="263"/>
        <v>0</v>
      </c>
      <c r="AE308">
        <f t="shared" si="263"/>
        <v>0</v>
      </c>
      <c r="AF308">
        <f t="shared" si="263"/>
        <v>0</v>
      </c>
      <c r="AG308">
        <f t="shared" si="263"/>
        <v>0</v>
      </c>
      <c r="AH308">
        <f t="shared" si="263"/>
        <v>0</v>
      </c>
      <c r="AI308">
        <f t="shared" si="263"/>
        <v>0</v>
      </c>
      <c r="AJ308">
        <f t="shared" si="263"/>
        <v>0</v>
      </c>
      <c r="AK308">
        <f t="shared" si="263"/>
        <v>0</v>
      </c>
      <c r="AL308">
        <f t="shared" si="263"/>
        <v>0</v>
      </c>
      <c r="AM308">
        <f t="shared" si="263"/>
        <v>0</v>
      </c>
      <c r="AN308">
        <f t="shared" si="263"/>
        <v>0</v>
      </c>
      <c r="AO308">
        <f t="shared" si="263"/>
        <v>0</v>
      </c>
      <c r="AP308">
        <f t="shared" si="263"/>
        <v>0</v>
      </c>
      <c r="AQ308">
        <f t="shared" si="263"/>
        <v>0</v>
      </c>
      <c r="AR308">
        <f t="shared" si="263"/>
        <v>0</v>
      </c>
      <c r="AS308">
        <f t="shared" si="263"/>
        <v>0</v>
      </c>
      <c r="AT308">
        <f t="shared" si="263"/>
        <v>0</v>
      </c>
      <c r="AU308">
        <f t="shared" si="263"/>
        <v>0</v>
      </c>
      <c r="AV308">
        <f t="shared" si="263"/>
        <v>0</v>
      </c>
      <c r="AW308">
        <f t="shared" si="263"/>
        <v>0</v>
      </c>
      <c r="AX308">
        <f t="shared" si="263"/>
        <v>0</v>
      </c>
      <c r="AY308">
        <f t="shared" si="263"/>
        <v>0</v>
      </c>
    </row>
    <row r="309" spans="1:51" ht="23.1" customHeight="1" x14ac:dyDescent="0.3">
      <c r="A309" s="53" t="s">
        <v>350</v>
      </c>
      <c r="B309" s="54"/>
      <c r="C309" s="54"/>
      <c r="D309" s="55"/>
      <c r="E309" s="55"/>
      <c r="F309" s="55"/>
      <c r="G309" s="55"/>
      <c r="H309" s="55"/>
      <c r="I309" s="55"/>
      <c r="J309" s="55"/>
      <c r="K309" s="55"/>
      <c r="L309" s="55"/>
      <c r="M309" s="54"/>
    </row>
    <row r="310" spans="1:51" ht="23.1" customHeight="1" x14ac:dyDescent="0.3">
      <c r="A310" s="6" t="s">
        <v>61</v>
      </c>
      <c r="B310" s="6" t="s">
        <v>62</v>
      </c>
      <c r="C310" s="8" t="s">
        <v>38</v>
      </c>
      <c r="D310" s="15">
        <v>5</v>
      </c>
      <c r="E310" s="15">
        <v>0</v>
      </c>
      <c r="F310" s="15">
        <f>ROUNDDOWN(D310*E310, 0)</f>
        <v>0</v>
      </c>
      <c r="G310" s="15">
        <v>0</v>
      </c>
      <c r="H310" s="15">
        <f>ROUNDDOWN(D310*G310, 0)</f>
        <v>0</v>
      </c>
      <c r="I310" s="15"/>
      <c r="J310" s="15">
        <f>ROUNDDOWN(D310*I310, 0)</f>
        <v>0</v>
      </c>
      <c r="K310" s="15">
        <f t="shared" ref="K310:L312" si="264">E310+G310+I310</f>
        <v>0</v>
      </c>
      <c r="L310" s="15">
        <f t="shared" si="264"/>
        <v>0</v>
      </c>
      <c r="M310" s="9"/>
      <c r="O310" t="str">
        <f>"03"</f>
        <v>03</v>
      </c>
      <c r="P310" t="s">
        <v>305</v>
      </c>
      <c r="Q310">
        <v>1</v>
      </c>
      <c r="R310">
        <f>IF(P310="기계경비", J310, 0)</f>
        <v>0</v>
      </c>
      <c r="S310">
        <f>IF(P310="운반비", L310, 0)</f>
        <v>0</v>
      </c>
      <c r="T310">
        <f>IF(P310="작업부산물", F310, 0)</f>
        <v>0</v>
      </c>
      <c r="U310">
        <f>IF(P310="관급", F310, 0)</f>
        <v>0</v>
      </c>
      <c r="V310">
        <f>IF(P310="외주비", J310, 0)</f>
        <v>0</v>
      </c>
      <c r="W310">
        <f>IF(P310="장비비", J310, 0)</f>
        <v>0</v>
      </c>
      <c r="X310">
        <f>IF(P310="폐기물처리비", L310, 0)</f>
        <v>0</v>
      </c>
      <c r="Y310">
        <f>IF(P310="가설비", J310, 0)</f>
        <v>0</v>
      </c>
      <c r="Z310">
        <f>IF(P310="잡비제외분", F310, 0)</f>
        <v>0</v>
      </c>
      <c r="AA310">
        <f>IF(P310="사급자재대", L310, 0)</f>
        <v>0</v>
      </c>
      <c r="AB310">
        <f>IF(P310="관급자재대", L310, 0)</f>
        <v>0</v>
      </c>
      <c r="AC310">
        <f>IF(P310="관급자 관급 자재대", L310, 0)</f>
        <v>0</v>
      </c>
      <c r="AD310">
        <f>IF(P310="사용자항목2", L310, 0)</f>
        <v>0</v>
      </c>
      <c r="AE310">
        <f>IF(P310="안전관리비", L310, 0)</f>
        <v>0</v>
      </c>
      <c r="AF310">
        <f>IF(P310="품질관리비", L310, 0)</f>
        <v>0</v>
      </c>
      <c r="AG310">
        <f>IF(P310="작업부산물(철거해체)", L310, 0)</f>
        <v>0</v>
      </c>
      <c r="AH310">
        <f>IF(P310="사용자항목6", L310, 0)</f>
        <v>0</v>
      </c>
      <c r="AI310">
        <f>IF(P310="사용자항목7", L310, 0)</f>
        <v>0</v>
      </c>
      <c r="AJ310">
        <f>IF(P310="사용자항목8", L310, 0)</f>
        <v>0</v>
      </c>
      <c r="AK310">
        <f>IF(P310="사용자항목9", L310, 0)</f>
        <v>0</v>
      </c>
      <c r="AL310">
        <f>IF(P310="사용자항목10", L310, 0)</f>
        <v>0</v>
      </c>
      <c r="AM310">
        <f>IF(P310="사용자항목11", L310, 0)</f>
        <v>0</v>
      </c>
      <c r="AN310">
        <f>IF(P310="사용자항목12", L310, 0)</f>
        <v>0</v>
      </c>
      <c r="AO310">
        <f>IF(P310="사용자항목13", L310, 0)</f>
        <v>0</v>
      </c>
      <c r="AP310">
        <f>IF(P310="사용자항목14", L310, 0)</f>
        <v>0</v>
      </c>
      <c r="AQ310">
        <f>IF(P310="사용자항목15", L310, 0)</f>
        <v>0</v>
      </c>
      <c r="AR310">
        <f>IF(P310="사용자항목16", L310, 0)</f>
        <v>0</v>
      </c>
      <c r="AS310">
        <f>IF(P310="사용자항목17", L310, 0)</f>
        <v>0</v>
      </c>
      <c r="AT310">
        <f>IF(P310="사용자항목18", L310, 0)</f>
        <v>0</v>
      </c>
      <c r="AU310">
        <f>IF(P310="사용자항목19", L310, 0)</f>
        <v>0</v>
      </c>
    </row>
    <row r="311" spans="1:51" ht="23.1" customHeight="1" x14ac:dyDescent="0.3">
      <c r="A311" s="6" t="s">
        <v>63</v>
      </c>
      <c r="B311" s="6" t="s">
        <v>64</v>
      </c>
      <c r="C311" s="8" t="s">
        <v>38</v>
      </c>
      <c r="D311" s="15">
        <v>4.25</v>
      </c>
      <c r="E311" s="15">
        <v>0</v>
      </c>
      <c r="F311" s="15">
        <f>ROUNDDOWN(D311*E311, 0)</f>
        <v>0</v>
      </c>
      <c r="G311" s="15">
        <v>0</v>
      </c>
      <c r="H311" s="15">
        <f>ROUNDDOWN(D311*G311, 0)</f>
        <v>0</v>
      </c>
      <c r="I311" s="15"/>
      <c r="J311" s="15">
        <f>ROUNDDOWN(D311*I311, 0)</f>
        <v>0</v>
      </c>
      <c r="K311" s="15">
        <f t="shared" si="264"/>
        <v>0</v>
      </c>
      <c r="L311" s="15">
        <f t="shared" si="264"/>
        <v>0</v>
      </c>
      <c r="M311" s="17" t="s">
        <v>65</v>
      </c>
      <c r="O311" t="str">
        <f>"03"</f>
        <v>03</v>
      </c>
      <c r="P311" t="s">
        <v>305</v>
      </c>
      <c r="Q311">
        <v>1</v>
      </c>
      <c r="R311">
        <f>IF(P311="기계경비", J311, 0)</f>
        <v>0</v>
      </c>
      <c r="S311">
        <f>IF(P311="운반비", L311, 0)</f>
        <v>0</v>
      </c>
      <c r="T311">
        <f>IF(P311="작업부산물", F311, 0)</f>
        <v>0</v>
      </c>
      <c r="U311">
        <f>IF(P311="관급", F311, 0)</f>
        <v>0</v>
      </c>
      <c r="V311">
        <f>IF(P311="외주비", J311, 0)</f>
        <v>0</v>
      </c>
      <c r="W311">
        <f>IF(P311="장비비", J311, 0)</f>
        <v>0</v>
      </c>
      <c r="X311">
        <f>IF(P311="폐기물처리비", L311, 0)</f>
        <v>0</v>
      </c>
      <c r="Y311">
        <f>IF(P311="가설비", J311, 0)</f>
        <v>0</v>
      </c>
      <c r="Z311">
        <f>IF(P311="잡비제외분", F311, 0)</f>
        <v>0</v>
      </c>
      <c r="AA311">
        <f>IF(P311="사급자재대", L311, 0)</f>
        <v>0</v>
      </c>
      <c r="AB311">
        <f>IF(P311="관급자재대", L311, 0)</f>
        <v>0</v>
      </c>
      <c r="AC311">
        <f>IF(P311="관급자 관급 자재대", L311, 0)</f>
        <v>0</v>
      </c>
      <c r="AD311">
        <f>IF(P311="사용자항목2", L311, 0)</f>
        <v>0</v>
      </c>
      <c r="AE311">
        <f>IF(P311="안전관리비", L311, 0)</f>
        <v>0</v>
      </c>
      <c r="AF311">
        <f>IF(P311="품질관리비", L311, 0)</f>
        <v>0</v>
      </c>
      <c r="AG311">
        <f>IF(P311="작업부산물(철거해체)", L311, 0)</f>
        <v>0</v>
      </c>
      <c r="AH311">
        <f>IF(P311="사용자항목6", L311, 0)</f>
        <v>0</v>
      </c>
      <c r="AI311">
        <f>IF(P311="사용자항목7", L311, 0)</f>
        <v>0</v>
      </c>
      <c r="AJ311">
        <f>IF(P311="사용자항목8", L311, 0)</f>
        <v>0</v>
      </c>
      <c r="AK311">
        <f>IF(P311="사용자항목9", L311, 0)</f>
        <v>0</v>
      </c>
      <c r="AL311">
        <f>IF(P311="사용자항목10", L311, 0)</f>
        <v>0</v>
      </c>
      <c r="AM311">
        <f>IF(P311="사용자항목11", L311, 0)</f>
        <v>0</v>
      </c>
      <c r="AN311">
        <f>IF(P311="사용자항목12", L311, 0)</f>
        <v>0</v>
      </c>
      <c r="AO311">
        <f>IF(P311="사용자항목13", L311, 0)</f>
        <v>0</v>
      </c>
      <c r="AP311">
        <f>IF(P311="사용자항목14", L311, 0)</f>
        <v>0</v>
      </c>
      <c r="AQ311">
        <f>IF(P311="사용자항목15", L311, 0)</f>
        <v>0</v>
      </c>
      <c r="AR311">
        <f>IF(P311="사용자항목16", L311, 0)</f>
        <v>0</v>
      </c>
      <c r="AS311">
        <f>IF(P311="사용자항목17", L311, 0)</f>
        <v>0</v>
      </c>
      <c r="AT311">
        <f>IF(P311="사용자항목18", L311, 0)</f>
        <v>0</v>
      </c>
      <c r="AU311">
        <f>IF(P311="사용자항목19", L311, 0)</f>
        <v>0</v>
      </c>
    </row>
    <row r="312" spans="1:51" ht="23.1" customHeight="1" x14ac:dyDescent="0.3">
      <c r="A312" s="6" t="s">
        <v>57</v>
      </c>
      <c r="B312" s="6" t="s">
        <v>58</v>
      </c>
      <c r="C312" s="8" t="s">
        <v>56</v>
      </c>
      <c r="D312" s="15">
        <v>8.41</v>
      </c>
      <c r="E312" s="15">
        <v>0</v>
      </c>
      <c r="F312" s="15">
        <f>ROUNDDOWN(D312*E312, 0)</f>
        <v>0</v>
      </c>
      <c r="G312" s="15">
        <v>0</v>
      </c>
      <c r="H312" s="15">
        <f>ROUNDDOWN(D312*G312, 0)</f>
        <v>0</v>
      </c>
      <c r="I312" s="15"/>
      <c r="J312" s="15">
        <f>ROUNDDOWN(D312*I312, 0)</f>
        <v>0</v>
      </c>
      <c r="K312" s="15">
        <f t="shared" si="264"/>
        <v>0</v>
      </c>
      <c r="L312" s="15">
        <f t="shared" si="264"/>
        <v>0</v>
      </c>
      <c r="M312" s="17" t="s">
        <v>59</v>
      </c>
      <c r="O312" t="str">
        <f>"03"</f>
        <v>03</v>
      </c>
      <c r="P312" t="s">
        <v>305</v>
      </c>
      <c r="Q312">
        <v>1</v>
      </c>
      <c r="R312">
        <f>IF(P312="기계경비", J312, 0)</f>
        <v>0</v>
      </c>
      <c r="S312">
        <f>IF(P312="운반비", L312, 0)</f>
        <v>0</v>
      </c>
      <c r="T312">
        <f>IF(P312="작업부산물", F312, 0)</f>
        <v>0</v>
      </c>
      <c r="U312">
        <f>IF(P312="관급", F312, 0)</f>
        <v>0</v>
      </c>
      <c r="V312">
        <f>IF(P312="외주비", J312, 0)</f>
        <v>0</v>
      </c>
      <c r="W312">
        <f>IF(P312="장비비", J312, 0)</f>
        <v>0</v>
      </c>
      <c r="X312">
        <f>IF(P312="폐기물처리비", L312, 0)</f>
        <v>0</v>
      </c>
      <c r="Y312">
        <f>IF(P312="가설비", J312, 0)</f>
        <v>0</v>
      </c>
      <c r="Z312">
        <f>IF(P312="잡비제외분", F312, 0)</f>
        <v>0</v>
      </c>
      <c r="AA312">
        <f>IF(P312="사급자재대", L312, 0)</f>
        <v>0</v>
      </c>
      <c r="AB312">
        <f>IF(P312="관급자재대", L312, 0)</f>
        <v>0</v>
      </c>
      <c r="AC312">
        <f>IF(P312="관급자 관급 자재대", L312, 0)</f>
        <v>0</v>
      </c>
      <c r="AD312">
        <f>IF(P312="사용자항목2", L312, 0)</f>
        <v>0</v>
      </c>
      <c r="AE312">
        <f>IF(P312="안전관리비", L312, 0)</f>
        <v>0</v>
      </c>
      <c r="AF312">
        <f>IF(P312="품질관리비", L312, 0)</f>
        <v>0</v>
      </c>
      <c r="AG312">
        <f>IF(P312="작업부산물(철거해체)", L312, 0)</f>
        <v>0</v>
      </c>
      <c r="AH312">
        <f>IF(P312="사용자항목6", L312, 0)</f>
        <v>0</v>
      </c>
      <c r="AI312">
        <f>IF(P312="사용자항목7", L312, 0)</f>
        <v>0</v>
      </c>
      <c r="AJ312">
        <f>IF(P312="사용자항목8", L312, 0)</f>
        <v>0</v>
      </c>
      <c r="AK312">
        <f>IF(P312="사용자항목9", L312, 0)</f>
        <v>0</v>
      </c>
      <c r="AL312">
        <f>IF(P312="사용자항목10", L312, 0)</f>
        <v>0</v>
      </c>
      <c r="AM312">
        <f>IF(P312="사용자항목11", L312, 0)</f>
        <v>0</v>
      </c>
      <c r="AN312">
        <f>IF(P312="사용자항목12", L312, 0)</f>
        <v>0</v>
      </c>
      <c r="AO312">
        <f>IF(P312="사용자항목13", L312, 0)</f>
        <v>0</v>
      </c>
      <c r="AP312">
        <f>IF(P312="사용자항목14", L312, 0)</f>
        <v>0</v>
      </c>
      <c r="AQ312">
        <f>IF(P312="사용자항목15", L312, 0)</f>
        <v>0</v>
      </c>
      <c r="AR312">
        <f>IF(P312="사용자항목16", L312, 0)</f>
        <v>0</v>
      </c>
      <c r="AS312">
        <f>IF(P312="사용자항목17", L312, 0)</f>
        <v>0</v>
      </c>
      <c r="AT312">
        <f>IF(P312="사용자항목18", L312, 0)</f>
        <v>0</v>
      </c>
      <c r="AU312">
        <f>IF(P312="사용자항목19", L312, 0)</f>
        <v>0</v>
      </c>
    </row>
    <row r="313" spans="1:51" ht="23.1" customHeight="1" x14ac:dyDescent="0.3">
      <c r="A313" s="7"/>
      <c r="B313" s="7"/>
      <c r="C313" s="14"/>
      <c r="D313" s="15"/>
      <c r="E313" s="15"/>
      <c r="F313" s="15"/>
      <c r="G313" s="15"/>
      <c r="H313" s="15"/>
      <c r="I313" s="15"/>
      <c r="J313" s="15"/>
      <c r="K313" s="15"/>
      <c r="L313" s="15"/>
      <c r="M313" s="9"/>
    </row>
    <row r="314" spans="1:51" ht="23.1" customHeight="1" x14ac:dyDescent="0.3">
      <c r="A314" s="7"/>
      <c r="B314" s="7"/>
      <c r="C314" s="14"/>
      <c r="D314" s="15"/>
      <c r="E314" s="15"/>
      <c r="F314" s="15"/>
      <c r="G314" s="15"/>
      <c r="H314" s="15"/>
      <c r="I314" s="15"/>
      <c r="J314" s="15"/>
      <c r="K314" s="15"/>
      <c r="L314" s="15"/>
      <c r="M314" s="9"/>
    </row>
    <row r="315" spans="1:51" ht="23.1" customHeight="1" x14ac:dyDescent="0.3">
      <c r="A315" s="7"/>
      <c r="B315" s="7"/>
      <c r="C315" s="14"/>
      <c r="D315" s="15"/>
      <c r="E315" s="15"/>
      <c r="F315" s="15"/>
      <c r="G315" s="15"/>
      <c r="H315" s="15"/>
      <c r="I315" s="15"/>
      <c r="J315" s="15"/>
      <c r="K315" s="15"/>
      <c r="L315" s="15"/>
      <c r="M315" s="9"/>
    </row>
    <row r="316" spans="1:51" ht="23.1" customHeight="1" x14ac:dyDescent="0.3">
      <c r="A316" s="7"/>
      <c r="B316" s="7"/>
      <c r="C316" s="14"/>
      <c r="D316" s="15"/>
      <c r="E316" s="15"/>
      <c r="F316" s="15"/>
      <c r="G316" s="15"/>
      <c r="H316" s="15"/>
      <c r="I316" s="15"/>
      <c r="J316" s="15"/>
      <c r="K316" s="15"/>
      <c r="L316" s="15"/>
      <c r="M316" s="9"/>
    </row>
    <row r="317" spans="1:51" ht="23.1" customHeight="1" x14ac:dyDescent="0.3">
      <c r="A317" s="7"/>
      <c r="B317" s="7"/>
      <c r="C317" s="14"/>
      <c r="D317" s="15"/>
      <c r="E317" s="15"/>
      <c r="F317" s="15"/>
      <c r="G317" s="15"/>
      <c r="H317" s="15"/>
      <c r="I317" s="15"/>
      <c r="J317" s="15"/>
      <c r="K317" s="15"/>
      <c r="L317" s="15"/>
      <c r="M317" s="9"/>
    </row>
    <row r="318" spans="1:51" ht="23.1" customHeight="1" x14ac:dyDescent="0.3">
      <c r="A318" s="7"/>
      <c r="B318" s="7"/>
      <c r="C318" s="14"/>
      <c r="D318" s="15"/>
      <c r="E318" s="15"/>
      <c r="F318" s="15"/>
      <c r="G318" s="15"/>
      <c r="H318" s="15"/>
      <c r="I318" s="15"/>
      <c r="J318" s="15"/>
      <c r="K318" s="15"/>
      <c r="L318" s="15"/>
      <c r="M318" s="9"/>
    </row>
    <row r="319" spans="1:51" ht="23.1" customHeight="1" x14ac:dyDescent="0.3">
      <c r="A319" s="7"/>
      <c r="B319" s="7"/>
      <c r="C319" s="14"/>
      <c r="D319" s="15"/>
      <c r="E319" s="15"/>
      <c r="F319" s="15"/>
      <c r="G319" s="15"/>
      <c r="H319" s="15"/>
      <c r="I319" s="15"/>
      <c r="J319" s="15"/>
      <c r="K319" s="15"/>
      <c r="L319" s="15"/>
      <c r="M319" s="9"/>
    </row>
    <row r="320" spans="1:51" ht="23.1" customHeight="1" x14ac:dyDescent="0.3">
      <c r="A320" s="7"/>
      <c r="B320" s="7"/>
      <c r="C320" s="14"/>
      <c r="D320" s="15"/>
      <c r="E320" s="15"/>
      <c r="F320" s="15"/>
      <c r="G320" s="15"/>
      <c r="H320" s="15"/>
      <c r="I320" s="15"/>
      <c r="J320" s="15"/>
      <c r="K320" s="15"/>
      <c r="L320" s="15"/>
      <c r="M320" s="9"/>
    </row>
    <row r="321" spans="1:51" ht="23.1" customHeight="1" x14ac:dyDescent="0.3">
      <c r="A321" s="7"/>
      <c r="B321" s="7"/>
      <c r="C321" s="14"/>
      <c r="D321" s="15"/>
      <c r="E321" s="15"/>
      <c r="F321" s="15"/>
      <c r="G321" s="15"/>
      <c r="H321" s="15"/>
      <c r="I321" s="15"/>
      <c r="J321" s="15"/>
      <c r="K321" s="15"/>
      <c r="L321" s="15"/>
      <c r="M321" s="9"/>
    </row>
    <row r="322" spans="1:51" ht="23.1" customHeight="1" x14ac:dyDescent="0.3">
      <c r="A322" s="7"/>
      <c r="B322" s="7"/>
      <c r="C322" s="14"/>
      <c r="D322" s="15"/>
      <c r="E322" s="15"/>
      <c r="F322" s="15"/>
      <c r="G322" s="15"/>
      <c r="H322" s="15"/>
      <c r="I322" s="15"/>
      <c r="J322" s="15"/>
      <c r="K322" s="15"/>
      <c r="L322" s="15"/>
      <c r="M322" s="9"/>
    </row>
    <row r="323" spans="1:51" ht="23.1" customHeight="1" x14ac:dyDescent="0.3">
      <c r="A323" s="7"/>
      <c r="B323" s="7"/>
      <c r="C323" s="14"/>
      <c r="D323" s="15"/>
      <c r="E323" s="15"/>
      <c r="F323" s="15"/>
      <c r="G323" s="15"/>
      <c r="H323" s="15"/>
      <c r="I323" s="15"/>
      <c r="J323" s="15"/>
      <c r="K323" s="15"/>
      <c r="L323" s="15"/>
      <c r="M323" s="9"/>
    </row>
    <row r="324" spans="1:51" ht="23.1" customHeight="1" x14ac:dyDescent="0.3">
      <c r="A324" s="10" t="s">
        <v>78</v>
      </c>
      <c r="B324" s="11"/>
      <c r="C324" s="12"/>
      <c r="D324" s="16"/>
      <c r="E324" s="16"/>
      <c r="F324" s="16">
        <f>ROUNDDOWN(SUMIF(Q310:Q323, "1", F310:F323), 0)</f>
        <v>0</v>
      </c>
      <c r="G324" s="16"/>
      <c r="H324" s="16">
        <f>ROUNDDOWN(SUMIF(Q310:Q323, "1", H310:H323), 0)</f>
        <v>0</v>
      </c>
      <c r="I324" s="16"/>
      <c r="J324" s="16">
        <f>ROUNDDOWN(SUMIF(Q310:Q323, "1", J310:J323), 0)</f>
        <v>0</v>
      </c>
      <c r="K324" s="16"/>
      <c r="L324" s="16">
        <f>F324+H324+J324</f>
        <v>0</v>
      </c>
      <c r="M324" s="13"/>
      <c r="R324">
        <f t="shared" ref="R324:AY324" si="265">ROUNDDOWN(SUM(R310:R312), 0)</f>
        <v>0</v>
      </c>
      <c r="S324">
        <f t="shared" si="265"/>
        <v>0</v>
      </c>
      <c r="T324">
        <f t="shared" si="265"/>
        <v>0</v>
      </c>
      <c r="U324">
        <f t="shared" si="265"/>
        <v>0</v>
      </c>
      <c r="V324">
        <f t="shared" si="265"/>
        <v>0</v>
      </c>
      <c r="W324">
        <f t="shared" si="265"/>
        <v>0</v>
      </c>
      <c r="X324">
        <f t="shared" si="265"/>
        <v>0</v>
      </c>
      <c r="Y324">
        <f t="shared" si="265"/>
        <v>0</v>
      </c>
      <c r="Z324">
        <f t="shared" si="265"/>
        <v>0</v>
      </c>
      <c r="AA324">
        <f t="shared" si="265"/>
        <v>0</v>
      </c>
      <c r="AB324">
        <f t="shared" si="265"/>
        <v>0</v>
      </c>
      <c r="AC324">
        <f t="shared" si="265"/>
        <v>0</v>
      </c>
      <c r="AD324">
        <f t="shared" si="265"/>
        <v>0</v>
      </c>
      <c r="AE324">
        <f t="shared" si="265"/>
        <v>0</v>
      </c>
      <c r="AF324">
        <f t="shared" si="265"/>
        <v>0</v>
      </c>
      <c r="AG324">
        <f t="shared" si="265"/>
        <v>0</v>
      </c>
      <c r="AH324">
        <f t="shared" si="265"/>
        <v>0</v>
      </c>
      <c r="AI324">
        <f t="shared" si="265"/>
        <v>0</v>
      </c>
      <c r="AJ324">
        <f t="shared" si="265"/>
        <v>0</v>
      </c>
      <c r="AK324">
        <f t="shared" si="265"/>
        <v>0</v>
      </c>
      <c r="AL324">
        <f t="shared" si="265"/>
        <v>0</v>
      </c>
      <c r="AM324">
        <f t="shared" si="265"/>
        <v>0</v>
      </c>
      <c r="AN324">
        <f t="shared" si="265"/>
        <v>0</v>
      </c>
      <c r="AO324">
        <f t="shared" si="265"/>
        <v>0</v>
      </c>
      <c r="AP324">
        <f t="shared" si="265"/>
        <v>0</v>
      </c>
      <c r="AQ324">
        <f t="shared" si="265"/>
        <v>0</v>
      </c>
      <c r="AR324">
        <f t="shared" si="265"/>
        <v>0</v>
      </c>
      <c r="AS324">
        <f t="shared" si="265"/>
        <v>0</v>
      </c>
      <c r="AT324">
        <f t="shared" si="265"/>
        <v>0</v>
      </c>
      <c r="AU324">
        <f t="shared" si="265"/>
        <v>0</v>
      </c>
      <c r="AV324">
        <f t="shared" si="265"/>
        <v>0</v>
      </c>
      <c r="AW324">
        <f t="shared" si="265"/>
        <v>0</v>
      </c>
      <c r="AX324">
        <f t="shared" si="265"/>
        <v>0</v>
      </c>
      <c r="AY324">
        <f t="shared" si="265"/>
        <v>0</v>
      </c>
    </row>
    <row r="325" spans="1:51" ht="23.1" customHeight="1" x14ac:dyDescent="0.3">
      <c r="A325" s="53" t="s">
        <v>351</v>
      </c>
      <c r="B325" s="54"/>
      <c r="C325" s="54"/>
      <c r="D325" s="55"/>
      <c r="E325" s="55"/>
      <c r="F325" s="55"/>
      <c r="G325" s="55"/>
      <c r="H325" s="55"/>
      <c r="I325" s="55"/>
      <c r="J325" s="55"/>
      <c r="K325" s="55"/>
      <c r="L325" s="55"/>
      <c r="M325" s="54"/>
    </row>
    <row r="326" spans="1:51" ht="23.1" customHeight="1" x14ac:dyDescent="0.3">
      <c r="A326" s="6" t="s">
        <v>5</v>
      </c>
      <c r="B326" s="6" t="s">
        <v>6</v>
      </c>
      <c r="C326" s="8" t="s">
        <v>7</v>
      </c>
      <c r="D326" s="15">
        <v>41.23</v>
      </c>
      <c r="E326" s="15"/>
      <c r="F326" s="15">
        <f>ROUNDDOWN(D326*E326, 0)</f>
        <v>0</v>
      </c>
      <c r="G326" s="15">
        <v>0</v>
      </c>
      <c r="H326" s="15">
        <f>ROUNDDOWN(D326*G326, 0)</f>
        <v>0</v>
      </c>
      <c r="I326" s="15">
        <v>0</v>
      </c>
      <c r="J326" s="15">
        <f>ROUNDDOWN(D326*I326, 0)</f>
        <v>0</v>
      </c>
      <c r="K326" s="15">
        <f>E326+G326+I326</f>
        <v>0</v>
      </c>
      <c r="L326" s="15">
        <f>F326+H326+J326</f>
        <v>0</v>
      </c>
      <c r="M326" s="17" t="s">
        <v>8</v>
      </c>
      <c r="O326" t="str">
        <f>"01"</f>
        <v>01</v>
      </c>
      <c r="P326" t="s">
        <v>314</v>
      </c>
      <c r="Q326">
        <v>1</v>
      </c>
      <c r="R326">
        <f>IF(P326="기계경비", J326, 0)</f>
        <v>0</v>
      </c>
      <c r="S326">
        <f>IF(P326="운반비", L326, 0)</f>
        <v>0</v>
      </c>
      <c r="T326">
        <f>IF(P326="작업부산물", F326, 0)</f>
        <v>0</v>
      </c>
      <c r="U326">
        <f>IF(P326="관급", F326, 0)</f>
        <v>0</v>
      </c>
      <c r="V326">
        <f>IF(P326="외주비", J326, 0)</f>
        <v>0</v>
      </c>
      <c r="W326">
        <f>IF(P326="장비비", J326, 0)</f>
        <v>0</v>
      </c>
      <c r="X326">
        <f>IF(P326="폐기물처리비", L326, 0)</f>
        <v>0</v>
      </c>
      <c r="Y326">
        <f>IF(P326="가설비", J326, 0)</f>
        <v>0</v>
      </c>
      <c r="Z326">
        <f>IF(P326="잡비제외분", F326, 0)</f>
        <v>0</v>
      </c>
      <c r="AA326">
        <f>IF(P326="사급자재대", L326, 0)</f>
        <v>0</v>
      </c>
      <c r="AB326">
        <f>IF(P326="관급자재대", L326, 0)</f>
        <v>0</v>
      </c>
      <c r="AC326">
        <f>IF(P326="관급자 관급 자재대", L326, 0)</f>
        <v>0</v>
      </c>
      <c r="AD326">
        <f>IF(P326="사용자항목2", L326, 0)</f>
        <v>0</v>
      </c>
      <c r="AE326">
        <f>IF(P326="안전관리비", L326, 0)</f>
        <v>0</v>
      </c>
      <c r="AF326">
        <f>IF(P326="품질관리비", L326, 0)</f>
        <v>0</v>
      </c>
      <c r="AG326">
        <f>IF(P326="작업부산물(철거해체)", L326, 0)</f>
        <v>0</v>
      </c>
      <c r="AH326">
        <f>IF(P326="사용자항목6", L326, 0)</f>
        <v>0</v>
      </c>
      <c r="AI326">
        <f>IF(P326="사용자항목7", L326, 0)</f>
        <v>0</v>
      </c>
      <c r="AJ326">
        <f>IF(P326="사용자항목8", L326, 0)</f>
        <v>0</v>
      </c>
      <c r="AK326">
        <f>IF(P326="사용자항목9", L326, 0)</f>
        <v>0</v>
      </c>
      <c r="AL326">
        <f>IF(P326="사용자항목10", L326, 0)</f>
        <v>0</v>
      </c>
      <c r="AM326">
        <f>IF(P326="사용자항목11", L326, 0)</f>
        <v>0</v>
      </c>
      <c r="AN326">
        <f>IF(P326="사용자항목12", L326, 0)</f>
        <v>0</v>
      </c>
      <c r="AO326">
        <f>IF(P326="사용자항목13", L326, 0)</f>
        <v>0</v>
      </c>
      <c r="AP326">
        <f>IF(P326="사용자항목14", L326, 0)</f>
        <v>0</v>
      </c>
      <c r="AQ326">
        <f>IF(P326="사용자항목15", L326, 0)</f>
        <v>0</v>
      </c>
      <c r="AR326">
        <f>IF(P326="사용자항목16", L326, 0)</f>
        <v>0</v>
      </c>
      <c r="AS326">
        <f>IF(P326="사용자항목17", L326, 0)</f>
        <v>0</v>
      </c>
      <c r="AT326">
        <f>IF(P326="사용자항목18", L326, 0)</f>
        <v>0</v>
      </c>
      <c r="AU326">
        <f>IF(P326="사용자항목19", L326, 0)</f>
        <v>0</v>
      </c>
    </row>
    <row r="327" spans="1:51" ht="23.1" customHeight="1" x14ac:dyDescent="0.3">
      <c r="A327" s="7"/>
      <c r="B327" s="7"/>
      <c r="C327" s="14"/>
      <c r="D327" s="15"/>
      <c r="E327" s="15"/>
      <c r="F327" s="15"/>
      <c r="G327" s="15"/>
      <c r="H327" s="15"/>
      <c r="I327" s="15"/>
      <c r="J327" s="15"/>
      <c r="K327" s="15"/>
      <c r="L327" s="15"/>
      <c r="M327" s="9"/>
    </row>
    <row r="328" spans="1:51" ht="23.1" customHeight="1" x14ac:dyDescent="0.3">
      <c r="A328" s="7"/>
      <c r="B328" s="7"/>
      <c r="C328" s="14"/>
      <c r="D328" s="15"/>
      <c r="E328" s="15"/>
      <c r="F328" s="15"/>
      <c r="G328" s="15"/>
      <c r="H328" s="15"/>
      <c r="I328" s="15"/>
      <c r="J328" s="15"/>
      <c r="K328" s="15"/>
      <c r="L328" s="15"/>
      <c r="M328" s="9"/>
    </row>
    <row r="329" spans="1:51" ht="23.1" customHeight="1" x14ac:dyDescent="0.3">
      <c r="A329" s="7"/>
      <c r="B329" s="7"/>
      <c r="C329" s="14"/>
      <c r="D329" s="15"/>
      <c r="E329" s="15"/>
      <c r="F329" s="15"/>
      <c r="G329" s="15"/>
      <c r="H329" s="15"/>
      <c r="I329" s="15"/>
      <c r="J329" s="15"/>
      <c r="K329" s="15"/>
      <c r="L329" s="15"/>
      <c r="M329" s="9"/>
    </row>
    <row r="330" spans="1:51" ht="23.1" customHeight="1" x14ac:dyDescent="0.3">
      <c r="A330" s="7"/>
      <c r="B330" s="7"/>
      <c r="C330" s="14"/>
      <c r="D330" s="15"/>
      <c r="E330" s="15"/>
      <c r="F330" s="15"/>
      <c r="G330" s="15"/>
      <c r="H330" s="15"/>
      <c r="I330" s="15"/>
      <c r="J330" s="15"/>
      <c r="K330" s="15"/>
      <c r="L330" s="15"/>
      <c r="M330" s="9"/>
    </row>
    <row r="331" spans="1:51" ht="23.1" customHeight="1" x14ac:dyDescent="0.3">
      <c r="A331" s="7"/>
      <c r="B331" s="7"/>
      <c r="C331" s="14"/>
      <c r="D331" s="15"/>
      <c r="E331" s="15"/>
      <c r="F331" s="15"/>
      <c r="G331" s="15"/>
      <c r="H331" s="15"/>
      <c r="I331" s="15"/>
      <c r="J331" s="15"/>
      <c r="K331" s="15"/>
      <c r="L331" s="15"/>
      <c r="M331" s="9"/>
    </row>
    <row r="332" spans="1:51" ht="23.1" customHeight="1" x14ac:dyDescent="0.3">
      <c r="A332" s="7"/>
      <c r="B332" s="7"/>
      <c r="C332" s="14"/>
      <c r="D332" s="15"/>
      <c r="E332" s="15"/>
      <c r="F332" s="15"/>
      <c r="G332" s="15"/>
      <c r="H332" s="15"/>
      <c r="I332" s="15"/>
      <c r="J332" s="15"/>
      <c r="K332" s="15"/>
      <c r="L332" s="15"/>
      <c r="M332" s="9"/>
    </row>
    <row r="333" spans="1:51" ht="23.1" customHeight="1" x14ac:dyDescent="0.3">
      <c r="A333" s="7"/>
      <c r="B333" s="7"/>
      <c r="C333" s="14"/>
      <c r="D333" s="15"/>
      <c r="E333" s="15"/>
      <c r="F333" s="15"/>
      <c r="G333" s="15"/>
      <c r="H333" s="15"/>
      <c r="I333" s="15"/>
      <c r="J333" s="15"/>
      <c r="K333" s="15"/>
      <c r="L333" s="15"/>
      <c r="M333" s="9"/>
    </row>
    <row r="334" spans="1:51" ht="23.1" customHeight="1" x14ac:dyDescent="0.3">
      <c r="A334" s="7"/>
      <c r="B334" s="7"/>
      <c r="C334" s="14"/>
      <c r="D334" s="15"/>
      <c r="E334" s="15"/>
      <c r="F334" s="15"/>
      <c r="G334" s="15"/>
      <c r="H334" s="15"/>
      <c r="I334" s="15"/>
      <c r="J334" s="15"/>
      <c r="K334" s="15"/>
      <c r="L334" s="15"/>
      <c r="M334" s="9"/>
    </row>
    <row r="335" spans="1:51" ht="23.1" customHeight="1" x14ac:dyDescent="0.3">
      <c r="A335" s="7"/>
      <c r="B335" s="7"/>
      <c r="C335" s="14"/>
      <c r="D335" s="15"/>
      <c r="E335" s="15"/>
      <c r="F335" s="15"/>
      <c r="G335" s="15"/>
      <c r="H335" s="15"/>
      <c r="I335" s="15"/>
      <c r="J335" s="15"/>
      <c r="K335" s="15"/>
      <c r="L335" s="15"/>
      <c r="M335" s="9"/>
    </row>
    <row r="336" spans="1:51" ht="23.1" customHeight="1" x14ac:dyDescent="0.3">
      <c r="A336" s="7"/>
      <c r="B336" s="7"/>
      <c r="C336" s="14"/>
      <c r="D336" s="15"/>
      <c r="E336" s="15"/>
      <c r="F336" s="15"/>
      <c r="G336" s="15"/>
      <c r="H336" s="15"/>
      <c r="I336" s="15"/>
      <c r="J336" s="15"/>
      <c r="K336" s="15"/>
      <c r="L336" s="15"/>
      <c r="M336" s="9"/>
    </row>
    <row r="337" spans="1:51" ht="23.1" customHeight="1" x14ac:dyDescent="0.3">
      <c r="A337" s="7"/>
      <c r="B337" s="7"/>
      <c r="C337" s="14"/>
      <c r="D337" s="15"/>
      <c r="E337" s="15"/>
      <c r="F337" s="15"/>
      <c r="G337" s="15"/>
      <c r="H337" s="15"/>
      <c r="I337" s="15"/>
      <c r="J337" s="15"/>
      <c r="K337" s="15"/>
      <c r="L337" s="15"/>
      <c r="M337" s="9"/>
    </row>
    <row r="338" spans="1:51" ht="23.1" customHeight="1" x14ac:dyDescent="0.3">
      <c r="A338" s="7"/>
      <c r="B338" s="7"/>
      <c r="C338" s="14"/>
      <c r="D338" s="15"/>
      <c r="E338" s="15"/>
      <c r="F338" s="15"/>
      <c r="G338" s="15"/>
      <c r="H338" s="15"/>
      <c r="I338" s="15"/>
      <c r="J338" s="15"/>
      <c r="K338" s="15"/>
      <c r="L338" s="15"/>
      <c r="M338" s="9"/>
    </row>
    <row r="339" spans="1:51" ht="23.1" customHeight="1" x14ac:dyDescent="0.3">
      <c r="A339" s="7"/>
      <c r="B339" s="7"/>
      <c r="C339" s="14"/>
      <c r="D339" s="15"/>
      <c r="E339" s="15"/>
      <c r="F339" s="15"/>
      <c r="G339" s="15"/>
      <c r="H339" s="15"/>
      <c r="I339" s="15"/>
      <c r="J339" s="15"/>
      <c r="K339" s="15"/>
      <c r="L339" s="15"/>
      <c r="M339" s="9"/>
    </row>
    <row r="340" spans="1:51" ht="23.1" customHeight="1" x14ac:dyDescent="0.3">
      <c r="A340" s="10" t="s">
        <v>78</v>
      </c>
      <c r="B340" s="11"/>
      <c r="C340" s="12"/>
      <c r="D340" s="16"/>
      <c r="E340" s="16"/>
      <c r="F340" s="16">
        <f>ROUNDDOWN(SUMIF(Q326:Q339, "1", F326:F339), 0)</f>
        <v>0</v>
      </c>
      <c r="G340" s="16"/>
      <c r="H340" s="16">
        <f>ROUNDDOWN(SUMIF(Q326:Q339, "1", H326:H339), 0)</f>
        <v>0</v>
      </c>
      <c r="I340" s="16"/>
      <c r="J340" s="16">
        <f>ROUNDDOWN(SUMIF(Q326:Q339, "1", J326:J339), 0)</f>
        <v>0</v>
      </c>
      <c r="K340" s="16"/>
      <c r="L340" s="16">
        <f>F340+H340+J340</f>
        <v>0</v>
      </c>
      <c r="M340" s="13"/>
      <c r="R340">
        <f t="shared" ref="R340:AY340" si="266">ROUNDDOWN(SUM(R326:R326), 0)</f>
        <v>0</v>
      </c>
      <c r="S340">
        <f t="shared" si="266"/>
        <v>0</v>
      </c>
      <c r="T340">
        <f t="shared" si="266"/>
        <v>0</v>
      </c>
      <c r="U340">
        <f t="shared" si="266"/>
        <v>0</v>
      </c>
      <c r="V340">
        <f t="shared" si="266"/>
        <v>0</v>
      </c>
      <c r="W340">
        <f t="shared" si="266"/>
        <v>0</v>
      </c>
      <c r="X340">
        <f t="shared" si="266"/>
        <v>0</v>
      </c>
      <c r="Y340">
        <f t="shared" si="266"/>
        <v>0</v>
      </c>
      <c r="Z340">
        <f t="shared" si="266"/>
        <v>0</v>
      </c>
      <c r="AA340">
        <f t="shared" si="266"/>
        <v>0</v>
      </c>
      <c r="AB340">
        <f t="shared" si="266"/>
        <v>0</v>
      </c>
      <c r="AC340">
        <f t="shared" si="266"/>
        <v>0</v>
      </c>
      <c r="AD340">
        <f t="shared" si="266"/>
        <v>0</v>
      </c>
      <c r="AE340">
        <f t="shared" si="266"/>
        <v>0</v>
      </c>
      <c r="AF340">
        <f t="shared" si="266"/>
        <v>0</v>
      </c>
      <c r="AG340">
        <f t="shared" si="266"/>
        <v>0</v>
      </c>
      <c r="AH340">
        <f t="shared" si="266"/>
        <v>0</v>
      </c>
      <c r="AI340">
        <f t="shared" si="266"/>
        <v>0</v>
      </c>
      <c r="AJ340">
        <f t="shared" si="266"/>
        <v>0</v>
      </c>
      <c r="AK340">
        <f t="shared" si="266"/>
        <v>0</v>
      </c>
      <c r="AL340">
        <f t="shared" si="266"/>
        <v>0</v>
      </c>
      <c r="AM340">
        <f t="shared" si="266"/>
        <v>0</v>
      </c>
      <c r="AN340">
        <f t="shared" si="266"/>
        <v>0</v>
      </c>
      <c r="AO340">
        <f t="shared" si="266"/>
        <v>0</v>
      </c>
      <c r="AP340">
        <f t="shared" si="266"/>
        <v>0</v>
      </c>
      <c r="AQ340">
        <f t="shared" si="266"/>
        <v>0</v>
      </c>
      <c r="AR340">
        <f t="shared" si="266"/>
        <v>0</v>
      </c>
      <c r="AS340">
        <f t="shared" si="266"/>
        <v>0</v>
      </c>
      <c r="AT340">
        <f t="shared" si="266"/>
        <v>0</v>
      </c>
      <c r="AU340">
        <f t="shared" si="266"/>
        <v>0</v>
      </c>
      <c r="AV340">
        <f t="shared" si="266"/>
        <v>0</v>
      </c>
      <c r="AW340">
        <f t="shared" si="266"/>
        <v>0</v>
      </c>
      <c r="AX340">
        <f t="shared" si="266"/>
        <v>0</v>
      </c>
      <c r="AY340">
        <f t="shared" si="266"/>
        <v>0</v>
      </c>
    </row>
  </sheetData>
  <mergeCells count="31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A181:M181"/>
    <mergeCell ref="K3:L3"/>
    <mergeCell ref="A5:M5"/>
    <mergeCell ref="A21:M21"/>
    <mergeCell ref="A37:M37"/>
    <mergeCell ref="A53:M53"/>
    <mergeCell ref="A69:M69"/>
    <mergeCell ref="A85:M85"/>
    <mergeCell ref="A101:M101"/>
    <mergeCell ref="A117:M117"/>
    <mergeCell ref="A133:M133"/>
    <mergeCell ref="A165:M165"/>
    <mergeCell ref="A293:M293"/>
    <mergeCell ref="A309:M309"/>
    <mergeCell ref="A325:M325"/>
    <mergeCell ref="A197:M197"/>
    <mergeCell ref="A213:M213"/>
    <mergeCell ref="A229:M229"/>
    <mergeCell ref="A245:M245"/>
    <mergeCell ref="A261:M261"/>
    <mergeCell ref="A277:M277"/>
  </mergeCells>
  <phoneticPr fontId="1" type="noConversion"/>
  <conditionalFormatting sqref="A5 A6:M340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400148800297605" right="0" top="0.54560109120218236" bottom="0.1388888888888889" header="0.3" footer="0.1388888888888889"/>
  <pageSetup paperSize="9" orientation="landscape" r:id="rId1"/>
  <rowBreaks count="21" manualBreakCount="21">
    <brk id="20" max="16383" man="1"/>
    <brk id="36" max="16383" man="1"/>
    <brk id="52" max="16383" man="1"/>
    <brk id="68" max="16383" man="1"/>
    <brk id="84" max="16383" man="1"/>
    <brk id="100" max="16383" man="1"/>
    <brk id="116" max="16383" man="1"/>
    <brk id="132" max="16383" man="1"/>
    <brk id="148" max="16383" man="1"/>
    <brk id="164" max="16383" man="1"/>
    <brk id="180" max="16383" man="1"/>
    <brk id="196" max="16383" man="1"/>
    <brk id="212" max="16383" man="1"/>
    <brk id="228" max="16383" man="1"/>
    <brk id="244" max="16383" man="1"/>
    <brk id="260" max="16383" man="1"/>
    <brk id="276" max="16383" man="1"/>
    <brk id="292" max="16383" man="1"/>
    <brk id="308" max="16383" man="1"/>
    <brk id="324" max="16383" man="1"/>
    <brk id="3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5DB6A-E673-4BE1-B621-B44DE587ED8A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원가계산서</vt:lpstr>
      <vt:lpstr>집계표</vt:lpstr>
      <vt:lpstr>내역서</vt:lpstr>
      <vt:lpstr>Sheet1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서현적산</dc:creator>
  <cp:lastModifiedBy>Koroad</cp:lastModifiedBy>
  <dcterms:created xsi:type="dcterms:W3CDTF">2026-08-06T21:19:05Z</dcterms:created>
  <dcterms:modified xsi:type="dcterms:W3CDTF">2026-08-24T04:21:14Z</dcterms:modified>
</cp:coreProperties>
</file>